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ТСО'!$1018:$1020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ТСО'!$1021:$1024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тарифов'!$280:$304</definedName>
    <definedName name="BLOCK_PT_HEAT">'Перечень тарифов'!$13:$278</definedName>
    <definedName name="BLOCK_PT_HOTVSNA">'Перечень тарифов'!$306:$320</definedName>
    <definedName name="BLOCK_PT_VOTV">'Перечень тарифов'!$322:$336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территорий'!$E$72:$I$72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тарифов'!$Z$12:$Z$338</definedName>
    <definedName name="DIFFERENTIATION_TARIFF_VD_ID">'Перечень тарифов'!$AB$12:$AB$338</definedName>
    <definedName name="DIFFERENTIATION_TARIFF_VTAR_ID">'Перечень тарифов'!$AA$12:$AA$338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Предложение!$L$90</definedName>
    <definedName name="OFFER_METHOD">Предложение!$K$24:$K$88</definedName>
    <definedName name="OFFER_METHOD_FLAG">TEHSHEET!$L$6</definedName>
    <definedName name="OFFER_TARIFF_A_1">Предложение!$24:$26</definedName>
    <definedName name="OFFER_TARIFF_A_2">Предложение!$92:$94</definedName>
    <definedName name="OFFER_TARIFF_A_3">Предложение!$158:$160</definedName>
    <definedName name="OFFER_TARIFF_A_4">Предложение!$224:$226</definedName>
    <definedName name="OFFER_TARIFF_A_5">Предложение!$290:$292</definedName>
    <definedName name="OFFER_TARIFF_A_COLDVSNA_1">Предложение!$56:$58</definedName>
    <definedName name="OFFER_TARIFF_A_COLDVSNA_2">Предложение!$124:$126</definedName>
    <definedName name="OFFER_TARIFF_A_COLDVSNA_3">Предложение!$190:$192</definedName>
    <definedName name="OFFER_TARIFF_A_COLDVSNA_4">Предложение!$256:$258</definedName>
    <definedName name="OFFER_TARIFF_A_COLDVSNA_5">Предложение!$322:$324</definedName>
    <definedName name="OFFER_TARIFF_A_HOTVSNA_1">Предложение!$71:$73</definedName>
    <definedName name="OFFER_TARIFF_A_HOTVSNA_2">Предложение!$139:$141</definedName>
    <definedName name="OFFER_TARIFF_A_HOTVSNA_3">Предложение!$205:$207</definedName>
    <definedName name="OFFER_TARIFF_A_HOTVSNA_4">Предложение!$271:$273</definedName>
    <definedName name="OFFER_TARIFF_A_HOTVSNA_5">Предложение!$337:$339</definedName>
    <definedName name="OFFER_TARIFF_A_VOTV_1">Предложение!$80:$82</definedName>
    <definedName name="OFFER_TARIFF_A_VOTV_2">Предложение!$148:$150</definedName>
    <definedName name="OFFER_TARIFF_A_VOTV_3">Предложение!$214:$216</definedName>
    <definedName name="OFFER_TARIFF_A_VOTV_4">Предложение!$280:$282</definedName>
    <definedName name="OFFER_TARIFF_A_VOTV_5">Предложение!$346:$348</definedName>
    <definedName name="OFFER_TARIFF_B_1">Предложение!$27:$37</definedName>
    <definedName name="OFFER_TARIFF_B_2">Предложение!$95:$105</definedName>
    <definedName name="OFFER_TARIFF_B_3">Предложение!$161:$171</definedName>
    <definedName name="OFFER_TARIFF_B_4">Предложение!$227:$237</definedName>
    <definedName name="OFFER_TARIFF_B_5">Предложение!$293:$303</definedName>
    <definedName name="OFFER_TARIFF_B_COLDVSNA_1">Предложение!$59:$61</definedName>
    <definedName name="OFFER_TARIFF_B_COLDVSNA_2">Предложение!$127:$129</definedName>
    <definedName name="OFFER_TARIFF_B_COLDVSNA_3">Предложение!$193:$195</definedName>
    <definedName name="OFFER_TARIFF_B_COLDVSNA_4">Предложение!$259:$261</definedName>
    <definedName name="OFFER_TARIFF_B_COLDVSNA_5">Предложение!$325:$327</definedName>
    <definedName name="OFFER_TARIFF_B_HOTVSNA_1">Предложение!$74:$76</definedName>
    <definedName name="OFFER_TARIFF_B_HOTVSNA_2">Предложение!$142:$144</definedName>
    <definedName name="OFFER_TARIFF_B_HOTVSNA_3">Предложение!$208:$210</definedName>
    <definedName name="OFFER_TARIFF_B_HOTVSNA_4">Предложение!$274:$276</definedName>
    <definedName name="OFFER_TARIFF_B_HOTVSNA_5">Предложение!$340:$342</definedName>
    <definedName name="OFFER_TARIFF_B_VOTV_1">Предложение!$83:$85</definedName>
    <definedName name="OFFER_TARIFF_B_VOTV_2">Предложение!$151:$153</definedName>
    <definedName name="OFFER_TARIFF_B_VOTV_3">Предложение!$217:$219</definedName>
    <definedName name="OFFER_TARIFF_B_VOTV_4">Предложение!$283:$285</definedName>
    <definedName name="OFFER_TARIFF_B_VOTV_5">Предложение!$349:$351</definedName>
    <definedName name="OFFER_TARIFF_C_1">Предложение!$38:$40</definedName>
    <definedName name="OFFER_TARIFF_C_2">Предложение!$106:$108</definedName>
    <definedName name="OFFER_TARIFF_C_3">Предложение!$172:$174</definedName>
    <definedName name="OFFER_TARIFF_C_4">Предложение!$238:$240</definedName>
    <definedName name="OFFER_TARIFF_C_5">Предложение!$304:$306</definedName>
    <definedName name="OFFER_TARIFF_C_COLDVSNA_1">Предложение!$62:$64</definedName>
    <definedName name="OFFER_TARIFF_C_COLDVSNA_2">Предложение!$130:$132</definedName>
    <definedName name="OFFER_TARIFF_C_COLDVSNA_3">Предложение!$196:$198</definedName>
    <definedName name="OFFER_TARIFF_C_COLDVSNA_4">Предложение!$262:$264</definedName>
    <definedName name="OFFER_TARIFF_C_COLDVSNA_5">Предложение!$328:$330</definedName>
    <definedName name="OFFER_TARIFF_C_HOTVSNA_1">Предложение!$77:$79</definedName>
    <definedName name="OFFER_TARIFF_C_HOTVSNA_2">Предложение!$145:$147</definedName>
    <definedName name="OFFER_TARIFF_C_HOTVSNA_3">Предложение!$211:$213</definedName>
    <definedName name="OFFER_TARIFF_C_HOTVSNA_4">Предложение!$277:$279</definedName>
    <definedName name="OFFER_TARIFF_C_HOTVSNA_5">Предложение!$343:$345</definedName>
    <definedName name="OFFER_TARIFF_C_VOTV_1">Предложение!$86:$88</definedName>
    <definedName name="OFFER_TARIFF_C_VOTV_2">Предложение!$154:$156</definedName>
    <definedName name="OFFER_TARIFF_C_VOTV_3">Предложение!$220:$222</definedName>
    <definedName name="OFFER_TARIFF_C_VOTV_4">Предложение!$286:$288</definedName>
    <definedName name="OFFER_TARIFF_C_VOTV_5">Предложение!$352:$354</definedName>
    <definedName name="OFFER_TARIFF_D_1">Предложение!$41:$43</definedName>
    <definedName name="OFFER_TARIFF_D_2">Предложение!$109:$111</definedName>
    <definedName name="OFFER_TARIFF_D_3">Предложение!$175:$177</definedName>
    <definedName name="OFFER_TARIFF_D_4">Предложение!$241:$243</definedName>
    <definedName name="OFFER_TARIFF_D_5">Предложение!$307:$309</definedName>
    <definedName name="OFFER_TARIFF_D_COLDVSNA_1">Предложение!$65:$67</definedName>
    <definedName name="OFFER_TARIFF_D_COLDVSNA_2">Предложение!$133:$135</definedName>
    <definedName name="OFFER_TARIFF_D_COLDVSNA_3">Предложение!$199:$201</definedName>
    <definedName name="OFFER_TARIFF_D_COLDVSNA_4">Предложение!$265:$267</definedName>
    <definedName name="OFFER_TARIFF_D_COLDVSNA_5">Предложение!$331:$333</definedName>
    <definedName name="OFFER_TARIFF_E_COLDVSNA_1">Предложение!$68:$70</definedName>
    <definedName name="OFFER_TARIFF_E_COLDVSNA_2">Предложение!$136:$138</definedName>
    <definedName name="OFFER_TARIFF_E_COLDVSNA_3">Предложение!$202:$204</definedName>
    <definedName name="OFFER_TARIFF_E_COLDVSNA_4">Предложение!$268:$270</definedName>
    <definedName name="OFFER_TARIFF_E_COLDVSNA_5">Предложение!$334:$336</definedName>
    <definedName name="OFFER_TARIFF_E1_1">Предложение!$44:$46</definedName>
    <definedName name="OFFER_TARIFF_E1_2">Предложение!$112:$114</definedName>
    <definedName name="OFFER_TARIFF_E1_3">Предложение!$178:$180</definedName>
    <definedName name="OFFER_TARIFF_E1_4">Предложение!$244:$246</definedName>
    <definedName name="OFFER_TARIFF_E1_5">Предложение!$310:$312</definedName>
    <definedName name="OFFER_TARIFF_E2_1">Предложение!$47:$49</definedName>
    <definedName name="OFFER_TARIFF_E2_2">Предложение!$115:$117</definedName>
    <definedName name="OFFER_TARIFF_E2_3">Предложение!$181:$183</definedName>
    <definedName name="OFFER_TARIFF_E2_4">Предложение!$247:$249</definedName>
    <definedName name="OFFER_TARIFF_E2_5">Предложение!$313:$315</definedName>
    <definedName name="OFFER_TARIFF_F_1">Предложение!$50:$52</definedName>
    <definedName name="OFFER_TARIFF_F_2">Предложение!$118:$120</definedName>
    <definedName name="OFFER_TARIFF_F_3">Предложение!$184:$186</definedName>
    <definedName name="OFFER_TARIFF_F_4">Предложение!$250:$252</definedName>
    <definedName name="OFFER_TARIFF_F_5">Предложение!$316:$318</definedName>
    <definedName name="OFFER_TARIFF_G_1">Предложение!$53:$55</definedName>
    <definedName name="OFFER_TARIFF_G_2">Предложение!$121:$123</definedName>
    <definedName name="OFFER_TARIFF_G_3">Предложение!$187:$189</definedName>
    <definedName name="OFFER_TARIFF_G_4">Предложение!$253:$255</definedName>
    <definedName name="OFFER_TARIFF_G_5">Предложение!$319:$321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территорий'!$C$12:$C$72</definedName>
    <definedName name="pDel_LT_MO">'Список территорий'!$D$11:$D$72</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территорий'!$G$72</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Предложение!$G$58</definedName>
    <definedName name="pIns_PT_VTAR_A_COLDVSNA_OFFER_2">Предложение!$G$126</definedName>
    <definedName name="pIns_PT_VTAR_A_COLDVSNA_OFFER_3">Предложение!$G$192</definedName>
    <definedName name="pIns_PT_VTAR_A_COLDVSNA_OFFER_4">Предложение!$G$258</definedName>
    <definedName name="pIns_PT_VTAR_A_COLDVSNA_OFFER_5">Предложение!$G$324</definedName>
    <definedName name="pIns_PT_VTAR_A_COLDVSNA_OFFER5">Предложение!$G$324</definedName>
    <definedName name="pIns_PT_VTAR_A_HOTVSNA">'ГВС. Т-гор.вода'!$T$53</definedName>
    <definedName name="pIns_PT_VTAR_A_HOTVSNA_OFFER_1">Предложение!$G$73</definedName>
    <definedName name="pIns_PT_VTAR_A_HOTVSNA_OFFER_2">Предложение!$G$141</definedName>
    <definedName name="pIns_PT_VTAR_A_HOTVSNA_OFFER_3">Предложение!$G$207</definedName>
    <definedName name="pIns_PT_VTAR_A_HOTVSNA_OFFER_4">Предложение!$G$273</definedName>
    <definedName name="pIns_PT_VTAR_A_HOTVSNA_OFFER_5">Предложение!$G$339</definedName>
    <definedName name="pIns_PT_VTAR_A_OFFER_1">Предложение!$G$26</definedName>
    <definedName name="pIns_PT_VTAR_A_OFFER_2">Предложение!$G$94</definedName>
    <definedName name="pIns_PT_VTAR_A_OFFER_3">Предложение!$G$160</definedName>
    <definedName name="pIns_PT_VTAR_A_OFFER_4">Предложение!$G$226</definedName>
    <definedName name="pIns_PT_VTAR_A_OFFER_5">Предложение!$G$292</definedName>
    <definedName name="pIns_PT_VTAR_A_VOTV">'ВО. Т-во'!$T$53</definedName>
    <definedName name="pIns_PT_VTAR_A_VOTV_OFFER_1">Предложение!$G$82</definedName>
    <definedName name="pIns_PT_VTAR_A_VOTV_OFFER_2">Предложение!$G$150</definedName>
    <definedName name="pIns_PT_VTAR_A_VOTV_OFFER_3">Предложение!$G$216</definedName>
    <definedName name="pIns_PT_VTAR_A_VOTV_OFFER_4">Предложение!$G$282</definedName>
    <definedName name="pIns_PT_VTAR_A_VOTV_OFFER_5">Предложение!$G$348</definedName>
    <definedName name="pIns_PT_VTAR_B">'ТС. Т-ТЭ | ТСО'!$T$1017</definedName>
    <definedName name="pIns_PT_VTAR_B_COLDVSNA">'ХВС. Т-тех'!$T$53</definedName>
    <definedName name="pIns_PT_VTAR_B_COLDVSNA_OFFER_1">Предложение!$G$61</definedName>
    <definedName name="pIns_PT_VTAR_B_COLDVSNA_OFFER_2">Предложение!$G$129</definedName>
    <definedName name="pIns_PT_VTAR_B_COLDVSNA_OFFER_3">Предложение!$G$195</definedName>
    <definedName name="pIns_PT_VTAR_B_COLDVSNA_OFFER_4">Предложение!$G$261</definedName>
    <definedName name="pIns_PT_VTAR_B_COLDVSNA_OFFER_5">Предложение!$G$327</definedName>
    <definedName name="pIns_PT_VTAR_B_HOTVSNA">'ГВС. Т-транс'!$T$53</definedName>
    <definedName name="pIns_PT_VTAR_B_HOTVSNA_OFFER_1">Предложение!$G$76</definedName>
    <definedName name="pIns_PT_VTAR_B_HOTVSNA_OFFER_2">Предложение!$G$144</definedName>
    <definedName name="pIns_PT_VTAR_B_HOTVSNA_OFFER_3">Предложение!$G$210</definedName>
    <definedName name="pIns_PT_VTAR_B_HOTVSNA_OFFER_4">Предложение!$G$276</definedName>
    <definedName name="pIns_PT_VTAR_B_HOTVSNA_OFFER_5">Предложение!$G$342</definedName>
    <definedName name="pIns_PT_VTAR_B_OFFER_1">Предложение!$G$37</definedName>
    <definedName name="pIns_PT_VTAR_B_OFFER_2">Предложение!$G$105</definedName>
    <definedName name="pIns_PT_VTAR_B_OFFER_3">Предложение!$G$171</definedName>
    <definedName name="pIns_PT_VTAR_B_OFFER_4">Предложение!$G$237</definedName>
    <definedName name="pIns_PT_VTAR_B_OFFER_5">Предложение!$G$303</definedName>
    <definedName name="pIns_PT_VTAR_B_VOTV">'ВО. Т-транс'!$T$53</definedName>
    <definedName name="pIns_PT_VTAR_B_VOTV_OFFER_1">Предложение!$G$85</definedName>
    <definedName name="pIns_PT_VTAR_B_VOTV_OFFER_2">Предложение!$G$153</definedName>
    <definedName name="pIns_PT_VTAR_B_VOTV_OFFER_3">Предложение!$G$219</definedName>
    <definedName name="pIns_PT_VTAR_B_VOTV_OFFER_4">Предложение!$G$285</definedName>
    <definedName name="pIns_PT_VTAR_B_VOTV_OFFER_5">Предложение!$G$351</definedName>
    <definedName name="pIns_PT_VTAR_C">'ТС. Т-ТН'!$T$57</definedName>
    <definedName name="pIns_PT_VTAR_C_COLDVSNA">'ХВС. Т-транс'!$T$53</definedName>
    <definedName name="pIns_PT_VTAR_C_COLDVSNA_OFFER_1">Предложение!$G$64</definedName>
    <definedName name="pIns_PT_VTAR_C_COLDVSNA_OFFER_2">Предложение!$G$132</definedName>
    <definedName name="pIns_PT_VTAR_C_COLDVSNA_OFFER_3">Предложение!$G$198</definedName>
    <definedName name="pIns_PT_VTAR_C_COLDVSNA_OFFER_4">Предложение!$G$264</definedName>
    <definedName name="pIns_PT_VTAR_C_COLDVSNA_OFFER_5">Предложение!$G$330</definedName>
    <definedName name="pIns_PT_VTAR_C_HOTVSNA">'ГВС. Т-подкл'!$T$63</definedName>
    <definedName name="pIns_PT_VTAR_C_HOTVSNA_OFFER_1">Предложение!$G$79</definedName>
    <definedName name="pIns_PT_VTAR_C_HOTVSNA_OFFER_2">Предложение!$G$147</definedName>
    <definedName name="pIns_PT_VTAR_C_HOTVSNA_OFFER_3">Предложение!$G$213</definedName>
    <definedName name="pIns_PT_VTAR_C_HOTVSNA_OFFER_4">Предложение!$G$279</definedName>
    <definedName name="pIns_PT_VTAR_C_HOTVSNA_OFFER_5">Предложение!$G$345</definedName>
    <definedName name="pIns_PT_VTAR_C_OFFER_1">Предложение!$G$40</definedName>
    <definedName name="pIns_PT_VTAR_C_OFFER_2">Предложение!$G$108</definedName>
    <definedName name="pIns_PT_VTAR_C_OFFER_3">Предложение!$G$174</definedName>
    <definedName name="pIns_PT_VTAR_C_OFFER_4">Предложение!$G$240</definedName>
    <definedName name="pIns_PT_VTAR_C_OFFER_5">Предложение!$G$306</definedName>
    <definedName name="pIns_PT_VTAR_C_VOTV">'ВО. Т-подкл'!$T$63</definedName>
    <definedName name="pIns_PT_VTAR_C_VOTV_OFFER_1">Предложение!$G$88</definedName>
    <definedName name="pIns_PT_VTAR_C_VOTV_OFFER_2">Предложение!$G$156</definedName>
    <definedName name="pIns_PT_VTAR_C_VOTV_OFFER_3">Предложение!$G$222</definedName>
    <definedName name="pIns_PT_VTAR_C_VOTV_OFFER_4">Предложение!$G$288</definedName>
    <definedName name="pIns_PT_VTAR_C_VOTV_OFFER_5">Предложение!$G$354</definedName>
    <definedName name="pIns_PT_VTAR_D">'ТС. Т-гор.вода'!$V$65</definedName>
    <definedName name="pIns_PT_VTAR_D_COLDVSNA">'ХВС. Т-подвоз'!$T$53</definedName>
    <definedName name="pIns_PT_VTAR_D_COLDVSNA_OFFER_1">Предложение!$G$67</definedName>
    <definedName name="pIns_PT_VTAR_D_COLDVSNA_OFFER_2">Предложение!$G$135</definedName>
    <definedName name="pIns_PT_VTAR_D_COLDVSNA_OFFER_3">Предложение!$G$201</definedName>
    <definedName name="pIns_PT_VTAR_D_COLDVSNA_OFFER_4">Предложение!$G$267</definedName>
    <definedName name="pIns_PT_VTAR_D_COLDVSNA_OFFER_5">Предложение!$G$333</definedName>
    <definedName name="pIns_PT_VTAR_D_OFFER_1">Предложение!$G$43</definedName>
    <definedName name="pIns_PT_VTAR_D_OFFER_2">Предложение!$G$111</definedName>
    <definedName name="pIns_PT_VTAR_D_OFFER_3">Предложение!$G$177</definedName>
    <definedName name="pIns_PT_VTAR_D_OFFER_4">Предложение!$G$243</definedName>
    <definedName name="pIns_PT_VTAR_D_OFFER_5">Предложение!$G$309</definedName>
    <definedName name="pIns_PT_VTAR_E_COLDVSNA">'ХВС. Т-подкл'!$T$63</definedName>
    <definedName name="pIns_PT_VTAR_E_COLDVSNA_OFFER_1">Предложение!$G$70</definedName>
    <definedName name="pIns_PT_VTAR_E_COLDVSNA_OFFER_2">Предложение!$G$138</definedName>
    <definedName name="pIns_PT_VTAR_E_COLDVSNA_OFFER_3">Предложение!$G$204</definedName>
    <definedName name="pIns_PT_VTAR_E_COLDVSNA_OFFER_4">Предложение!$G$270</definedName>
    <definedName name="pIns_PT_VTAR_E_COLDVSNA_OFFER_5">Предложение!$G$336</definedName>
    <definedName name="pIns_PT_VTAR_E1">'ТС. Т-передача ТЭ'!$T$57</definedName>
    <definedName name="pIns_PT_VTAR_E1_OFFER_1">Предложение!$G$46</definedName>
    <definedName name="pIns_PT_VTAR_E1_OFFER_2">Предложение!$G$114</definedName>
    <definedName name="pIns_PT_VTAR_E1_OFFER_3">Предложение!$G$180</definedName>
    <definedName name="pIns_PT_VTAR_E1_OFFER_4">Предложение!$G$246</definedName>
    <definedName name="pIns_PT_VTAR_E1_OFFER_5">Предложение!$G$312</definedName>
    <definedName name="pIns_PT_VTAR_E2">'ТС. Т-передача ТН'!$T$57</definedName>
    <definedName name="pIns_PT_VTAR_E2_OFFER_1">Предложение!$G$49</definedName>
    <definedName name="pIns_PT_VTAR_E2_OFFER_2">Предложение!$G$117</definedName>
    <definedName name="pIns_PT_VTAR_E2_OFFER_3">Предложение!$G$183</definedName>
    <definedName name="pIns_PT_VTAR_E2_OFFER_4">Предложение!$G$249</definedName>
    <definedName name="pIns_PT_VTAR_E2_OFFER_5">Предложение!$G$315</definedName>
    <definedName name="pIns_PT_VTAR_F">'ТС. Резерв мощности'!$T$57</definedName>
    <definedName name="pIns_PT_VTAR_F_OFFER_1">Предложение!$G$52</definedName>
    <definedName name="pIns_PT_VTAR_F_OFFER_2">Предложение!$G$120</definedName>
    <definedName name="pIns_PT_VTAR_F_OFFER_3">Предложение!$G$186</definedName>
    <definedName name="pIns_PT_VTAR_F_OFFER_4">Предложение!$G$252</definedName>
    <definedName name="pIns_PT_VTAR_F_OFFER_5">Предложение!$G$318</definedName>
    <definedName name="pIns_PT_VTAR_G">'ТС. Т-подкл'!$T$62</definedName>
    <definedName name="pIns_PT_VTAR_G_OFFER_1">Предложение!$G$55</definedName>
    <definedName name="pIns_PT_VTAR_G_OFFER_2">Предложение!$G$123</definedName>
    <definedName name="pIns_PT_VTAR_G_OFFER_3">Предложение!$G$189</definedName>
    <definedName name="pIns_PT_VTAR_G_OFFER_4">Предложение!$G$255</definedName>
    <definedName name="pIns_PT_VTAR_G_OFFER_5">Предложение!$G$321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тарифов'!$AL$12:$AL$338</definedName>
    <definedName name="PT_DIFFERENTIATION_CS_ID">'Перечень тарифов'!$AF$12:$AF$338</definedName>
    <definedName name="PT_DIFFERENTIATION_IST_TE">'Перечень тарифов'!$AM$12:$AM$338</definedName>
    <definedName name="PT_DIFFERENTIATION_IST_TE_ID">'Перечень тарифов'!$AG$12:$AG$338</definedName>
    <definedName name="PT_DIFFERENTIATION_NTAR">'Перечень тарифов'!$AJ$12:$AJ$338</definedName>
    <definedName name="PT_DIFFERENTIATION_NTAR_ID">'Перечень тарифов'!$AD$12:$AD$338</definedName>
    <definedName name="PT_DIFFERENTIATION_NUM_CS">'Перечень тарифов'!$AP$12:$AP$338</definedName>
    <definedName name="PT_DIFFERENTIATION_NUM_IST_TE">'Перечень тарифов'!$AQ$12:$AQ$338</definedName>
    <definedName name="PT_DIFFERENTIATION_NUM_NTAR">'Перечень тарифов'!$AN$12:$AN$338</definedName>
    <definedName name="PT_DIFFERENTIATION_NUM_TER">'Перечень тарифов'!$AO$12:$AO$338</definedName>
    <definedName name="PT_DIFFERENTIATION_TER">'Перечень тарифов'!$AK$12:$AK$338</definedName>
    <definedName name="PT_DIFFERENTIATION_TER_ID">'Перечень тарифов'!$AE$12:$AE$338</definedName>
    <definedName name="PT_DIFFERENTIATION_VDET">'Перечень тарифов'!$AI$12:$AI$338</definedName>
    <definedName name="PT_DIFFERENTIATION_VTAR">'Перечень тарифов'!$AH$12:$AH$338</definedName>
    <definedName name="PT_DIFFERENTIATION_VTAR_ID">'Перечень тарифов'!$AC$12:$AC$338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ТСО'!$43:$340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территорий'!$E$11:$I$72</definedName>
    <definedName name="TERRITORY_ID">TEHSHEET!$E$56</definedName>
    <definedName name="TERRITORY_LIST_ID">'Список территорий'!$F$11:$F$72</definedName>
    <definedName name="TERRITORY_MO_LIST">'Список территорий'!$H$11:$H$72</definedName>
    <definedName name="TERRITORY_MR_LIST">'Список территорий'!$G$11:$G$72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REESTR_IP!$A$2:$D$54</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68">'Список территорий'!$G$55:$I$55</definedName>
    <definedName name="ter_69">'Список территорий'!$G$58:$I$58</definedName>
    <definedName name="ter_70">'Список территорий'!$G$61:$I$61</definedName>
    <definedName name="ter_71">'Список территорий'!$G$64:$I$64</definedName>
    <definedName name="ter_72">'Список территорий'!$G$67:$I$67</definedName>
    <definedName name="ter_73">'Список территорий'!$G$70:$I$70</definedName>
    <definedName name="pt_ist_te_30">'ТС. Т-ТЭ | ТСО'!$54:$61</definedName>
    <definedName name="pt_ter_30">'ТС. Т-ТЭ | ТСО'!$64:$75</definedName>
    <definedName name="pt_cs_30">'ТС. Т-ТЭ | ТСО'!$65:$74</definedName>
    <definedName name="pt_ist_te_31">'ТС. Т-ТЭ | ТСО'!$66:$73</definedName>
    <definedName name="pt_ter_31">'ТС. Т-ТЭ | ТСО'!$76:$87</definedName>
    <definedName name="pt_cs_31">'ТС. Т-ТЭ | ТСО'!$77:$86</definedName>
    <definedName name="pt_ist_te_32">'ТС. Т-ТЭ | ТСО'!$78:$85</definedName>
    <definedName name="pt_ter_32">'ТС. Т-ТЭ | ТСО'!$88:$99</definedName>
    <definedName name="pt_cs_32">'ТС. Т-ТЭ | ТСО'!$89:$98</definedName>
    <definedName name="pt_ist_te_33">'ТС. Т-ТЭ | ТСО'!$90:$97</definedName>
    <definedName name="pt_ter_33">'ТС. Т-ТЭ | ТСО'!$100:$111</definedName>
    <definedName name="pt_cs_33">'ТС. Т-ТЭ | ТСО'!$101:$110</definedName>
    <definedName name="pt_ist_te_34">'ТС. Т-ТЭ | ТСО'!$102:$109</definedName>
    <definedName name="pt_ter_34">'ТС. Т-ТЭ | ТСО'!$112:$131</definedName>
    <definedName name="pt_cs_34">'ТС. Т-ТЭ | ТСО'!$113:$130</definedName>
    <definedName name="pt_ist_te_35">'ТС. Т-ТЭ | ТСО'!$114:$121</definedName>
    <definedName name="pt_ist_te_36">'ТС. Т-ТЭ | ТСО'!$122:$129</definedName>
    <definedName name="pt_ter_35">'ТС. Т-ТЭ | ТСО'!$132:$143</definedName>
    <definedName name="pt_cs_35">'ТС. Т-ТЭ | ТСО'!$133:$142</definedName>
    <definedName name="pt_ist_te_37">'ТС. Т-ТЭ | ТСО'!$134:$141</definedName>
    <definedName name="pt_ter_36">'ТС. Т-ТЭ | ТСО'!$144:$155</definedName>
    <definedName name="pt_cs_36">'ТС. Т-ТЭ | ТСО'!$145:$154</definedName>
    <definedName name="pt_ist_te_38">'ТС. Т-ТЭ | ТСО'!$146:$153</definedName>
    <definedName name="pt_ter_37">'ТС. Т-ТЭ | ТСО'!$156:$167</definedName>
    <definedName name="pt_cs_37">'ТС. Т-ТЭ | ТСО'!$157:$166</definedName>
    <definedName name="pt_ist_te_39">'ТС. Т-ТЭ | ТСО'!$158:$165</definedName>
    <definedName name="pt_ter_38">'ТС. Т-ТЭ | ТСО'!$168:$179</definedName>
    <definedName name="pt_cs_38">'ТС. Т-ТЭ | ТСО'!$169:$178</definedName>
    <definedName name="pt_ist_te_40">'ТС. Т-ТЭ | ТСО'!$170:$177</definedName>
    <definedName name="pt_ter_39">'ТС. Т-ТЭ | ТСО'!$180:$199</definedName>
    <definedName name="pt_cs_39">'ТС. Т-ТЭ | ТСО'!$181:$198</definedName>
    <definedName name="pt_ist_te_41">'ТС. Т-ТЭ | ТСО'!$182:$189</definedName>
    <definedName name="pt_ist_te_42">'ТС. Т-ТЭ | ТСО'!$190:$197</definedName>
    <definedName name="pt_ter_40">'ТС. Т-ТЭ | ТСО'!$200:$211</definedName>
    <definedName name="pt_cs_40">'ТС. Т-ТЭ | ТСО'!$201:$210</definedName>
    <definedName name="pt_ist_te_43">'ТС. Т-ТЭ | ТСО'!$202:$209</definedName>
    <definedName name="pt_ter_41">'ТС. Т-ТЭ | ТСО'!$212:$247</definedName>
    <definedName name="pt_cs_41">'ТС. Т-ТЭ | ТСО'!$213:$246</definedName>
    <definedName name="pt_ist_te_44">'ТС. Т-ТЭ | ТСО'!$214:$221</definedName>
    <definedName name="pt_ist_te_45">'ТС. Т-ТЭ | ТСО'!$222:$229</definedName>
    <definedName name="pt_ist_te_46">'ТС. Т-ТЭ | ТСО'!$230:$237</definedName>
    <definedName name="pt_ist_te_47">'ТС. Т-ТЭ | ТСО'!$238:$245</definedName>
    <definedName name="pt_ter_42">'ТС. Т-ТЭ | ТСО'!$248:$259</definedName>
    <definedName name="pt_cs_42">'ТС. Т-ТЭ | ТСО'!$249:$258</definedName>
    <definedName name="pt_ist_te_48">'ТС. Т-ТЭ | ТСО'!$250:$257</definedName>
    <definedName name="pt_ter_43">'ТС. Т-ТЭ | ТСО'!$260:$271</definedName>
    <definedName name="pt_cs_43">'ТС. Т-ТЭ | ТСО'!$261:$270</definedName>
    <definedName name="pt_ist_te_49">'ТС. Т-ТЭ | ТСО'!$262:$269</definedName>
    <definedName name="pt_ter_44">'ТС. Т-ТЭ | ТСО'!$272:$283</definedName>
    <definedName name="pt_cs_44">'ТС. Т-ТЭ | ТСО'!$273:$282</definedName>
    <definedName name="pt_ist_te_50">'ТС. Т-ТЭ | ТСО'!$274:$281</definedName>
    <definedName name="pt_ter_45">'ТС. Т-ТЭ | ТСО'!$284:$295</definedName>
    <definedName name="pt_cs_45">'ТС. Т-ТЭ | ТСО'!$285:$294</definedName>
    <definedName name="pt_ist_te_52">'ТС. Т-ТЭ | ТСО'!$286:$293</definedName>
    <definedName name="pt_ter_46">'ТС. Т-ТЭ | ТСО'!$296:$315</definedName>
    <definedName name="pt_cs_46">'ТС. Т-ТЭ | ТСО'!$297:$314</definedName>
    <definedName name="pt_ist_te_53">'ТС. Т-ТЭ | ТСО'!$298:$305</definedName>
    <definedName name="pt_ist_te_54">'ТС. Т-ТЭ | ТСО'!$306:$313</definedName>
    <definedName name="pt_ter_47">'ТС. Т-ТЭ | ТСО'!$316:$327</definedName>
    <definedName name="pt_cs_47">'ТС. Т-ТЭ | ТСО'!$317:$326</definedName>
    <definedName name="pt_ist_te_55">'ТС. Т-ТЭ | ТСО'!$318:$325</definedName>
    <definedName name="pt_ter_48">'ТС. Т-ТЭ | ТСО'!$328:$339</definedName>
    <definedName name="pt_cs_48">'ТС. Т-ТЭ | ТСО'!$329:$338</definedName>
    <definedName name="pt_ist_te_56">'ТС. Т-ТЭ | ТСО'!$330:$337</definedName>
    <definedName name="pt_ntar_26">'ТС. Т-ТЭ | ТСО'!$341:$670</definedName>
    <definedName name="pt_ter_49">'ТС. Т-ТЭ | ТСО'!$342:$369</definedName>
    <definedName name="pt_cs_49">'ТС. Т-ТЭ | ТСО'!$343:$368</definedName>
    <definedName name="pt_ist_te_57">'ТС. Т-ТЭ | ТСО'!$344:$351</definedName>
    <definedName name="pt_ist_te_58">'ТС. Т-ТЭ | ТСО'!$352:$359</definedName>
    <definedName name="pt_ist_te_59">'ТС. Т-ТЭ | ТСО'!$360:$367</definedName>
    <definedName name="pt_ter_50">'ТС. Т-ТЭ | ТСО'!$370:$381</definedName>
    <definedName name="pt_cs_50">'ТС. Т-ТЭ | ТСО'!$371:$380</definedName>
    <definedName name="pt_ist_te_60">'ТС. Т-ТЭ | ТСО'!$372:$379</definedName>
    <definedName name="pt_ter_51">'ТС. Т-ТЭ | ТСО'!$382:$393</definedName>
    <definedName name="pt_cs_51">'ТС. Т-ТЭ | ТСО'!$383:$392</definedName>
    <definedName name="pt_ist_te_61">'ТС. Т-ТЭ | ТСО'!$384:$391</definedName>
    <definedName name="pt_ter_52">'ТС. Т-ТЭ | ТСО'!$394:$405</definedName>
    <definedName name="pt_cs_52">'ТС. Т-ТЭ | ТСО'!$395:$404</definedName>
    <definedName name="pt_ist_te_62">'ТС. Т-ТЭ | ТСО'!$396:$403</definedName>
    <definedName name="pt_ter_53">'ТС. Т-ТЭ | ТСО'!$406:$417</definedName>
    <definedName name="pt_cs_53">'ТС. Т-ТЭ | ТСО'!$407:$416</definedName>
    <definedName name="pt_ist_te_63">'ТС. Т-ТЭ | ТСО'!$408:$415</definedName>
    <definedName name="pt_ter_54">'ТС. Т-ТЭ | ТСО'!$418:$437</definedName>
    <definedName name="pt_cs_54">'ТС. Т-ТЭ | ТСО'!$419:$436</definedName>
    <definedName name="pt_ist_te_64">'ТС. Т-ТЭ | ТСО'!$420:$427</definedName>
    <definedName name="pt_ist_te_65">'ТС. Т-ТЭ | ТСО'!$428:$435</definedName>
    <definedName name="pt_cs_55">'ТС. Т-ТЭ | ТСО'!#REF!</definedName>
    <definedName name="pt_ist_te_66">'ТС. Т-ТЭ | ТСО'!#REF!</definedName>
    <definedName name="pt_ter_56">'ТС. Т-ТЭ | ТСО'!$438:$449</definedName>
    <definedName name="pt_cs_56">'ТС. Т-ТЭ | ТСО'!$439:$448</definedName>
    <definedName name="pt_ist_te_67">'ТС. Т-ТЭ | ТСО'!$440:$447</definedName>
    <definedName name="pt_ter_57">'ТС. Т-ТЭ | ТСО'!$450:$461</definedName>
    <definedName name="pt_cs_57">'ТС. Т-ТЭ | ТСО'!$451:$460</definedName>
    <definedName name="pt_ist_te_68">'ТС. Т-ТЭ | ТСО'!$452:$459</definedName>
    <definedName name="pt_ter_58">'ТС. Т-ТЭ | ТСО'!$462:$473</definedName>
    <definedName name="pt_cs_58">'ТС. Т-ТЭ | ТСО'!$463:$472</definedName>
    <definedName name="pt_ist_te_69">'ТС. Т-ТЭ | ТСО'!$464:$471</definedName>
    <definedName name="pt_ter_59">'ТС. Т-ТЭ | ТСО'!$474:$485</definedName>
    <definedName name="pt_cs_59">'ТС. Т-ТЭ | ТСО'!$475:$484</definedName>
    <definedName name="pt_ist_te_70">'ТС. Т-ТЭ | ТСО'!$476:$483</definedName>
    <definedName name="pt_ter_60">'ТС. Т-ТЭ | ТСО'!$486:$505</definedName>
    <definedName name="pt_cs_60">'ТС. Т-ТЭ | ТСО'!$487:$504</definedName>
    <definedName name="pt_ist_te_71">'ТС. Т-ТЭ | ТСО'!$488:$495</definedName>
    <definedName name="pt_ist_te_72">'ТС. Т-ТЭ | ТСО'!$496:$503</definedName>
    <definedName name="pt_ter_61">'ТС. Т-ТЭ | ТСО'!$506:$517</definedName>
    <definedName name="pt_cs_61">'ТС. Т-ТЭ | ТСО'!$507:$516</definedName>
    <definedName name="pt_ist_te_73">'ТС. Т-ТЭ | ТСО'!$508:$515</definedName>
    <definedName name="pt_ter_62">'ТС. Т-ТЭ | ТСО'!$518:$553</definedName>
    <definedName name="pt_cs_62">'ТС. Т-ТЭ | ТСО'!$519:$552</definedName>
    <definedName name="pt_ist_te_74">'ТС. Т-ТЭ | ТСО'!$520:$527</definedName>
    <definedName name="pt_ist_te_75">'ТС. Т-ТЭ | ТСО'!$528:$535</definedName>
    <definedName name="pt_ist_te_76">'ТС. Т-ТЭ | ТСО'!$536:$543</definedName>
    <definedName name="pt_ist_te_77">'ТС. Т-ТЭ | ТСО'!$544:$551</definedName>
    <definedName name="pt_ter_63">'ТС. Т-ТЭ | ТСО'!$554:$581</definedName>
    <definedName name="pt_cs_63">'ТС. Т-ТЭ | ТСО'!$555:$580</definedName>
    <definedName name="pt_ist_te_78">'ТС. Т-ТЭ | ТСО'!$556:$563</definedName>
    <definedName name="pt_ist_te_79">'ТС. Т-ТЭ | ТСО'!$564:$571</definedName>
    <definedName name="pt_ist_te_80">'ТС. Т-ТЭ | ТСО'!$572:$579</definedName>
    <definedName name="pt_ter_64">'ТС. Т-ТЭ | ТСО'!$582:$593</definedName>
    <definedName name="pt_cs_64">'ТС. Т-ТЭ | ТСО'!$583:$592</definedName>
    <definedName name="pt_ist_te_81">'ТС. Т-ТЭ | ТСО'!$584:$591</definedName>
    <definedName name="pt_ter_65">'ТС. Т-ТЭ | ТСО'!$594:$605</definedName>
    <definedName name="pt_cs_65">'ТС. Т-ТЭ | ТСО'!$595:$604</definedName>
    <definedName name="pt_ist_te_82">'ТС. Т-ТЭ | ТСО'!$596:$603</definedName>
    <definedName name="pt_ter_66">'ТС. Т-ТЭ | ТСО'!$606:$617</definedName>
    <definedName name="pt_cs_66">'ТС. Т-ТЭ | ТСО'!$607:$616</definedName>
    <definedName name="pt_ist_te_83">'ТС. Т-ТЭ | ТСО'!$608:$615</definedName>
    <definedName name="pt_ter_67">'ТС. Т-ТЭ | ТСО'!$618:$645</definedName>
    <definedName name="pt_cs_67">'ТС. Т-ТЭ | ТСО'!$619:$644</definedName>
    <definedName name="pt_ist_te_84">'ТС. Т-ТЭ | ТСО'!$620:$627</definedName>
    <definedName name="pt_ist_te_85">'ТС. Т-ТЭ | ТСО'!$628:$635</definedName>
    <definedName name="pt_ist_te_86">'ТС. Т-ТЭ | ТСО'!$636:$643</definedName>
    <definedName name="pt_ter_68">'ТС. Т-ТЭ | ТСО'!$646:$657</definedName>
    <definedName name="pt_cs_68">'ТС. Т-ТЭ | ТСО'!$647:$656</definedName>
    <definedName name="pt_ist_te_87">'ТС. Т-ТЭ | ТСО'!$648:$655</definedName>
    <definedName name="pt_ter_69">'ТС. Т-ТЭ | ТСО'!$658:$669</definedName>
    <definedName name="pt_cs_69">'ТС. Т-ТЭ | ТСО'!$659:$668</definedName>
    <definedName name="pt_ist_te_88">'ТС. Т-ТЭ | ТСО'!$660:$667</definedName>
    <definedName name="pt_ntar_27">'ТС. Т-ТЭ | ТСО'!$671:$976</definedName>
    <definedName name="pt_ter_70">'ТС. Т-ТЭ | ТСО'!$672:$691</definedName>
    <definedName name="pt_cs_70">'ТС. Т-ТЭ | ТСО'!$673:$690</definedName>
    <definedName name="pt_ist_te_89">'ТС. Т-ТЭ | ТСО'!$674:$681</definedName>
    <definedName name="pt_ist_te_90">'ТС. Т-ТЭ | ТСО'!$682:$689</definedName>
    <definedName name="pt_ter_71">'ТС. Т-ТЭ | ТСО'!$692:$703</definedName>
    <definedName name="pt_cs_71">'ТС. Т-ТЭ | ТСО'!$693:$702</definedName>
    <definedName name="pt_ist_te_91">'ТС. Т-ТЭ | ТСО'!$694:$701</definedName>
    <definedName name="pt_ter_72">'ТС. Т-ТЭ | ТСО'!$704:$715</definedName>
    <definedName name="pt_cs_72">'ТС. Т-ТЭ | ТСО'!$705:$714</definedName>
    <definedName name="pt_ist_te_92">'ТС. Т-ТЭ | ТСО'!$706:$713</definedName>
    <definedName name="pt_ter_73">'ТС. Т-ТЭ | ТСО'!$716:$727</definedName>
    <definedName name="pt_cs_73">'ТС. Т-ТЭ | ТСО'!$717:$726</definedName>
    <definedName name="pt_ist_te_93">'ТС. Т-ТЭ | ТСО'!$718:$725</definedName>
    <definedName name="pt_ter_74">'ТС. Т-ТЭ | ТСО'!$728:$739</definedName>
    <definedName name="pt_cs_74">'ТС. Т-ТЭ | ТСО'!$729:$738</definedName>
    <definedName name="pt_ist_te_94">'ТС. Т-ТЭ | ТСО'!$730:$737</definedName>
    <definedName name="pt_ter_75">'ТС. Т-ТЭ | ТСО'!$740:$759</definedName>
    <definedName name="pt_cs_75">'ТС. Т-ТЭ | ТСО'!$741:$758</definedName>
    <definedName name="pt_ist_te_95">'ТС. Т-ТЭ | ТСО'!$742:$749</definedName>
    <definedName name="pt_ist_te_96">'ТС. Т-ТЭ | ТСО'!$750:$757</definedName>
    <definedName name="pt_ter_76">'ТС. Т-ТЭ | ТСО'!$760:$771</definedName>
    <definedName name="pt_cs_76">'ТС. Т-ТЭ | ТСО'!$761:$770</definedName>
    <definedName name="pt_ist_te_97">'ТС. Т-ТЭ | ТСО'!$762:$769</definedName>
    <definedName name="pt_ter_77">'ТС. Т-ТЭ | ТСО'!$772:$783</definedName>
    <definedName name="pt_cs_77">'ТС. Т-ТЭ | ТСО'!$773:$782</definedName>
    <definedName name="pt_ist_te_98">'ТС. Т-ТЭ | ТСО'!$774:$781</definedName>
    <definedName name="pt_ter_78">'ТС. Т-ТЭ | ТСО'!$784:$795</definedName>
    <definedName name="pt_cs_78">'ТС. Т-ТЭ | ТСО'!$785:$794</definedName>
    <definedName name="pt_ist_te_99">'ТС. Т-ТЭ | ТСО'!$786:$793</definedName>
    <definedName name="pt_ter_79">'ТС. Т-ТЭ | ТСО'!$796:$807</definedName>
    <definedName name="pt_cs_79">'ТС. Т-ТЭ | ТСО'!$797:$806</definedName>
    <definedName name="pt_ist_te_100">'ТС. Т-ТЭ | ТСО'!$798:$805</definedName>
    <definedName name="pt_ter_80">'ТС. Т-ТЭ | ТСО'!$808:$827</definedName>
    <definedName name="pt_cs_80">'ТС. Т-ТЭ | ТСО'!$809:$826</definedName>
    <definedName name="pt_ist_te_101">'ТС. Т-ТЭ | ТСО'!$810:$817</definedName>
    <definedName name="pt_ist_te_102">'ТС. Т-ТЭ | ТСО'!$818:$825</definedName>
    <definedName name="pt_ter_81">'ТС. Т-ТЭ | ТСО'!$828:$839</definedName>
    <definedName name="pt_cs_81">'ТС. Т-ТЭ | ТСО'!$829:$838</definedName>
    <definedName name="pt_ist_te_103">'ТС. Т-ТЭ | ТСО'!$830:$837</definedName>
    <definedName name="pt_ter_82">'ТС. Т-ТЭ | ТСО'!$840:$875</definedName>
    <definedName name="pt_cs_82">'ТС. Т-ТЭ | ТСО'!$841:$874</definedName>
    <definedName name="pt_ist_te_104">'ТС. Т-ТЭ | ТСО'!$842:$849</definedName>
    <definedName name="pt_ist_te_105">'ТС. Т-ТЭ | ТСО'!$850:$857</definedName>
    <definedName name="pt_ist_te_106">'ТС. Т-ТЭ | ТСО'!$858:$865</definedName>
    <definedName name="pt_ist_te_107">'ТС. Т-ТЭ | ТСО'!$866:$873</definedName>
    <definedName name="pt_ter_83">'ТС. Т-ТЭ | ТСО'!$876:$887</definedName>
    <definedName name="pt_cs_83">'ТС. Т-ТЭ | ТСО'!$877:$886</definedName>
    <definedName name="pt_ist_te_108">'ТС. Т-ТЭ | ТСО'!$878:$885</definedName>
    <definedName name="pt_ter_84">'ТС. Т-ТЭ | ТСО'!$888:$899</definedName>
    <definedName name="pt_cs_84">'ТС. Т-ТЭ | ТСО'!$889:$898</definedName>
    <definedName name="pt_ist_te_109">'ТС. Т-ТЭ | ТСО'!$890:$897</definedName>
    <definedName name="pt_ter_85">'ТС. Т-ТЭ | ТСО'!$900:$919</definedName>
    <definedName name="pt_cs_85">'ТС. Т-ТЭ | ТСО'!$901:$918</definedName>
    <definedName name="pt_ist_te_110">'ТС. Т-ТЭ | ТСО'!$902:$909</definedName>
    <definedName name="pt_ist_te_111">'ТС. Т-ТЭ | ТСО'!$910:$917</definedName>
    <definedName name="pt_ter_86">'ТС. Т-ТЭ | ТСО'!$920:$931</definedName>
    <definedName name="pt_cs_86">'ТС. Т-ТЭ | ТСО'!$921:$930</definedName>
    <definedName name="pt_ist_te_112">'ТС. Т-ТЭ | ТСО'!$922:$929</definedName>
    <definedName name="pt_ter_87">'ТС. Т-ТЭ | ТСО'!$932:$951</definedName>
    <definedName name="pt_cs_87">'ТС. Т-ТЭ | ТСО'!$933:$950</definedName>
    <definedName name="pt_ist_te_113">'ТС. Т-ТЭ | ТСО'!$934:$941</definedName>
    <definedName name="pt_ist_te_114">'ТС. Т-ТЭ | ТСО'!$942:$949</definedName>
    <definedName name="pt_ter_88">'ТС. Т-ТЭ | ТСО'!$952:$963</definedName>
    <definedName name="pt_cs_88">'ТС. Т-ТЭ | ТСО'!$953:$962</definedName>
    <definedName name="pt_ist_te_115">'ТС. Т-ТЭ | ТСО'!$954:$961</definedName>
    <definedName name="pt_ter_89">'ТС. Т-ТЭ | ТСО'!$964:$975</definedName>
    <definedName name="pt_cs_89">'ТС. Т-ТЭ | ТСО'!$965:$974</definedName>
    <definedName name="pt_ist_te_116">'ТС. Т-ТЭ | ТСО'!$966:$973</definedName>
    <definedName name="pt_ntar_28">'ТС. Т-ТЭ | ТСО'!$977:$1002</definedName>
    <definedName name="pt_ter_90">'ТС. Т-ТЭ | ТСО'!$978:$989</definedName>
    <definedName name="pt_cs_90">'ТС. Т-ТЭ | ТСО'!$979:$988</definedName>
    <definedName name="pt_ist_te_117">'ТС. Т-ТЭ | ТСО'!$980:$987</definedName>
    <definedName name="pt_ter_91">'ТС. Т-ТЭ | ТСО'!$990:$1001</definedName>
    <definedName name="pt_cs_91">'ТС. Т-ТЭ | ТСО'!$991:$1000</definedName>
    <definedName name="pt_ist_te_118">'ТС. Т-ТЭ | ТСО'!$992:$999</definedName>
    <definedName name="pt_ntar_29">'ТС. Т-ТЭ | ТСО'!$1003:$1016</definedName>
    <definedName name="pt_ter_92">'ТС. Т-ТЭ | ТСО'!$1004:$1015</definedName>
    <definedName name="pt_cs_92">'ТС. Т-ТЭ | ТСО'!$1005:$1014</definedName>
    <definedName name="pt_ist_te_119">'ТС. Т-ТЭ | ТСО'!$1006:$1013</definedName>
    <definedName name="DESCRIPTION_TERRITORY">REESTR_DS!$B$2:$B$21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<sst xmlns="http://schemas.openxmlformats.org/spreadsheetml/2006/main" count="17516" uniqueCount="3225">
  <si>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</si>
  <si>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</si>
  <si>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</si>
  <si>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</si>
  <si>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</si>
  <si>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</si>
  <si>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</si>
  <si>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</si>
  <si>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</si>
  <si>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</si>
  <si>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</si>
  <si>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</si>
  <si>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</si>
  <si>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</si>
  <si>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</si>
  <si>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</si>
  <si>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</si>
  <si>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</si>
  <si>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</si>
  <si>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</si>
  <si>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</si>
  <si>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</si>
  <si>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</si>
  <si>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</si>
  <si>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</si>
  <si>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</si>
  <si>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</si>
  <si>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</si>
  <si>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</si>
  <si>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</si>
  <si>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</si>
  <si>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</si>
  <si>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</si>
  <si>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</si>
  <si>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</si>
  <si>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</si>
  <si>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</si>
  <si>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51/7</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</si>
  <si>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</si>
  <si>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</si>
  <si>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</si>
  <si>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https://npa.gov-murman.ru/bitrix/components/b1team/govmurman.element.file/download.php?ID=508463&amp;FID=750752</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</si>
  <si>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</si>
  <si>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</si>
  <si>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</si>
  <si>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</si>
  <si>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</si>
  <si>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</si>
  <si>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</si>
  <si>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</si>
  <si>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</si>
  <si>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</si>
  <si>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</si>
  <si>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</si>
  <si>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</si>
  <si>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</si>
  <si>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</si>
  <si>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</si>
  <si>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</si>
  <si>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</si>
  <si>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</si>
  <si>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</si>
  <si>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</si>
  <si>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</si>
  <si>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</si>
  <si>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</si>
  <si>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</si>
  <si>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</si>
  <si>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</si>
  <si>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</si>
  <si>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</si>
  <si>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</si>
  <si>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</si>
  <si>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</si>
  <si>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</si>
  <si>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</si>
  <si>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</si>
  <si>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</si>
  <si>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</si>
  <si>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</si>
  <si>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</si>
  <si>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</si>
  <si>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</si>
  <si>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</si>
  <si>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</si>
  <si>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</si>
  <si>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</si>
  <si>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</si>
  <si>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</si>
  <si>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</si>
  <si>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</si>
  <si>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</si>
  <si>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</si>
  <si>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</si>
  <si>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</si>
  <si>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</si>
  <si>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</si>
  <si>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</si>
  <si>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</si>
  <si>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город-герой Мурманск</t>
  </si>
  <si>
    <t>47701000</t>
  </si>
  <si>
    <t>Добавить МО</t>
  </si>
  <si>
    <t>2</t>
  </si>
  <si>
    <t>×</t>
  </si>
  <si>
    <t>ter_55</t>
  </si>
  <si>
    <t>27</t>
  </si>
  <si>
    <t>Кольский муниципальный район</t>
  </si>
  <si>
    <t>городское поселение Кола</t>
  </si>
  <si>
    <t>47605101</t>
  </si>
  <si>
    <t>ter_56</t>
  </si>
  <si>
    <t>22</t>
  </si>
  <si>
    <t>Поселок Мурмаши</t>
  </si>
  <si>
    <t>47605163</t>
  </si>
  <si>
    <t>ter_57</t>
  </si>
  <si>
    <t>28</t>
  </si>
  <si>
    <t>городское поселение Молочный</t>
  </si>
  <si>
    <t>47605161</t>
  </si>
  <si>
    <t>5</t>
  </si>
  <si>
    <t>ter_58</t>
  </si>
  <si>
    <t>20</t>
  </si>
  <si>
    <t>Поселок Верхнетуломский</t>
  </si>
  <si>
    <t>47605154</t>
  </si>
  <si>
    <t>ter_59</t>
  </si>
  <si>
    <t>21</t>
  </si>
  <si>
    <t>Поселок Кильдинстрой</t>
  </si>
  <si>
    <t>47605158</t>
  </si>
  <si>
    <t>ter_60</t>
  </si>
  <si>
    <t>25</t>
  </si>
  <si>
    <t>Териберское сельское поселение</t>
  </si>
  <si>
    <t>47605405</t>
  </si>
  <si>
    <t>8</t>
  </si>
  <si>
    <t>ter_61</t>
  </si>
  <si>
    <t>24</t>
  </si>
  <si>
    <t>Пушновское сельское поселение</t>
  </si>
  <si>
    <t>47605404</t>
  </si>
  <si>
    <t>9</t>
  </si>
  <si>
    <t>ter_62</t>
  </si>
  <si>
    <t>29</t>
  </si>
  <si>
    <t>сельское поселение Ура-Губа</t>
  </si>
  <si>
    <t>47605407</t>
  </si>
  <si>
    <t>10</t>
  </si>
  <si>
    <t>ter_63</t>
  </si>
  <si>
    <t>32</t>
  </si>
  <si>
    <t>Ловозерский муниципальный район</t>
  </si>
  <si>
    <t>сельское поселение Ловозеро</t>
  </si>
  <si>
    <t>47610401</t>
  </si>
  <si>
    <t>11</t>
  </si>
  <si>
    <t>ter_64</t>
  </si>
  <si>
    <t>31</t>
  </si>
  <si>
    <t>Поселок Ревда</t>
  </si>
  <si>
    <t>47610154</t>
  </si>
  <si>
    <t>12</t>
  </si>
  <si>
    <t>ter_65</t>
  </si>
  <si>
    <t>Город Оленегорск</t>
  </si>
  <si>
    <t>47717000</t>
  </si>
  <si>
    <t>13</t>
  </si>
  <si>
    <t>ter_66</t>
  </si>
  <si>
    <t>ЗАТО город Александровск</t>
  </si>
  <si>
    <t>47737000</t>
  </si>
  <si>
    <t>14</t>
  </si>
  <si>
    <t>ter_67</t>
  </si>
  <si>
    <t>ЗАТО город Североморск</t>
  </si>
  <si>
    <t>47730000</t>
  </si>
  <si>
    <t>15</t>
  </si>
  <si>
    <t>ter_68</t>
  </si>
  <si>
    <t>36</t>
  </si>
  <si>
    <t>Печенгский муниципальный район</t>
  </si>
  <si>
    <t>Поселок Никель</t>
  </si>
  <si>
    <t>47615151</t>
  </si>
  <si>
    <t>16</t>
  </si>
  <si>
    <t>ter_69</t>
  </si>
  <si>
    <t>34</t>
  </si>
  <si>
    <t>Город Заполярный</t>
  </si>
  <si>
    <t>47615103</t>
  </si>
  <si>
    <t>17</t>
  </si>
  <si>
    <t>ter_70</t>
  </si>
  <si>
    <t>ЗАТО город Заозерск</t>
  </si>
  <si>
    <t>47733000</t>
  </si>
  <si>
    <t>18</t>
  </si>
  <si>
    <t>ter_71</t>
  </si>
  <si>
    <t>Кандалакшский муниципальный район</t>
  </si>
  <si>
    <t>Город Кандалакша</t>
  </si>
  <si>
    <t>47608101</t>
  </si>
  <si>
    <t>19</t>
  </si>
  <si>
    <t>ter_72</t>
  </si>
  <si>
    <t>Поселок Зеленоборский</t>
  </si>
  <si>
    <t>47608158</t>
  </si>
  <si>
    <t>ter_73</t>
  </si>
  <si>
    <t>Ковдорский муниципальный округ</t>
  </si>
  <si>
    <t>47517000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</si>
  <si>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</si>
  <si>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</si>
  <si>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</si>
  <si>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</si>
  <si>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</si>
  <si>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</si>
  <si>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</si>
  <si>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</si>
  <si>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</si>
  <si>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</si>
  <si>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</si>
  <si>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</si>
  <si>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</si>
  <si>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</si>
  <si>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</si>
  <si>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</si>
  <si>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</si>
  <si>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</si>
  <si>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</si>
  <si>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</si>
  <si>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</si>
  <si>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</si>
  <si>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</si>
  <si>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</si>
  <si>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</si>
  <si>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</si>
  <si>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</si>
  <si>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</si>
  <si>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</si>
  <si>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</si>
  <si>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</si>
  <si>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</si>
  <si>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</si>
  <si>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</si>
  <si>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</si>
  <si>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</si>
  <si>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</si>
  <si>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</si>
  <si>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</si>
  <si>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</si>
  <si>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</si>
  <si>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</si>
  <si>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</si>
  <si>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</si>
  <si>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</si>
  <si>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</si>
  <si>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</si>
  <si>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</si>
  <si>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</si>
  <si>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Льготные тарифы на тепловую энергию, поставляемую группе потребителей "потребители (кроме населения)"</t>
  </si>
  <si>
    <t>городской округ город-герой Мурманск (кроме р-на Росляково)</t>
  </si>
  <si>
    <t>Тарифы установлены без учета НДС;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t>
  </si>
  <si>
    <t>4190064; 4190068; 4190070</t>
  </si>
  <si>
    <t>pIns_PT_VTAR_B</t>
  </si>
  <si>
    <t>pt_ntar_2</t>
  </si>
  <si>
    <t>pt_ter_2</t>
  </si>
  <si>
    <t>pt_cs_2</t>
  </si>
  <si>
    <t>pt_ist_te_2</t>
  </si>
  <si>
    <t>городской округ город-герой Мурманск (р-н Росляково)</t>
  </si>
  <si>
    <t>pt_ist_te_30</t>
  </si>
  <si>
    <t>Добавить источник для дифференциации</t>
  </si>
  <si>
    <t>Добавить централизованную систему для дифференциации</t>
  </si>
  <si>
    <t>pt_ter_30</t>
  </si>
  <si>
    <t>pt_cs_30</t>
  </si>
  <si>
    <t>pt_ist_te_31</t>
  </si>
  <si>
    <t>pt_ter_31</t>
  </si>
  <si>
    <t>pt_cs_31</t>
  </si>
  <si>
    <t>pt_ist_te_32</t>
  </si>
  <si>
    <t>pt_ter_32</t>
  </si>
  <si>
    <t>pt_cs_32</t>
  </si>
  <si>
    <t>pt_ist_te_33</t>
  </si>
  <si>
    <t>pt_ter_33</t>
  </si>
  <si>
    <t>pt_cs_33</t>
  </si>
  <si>
    <t>pt_ist_te_34</t>
  </si>
  <si>
    <t>пгт Кильдинстрой</t>
  </si>
  <si>
    <t>pt_ter_34</t>
  </si>
  <si>
    <t>pt_cs_34</t>
  </si>
  <si>
    <t>pt_ist_te_35</t>
  </si>
  <si>
    <t>нп Шонгуй</t>
  </si>
  <si>
    <t>pt_ist_te_36</t>
  </si>
  <si>
    <t>pt_ter_35</t>
  </si>
  <si>
    <t>pt_cs_35</t>
  </si>
  <si>
    <t>pt_ist_te_37</t>
  </si>
  <si>
    <t>ж-д ст. Лопарская</t>
  </si>
  <si>
    <t>pt_ter_36</t>
  </si>
  <si>
    <t>pt_cs_36</t>
  </si>
  <si>
    <t>pt_ist_te_38</t>
  </si>
  <si>
    <t>pt_ter_37</t>
  </si>
  <si>
    <t>pt_cs_37</t>
  </si>
  <si>
    <t>pt_ist_te_39</t>
  </si>
  <si>
    <t>pt_ter_38</t>
  </si>
  <si>
    <t>pt_cs_38</t>
  </si>
  <si>
    <t>pt_ist_te_40</t>
  </si>
  <si>
    <t>потребители, присоединенные к тепловым сетям АО "МЭС"</t>
  </si>
  <si>
    <t>pt_ter_39</t>
  </si>
  <si>
    <t>pt_cs_39</t>
  </si>
  <si>
    <t>pt_ist_te_41</t>
  </si>
  <si>
    <t>потребители, присоединенные к тепловым сетям МУП "Водоканал-Ревда"</t>
  </si>
  <si>
    <t>pt_ist_te_42</t>
  </si>
  <si>
    <t>нп Высокий</t>
  </si>
  <si>
    <t>pt_ter_40</t>
  </si>
  <si>
    <t>pt_cs_40</t>
  </si>
  <si>
    <t>pt_ist_te_43</t>
  </si>
  <si>
    <t>город Полярный</t>
  </si>
  <si>
    <t>pt_ter_41</t>
  </si>
  <si>
    <t>pt_cs_41</t>
  </si>
  <si>
    <t>pt_ist_te_44</t>
  </si>
  <si>
    <t>город Гаджиево</t>
  </si>
  <si>
    <t>pt_ist_te_45</t>
  </si>
  <si>
    <t>нп Оленья Губа</t>
  </si>
  <si>
    <t>pt_ist_te_46</t>
  </si>
  <si>
    <t>город Снежногорск</t>
  </si>
  <si>
    <t>pt_ist_te_47</t>
  </si>
  <si>
    <t>pt_ter_42</t>
  </si>
  <si>
    <t>pt_cs_42</t>
  </si>
  <si>
    <t>pt_ist_te_48</t>
  </si>
  <si>
    <t>pt_ter_43</t>
  </si>
  <si>
    <t>pt_cs_43</t>
  </si>
  <si>
    <t>pt_ist_te_49</t>
  </si>
  <si>
    <t>потребители, присоединенные к тепловым сетям МУП "Тепловые сети"</t>
  </si>
  <si>
    <t>pt_ter_44</t>
  </si>
  <si>
    <t>pt_cs_44</t>
  </si>
  <si>
    <t>pt_ist_te_50</t>
  </si>
  <si>
    <t>pt_ter_45</t>
  </si>
  <si>
    <t>pt_cs_45</t>
  </si>
  <si>
    <t>pt_ist_te_52</t>
  </si>
  <si>
    <t>город Кандалакша (кроме микрорайона Нива-3)</t>
  </si>
  <si>
    <t>pt_ter_46</t>
  </si>
  <si>
    <t>pt_cs_46</t>
  </si>
  <si>
    <t>pt_ist_te_53</t>
  </si>
  <si>
    <t>город Кандалакша (микрорайон Нива-3)</t>
  </si>
  <si>
    <t>pt_ist_te_54</t>
  </si>
  <si>
    <t>pt_ter_47</t>
  </si>
  <si>
    <t>pt_cs_47</t>
  </si>
  <si>
    <t>pt_ist_te_55</t>
  </si>
  <si>
    <t>нп Лейпи</t>
  </si>
  <si>
    <t>pt_ter_48</t>
  </si>
  <si>
    <t>pt_cs_48</t>
  </si>
  <si>
    <t>pt_ist_te_56</t>
  </si>
  <si>
    <t>Добавить территорию для дифференциации</t>
  </si>
  <si>
    <t>Льготные тарифы на тепловую энергию, поставляемую группе потребителей "население"</t>
  </si>
  <si>
    <t>городской округ город-герой Мурманск (кроме потребителей, присоединенных к сетям ФГБУ "ЦЖКУ" МО РФ, потребителей ул. Ивченко 19, р-на Росляково)</t>
  </si>
  <si>
    <t>Тарифы указываются с учетом НДС в целях реализации пункта 6 статьи 168 Налогового кодекса Российской Федерации (часть вторая);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
Тарифы применяются при расчетах платы населению за коммунальные услуги</t>
  </si>
  <si>
    <t>pt_ntar_26</t>
  </si>
  <si>
    <t>pt_ter_49</t>
  </si>
  <si>
    <t>pt_cs_49</t>
  </si>
  <si>
    <t>pt_ist_te_57</t>
  </si>
  <si>
    <t>городской округ город-герой Мурманск (потребители, присоединенные к сетям ФГБУ "ЦЖКУ" МО РФ, потребители ул. Ивченко, 19)</t>
  </si>
  <si>
    <t>pt_ist_te_58</t>
  </si>
  <si>
    <t>pt_ist_te_59</t>
  </si>
  <si>
    <t>pt_ter_50</t>
  </si>
  <si>
    <t>pt_cs_50</t>
  </si>
  <si>
    <t>pt_ist_te_60</t>
  </si>
  <si>
    <t>pt_ter_51</t>
  </si>
  <si>
    <t>pt_cs_51</t>
  </si>
  <si>
    <t>pt_ist_te_61</t>
  </si>
  <si>
    <t>pt_ter_52</t>
  </si>
  <si>
    <t>pt_cs_52</t>
  </si>
  <si>
    <t>pt_ist_te_62</t>
  </si>
  <si>
    <t>pt_ter_53</t>
  </si>
  <si>
    <t>pt_cs_53</t>
  </si>
  <si>
    <t>pt_ist_te_63</t>
  </si>
  <si>
    <t>pt_ter_54</t>
  </si>
  <si>
    <t>pt_cs_54</t>
  </si>
  <si>
    <t>pt_ist_te_64</t>
  </si>
  <si>
    <t>pt_ist_te_65</t>
  </si>
  <si>
    <t>pt_ter_56</t>
  </si>
  <si>
    <t>pt_cs_56</t>
  </si>
  <si>
    <t>pt_ist_te_67</t>
  </si>
  <si>
    <t>pt_ter_57</t>
  </si>
  <si>
    <t>pt_cs_57</t>
  </si>
  <si>
    <t>pt_ist_te_68</t>
  </si>
  <si>
    <t>pt_ter_58</t>
  </si>
  <si>
    <t>pt_cs_58</t>
  </si>
  <si>
    <t>pt_ist_te_69</t>
  </si>
  <si>
    <t>pt_ter_59</t>
  </si>
  <si>
    <t>pt_cs_59</t>
  </si>
  <si>
    <t>pt_ist_te_70</t>
  </si>
  <si>
    <t>pt_ter_60</t>
  </si>
  <si>
    <t>pt_cs_60</t>
  </si>
  <si>
    <t>pt_ist_te_71</t>
  </si>
  <si>
    <t>потребители, присоединенные к тепловым сетям МУП "Водоканал- Ревда"</t>
  </si>
  <si>
    <t>pt_ist_te_72</t>
  </si>
  <si>
    <t>pt_ter_61</t>
  </si>
  <si>
    <t>pt_cs_61</t>
  </si>
  <si>
    <t>pt_ist_te_73</t>
  </si>
  <si>
    <t>pt_ter_62</t>
  </si>
  <si>
    <t>pt_cs_62</t>
  </si>
  <si>
    <t>pt_ist_te_74</t>
  </si>
  <si>
    <t>pt_ist_te_75</t>
  </si>
  <si>
    <t>pt_ist_te_76</t>
  </si>
  <si>
    <t>pt_ist_te_77</t>
  </si>
  <si>
    <t>городской округ ЗАТО г. Североморск Мурманской области (кроме ул. Сафонова 1А, ул. Северная Застава 40, ул. Кирова 14; нп Щукозеро ул. Приозерная 1,3; потребителей, присоединенных к сетям ФГБУ "ЦЖКУ" МО РФ по ул. Гвардейская 1)</t>
  </si>
  <si>
    <t>pt_ter_63</t>
  </si>
  <si>
    <t>pt_cs_63</t>
  </si>
  <si>
    <t>pt_ist_te_78</t>
  </si>
  <si>
    <t>городской округ ЗАТО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t>
  </si>
  <si>
    <t>pt_ist_te_79</t>
  </si>
  <si>
    <t>городской округ ЗАТО город Североморск Мурманской области (нп Щукозеро ул. Приозерная 1,3)</t>
  </si>
  <si>
    <t>pt_ist_te_80</t>
  </si>
  <si>
    <t>pt_ter_64</t>
  </si>
  <si>
    <t>pt_cs_64</t>
  </si>
  <si>
    <t>pt_ist_te_81</t>
  </si>
  <si>
    <t>pt_ter_65</t>
  </si>
  <si>
    <t>pt_cs_65</t>
  </si>
  <si>
    <t>pt_ist_te_82</t>
  </si>
  <si>
    <t>pt_ter_66</t>
  </si>
  <si>
    <t>pt_cs_66</t>
  </si>
  <si>
    <t>pt_ist_te_83</t>
  </si>
  <si>
    <t>город Кандалакша (кроме ул. Фрунзе дд. 5,6,7,8,9,10,31,32,33,34 и микрорайона Нива-3)</t>
  </si>
  <si>
    <t>pt_ter_67</t>
  </si>
  <si>
    <t>pt_cs_67</t>
  </si>
  <si>
    <t>pt_ist_te_84</t>
  </si>
  <si>
    <t>город Кандалакша (ул. Фрунзе дд. 5,6,7,8,9,10,31,32,33,34)</t>
  </si>
  <si>
    <t>pt_ist_te_85</t>
  </si>
  <si>
    <t>pt_ist_te_86</t>
  </si>
  <si>
    <t>pt_ter_68</t>
  </si>
  <si>
    <t>pt_cs_68</t>
  </si>
  <si>
    <t>pt_ist_te_87</t>
  </si>
  <si>
    <t>pt_ter_69</t>
  </si>
  <si>
    <t>pt_cs_69</t>
  </si>
  <si>
    <t>pt_ist_te_88</t>
  </si>
  <si>
    <t>Тарифы на тепловую энергию, поставляемую потребителям</t>
  </si>
  <si>
    <t>Тарифы установлены без учета НДС;
Тариф действует с 01.01.2024 года</t>
  </si>
  <si>
    <t>pt_ntar_27</t>
  </si>
  <si>
    <t>pt_ter_70</t>
  </si>
  <si>
    <t>pt_cs_70</t>
  </si>
  <si>
    <t>pt_ist_te_89</t>
  </si>
  <si>
    <t>городской округ город-герой Мурманск (р-на Росляково)</t>
  </si>
  <si>
    <t>pt_ist_te_90</t>
  </si>
  <si>
    <t>pt_ter_71</t>
  </si>
  <si>
    <t>pt_cs_71</t>
  </si>
  <si>
    <t>pt_ist_te_91</t>
  </si>
  <si>
    <t>pt_ter_72</t>
  </si>
  <si>
    <t>pt_cs_72</t>
  </si>
  <si>
    <t>pt_ist_te_92</t>
  </si>
  <si>
    <t>pt_ter_73</t>
  </si>
  <si>
    <t>pt_cs_73</t>
  </si>
  <si>
    <t>pt_ist_te_93</t>
  </si>
  <si>
    <t>pt_ter_74</t>
  </si>
  <si>
    <t>pt_cs_74</t>
  </si>
  <si>
    <t>pt_ist_te_94</t>
  </si>
  <si>
    <t>pt_ter_75</t>
  </si>
  <si>
    <t>pt_cs_75</t>
  </si>
  <si>
    <t>pt_ist_te_95</t>
  </si>
  <si>
    <t>pt_ist_te_96</t>
  </si>
  <si>
    <t>pt_ter_76</t>
  </si>
  <si>
    <t>pt_cs_76</t>
  </si>
  <si>
    <t>pt_ist_te_97</t>
  </si>
  <si>
    <t>pt_ter_77</t>
  </si>
  <si>
    <t>pt_cs_77</t>
  </si>
  <si>
    <t>pt_ist_te_98</t>
  </si>
  <si>
    <t>pt_ter_78</t>
  </si>
  <si>
    <t>pt_cs_78</t>
  </si>
  <si>
    <t>pt_ist_te_99</t>
  </si>
  <si>
    <t>pt_ter_79</t>
  </si>
  <si>
    <t>pt_cs_79</t>
  </si>
  <si>
    <t>pt_ist_te_100</t>
  </si>
  <si>
    <t>pt_ter_80</t>
  </si>
  <si>
    <t>pt_cs_80</t>
  </si>
  <si>
    <t>pt_ist_te_101</t>
  </si>
  <si>
    <t>pt_ist_te_102</t>
  </si>
  <si>
    <t>pt_ter_81</t>
  </si>
  <si>
    <t>pt_cs_81</t>
  </si>
  <si>
    <t>pt_ist_te_103</t>
  </si>
  <si>
    <t>pt_ter_82</t>
  </si>
  <si>
    <t>pt_cs_82</t>
  </si>
  <si>
    <t>pt_ist_te_104</t>
  </si>
  <si>
    <t>pt_ist_te_105</t>
  </si>
  <si>
    <t>населенный пункт Оленья Губа</t>
  </si>
  <si>
    <t>pt_ist_te_106</t>
  </si>
  <si>
    <t>pt_ist_te_107</t>
  </si>
  <si>
    <t>pt_ter_83</t>
  </si>
  <si>
    <t>pt_cs_83</t>
  </si>
  <si>
    <t>pt_ist_te_108</t>
  </si>
  <si>
    <t>pt_ter_84</t>
  </si>
  <si>
    <t>pt_cs_84</t>
  </si>
  <si>
    <t>pt_ist_te_109</t>
  </si>
  <si>
    <t>pt_ter_85</t>
  </si>
  <si>
    <t>pt_cs_85</t>
  </si>
  <si>
    <t>pt_ist_te_110</t>
  </si>
  <si>
    <t>pt_ist_te_111</t>
  </si>
  <si>
    <t>pt_ter_86</t>
  </si>
  <si>
    <t>pt_cs_86</t>
  </si>
  <si>
    <t>pt_ist_te_112</t>
  </si>
  <si>
    <t>pt_ter_87</t>
  </si>
  <si>
    <t>pt_cs_87</t>
  </si>
  <si>
    <t>pt_ist_te_113</t>
  </si>
  <si>
    <t>pt_ist_te_114</t>
  </si>
  <si>
    <t>pt_ter_88</t>
  </si>
  <si>
    <t>pt_cs_88</t>
  </si>
  <si>
    <t>pt_ist_te_115</t>
  </si>
  <si>
    <t>pt_ter_89</t>
  </si>
  <si>
    <t>pt_cs_89</t>
  </si>
  <si>
    <t>pt_ist_te_116</t>
  </si>
  <si>
    <t>Тарифы на тепловую энергию на коллекторах источника тепловой энергии</t>
  </si>
  <si>
    <t>Тарифы установлены без учета НДС;</t>
  </si>
  <si>
    <t>pt_ntar_28</t>
  </si>
  <si>
    <t>pt_ter_90</t>
  </si>
  <si>
    <t>pt_cs_90</t>
  </si>
  <si>
    <t>pt_ist_te_117</t>
  </si>
  <si>
    <t>pt_ter_91</t>
  </si>
  <si>
    <t>pt_cs_91</t>
  </si>
  <si>
    <t>pt_ist_te_118</t>
  </si>
  <si>
    <t>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t>
  </si>
  <si>
    <t>pt_ntar_29</t>
  </si>
  <si>
    <t>pt_ter_92</t>
  </si>
  <si>
    <t>pt_cs_92</t>
  </si>
  <si>
    <t>pt_ist_te_119</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</si>
  <si>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</si>
  <si>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</si>
  <si>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</si>
  <si>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</si>
  <si>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</si>
  <si>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</si>
  <si>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</si>
  <si>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</si>
  <si>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</si>
  <si>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</si>
  <si>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</si>
  <si>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</si>
  <si>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</si>
  <si>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</si>
  <si>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</si>
  <si>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</si>
  <si>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</si>
  <si>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</si>
  <si>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</si>
  <si>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</si>
  <si>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</si>
  <si>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</si>
  <si>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</si>
  <si>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</si>
  <si>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</si>
  <si>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</si>
  <si>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</si>
  <si>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</si>
  <si>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</si>
  <si>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</si>
  <si>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</si>
  <si>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</si>
  <si>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</si>
  <si>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</si>
  <si>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</si>
  <si>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</si>
  <si>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</si>
  <si>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</si>
  <si>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</si>
  <si>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</si>
  <si>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</si>
  <si>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</si>
  <si>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</si>
  <si>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</si>
  <si>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</si>
  <si>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</si>
  <si>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</si>
  <si>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</si>
  <si>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</si>
  <si>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</si>
  <si>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</si>
  <si>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</si>
  <si>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</si>
  <si>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</si>
  <si>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</si>
  <si>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</si>
  <si>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</si>
  <si>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</si>
  <si>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</si>
  <si>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</si>
  <si>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</si>
  <si>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</si>
  <si>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</si>
  <si>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</si>
  <si>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</si>
  <si>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</si>
  <si>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</si>
  <si>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</si>
  <si>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</si>
  <si>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</si>
  <si>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</si>
  <si>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</si>
  <si>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</si>
  <si>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</si>
  <si>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</si>
  <si>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</si>
  <si>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</si>
  <si>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</si>
  <si>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</si>
  <si>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</si>
  <si>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</si>
  <si>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</si>
  <si>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</si>
  <si>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</si>
  <si>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</si>
  <si>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</si>
  <si>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</si>
  <si>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</si>
  <si>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</si>
  <si>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</si>
  <si>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</si>
  <si>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</si>
  <si>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</si>
  <si>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</si>
  <si>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</si>
  <si>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</si>
  <si>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</si>
  <si>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</si>
  <si>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</si>
  <si>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</si>
  <si>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</si>
  <si>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</si>
  <si>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</si>
  <si>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</si>
  <si>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</si>
  <si>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</si>
  <si>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</si>
  <si>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</si>
  <si>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</si>
  <si>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</si>
  <si>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</si>
  <si>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</si>
  <si>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</si>
  <si>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</si>
  <si>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</si>
  <si>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</si>
  <si>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</si>
  <si>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</si>
  <si>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</si>
  <si>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</si>
  <si>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</si>
  <si>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</si>
  <si>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</si>
  <si>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</si>
  <si>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</si>
  <si>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</si>
  <si>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</si>
  <si>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</si>
  <si>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</si>
  <si>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</si>
  <si>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</si>
  <si>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</si>
  <si>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</si>
  <si>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</si>
  <si>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</si>
  <si>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</si>
  <si>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</si>
  <si>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</si>
  <si>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</si>
  <si>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</si>
  <si>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</si>
  <si>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</si>
  <si>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</si>
  <si>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</si>
  <si>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</si>
  <si>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</si>
  <si>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</si>
  <si>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</si>
  <si>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</si>
  <si>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</si>
  <si>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</si>
  <si>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</si>
  <si>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</si>
  <si>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</si>
  <si>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</si>
  <si>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</si>
  <si>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</si>
  <si>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</si>
  <si>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</si>
  <si>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</si>
  <si>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</si>
  <si>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</si>
  <si>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</si>
  <si>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</si>
  <si>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</si>
  <si>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</si>
  <si>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</si>
  <si>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</si>
  <si>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</si>
  <si>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</si>
  <si>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</si>
  <si>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</si>
  <si>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</si>
  <si>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</si>
  <si>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</si>
  <si>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</si>
  <si>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</si>
  <si>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</si>
  <si>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</si>
  <si>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</si>
  <si>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</si>
  <si>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</si>
  <si>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</si>
  <si>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</si>
  <si>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</si>
  <si>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</si>
  <si>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</si>
  <si>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</si>
  <si>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</si>
  <si>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</si>
  <si>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</si>
  <si>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</si>
  <si>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</si>
  <si>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</si>
  <si>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</si>
  <si>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</si>
  <si>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</si>
  <si>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</si>
  <si>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</si>
  <si>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</si>
  <si>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</si>
  <si>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</si>
  <si>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</si>
  <si>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</si>
  <si>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</si>
  <si>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</si>
  <si>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</si>
  <si>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</si>
  <si>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</si>
  <si>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</si>
  <si>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</si>
  <si>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</si>
  <si>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</si>
  <si>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</si>
  <si>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</si>
  <si>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</si>
  <si>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</si>
  <si>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</si>
  <si>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</si>
  <si>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</si>
  <si>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</si>
  <si>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</si>
  <si>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</si>
  <si>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</si>
  <si>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</si>
  <si>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</si>
  <si>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</si>
  <si>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</si>
  <si>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</si>
  <si>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</si>
  <si>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</si>
  <si>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</si>
  <si>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</si>
  <si>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</si>
  <si>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</si>
  <si>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</si>
  <si>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</si>
  <si>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</si>
  <si>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</si>
  <si>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</si>
  <si>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</si>
  <si>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</si>
  <si>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</si>
  <si>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</si>
  <si>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</si>
  <si>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</si>
  <si>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</si>
  <si>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</si>
  <si>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</si>
  <si>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</si>
  <si>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</si>
  <si>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</si>
  <si>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</si>
  <si>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</si>
  <si>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</si>
  <si>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</si>
  <si>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</si>
  <si>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</si>
  <si>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</si>
  <si>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</si>
  <si>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</si>
  <si>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</si>
  <si>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</si>
  <si>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</si>
  <si>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</si>
  <si>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</si>
  <si>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</si>
  <si>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</si>
  <si>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</si>
  <si>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</si>
  <si>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</si>
  <si>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</si>
  <si>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01.01.208</t>
  </si>
  <si>
    <t>население</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</si>
  <si>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</si>
  <si>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</si>
  <si>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</si>
  <si>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</si>
  <si>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</si>
  <si>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</si>
  <si>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</si>
  <si>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</si>
  <si>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</si>
  <si>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</si>
  <si>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</si>
  <si>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</si>
  <si>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</si>
  <si>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</si>
  <si>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</si>
  <si>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</si>
  <si>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</si>
  <si>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</si>
  <si>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</si>
  <si>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</si>
  <si>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</si>
  <si>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</si>
  <si>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</si>
  <si>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</si>
  <si>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</si>
  <si>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</si>
  <si>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</si>
  <si>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</si>
  <si>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</si>
  <si>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</si>
  <si>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</si>
  <si>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</si>
  <si>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</si>
  <si>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</si>
  <si>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</si>
  <si>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</si>
  <si>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</si>
  <si>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</si>
  <si>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</si>
  <si>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</si>
  <si>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</si>
  <si>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</si>
  <si>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</si>
  <si>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</si>
  <si>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</si>
  <si>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</si>
  <si>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</si>
  <si>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</si>
  <si>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</si>
  <si>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</si>
  <si>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</si>
  <si>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</si>
  <si>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</si>
  <si>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</si>
  <si>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</si>
  <si>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</si>
  <si>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</si>
  <si>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</si>
  <si>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</si>
  <si>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</si>
  <si>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</si>
  <si>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</si>
  <si>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</si>
  <si>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</si>
  <si>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</si>
  <si>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</si>
  <si>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</si>
  <si>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</si>
  <si>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</si>
  <si>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</si>
  <si>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</si>
  <si>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</si>
  <si>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</si>
  <si>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</si>
  <si>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</si>
  <si>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</si>
  <si>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</si>
  <si>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</si>
  <si>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</si>
  <si>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</si>
  <si>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</si>
  <si>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</si>
  <si>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</si>
  <si>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</si>
  <si>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</si>
  <si>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</si>
  <si>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</si>
  <si>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</si>
  <si>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</si>
  <si>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</si>
  <si>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</si>
  <si>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</si>
  <si>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</si>
  <si>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</si>
  <si>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</si>
  <si>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</si>
  <si>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</si>
  <si>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</si>
  <si>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</si>
  <si>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</si>
  <si>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</si>
  <si>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</si>
  <si>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</si>
  <si>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</si>
  <si>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</si>
  <si>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</si>
  <si>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</si>
  <si>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</si>
  <si>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</si>
  <si>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</si>
  <si>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</si>
  <si>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</si>
  <si>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</si>
  <si>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</si>
  <si>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</si>
  <si>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</si>
  <si>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</si>
  <si>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</si>
  <si>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</si>
  <si>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</si>
  <si>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</si>
  <si>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</si>
  <si>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</si>
  <si>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</si>
  <si>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</si>
  <si>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</si>
  <si>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</si>
  <si>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</si>
  <si>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</si>
  <si>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</si>
  <si>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</si>
  <si>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</si>
  <si>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</si>
  <si>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</si>
  <si>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</si>
  <si>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</si>
  <si>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</si>
  <si>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</si>
  <si>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</si>
  <si>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</si>
  <si>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</si>
  <si>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</si>
  <si>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</si>
  <si>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</si>
  <si>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</si>
  <si>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</si>
  <si>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</si>
  <si>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</si>
  <si>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</si>
  <si>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</si>
  <si>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</si>
  <si>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</si>
  <si>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</si>
  <si>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</si>
  <si>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</si>
  <si>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</si>
  <si>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</si>
  <si>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</si>
  <si>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</si>
  <si>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</si>
  <si>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</si>
  <si>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</si>
  <si>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</si>
  <si>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</si>
  <si>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</si>
  <si>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</si>
  <si>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</si>
  <si>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</si>
  <si>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</si>
  <si>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</si>
  <si>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</si>
  <si>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</si>
  <si>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</si>
  <si>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</si>
  <si>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</si>
  <si>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</si>
  <si>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</si>
  <si>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</si>
  <si>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</si>
  <si>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</si>
  <si>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</si>
  <si>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</si>
  <si>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</si>
  <si>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</si>
  <si>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</si>
  <si>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</si>
  <si>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</si>
  <si>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</si>
  <si>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</si>
  <si>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</si>
  <si>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</si>
  <si>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</si>
  <si>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</si>
  <si>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</si>
  <si>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</si>
  <si>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</si>
  <si>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</si>
  <si>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</si>
  <si>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</si>
  <si>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</si>
  <si>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</si>
  <si>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</si>
  <si>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</si>
  <si>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</si>
  <si>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</si>
  <si>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</si>
  <si>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</si>
  <si>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</si>
  <si>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</si>
  <si>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</si>
  <si>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</si>
  <si>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</si>
  <si>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</si>
  <si>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</si>
  <si>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</si>
  <si>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</si>
  <si>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</si>
  <si>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</si>
  <si>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</si>
  <si>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</si>
  <si>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</si>
  <si>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</si>
  <si>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</si>
  <si>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</si>
  <si>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</si>
  <si>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</si>
  <si>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</si>
  <si>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</si>
  <si>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</si>
  <si>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</si>
  <si>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</si>
  <si>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</si>
  <si>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</si>
  <si>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</si>
  <si>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</si>
  <si>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</si>
  <si>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</si>
  <si>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</si>
  <si>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</si>
  <si>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</si>
  <si>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</si>
  <si>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</si>
  <si>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</si>
  <si>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</si>
  <si>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</si>
  <si>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</si>
  <si>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</si>
  <si>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</si>
  <si>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</si>
  <si>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</si>
  <si>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</si>
  <si>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</si>
  <si>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</si>
  <si>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</si>
  <si>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</si>
  <si>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</si>
  <si>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</si>
  <si>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</si>
  <si>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</si>
  <si>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</si>
  <si>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</si>
  <si>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</si>
  <si>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</si>
  <si>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</si>
  <si>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</si>
  <si>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</si>
  <si>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</si>
  <si>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</si>
  <si>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</si>
  <si>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</si>
  <si>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</si>
  <si>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</si>
  <si>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</si>
  <si>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</si>
  <si>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</si>
  <si>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</si>
  <si>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</si>
  <si>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</si>
  <si>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</si>
  <si>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</si>
  <si>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</si>
  <si>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</si>
  <si>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</si>
  <si>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</si>
  <si>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</si>
  <si>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</si>
  <si>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</si>
  <si>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</si>
  <si>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</si>
  <si>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</si>
  <si>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</si>
  <si>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</si>
  <si>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</si>
  <si>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</si>
  <si>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</si>
  <si>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</si>
  <si>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</si>
  <si>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</si>
  <si>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</si>
  <si>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</si>
  <si>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</si>
  <si>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</si>
  <si>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</si>
  <si>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</si>
  <si>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</si>
  <si>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</si>
  <si>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</si>
  <si>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</si>
  <si>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</si>
  <si>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</si>
  <si>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</si>
  <si>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</si>
  <si>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</si>
  <si>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</si>
  <si>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</si>
  <si>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</si>
  <si>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</si>
  <si>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</si>
  <si>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</si>
  <si>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</si>
  <si>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</si>
  <si>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</si>
  <si>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</si>
  <si>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</si>
  <si>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</si>
  <si>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</si>
  <si>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</si>
  <si>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</si>
  <si>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</si>
  <si>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</si>
  <si>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</si>
  <si>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</si>
  <si>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</si>
  <si>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</si>
  <si>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</si>
  <si>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</si>
  <si>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</si>
  <si>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</si>
  <si>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</si>
  <si>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</si>
  <si>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</si>
  <si>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</si>
  <si>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</si>
  <si>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</si>
  <si>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</si>
  <si>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</si>
  <si>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</si>
  <si>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</si>
  <si>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</si>
  <si>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</si>
  <si>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</si>
  <si>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</si>
  <si>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</si>
  <si>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</si>
  <si>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</si>
  <si>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</si>
  <si>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</si>
  <si>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</si>
  <si>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</si>
  <si>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</si>
  <si>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</si>
  <si>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</si>
  <si>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</si>
  <si>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</si>
  <si>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</si>
  <si>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</si>
  <si>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</si>
  <si>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</si>
  <si>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</si>
  <si>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</si>
  <si>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</si>
  <si>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</si>
  <si>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</si>
  <si>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</si>
  <si>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</si>
  <si>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</si>
  <si>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</si>
  <si>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</si>
  <si>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</si>
  <si>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</si>
  <si>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</si>
  <si>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</si>
  <si>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</si>
  <si>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</si>
  <si>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</si>
  <si>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</si>
  <si>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</si>
  <si>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</si>
  <si>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</si>
  <si>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</si>
  <si>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</si>
  <si>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</si>
  <si>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</si>
  <si>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</si>
  <si>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</si>
  <si>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</si>
  <si>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</si>
  <si>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</si>
  <si>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</si>
  <si>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</si>
  <si>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</si>
  <si>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</si>
  <si>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</si>
  <si>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</si>
  <si>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</si>
  <si>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</si>
  <si>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</si>
  <si>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</si>
  <si>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</si>
  <si>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</si>
  <si>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</si>
  <si>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</si>
  <si>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</si>
  <si>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</si>
  <si>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</si>
  <si>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</si>
  <si>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</si>
  <si>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</si>
  <si>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</si>
  <si>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</si>
  <si>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</si>
  <si>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</si>
  <si>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</si>
  <si>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</si>
  <si>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</si>
  <si>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</si>
  <si>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</si>
  <si>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</si>
  <si>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</si>
  <si>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</si>
  <si>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</si>
  <si>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</si>
  <si>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</si>
  <si>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</si>
  <si>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</si>
  <si>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</si>
  <si>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</si>
  <si>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</si>
  <si>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</si>
  <si>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</si>
  <si>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</si>
  <si>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</si>
  <si>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</si>
  <si>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</si>
  <si>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</si>
  <si>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</si>
  <si>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</si>
  <si>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</si>
  <si>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</si>
  <si>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</si>
  <si>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</si>
  <si>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</si>
  <si>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</si>
  <si>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</si>
  <si>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</si>
  <si>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</si>
  <si>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</si>
  <si>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</si>
  <si>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</si>
  <si>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</si>
  <si>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</si>
  <si>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</si>
  <si>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</si>
  <si>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</si>
  <si>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</si>
  <si>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</si>
  <si>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</si>
  <si>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</si>
  <si>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</si>
  <si>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</si>
  <si>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</si>
  <si>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</si>
  <si>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</si>
  <si>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</si>
  <si>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</si>
  <si>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</si>
  <si>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</si>
  <si>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</si>
  <si>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</si>
  <si>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</si>
  <si>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</si>
  <si>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</si>
  <si>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</si>
  <si>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</si>
  <si>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</si>
  <si>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</si>
  <si>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</si>
  <si>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</si>
  <si>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</si>
  <si>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</si>
  <si>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</si>
  <si>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</si>
  <si>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</si>
  <si>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</si>
  <si>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</si>
  <si>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</si>
  <si>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</si>
  <si>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</si>
  <si>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</si>
  <si>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</si>
  <si>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</si>
  <si>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</si>
  <si>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</si>
  <si>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</si>
  <si>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</si>
  <si>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</si>
  <si>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</si>
  <si>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</si>
  <si>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</si>
  <si>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</si>
  <si>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</si>
  <si>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</si>
  <si>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</si>
  <si>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</si>
  <si>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</si>
  <si>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</si>
  <si>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</si>
  <si>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</si>
  <si>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</si>
  <si>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</si>
  <si>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</si>
  <si>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</si>
  <si>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</si>
  <si>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</si>
  <si>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</si>
  <si>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</si>
  <si>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</si>
  <si>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</si>
  <si>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</si>
  <si>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</si>
  <si>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</si>
  <si>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</si>
  <si>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</si>
  <si>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</si>
  <si>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</si>
  <si>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</si>
  <si>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</si>
  <si>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</si>
  <si>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</si>
  <si>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</si>
  <si>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</si>
  <si>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</si>
  <si>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</si>
  <si>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</si>
  <si>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</si>
  <si>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</si>
  <si>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</si>
  <si>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</si>
  <si>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</si>
  <si>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</si>
  <si>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</si>
  <si>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</si>
  <si>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</si>
  <si>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</si>
  <si>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</si>
  <si>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</si>
  <si>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</si>
  <si>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</si>
  <si>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</si>
  <si>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</si>
  <si>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</si>
  <si>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</si>
  <si>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</si>
  <si>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</si>
  <si>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</si>
  <si>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</si>
  <si>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</si>
  <si>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</si>
  <si>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</si>
  <si>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</si>
  <si>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</si>
  <si>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</si>
  <si>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</si>
  <si>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</si>
  <si>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</si>
  <si>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</si>
  <si>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</si>
  <si>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</si>
  <si>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</si>
  <si>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</si>
  <si>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</si>
  <si>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</si>
  <si>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</si>
  <si>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</si>
  <si>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</si>
  <si>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</si>
  <si>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</si>
  <si>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</si>
  <si>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</si>
  <si>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</si>
  <si>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</si>
  <si>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</si>
  <si>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</si>
  <si>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</si>
  <si>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</si>
  <si>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https://portal.eias.ru/Portal/DownloadPage.aspx?type=12&amp;guid=8447d47f-1d8d-40e5-8d4b-0e6ffd0ec6fc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</si>
  <si>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</si>
  <si>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https://portal.eias.ru/Portal/DownloadPage.aspx?type=12&amp;guid=013560a3-7bef-4eee-83d3-968cf080ed07</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</si>
  <si>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</si>
  <si>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https://portal.eias.ru/Portal/DownloadPage.aspx?type=12&amp;guid=b17cdf5f-1aa5-4f59-8ff5-39f1b52db66e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</si>
  <si>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</si>
  <si>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</si>
  <si>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</si>
  <si>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</si>
  <si>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</si>
  <si>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</si>
  <si>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</si>
  <si>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</si>
  <si>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</si>
  <si>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</si>
  <si>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</si>
  <si>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</si>
  <si>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</si>
  <si>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</si>
  <si>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</si>
  <si>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</si>
  <si>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</si>
  <si>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</si>
  <si>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</si>
  <si>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</si>
  <si>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</si>
  <si>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</si>
  <si>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</si>
  <si>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183034,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</si>
  <si>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</si>
  <si>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</si>
  <si>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</si>
  <si>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</si>
  <si>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</si>
  <si>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</si>
  <si>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</si>
  <si>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</si>
  <si>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</si>
  <si>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</si>
  <si>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</si>
  <si>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</si>
  <si>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</si>
  <si>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</si>
  <si>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</si>
  <si>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</si>
  <si>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</si>
  <si>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</si>
  <si>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</si>
  <si>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</si>
  <si>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</si>
  <si>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</si>
  <si>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</si>
  <si>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</si>
  <si>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</si>
  <si>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</si>
  <si>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</si>
  <si>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</si>
  <si>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</si>
  <si>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</si>
  <si>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</si>
  <si>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</si>
  <si>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</si>
  <si>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</si>
  <si>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</si>
  <si>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</si>
  <si>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</si>
  <si>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</si>
  <si>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</si>
  <si>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</si>
  <si>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</si>
  <si>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</si>
  <si>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</si>
  <si>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</si>
  <si>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</si>
  <si>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</si>
  <si>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</si>
  <si>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</si>
  <si>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</si>
  <si>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</si>
  <si>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</si>
  <si>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</si>
  <si>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</si>
  <si>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</si>
  <si>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</si>
  <si>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</si>
  <si>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</si>
  <si>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</si>
  <si>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</si>
  <si>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</si>
  <si>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</si>
  <si>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</si>
  <si>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</si>
  <si>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</si>
  <si>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</si>
  <si>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</si>
  <si>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</si>
  <si>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</si>
  <si>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</si>
  <si>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</si>
  <si>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</si>
  <si>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</si>
  <si>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Льготные тарифы на тепловую энергию, поставляемую группе потребителей «потребители (кроме населения)» установлены без учета НДС.</t>
  </si>
  <si>
    <t>Тарифы на тепловую энергию, поставляемую группе потребителей «потребители» установлены без учета НДС.</t>
  </si>
  <si>
    <t>Льготные тарифы на тепловую энергию, поставляемую группе потребителей «население» указываются с учетом НДС в целях реализации пункта 6 статьи 168 Налогового кодекса Российской Федерации (часть вторая).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</si>
  <si>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</si>
  <si>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</si>
  <si>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</si>
  <si>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</si>
  <si>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</si>
  <si>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</si>
  <si>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</si>
  <si>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</si>
  <si>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</si>
  <si>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</si>
  <si>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</si>
  <si>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</si>
  <si>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</si>
  <si>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</si>
  <si>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</si>
  <si>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</si>
  <si>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</si>
  <si>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</si>
  <si>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</si>
  <si>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</si>
  <si>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</si>
  <si>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</si>
  <si>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</si>
  <si>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</si>
  <si>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</si>
  <si>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</si>
  <si>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</si>
  <si>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</si>
  <si>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</si>
  <si>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</si>
  <si>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</si>
  <si>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</si>
  <si>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</si>
  <si>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</si>
  <si>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</si>
  <si>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</si>
  <si>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</si>
  <si>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</si>
  <si>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</si>
  <si>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</si>
  <si>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</si>
  <si>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</si>
  <si>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</si>
  <si>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</si>
  <si>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</si>
  <si>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</si>
  <si>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</si>
  <si>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</si>
  <si>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</si>
  <si>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</si>
  <si>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</si>
  <si>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</si>
  <si>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</si>
  <si>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</si>
  <si>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</si>
  <si>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</si>
  <si>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</si>
  <si>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</si>
  <si>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</si>
  <si>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</si>
  <si>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</si>
  <si>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</si>
  <si>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</si>
  <si>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</si>
  <si>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</si>
  <si>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</si>
  <si>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</si>
  <si>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</si>
  <si>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</si>
  <si>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</si>
  <si>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</si>
  <si>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</si>
  <si>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</si>
  <si>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</si>
  <si>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</si>
  <si>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</si>
  <si>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</si>
  <si>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</si>
  <si>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</si>
  <si>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</si>
  <si>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</si>
  <si>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</si>
  <si>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</si>
  <si>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</si>
  <si>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</si>
  <si>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</si>
  <si>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</si>
  <si>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</si>
  <si>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</si>
  <si>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</si>
  <si>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</si>
  <si>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</si>
  <si>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</si>
  <si>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</si>
  <si>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</si>
  <si>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</si>
  <si>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</si>
  <si>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</si>
  <si>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</si>
  <si>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</si>
  <si>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</si>
  <si>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</si>
  <si>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</si>
  <si>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</si>
  <si>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</si>
  <si>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</si>
  <si>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</si>
  <si>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</si>
  <si>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</si>
  <si>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</si>
  <si>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</si>
  <si>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</si>
  <si>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</si>
  <si>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</si>
  <si>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</si>
  <si>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</si>
  <si>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</si>
  <si>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</si>
  <si>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</si>
  <si>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</si>
  <si>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</si>
  <si>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</si>
  <si>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</si>
  <si>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</si>
  <si>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</si>
  <si>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</si>
  <si>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</si>
  <si>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</si>
  <si>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</si>
  <si>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</si>
  <si>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</si>
  <si>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</si>
  <si>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</si>
  <si>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</si>
  <si>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</si>
  <si>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</si>
  <si>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</si>
  <si>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</si>
  <si>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</si>
  <si>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</si>
  <si>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</si>
  <si>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</si>
  <si>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</si>
  <si>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</si>
  <si>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</si>
  <si>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</si>
  <si>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</si>
  <si>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</si>
  <si>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</si>
  <si>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</si>
  <si>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</si>
  <si>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</si>
  <si>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</si>
  <si>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</si>
  <si>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</si>
  <si>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</si>
  <si>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</si>
  <si>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</si>
  <si>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</si>
  <si>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</si>
  <si>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</si>
  <si>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</si>
  <si>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</si>
  <si>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</si>
  <si>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</si>
  <si>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</si>
  <si>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</si>
  <si>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</si>
  <si>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</si>
  <si>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</si>
  <si>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</si>
  <si>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</si>
  <si>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</si>
  <si>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</si>
  <si>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</si>
  <si>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</si>
  <si>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</si>
  <si>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</si>
  <si>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</si>
  <si>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</si>
  <si>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</si>
  <si>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</si>
  <si>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</si>
  <si>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</si>
  <si>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</si>
  <si>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</si>
  <si>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</si>
  <si>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</si>
  <si>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</si>
  <si>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</si>
  <si>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</si>
  <si>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</si>
  <si>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</si>
  <si>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</si>
  <si>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</si>
  <si>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</si>
  <si>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</si>
  <si>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</si>
  <si>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</si>
  <si>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</si>
  <si>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</si>
  <si>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</si>
  <si>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</si>
  <si>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</si>
  <si>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</si>
  <si>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</si>
  <si>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</si>
  <si>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</si>
  <si>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</si>
  <si>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</si>
  <si>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</si>
  <si>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</si>
  <si>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</si>
  <si>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</si>
  <si>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</si>
  <si>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</si>
  <si>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</si>
  <si>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</si>
  <si>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</si>
  <si>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</si>
  <si>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</si>
  <si>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</si>
  <si>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</si>
  <si>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</si>
  <si>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</si>
  <si>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</si>
  <si>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</si>
  <si>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</si>
  <si>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</si>
  <si>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</si>
  <si>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</si>
  <si>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</si>
  <si>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</si>
  <si>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</si>
  <si>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</si>
  <si>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</si>
  <si>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</si>
  <si>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</si>
  <si>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</si>
  <si>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</si>
  <si>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</si>
  <si>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</si>
  <si>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</si>
  <si>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</si>
  <si>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</si>
  <si>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</si>
  <si>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</si>
  <si>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</si>
  <si>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</si>
  <si>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</si>
  <si>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</si>
  <si>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</si>
  <si>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</si>
  <si>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</si>
  <si>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</si>
  <si>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</si>
  <si>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</si>
  <si>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</si>
  <si>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</si>
  <si>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</si>
  <si>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</si>
  <si>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</si>
  <si>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</si>
  <si>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</si>
  <si>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</si>
  <si>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</si>
  <si>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</si>
  <si>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</si>
  <si>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</si>
  <si>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</si>
  <si>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</si>
  <si>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</si>
  <si>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</si>
  <si>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</si>
  <si>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</si>
  <si>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</si>
  <si>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</si>
  <si>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</si>
  <si>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</si>
  <si>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</si>
  <si>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</si>
  <si>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</si>
  <si>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</si>
  <si>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</si>
  <si>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</si>
  <si>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</si>
  <si>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</si>
  <si>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</si>
  <si>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</si>
  <si>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</si>
  <si>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</si>
  <si>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</si>
  <si>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</si>
  <si>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</si>
  <si>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</si>
  <si>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</si>
  <si>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</si>
  <si>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</si>
  <si>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</si>
  <si>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</si>
  <si>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</si>
  <si>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</si>
  <si>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</si>
  <si>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</si>
  <si>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</si>
  <si>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</si>
  <si>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</si>
  <si>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</si>
  <si>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</si>
  <si>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</si>
  <si>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</si>
  <si>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</si>
  <si>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</si>
  <si>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</si>
  <si>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</si>
  <si>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</si>
  <si>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</si>
  <si>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</si>
  <si>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</si>
  <si>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</si>
  <si>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</si>
  <si>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</si>
  <si>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</si>
  <si>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</si>
  <si>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</si>
  <si>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</si>
  <si>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</si>
  <si>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</si>
  <si>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</si>
  <si>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</si>
  <si>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</si>
  <si>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</si>
  <si>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</si>
  <si>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</si>
  <si>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</si>
  <si>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</si>
  <si>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</si>
  <si>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</si>
  <si>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</si>
  <si>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</si>
  <si>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</si>
  <si>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</si>
  <si>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</si>
  <si>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</si>
  <si>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</si>
  <si>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</si>
  <si>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</si>
  <si>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</si>
  <si>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</si>
  <si>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</si>
  <si>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</si>
  <si>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</si>
  <si>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</si>
  <si>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</si>
  <si>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</si>
  <si>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</si>
  <si>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</si>
  <si>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</si>
  <si>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</si>
  <si>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</si>
  <si>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</si>
  <si>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</si>
  <si>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</si>
  <si>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</si>
  <si>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</si>
  <si>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</si>
  <si>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</si>
  <si>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</si>
  <si>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</si>
  <si>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</si>
  <si>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</si>
  <si>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</si>
  <si>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</si>
  <si>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</si>
  <si>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</si>
  <si>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</si>
  <si>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</si>
  <si>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</si>
  <si>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</si>
  <si>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</si>
  <si>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</si>
  <si>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</si>
  <si>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</si>
  <si>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</si>
  <si>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</si>
  <si>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</si>
  <si>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</si>
  <si>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</si>
  <si>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</si>
  <si>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</si>
  <si>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</si>
  <si>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</si>
  <si>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</si>
  <si>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</si>
  <si>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</si>
  <si>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</si>
  <si>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</si>
  <si>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</si>
  <si>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</si>
  <si>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</si>
  <si>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</si>
  <si>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</si>
  <si>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</si>
  <si>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</si>
  <si>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</si>
  <si>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</si>
  <si>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</si>
  <si>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</si>
  <si>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</si>
  <si>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</si>
  <si>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</si>
  <si>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</si>
  <si>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</si>
  <si>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</si>
  <si>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</si>
  <si>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</si>
  <si>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</si>
  <si>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</si>
  <si>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</si>
  <si>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</si>
  <si>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</si>
  <si>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</si>
  <si>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</si>
  <si>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</si>
  <si>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</si>
  <si>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</si>
  <si>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</si>
  <si>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</si>
  <si>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</si>
  <si>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</si>
  <si>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</si>
  <si>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</si>
  <si>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</si>
  <si>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</si>
  <si>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</si>
  <si>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</si>
  <si>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</si>
  <si>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</si>
  <si>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</si>
  <si>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</si>
  <si>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</si>
  <si>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</si>
  <si>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</si>
  <si>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</si>
  <si>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</si>
  <si>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</si>
  <si>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</si>
  <si>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</si>
  <si>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</si>
  <si>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</si>
  <si>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</si>
  <si>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</si>
  <si>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</si>
  <si>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</si>
  <si>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</si>
  <si>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</si>
  <si>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</si>
  <si>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</si>
  <si>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</si>
  <si>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</si>
  <si>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</si>
  <si>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</si>
  <si>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</si>
  <si>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</si>
  <si>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</si>
  <si>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</si>
  <si>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</si>
  <si>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</si>
  <si>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</si>
  <si>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</si>
  <si>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</si>
  <si>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</si>
  <si>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</si>
  <si>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</si>
  <si>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</si>
  <si>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</si>
  <si>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</si>
  <si>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</si>
  <si>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</si>
  <si>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</si>
  <si>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</si>
  <si>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</si>
  <si>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</si>
  <si>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</si>
  <si>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</si>
  <si>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</si>
  <si>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</si>
  <si>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</si>
  <si>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</si>
  <si>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</si>
  <si>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</si>
  <si>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</si>
  <si>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</si>
  <si>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</si>
  <si>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</si>
  <si>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</si>
  <si>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</si>
  <si>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</si>
  <si>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</si>
  <si>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</si>
  <si>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</si>
  <si>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</si>
  <si>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</si>
  <si>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</si>
  <si>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</si>
  <si>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</si>
  <si>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</si>
  <si>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</si>
  <si>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</si>
  <si>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</si>
  <si>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</si>
  <si>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</si>
  <si>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</si>
  <si>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</si>
  <si>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</si>
  <si>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</si>
  <si>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</si>
  <si>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</si>
  <si>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</si>
  <si>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</si>
  <si>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</si>
  <si>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</si>
  <si>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</si>
  <si>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</si>
  <si>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</si>
  <si>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</si>
  <si>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</si>
  <si>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</si>
  <si>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</si>
  <si>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</si>
  <si>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</si>
  <si>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</si>
  <si>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</si>
  <si>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</si>
  <si>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</si>
  <si>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</si>
  <si>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</si>
  <si>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</si>
  <si>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</si>
  <si>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</si>
  <si>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</si>
  <si>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</si>
  <si>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</si>
  <si>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</si>
  <si>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</si>
  <si>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</si>
  <si>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</si>
  <si>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</si>
  <si>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</si>
  <si>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</si>
  <si>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</si>
  <si>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</si>
  <si>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</si>
  <si>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</si>
  <si>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</si>
  <si>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</si>
  <si>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</si>
  <si>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</si>
  <si>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</si>
  <si>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</si>
  <si>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</si>
  <si>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</si>
  <si>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</si>
  <si>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</si>
  <si>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</si>
  <si>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</si>
  <si>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</si>
  <si>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</si>
  <si>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</si>
  <si>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</si>
  <si>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</si>
  <si>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</si>
  <si>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</si>
  <si>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</si>
  <si>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</si>
  <si>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</si>
  <si>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</si>
  <si>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</si>
  <si>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</si>
  <si>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</si>
  <si>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</si>
  <si>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</si>
  <si>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</si>
  <si>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</si>
  <si>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</si>
  <si>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</si>
  <si>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</si>
  <si>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</si>
  <si>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</si>
  <si>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</si>
  <si>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</si>
  <si>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</si>
  <si>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</si>
  <si>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</si>
  <si>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</si>
  <si>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</si>
  <si>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</si>
  <si>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</si>
  <si>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</si>
  <si>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</si>
  <si>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</si>
  <si>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</si>
  <si>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</si>
  <si>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</si>
  <si>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</si>
  <si>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</si>
  <si>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</si>
  <si>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</si>
  <si>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</si>
  <si>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</si>
  <si>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</si>
  <si>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</si>
  <si>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</si>
  <si>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</si>
  <si>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</si>
  <si>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</si>
  <si>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</si>
  <si>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</si>
  <si>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</si>
  <si>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</si>
  <si>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</si>
  <si>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</si>
  <si>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</si>
  <si>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</si>
  <si>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</si>
  <si>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</si>
  <si>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</si>
  <si>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</si>
  <si>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</si>
  <si>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</si>
  <si>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</si>
  <si>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</si>
  <si>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</si>
  <si>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</si>
  <si>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</si>
  <si>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</si>
  <si>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</si>
  <si>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</si>
  <si>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</si>
  <si>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</si>
  <si>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</si>
  <si>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</si>
  <si>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</si>
  <si>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</si>
  <si>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</si>
  <si>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</si>
  <si>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</si>
  <si>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</si>
  <si>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</si>
  <si>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</si>
  <si>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</si>
  <si>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</si>
  <si>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</si>
  <si>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</si>
  <si>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</si>
  <si>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</si>
  <si>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</si>
  <si>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</si>
  <si>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</si>
  <si>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</si>
  <si>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</si>
  <si>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</si>
  <si>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</si>
  <si>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</si>
  <si>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</si>
  <si>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</si>
  <si>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</si>
  <si>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</si>
  <si>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</si>
  <si>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</si>
  <si>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</si>
  <si>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</si>
  <si>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</si>
  <si>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</si>
  <si>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</si>
  <si>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</si>
  <si>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</si>
  <si>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</si>
  <si>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</si>
  <si>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</si>
  <si>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</si>
  <si>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</si>
  <si>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</si>
  <si>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</si>
  <si>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</si>
  <si>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</si>
  <si>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</si>
  <si>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</si>
  <si>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</si>
  <si>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</si>
  <si>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</si>
  <si>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</si>
  <si>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</si>
  <si>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</si>
  <si>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</si>
  <si>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</si>
  <si>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</si>
  <si>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</si>
  <si>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</si>
  <si>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</si>
  <si>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</si>
  <si>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</si>
  <si>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</si>
  <si>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</si>
  <si>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</si>
  <si>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</si>
  <si>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</si>
  <si>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</si>
  <si>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</si>
  <si>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</si>
  <si>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</si>
  <si>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</si>
  <si>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</si>
  <si>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</si>
  <si>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</si>
  <si>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</si>
  <si>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</si>
  <si>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</si>
  <si>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</si>
  <si>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</si>
  <si>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</si>
  <si>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</si>
  <si>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</si>
  <si>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</si>
  <si>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</si>
  <si>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</si>
  <si>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</si>
  <si>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</si>
  <si>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</si>
  <si>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</si>
  <si>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</si>
  <si>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</si>
  <si>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</si>
  <si>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</si>
  <si>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</si>
  <si>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</si>
  <si>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</si>
  <si>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</si>
  <si>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</si>
  <si>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</si>
  <si>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</si>
  <si>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</si>
  <si>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</si>
  <si>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</si>
  <si>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</si>
  <si>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</si>
  <si>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</si>
  <si>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</si>
  <si>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</si>
  <si>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</si>
  <si>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</si>
  <si>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</si>
  <si>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</si>
  <si>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</si>
  <si>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</si>
  <si>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</si>
  <si>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</si>
  <si>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</si>
  <si>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</si>
  <si>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</si>
  <si>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</si>
  <si>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</si>
  <si>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</si>
  <si>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</si>
  <si>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</si>
  <si>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</si>
  <si>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</si>
  <si>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</si>
  <si>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</si>
  <si>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</si>
  <si>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</si>
  <si>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</si>
  <si>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</si>
  <si>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</si>
  <si>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</si>
  <si>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</si>
  <si>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</si>
  <si>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</si>
  <si>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</si>
  <si>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</si>
  <si>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</si>
  <si>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</si>
  <si>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</si>
  <si>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</si>
  <si>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</si>
  <si>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</si>
  <si>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</si>
  <si>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</si>
  <si>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</si>
  <si>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</si>
  <si>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</si>
  <si>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</si>
  <si>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</si>
  <si>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</si>
  <si>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</si>
  <si>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</si>
  <si>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</si>
  <si>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</si>
  <si>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</si>
  <si>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</si>
  <si>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</si>
  <si>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</si>
  <si>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</si>
  <si>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</si>
  <si>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</si>
  <si>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</si>
  <si>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</si>
  <si>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</si>
  <si>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</si>
  <si>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</si>
  <si>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</si>
  <si>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</si>
  <si>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</si>
  <si>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</si>
  <si>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</si>
  <si>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</si>
  <si>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</si>
  <si>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</si>
  <si>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</si>
  <si>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</si>
  <si>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</si>
  <si>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</si>
  <si>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</si>
  <si>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</si>
  <si>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</si>
  <si>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</si>
  <si>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</si>
  <si>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</si>
  <si>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</si>
  <si>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</si>
  <si>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</si>
  <si>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</si>
  <si>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</si>
  <si>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</si>
  <si>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</si>
  <si>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</si>
  <si>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</si>
  <si>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</si>
  <si>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</si>
  <si>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</si>
  <si>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</si>
  <si>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</si>
  <si>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</si>
  <si>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</si>
  <si>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</si>
  <si>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</si>
  <si>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</si>
  <si>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</si>
  <si>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</si>
  <si>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</si>
  <si>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</si>
  <si>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</si>
  <si>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</si>
  <si>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</si>
  <si>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</si>
  <si>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</si>
  <si>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</si>
  <si>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</si>
  <si>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</si>
  <si>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</si>
  <si>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</si>
  <si>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</si>
  <si>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</si>
  <si>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</si>
  <si>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</si>
  <si>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</si>
  <si>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</si>
  <si>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</si>
  <si>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</si>
  <si>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</si>
  <si>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</si>
  <si>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</si>
  <si>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</si>
  <si>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</si>
  <si>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</si>
  <si>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</si>
  <si>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</si>
  <si>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</si>
  <si>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</si>
  <si>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</si>
  <si>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</si>
  <si>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</si>
  <si>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</si>
  <si>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</si>
  <si>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</si>
  <si>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</si>
  <si>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</si>
  <si>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</si>
  <si>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</si>
  <si>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</si>
  <si>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</si>
  <si>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</si>
  <si>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</si>
  <si>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</si>
  <si>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</si>
  <si>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</si>
  <si>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</si>
  <si>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</si>
  <si>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</si>
  <si>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</si>
  <si>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</si>
  <si>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</si>
  <si>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</si>
  <si>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</si>
  <si>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</si>
  <si>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</si>
  <si>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</si>
  <si>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</si>
  <si>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</si>
  <si>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</si>
  <si>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</si>
  <si>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</si>
  <si>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</si>
  <si>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</si>
  <si>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</si>
  <si>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</si>
  <si>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</si>
  <si>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</si>
  <si>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</si>
  <si>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</si>
  <si>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</si>
  <si>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</si>
  <si>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</si>
  <si>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</si>
  <si>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</si>
  <si>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</si>
  <si>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</si>
  <si>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</si>
  <si>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</si>
  <si>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</si>
  <si>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</si>
  <si>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</si>
  <si>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</si>
  <si>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</si>
  <si>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</si>
  <si>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</si>
  <si>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</si>
  <si>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</si>
  <si>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</si>
  <si>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</si>
  <si>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</si>
  <si>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</si>
  <si>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</si>
  <si>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</si>
  <si>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</si>
  <si>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</si>
  <si>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</si>
  <si>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</si>
  <si>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</si>
  <si>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</si>
  <si>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</si>
  <si>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</si>
  <si>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</si>
  <si>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</si>
  <si>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</si>
  <si>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</si>
  <si>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</si>
  <si>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</si>
  <si>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</si>
  <si>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</si>
  <si>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</si>
  <si>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</si>
  <si>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</si>
  <si>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</si>
  <si>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</si>
  <si>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</si>
  <si>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</si>
  <si>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</si>
  <si>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</si>
  <si>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</si>
  <si>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</si>
  <si>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</si>
  <si>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</si>
  <si>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</si>
  <si>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</si>
  <si>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</si>
  <si>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</si>
  <si>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</si>
  <si>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</si>
  <si>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</si>
  <si>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</si>
  <si>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</si>
  <si>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</si>
  <si>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</si>
  <si>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</si>
  <si>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</si>
  <si>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</si>
  <si>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</si>
  <si>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</si>
  <si>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</si>
  <si>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</si>
  <si>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</si>
  <si>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</si>
  <si>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</si>
  <si>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</si>
  <si>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</si>
  <si>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</si>
  <si>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</si>
  <si>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</si>
  <si>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</si>
  <si>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</si>
  <si>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</si>
  <si>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</si>
  <si>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</si>
  <si>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</si>
  <si>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</si>
  <si>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</si>
  <si>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</si>
  <si>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</si>
  <si>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</si>
  <si>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</si>
  <si>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</si>
  <si>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</si>
  <si>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</si>
  <si>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</si>
  <si>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</si>
  <si>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</si>
  <si>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</si>
  <si>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</si>
  <si>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</si>
  <si>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</si>
  <si>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</si>
  <si>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</si>
  <si>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</si>
  <si>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</si>
  <si>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</si>
  <si>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</si>
  <si>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</si>
  <si>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</si>
  <si>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</si>
  <si>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</si>
  <si>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</si>
  <si>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</si>
  <si>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</si>
  <si>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</si>
  <si>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</si>
  <si>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</si>
  <si>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</si>
  <si>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</si>
  <si>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</si>
  <si>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</si>
  <si>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</si>
  <si>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</si>
  <si>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</si>
  <si>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</si>
  <si>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</si>
  <si>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</si>
  <si>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</si>
  <si>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</si>
  <si>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</si>
  <si>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</si>
  <si>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</si>
  <si>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</si>
  <si>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</si>
  <si>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</si>
  <si>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</si>
  <si>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</si>
  <si>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</si>
  <si>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</si>
  <si>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</si>
  <si>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</si>
  <si>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</si>
  <si>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</si>
  <si>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</si>
  <si>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</si>
  <si>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</si>
  <si>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</si>
  <si>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</si>
  <si>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</si>
  <si>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</si>
  <si>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</si>
  <si>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</si>
  <si>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</si>
  <si>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</si>
  <si>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</si>
  <si>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</si>
  <si>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</si>
  <si>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</si>
  <si>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</si>
  <si>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</si>
  <si>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</si>
  <si>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</si>
  <si>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</si>
  <si>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</si>
  <si>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</si>
  <si>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</si>
  <si>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</si>
  <si>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</si>
  <si>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</si>
  <si>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</si>
  <si>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</si>
  <si>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</si>
  <si>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</si>
  <si>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</si>
  <si>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</si>
  <si>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</si>
  <si>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</si>
  <si>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</si>
  <si>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</si>
  <si>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</si>
  <si>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</si>
  <si>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</si>
  <si>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</si>
  <si>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</si>
  <si>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</si>
  <si>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</si>
  <si>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</si>
  <si>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</si>
  <si>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</si>
  <si>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</si>
  <si>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</si>
  <si>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</si>
  <si>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</si>
  <si>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</si>
  <si>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</si>
  <si>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</si>
  <si>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</si>
  <si>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</si>
  <si>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</si>
  <si>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</si>
  <si>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</si>
  <si>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</si>
  <si>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</si>
  <si>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</si>
  <si>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</si>
  <si>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</si>
  <si>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</si>
  <si>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</si>
  <si>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</si>
  <si>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</si>
  <si>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</si>
  <si>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</si>
  <si>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</si>
  <si>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</si>
  <si>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</si>
  <si>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</si>
  <si>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</si>
  <si>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</si>
  <si>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</si>
  <si>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</si>
  <si>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</si>
  <si>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</si>
  <si>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</si>
  <si>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</si>
  <si>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</si>
  <si>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</si>
  <si>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</si>
  <si>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</si>
  <si>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</si>
  <si>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</si>
  <si>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</si>
  <si>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</si>
  <si>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</si>
  <si>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</si>
  <si>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</si>
  <si>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</si>
  <si>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</si>
  <si>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</si>
  <si>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</si>
  <si>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</si>
  <si>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</si>
  <si>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</si>
  <si>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</si>
  <si>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</si>
  <si>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</si>
  <si>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</si>
  <si>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</si>
  <si>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</si>
  <si>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</si>
  <si>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</si>
  <si>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</si>
  <si>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</si>
  <si>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</si>
  <si>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</si>
  <si>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</si>
  <si>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</si>
  <si>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</si>
  <si>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</si>
  <si>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</si>
  <si>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</si>
  <si>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</si>
  <si>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</si>
  <si>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</si>
  <si>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</si>
  <si>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</si>
  <si>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</si>
  <si>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</si>
  <si>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</si>
  <si>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</si>
  <si>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</si>
  <si>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</si>
  <si>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</si>
  <si>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</si>
  <si>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</si>
  <si>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</si>
  <si>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</si>
  <si>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</si>
  <si>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</si>
  <si>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</si>
  <si>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</si>
  <si>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</si>
  <si>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</si>
  <si>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</si>
  <si>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</si>
  <si>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</si>
  <si>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</si>
  <si>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</si>
  <si>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</si>
  <si>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</si>
  <si>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</si>
  <si>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</si>
  <si>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</si>
  <si>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</si>
  <si>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</si>
  <si>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</si>
  <si>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</si>
  <si>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</si>
  <si>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</si>
  <si>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</si>
  <si>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</si>
  <si>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</si>
  <si>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</si>
  <si>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</si>
  <si>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</si>
  <si>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</si>
  <si>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</si>
  <si>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</si>
  <si>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</si>
  <si>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</si>
  <si>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</si>
  <si>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</si>
  <si>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</si>
  <si>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</si>
  <si>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</si>
  <si>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</si>
  <si>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</si>
  <si>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</si>
  <si>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</si>
  <si>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</si>
  <si>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</si>
  <si>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</si>
  <si>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</si>
  <si>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</si>
  <si>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</si>
  <si>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</si>
  <si>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</si>
  <si>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</si>
  <si>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</si>
  <si>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</si>
  <si>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</si>
  <si>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</si>
  <si>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</si>
  <si>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</si>
  <si>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</si>
  <si>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</si>
  <si>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</si>
  <si>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</si>
  <si>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</si>
  <si>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</si>
  <si>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</si>
  <si>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</si>
  <si>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</si>
  <si>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</si>
  <si>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</si>
  <si>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</si>
  <si>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</si>
  <si>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</si>
  <si>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</si>
  <si>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</si>
  <si>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</si>
  <si>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</si>
  <si>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</si>
  <si>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</si>
  <si>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</si>
  <si>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</si>
  <si>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</si>
  <si>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</si>
  <si>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</si>
  <si>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</si>
  <si>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</si>
  <si>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</si>
  <si>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</si>
  <si>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</si>
  <si>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</si>
  <si>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</si>
  <si>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</si>
  <si>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</si>
  <si>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</si>
  <si>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</si>
  <si>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</si>
  <si>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</si>
  <si>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</si>
  <si>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</si>
  <si>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</si>
  <si>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</si>
  <si>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</si>
  <si>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</si>
  <si>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</si>
  <si>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</si>
  <si>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</si>
  <si>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</si>
  <si>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</si>
  <si>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</si>
  <si>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</si>
  <si>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</si>
  <si>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</si>
  <si>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</si>
  <si>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</si>
  <si>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</si>
  <si>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</si>
  <si>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</si>
  <si>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</si>
  <si>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</si>
  <si>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</si>
  <si>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</si>
  <si>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</si>
  <si>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</si>
  <si>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</si>
  <si>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</si>
  <si>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</si>
  <si>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</si>
  <si>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</si>
  <si>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</si>
  <si>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</si>
  <si>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</si>
  <si>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</si>
  <si>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</si>
  <si>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</si>
  <si>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</si>
  <si>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</si>
  <si>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</si>
  <si>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</si>
  <si>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</si>
  <si>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</si>
  <si>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</si>
  <si>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</si>
  <si>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</si>
  <si>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</si>
  <si>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</si>
  <si>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</si>
  <si>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</si>
  <si>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</si>
  <si>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</si>
  <si>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</si>
  <si>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</si>
  <si>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</si>
  <si>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</si>
  <si>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</si>
  <si>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</si>
  <si>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</si>
  <si>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</si>
  <si>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</si>
  <si>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</si>
  <si>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</si>
  <si>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</si>
  <si>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</si>
  <si>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</si>
  <si>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</si>
  <si>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</si>
  <si>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</si>
  <si>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</si>
  <si>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</si>
  <si>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</si>
  <si>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</si>
  <si>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</si>
  <si>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</si>
  <si>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</si>
  <si>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</si>
  <si>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</si>
  <si>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</si>
  <si>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</si>
  <si>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</si>
  <si>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</si>
  <si>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</si>
  <si>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</si>
  <si>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</si>
  <si>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</si>
  <si>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</si>
  <si>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</si>
  <si>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</si>
  <si>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</si>
  <si>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</si>
  <si>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</si>
  <si>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</si>
  <si>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</si>
  <si>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</si>
  <si>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</si>
  <si>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</si>
  <si>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</si>
  <si>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</si>
  <si>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</si>
  <si>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</si>
  <si>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</si>
  <si>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</si>
  <si>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</si>
  <si>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</si>
  <si>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</si>
  <si>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</si>
  <si>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</si>
  <si>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</si>
  <si>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</si>
  <si>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</si>
  <si>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Полярные Зори</t>
  </si>
  <si>
    <t>47719000</t>
  </si>
  <si>
    <t>ЗАТО город Островной</t>
  </si>
  <si>
    <t>47731000</t>
  </si>
  <si>
    <t>ЗАТО поселок Видяево</t>
  </si>
  <si>
    <t>47735000</t>
  </si>
  <si>
    <t>47608000</t>
  </si>
  <si>
    <t>Алакурттинское сельское поселение</t>
  </si>
  <si>
    <t>47608403</t>
  </si>
  <si>
    <t>сельское поселение</t>
  </si>
  <si>
    <t>городское поселение, в состав которого входит город</t>
  </si>
  <si>
    <t>Зареченское сельское поселение</t>
  </si>
  <si>
    <t>47608407</t>
  </si>
  <si>
    <t>муниципальный район</t>
  </si>
  <si>
    <t>городское поселение, в состав которого входит поселок</t>
  </si>
  <si>
    <t>муниципальный округ</t>
  </si>
  <si>
    <t>Ковдорский район</t>
  </si>
  <si>
    <t>47703000</t>
  </si>
  <si>
    <t>47605000</t>
  </si>
  <si>
    <t>Междуреченское сельское поселение</t>
  </si>
  <si>
    <t>47605402</t>
  </si>
  <si>
    <t>Поселок Туманный</t>
  </si>
  <si>
    <t>47605173</t>
  </si>
  <si>
    <t>Туломское сельское поселение</t>
  </si>
  <si>
    <t>47605406</t>
  </si>
  <si>
    <t>47610000</t>
  </si>
  <si>
    <t>Печенгский муниципальный округ</t>
  </si>
  <si>
    <t>47515000</t>
  </si>
  <si>
    <t>47615000</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</si>
  <si>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</si>
  <si>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</si>
  <si>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</si>
  <si>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</si>
  <si>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</si>
  <si>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</si>
  <si>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</si>
  <si>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</si>
  <si>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</si>
  <si>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</si>
  <si>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</si>
  <si>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</si>
  <si>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</si>
  <si>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</si>
  <si>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</si>
  <si>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</si>
  <si>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</si>
  <si>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</si>
  <si>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</si>
  <si>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</si>
  <si>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</si>
  <si>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L_NAME</t>
  </si>
  <si>
    <t>L_START_DATE</t>
  </si>
  <si>
    <t>L_END_DATE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</si>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</sst>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309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0" borderId="0" xfId="0" applyFont="1" applyNumberFormat="1">
      <alignment horizontal="left" vertical="center" indent="1"/>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0" fontId="25"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36" fillId="0" borderId="12" xfId="0" applyFont="1" applyBorder="1" applyNumberFormat="1">
      <alignment horizontal="center" vertical="center" wrapText="1"/>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49" fontId="0" fillId="0" borderId="0" xfId="0" applyFont="1" applyNumberFormat="1">
      <alignment vertical="top"/>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19" fillId="0" borderId="0" xfId="0" applyFont="1" applyNumberFormat="1">
      <alignment horizontal="center"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19" fillId="34" borderId="12" xfId="0" applyFont="1" applyFill="1" applyBorder="1" applyNumberFormat="1">
      <alignment horizontal="left" vertical="center" wrapText="1"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19" fillId="0" borderId="0" xfId="0" applyFont="1" applyNumberFormat="1">
      <alignment vertical="center" wrapText="1"/>
    </xf>
    <xf numFmtId="0" fontId="19"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49" fontId="37"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bitrix/components/b1team/govmurman.element.file/download.php?ID=508463&amp;FID=750752" TargetMode="External"/><Relationship Id="rId5"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8447d47f-1d8d-40e5-8d4b-0e6ffd0ec6fc" TargetMode="External"/><Relationship Id="rId4" Type="http://schemas.openxmlformats.org/officeDocument/2006/relationships/hyperlink" Target="https://portal.eias.ru/Portal/DownloadPage.aspx?type=12&amp;guid=013560a3-7bef-4eee-83d3-968cf080ed07" TargetMode="External"/><Relationship Id="rId5" Type="http://schemas.openxmlformats.org/officeDocument/2006/relationships/hyperlink" Target="https://portal.eias.ru/Portal/DownloadPage.aspx?type=12&amp;guid=b17cdf5f-1aa5-4f59-8ff5-39f1b52db66e" TargetMode="External"/><Relationship Id="rId6" Type="http://schemas.openxmlformats.org/officeDocument/2006/relationships/hyperlink" Target="https://portal.eias.ru/Portal/DownloadPage.aspx?type=12&amp;guid=b17cdf5f-1aa5-4f59-8ff5-39f1b52db66e" TargetMode="External"/><Relationship Id="rId7" Type="http://schemas.openxmlformats.org/officeDocument/2006/relationships/hyperlink" Target="https://portal.eias.ru/Portal/DownloadPage.aspx?type=12&amp;guid=b17cdf5f-1aa5-4f59-8ff5-39f1b52db66e" TargetMode="External"/><Relationship Id="rId8" Type="http://schemas.openxmlformats.org/officeDocument/2006/relationships/hyperlink" Target="https://portal.eias.ru/Portal/DownloadPage.aspx?type=12&amp;guid=b17cdf5f-1aa5-4f59-8ff5-39f1b52db66e" TargetMode="External"/><Relationship Id="rId9" Type="http://schemas.openxmlformats.org/officeDocument/2006/relationships/hyperlink" Target="https://portal.eias.ru/Portal/DownloadPage.aspx?type=12&amp;guid=b17cdf5f-1aa5-4f59-8ff5-39f1b52db66e" TargetMode="External"/><Relationship Id="rId10" Type="http://schemas.openxmlformats.org/officeDocument/2006/relationships/hyperlink" Target="https://portal.eias.ru/Portal/DownloadPage.aspx?type=12&amp;guid=b17cdf5f-1aa5-4f59-8ff5-39f1b52db66e" TargetMode="External"/><Relationship Id="rId11" Type="http://schemas.openxmlformats.org/officeDocument/2006/relationships/hyperlink" Target="https://portal.eias.ru/Portal/DownloadPage.aspx?type=12&amp;guid=b17cdf5f-1aa5-4f59-8ff5-39f1b52db66e" TargetMode="External"/><Relationship Id="rId12" Type="http://schemas.openxmlformats.org/officeDocument/2006/relationships/hyperlink" Target="https://portal.eias.ru/Portal/DownloadPage.aspx?type=12&amp;guid=b17cdf5f-1aa5-4f59-8ff5-39f1b52db66e" TargetMode="External"/><Relationship Id="rId13" Type="http://schemas.openxmlformats.org/officeDocument/2006/relationships/hyperlink" Target="https://portal.eias.ru/Portal/DownloadPage.aspx?type=12&amp;guid=b17cdf5f-1aa5-4f59-8ff5-39f1b52db66e" TargetMode="External"/><Relationship Id="rId14" Type="http://schemas.openxmlformats.org/officeDocument/2006/relationships/hyperlink" Target="https://portal.eias.ru/Portal/DownloadPage.aspx?type=12&amp;guid=b17cdf5f-1aa5-4f59-8ff5-39f1b52db66e"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B0AD8-C63B-4074-69D3-5AC9742821F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E4CBAB-EFF7-A438-B44D-FED4E2D3C97B}" mc:Ignorable="x14ac xr xr2 xr3">
  <sheetPr>
    <tabColor rgb="FFCCCCFF"/>
  </sheetPr>
  <dimension ref="A1:P78"/>
  <sheetViews>
    <sheetView topLeftCell="A1" showGridLines="0" zoomScale="90" workbookViewId="0">
      <selection activeCell="K47" sqref="K47"/>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45280</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61</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2"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AFA6074-BFE5-E339-670A-653A3AA58E32}"/>
    <hyperlink ref="H17" location="Титульный!H9" display="Как заполнить?" tooltip="Помощь по работе с полями отчётной формы" xr:uid="{420B4C6B-8185-AEAB-2DDE-AD4014D2F707}"/>
    <hyperlink ref="F24" r:id="rId4" xr:uid="{EB50E73D-4CDA-D002-1C15-8652161C7BB4}"/>
    <hyperlink ref="H39" location="Титульный!H9" display="Как заполнить?" tooltip="Помощь по работе с полями отчётной формы" xr:uid="{9213FFD7-E70F-1419-8018-96BB0A4BA79C}"/>
    <hyperlink ref="H62" location="Титульный!H9" display="Как заполнить?" tooltip="Помощь по работе с полями отчётной формы" xr:uid="{1F05DFE4-C731-83EA-B43E-09A8A63D7A57}"/>
    <hyperlink ref="F70" r:id="rId5" xr:uid="{0AF5B6FF-F5D9-9336-4AA4-2D3C7D92B96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B7B27-F285-4078-6A84-AC14010D7BC2}" mc:Ignorable="x14ac xr xr2 xr3">
  <sheetPr>
    <tabColor rgb="FFCCCCFF"/>
    <pageSetUpPr fitToPage="1"/>
  </sheetPr>
  <dimension ref="A1:AB85"/>
  <sheetViews>
    <sheetView topLeftCell="A1" showGridLines="0" zoomScale="90" workbookViewId="0">
      <selection activeCell="G69" sqref="G69"/>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96" width="3.7109375" customWidth="1"/>
    <col min="5" max="5" style="2698" width="6.28125" customWidth="1"/>
    <col min="6" max="6" style="2624" width="2.7109375" hidden="1" customWidth="1"/>
    <col min="7" max="7" style="2698" width="46.7109375" customWidth="1"/>
    <col min="8" max="8" style="2698" width="43.140625" customWidth="1"/>
    <col min="9" max="9" style="269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98" width="9.140625" hidden="1"/>
    <col min="28" max="28" style="2698" width="9.140625"/>
  </cols>
  <sheetData>
    <row s="2610"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3"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7"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город-герой Мурманск(47701000)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102</v>
      </c>
      <c r="B15" s="1168"/>
      <c r="C15" s="807" t="s">
        <v>103</v>
      </c>
      <c r="D15" s="1859"/>
      <c r="E15" s="1846" t="str">
        <f>A15</f>
        <v>2</v>
      </c>
      <c r="F15" s="810" t="s">
        <v>104</v>
      </c>
      <c r="G15" s="546" t="str">
        <f>"Территория "&amp;E15</f>
        <v>Территория 2</v>
      </c>
      <c r="H15" s="798"/>
      <c r="I15" s="798"/>
      <c r="J15" s="795"/>
      <c r="K15" s="1664"/>
      <c r="L15" s="1664"/>
      <c r="M15" s="1664"/>
      <c r="N15" s="212"/>
      <c r="O15" s="1664"/>
      <c r="P15" s="211"/>
      <c r="Q15" s="211"/>
      <c r="R15" s="211"/>
      <c r="S15" s="211"/>
      <c r="T15" s="2688"/>
      <c r="U15" s="2688"/>
      <c r="V15" s="2688"/>
      <c r="W15" s="2688"/>
      <c r="X15" s="2688"/>
      <c r="Y15" s="2688"/>
      <c r="Z15" s="2688"/>
      <c r="AA15" s="2688"/>
      <c r="AB15" s="2688"/>
    </row>
    <row customHeight="1" ht="15">
      <c r="A16" s="2082"/>
      <c r="B16" s="1168">
        <v>1</v>
      </c>
      <c r="C16" s="1168"/>
      <c r="D16" s="806"/>
      <c r="E16" s="1854" t="str">
        <f>A15&amp;"."&amp;B16</f>
        <v>2.1</v>
      </c>
      <c r="F16" s="809" t="s">
        <v>105</v>
      </c>
      <c r="G16" s="799" t="s">
        <v>106</v>
      </c>
      <c r="H16" s="799" t="s">
        <v>107</v>
      </c>
      <c r="I16" s="797" t="s">
        <v>108</v>
      </c>
      <c r="J16" s="1664"/>
      <c r="K16" s="1676"/>
      <c r="L16" s="1676"/>
      <c r="M16" s="1664" t="str">
        <f t="array" ref="M16:M16">IF(ISERROR(MATCH(MID(N16,1,250),MID(note_ter,1,250),0)),"n","y")</f>
        <v>n</v>
      </c>
      <c r="N16" s="1676"/>
      <c r="O16" s="1664" t="str">
        <f>H16&amp;"("&amp;I16&amp;")"</f>
        <v>городское поселение Кола(47605101)</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101</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89</v>
      </c>
      <c r="B18" s="1168"/>
      <c r="C18" s="807" t="s">
        <v>103</v>
      </c>
      <c r="D18" s="1859"/>
      <c r="E18" s="1846" t="str">
        <f>A18</f>
        <v>3</v>
      </c>
      <c r="F18" s="810" t="s">
        <v>109</v>
      </c>
      <c r="G18" s="546" t="str">
        <f>"Территория "&amp;E18</f>
        <v>Территория 3</v>
      </c>
      <c r="H18" s="798"/>
      <c r="I18" s="798"/>
      <c r="J18" s="795"/>
      <c r="K18" s="1664"/>
      <c r="L18" s="1664"/>
      <c r="M18" s="1664"/>
      <c r="N18" s="212"/>
      <c r="O18" s="1664"/>
      <c r="P18" s="211"/>
      <c r="Q18" s="211"/>
      <c r="R18" s="211"/>
      <c r="S18" s="211"/>
      <c r="T18" s="2688"/>
      <c r="U18" s="2688"/>
      <c r="V18" s="2688"/>
      <c r="W18" s="2688"/>
      <c r="X18" s="2688"/>
      <c r="Y18" s="2688"/>
      <c r="Z18" s="2688"/>
      <c r="AA18" s="2688"/>
      <c r="AB18" s="2688"/>
    </row>
    <row customHeight="1" ht="15">
      <c r="A19" s="2082"/>
      <c r="B19" s="1168">
        <v>1</v>
      </c>
      <c r="C19" s="1168"/>
      <c r="D19" s="806"/>
      <c r="E19" s="1854" t="str">
        <f>A18&amp;"."&amp;B19</f>
        <v>3.1</v>
      </c>
      <c r="F19" s="809" t="s">
        <v>110</v>
      </c>
      <c r="G19" s="799" t="s">
        <v>106</v>
      </c>
      <c r="H19" s="799" t="s">
        <v>111</v>
      </c>
      <c r="I19" s="797" t="s">
        <v>112</v>
      </c>
      <c r="J19" s="1664"/>
      <c r="K19" s="1676"/>
      <c r="L19" s="1676"/>
      <c r="M19" s="1664" t="str">
        <f t="array" ref="M19:M19">IF(ISERROR(MATCH(MID(N19,1,250),MID(note_ter,1,250),0)),"n","y")</f>
        <v>n</v>
      </c>
      <c r="N19" s="1676"/>
      <c r="O19" s="1664" t="str">
        <f>H19&amp;"("&amp;I19&amp;")"</f>
        <v>Поселок Мурмаши(47605163)</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101</v>
      </c>
      <c r="H20" s="173"/>
      <c r="I20" s="430"/>
      <c r="J20" s="1676"/>
      <c r="K20" s="1676"/>
      <c r="L20" s="1676"/>
      <c r="M20" s="1676"/>
      <c r="N20" s="1664"/>
      <c r="O20" s="1676"/>
      <c r="P20" s="1168"/>
      <c r="Q20" s="1168"/>
      <c r="R20" s="426"/>
      <c r="S20" s="1168"/>
      <c r="T20" s="1168"/>
      <c r="U20" s="1168"/>
      <c r="V20" s="428"/>
      <c r="W20" s="428"/>
      <c r="X20" s="425"/>
      <c r="Y20" s="425"/>
      <c r="Z20" s="425"/>
      <c r="AA20" s="425"/>
      <c r="AB20" s="425"/>
    </row>
    <row customHeight="1" ht="15">
      <c r="A21" s="2082" t="s">
        <v>90</v>
      </c>
      <c r="B21" s="1168"/>
      <c r="C21" s="807" t="s">
        <v>103</v>
      </c>
      <c r="D21" s="1859"/>
      <c r="E21" s="1846" t="str">
        <f>A21</f>
        <v>4</v>
      </c>
      <c r="F21" s="810" t="s">
        <v>113</v>
      </c>
      <c r="G21" s="546" t="str">
        <f>"Территория "&amp;E21</f>
        <v>Территория 4</v>
      </c>
      <c r="H21" s="798"/>
      <c r="I21" s="798"/>
      <c r="J21" s="795"/>
      <c r="K21" s="1664"/>
      <c r="L21" s="1664"/>
      <c r="M21" s="1664"/>
      <c r="N21" s="212"/>
      <c r="O21" s="1664"/>
      <c r="P21" s="211"/>
      <c r="Q21" s="211"/>
      <c r="R21" s="211"/>
      <c r="S21" s="211"/>
      <c r="T21" s="2688"/>
      <c r="U21" s="2688"/>
      <c r="V21" s="2688"/>
      <c r="W21" s="2688"/>
      <c r="X21" s="2688"/>
      <c r="Y21" s="2688"/>
      <c r="Z21" s="2688"/>
      <c r="AA21" s="2688"/>
      <c r="AB21" s="2688"/>
    </row>
    <row customHeight="1" ht="15">
      <c r="A22" s="2082"/>
      <c r="B22" s="1168">
        <v>1</v>
      </c>
      <c r="C22" s="1168"/>
      <c r="D22" s="806"/>
      <c r="E22" s="1854" t="str">
        <f>A21&amp;"."&amp;B22</f>
        <v>4.1</v>
      </c>
      <c r="F22" s="809" t="s">
        <v>114</v>
      </c>
      <c r="G22" s="799" t="s">
        <v>106</v>
      </c>
      <c r="H22" s="799" t="s">
        <v>115</v>
      </c>
      <c r="I22" s="797" t="s">
        <v>116</v>
      </c>
      <c r="J22" s="1664"/>
      <c r="K22" s="1676"/>
      <c r="L22" s="1676"/>
      <c r="M22" s="1664" t="str">
        <f t="array" ref="M22:M22">IF(ISERROR(MATCH(MID(N22,1,250),MID(note_ter,1,250),0)),"n","y")</f>
        <v>n</v>
      </c>
      <c r="N22" s="1676"/>
      <c r="O22" s="1664" t="str">
        <f>H22&amp;"("&amp;I22&amp;")"</f>
        <v>городское поселение Молочный(47605161)</v>
      </c>
      <c r="P22" s="1168"/>
      <c r="Q22" s="1168"/>
      <c r="R22" s="426"/>
      <c r="S22" s="1168"/>
      <c r="T22" s="1168"/>
      <c r="U22" s="1168"/>
      <c r="V22" s="428"/>
      <c r="W22" s="428"/>
      <c r="X22" s="425"/>
      <c r="Y22" s="425"/>
      <c r="Z22" s="425"/>
      <c r="AA22" s="425"/>
      <c r="AB22" s="425"/>
    </row>
    <row customHeight="1" ht="15">
      <c r="A23" s="2082"/>
      <c r="B23" s="1168"/>
      <c r="C23" s="418"/>
      <c r="D23" s="807"/>
      <c r="E23" s="427"/>
      <c r="F23" s="163"/>
      <c r="G23" s="421" t="s">
        <v>101</v>
      </c>
      <c r="H23" s="173"/>
      <c r="I23" s="430"/>
      <c r="J23" s="1676"/>
      <c r="K23" s="1676"/>
      <c r="L23" s="1676"/>
      <c r="M23" s="1676"/>
      <c r="N23" s="1664"/>
      <c r="O23" s="1676"/>
      <c r="P23" s="1168"/>
      <c r="Q23" s="1168"/>
      <c r="R23" s="426"/>
      <c r="S23" s="1168"/>
      <c r="T23" s="1168"/>
      <c r="U23" s="1168"/>
      <c r="V23" s="428"/>
      <c r="W23" s="428"/>
      <c r="X23" s="425"/>
      <c r="Y23" s="425"/>
      <c r="Z23" s="425"/>
      <c r="AA23" s="425"/>
      <c r="AB23" s="425"/>
    </row>
    <row customHeight="1" ht="15">
      <c r="A24" s="2082" t="s">
        <v>117</v>
      </c>
      <c r="B24" s="1168"/>
      <c r="C24" s="807" t="s">
        <v>103</v>
      </c>
      <c r="D24" s="1859"/>
      <c r="E24" s="1846" t="str">
        <f>A24</f>
        <v>5</v>
      </c>
      <c r="F24" s="810" t="s">
        <v>118</v>
      </c>
      <c r="G24" s="546" t="str">
        <f>"Территория "&amp;E24</f>
        <v>Территория 5</v>
      </c>
      <c r="H24" s="798"/>
      <c r="I24" s="798"/>
      <c r="J24" s="795"/>
      <c r="K24" s="1664"/>
      <c r="L24" s="1664"/>
      <c r="M24" s="1664"/>
      <c r="N24" s="212"/>
      <c r="O24" s="1664"/>
      <c r="P24" s="211"/>
      <c r="Q24" s="211"/>
      <c r="R24" s="211"/>
      <c r="S24" s="211"/>
      <c r="T24" s="2688"/>
      <c r="U24" s="2688"/>
      <c r="V24" s="2688"/>
      <c r="W24" s="2688"/>
      <c r="X24" s="2688"/>
      <c r="Y24" s="2688"/>
      <c r="Z24" s="2688"/>
      <c r="AA24" s="2688"/>
      <c r="AB24" s="2688"/>
    </row>
    <row customHeight="1" ht="15">
      <c r="A25" s="2082"/>
      <c r="B25" s="1168">
        <v>1</v>
      </c>
      <c r="C25" s="1168"/>
      <c r="D25" s="806"/>
      <c r="E25" s="1854" t="str">
        <f>A24&amp;"."&amp;B25</f>
        <v>5.1</v>
      </c>
      <c r="F25" s="809" t="s">
        <v>119</v>
      </c>
      <c r="G25" s="799" t="s">
        <v>106</v>
      </c>
      <c r="H25" s="799" t="s">
        <v>120</v>
      </c>
      <c r="I25" s="797" t="s">
        <v>121</v>
      </c>
      <c r="J25" s="1664"/>
      <c r="K25" s="1676"/>
      <c r="L25" s="1676"/>
      <c r="M25" s="1664" t="str">
        <f t="array" ref="M25:M25">IF(ISERROR(MATCH(MID(N25,1,250),MID(note_ter,1,250),0)),"n","y")</f>
        <v>n</v>
      </c>
      <c r="N25" s="1676"/>
      <c r="O25" s="1664" t="str">
        <f>H25&amp;"("&amp;I25&amp;")"</f>
        <v>Поселок Верхнетуломский(47605154)</v>
      </c>
      <c r="P25" s="1168"/>
      <c r="Q25" s="1168"/>
      <c r="R25" s="426"/>
      <c r="S25" s="1168"/>
      <c r="T25" s="1168"/>
      <c r="U25" s="1168"/>
      <c r="V25" s="428"/>
      <c r="W25" s="428"/>
      <c r="X25" s="425"/>
      <c r="Y25" s="425"/>
      <c r="Z25" s="425"/>
      <c r="AA25" s="425"/>
      <c r="AB25" s="425"/>
    </row>
    <row customHeight="1" ht="15">
      <c r="A26" s="2082"/>
      <c r="B26" s="1168"/>
      <c r="C26" s="418"/>
      <c r="D26" s="807"/>
      <c r="E26" s="427"/>
      <c r="F26" s="163"/>
      <c r="G26" s="421" t="s">
        <v>101</v>
      </c>
      <c r="H26" s="173"/>
      <c r="I26" s="430"/>
      <c r="J26" s="1676"/>
      <c r="K26" s="1676"/>
      <c r="L26" s="1676"/>
      <c r="M26" s="1676"/>
      <c r="N26" s="1664"/>
      <c r="O26" s="1676"/>
      <c r="P26" s="1168"/>
      <c r="Q26" s="1168"/>
      <c r="R26" s="426"/>
      <c r="S26" s="1168"/>
      <c r="T26" s="1168"/>
      <c r="U26" s="1168"/>
      <c r="V26" s="428"/>
      <c r="W26" s="428"/>
      <c r="X26" s="425"/>
      <c r="Y26" s="425"/>
      <c r="Z26" s="425"/>
      <c r="AA26" s="425"/>
      <c r="AB26" s="425"/>
    </row>
    <row customHeight="1" ht="15">
      <c r="A27" s="2082" t="s">
        <v>91</v>
      </c>
      <c r="B27" s="1168"/>
      <c r="C27" s="807" t="s">
        <v>103</v>
      </c>
      <c r="D27" s="1859"/>
      <c r="E27" s="1846" t="str">
        <f>A27</f>
        <v>6</v>
      </c>
      <c r="F27" s="810" t="s">
        <v>122</v>
      </c>
      <c r="G27" s="546" t="str">
        <f>"Территория "&amp;E27</f>
        <v>Территория 6</v>
      </c>
      <c r="H27" s="798"/>
      <c r="I27" s="798"/>
      <c r="J27" s="795"/>
      <c r="K27" s="1664"/>
      <c r="L27" s="1664"/>
      <c r="M27" s="1664"/>
      <c r="N27" s="212"/>
      <c r="O27" s="1664"/>
      <c r="P27" s="211"/>
      <c r="Q27" s="211"/>
      <c r="R27" s="211"/>
      <c r="S27" s="211"/>
      <c r="T27" s="2688"/>
      <c r="U27" s="2688"/>
      <c r="V27" s="2688"/>
      <c r="W27" s="2688"/>
      <c r="X27" s="2688"/>
      <c r="Y27" s="2688"/>
      <c r="Z27" s="2688"/>
      <c r="AA27" s="2688"/>
      <c r="AB27" s="2688"/>
    </row>
    <row customHeight="1" ht="15">
      <c r="A28" s="2082"/>
      <c r="B28" s="1168">
        <v>1</v>
      </c>
      <c r="C28" s="1168"/>
      <c r="D28" s="806"/>
      <c r="E28" s="1854" t="str">
        <f>A27&amp;"."&amp;B28</f>
        <v>6.1</v>
      </c>
      <c r="F28" s="809" t="s">
        <v>123</v>
      </c>
      <c r="G28" s="799" t="s">
        <v>106</v>
      </c>
      <c r="H28" s="799" t="s">
        <v>124</v>
      </c>
      <c r="I28" s="797" t="s">
        <v>125</v>
      </c>
      <c r="J28" s="1664"/>
      <c r="K28" s="1676"/>
      <c r="L28" s="1676"/>
      <c r="M28" s="1664" t="str">
        <f t="array" ref="M28:M28">IF(ISERROR(MATCH(MID(N28,1,250),MID(note_ter,1,250),0)),"n","y")</f>
        <v>n</v>
      </c>
      <c r="N28" s="1676"/>
      <c r="O28" s="1664" t="str">
        <f>H28&amp;"("&amp;I28&amp;")"</f>
        <v>Поселок Кильдинстрой(47605158)</v>
      </c>
      <c r="P28" s="1168"/>
      <c r="Q28" s="1168"/>
      <c r="R28" s="426"/>
      <c r="S28" s="1168"/>
      <c r="T28" s="1168"/>
      <c r="U28" s="1168"/>
      <c r="V28" s="428"/>
      <c r="W28" s="428"/>
      <c r="X28" s="425"/>
      <c r="Y28" s="425"/>
      <c r="Z28" s="425"/>
      <c r="AA28" s="425"/>
      <c r="AB28" s="425"/>
    </row>
    <row customHeight="1" ht="15">
      <c r="A29" s="2082"/>
      <c r="B29" s="1168"/>
      <c r="C29" s="418"/>
      <c r="D29" s="807"/>
      <c r="E29" s="427"/>
      <c r="F29" s="163"/>
      <c r="G29" s="421" t="s">
        <v>101</v>
      </c>
      <c r="H29" s="173"/>
      <c r="I29" s="430"/>
      <c r="J29" s="1676"/>
      <c r="K29" s="1676"/>
      <c r="L29" s="1676"/>
      <c r="M29" s="1676"/>
      <c r="N29" s="1664"/>
      <c r="O29" s="1676"/>
      <c r="P29" s="1168"/>
      <c r="Q29" s="1168"/>
      <c r="R29" s="426"/>
      <c r="S29" s="1168"/>
      <c r="T29" s="1168"/>
      <c r="U29" s="1168"/>
      <c r="V29" s="428"/>
      <c r="W29" s="428"/>
      <c r="X29" s="425"/>
      <c r="Y29" s="425"/>
      <c r="Z29" s="425"/>
      <c r="AA29" s="425"/>
      <c r="AB29" s="425"/>
    </row>
    <row customHeight="1" ht="15">
      <c r="A30" s="2082" t="s">
        <v>92</v>
      </c>
      <c r="B30" s="1168"/>
      <c r="C30" s="807" t="s">
        <v>103</v>
      </c>
      <c r="D30" s="1859"/>
      <c r="E30" s="1846" t="str">
        <f>A30</f>
        <v>7</v>
      </c>
      <c r="F30" s="810" t="s">
        <v>126</v>
      </c>
      <c r="G30" s="546" t="str">
        <f>"Территория "&amp;E30</f>
        <v>Территория 7</v>
      </c>
      <c r="H30" s="798"/>
      <c r="I30" s="798"/>
      <c r="J30" s="795"/>
      <c r="K30" s="1664"/>
      <c r="L30" s="1664"/>
      <c r="M30" s="1664"/>
      <c r="N30" s="212"/>
      <c r="O30" s="1664"/>
      <c r="P30" s="211"/>
      <c r="Q30" s="211"/>
      <c r="R30" s="211"/>
      <c r="S30" s="211"/>
      <c r="T30" s="2688"/>
      <c r="U30" s="2688"/>
      <c r="V30" s="2688"/>
      <c r="W30" s="2688"/>
      <c r="X30" s="2688"/>
      <c r="Y30" s="2688"/>
      <c r="Z30" s="2688"/>
      <c r="AA30" s="2688"/>
      <c r="AB30" s="2688"/>
    </row>
    <row customHeight="1" ht="15">
      <c r="A31" s="2082"/>
      <c r="B31" s="1168">
        <v>1</v>
      </c>
      <c r="C31" s="1168"/>
      <c r="D31" s="806"/>
      <c r="E31" s="1854" t="str">
        <f>A30&amp;"."&amp;B31</f>
        <v>7.1</v>
      </c>
      <c r="F31" s="809" t="s">
        <v>127</v>
      </c>
      <c r="G31" s="799" t="s">
        <v>106</v>
      </c>
      <c r="H31" s="799" t="s">
        <v>128</v>
      </c>
      <c r="I31" s="797" t="s">
        <v>129</v>
      </c>
      <c r="J31" s="1664"/>
      <c r="K31" s="1676"/>
      <c r="L31" s="1676"/>
      <c r="M31" s="1664" t="str">
        <f t="array" ref="M31:M31">IF(ISERROR(MATCH(MID(N31,1,250),MID(note_ter,1,250),0)),"n","y")</f>
        <v>n</v>
      </c>
      <c r="N31" s="1676"/>
      <c r="O31" s="1664" t="str">
        <f>H31&amp;"("&amp;I31&amp;")"</f>
        <v>Териберское сельское поселение(47605405)</v>
      </c>
      <c r="P31" s="1168"/>
      <c r="Q31" s="1168"/>
      <c r="R31" s="426"/>
      <c r="S31" s="1168"/>
      <c r="T31" s="1168"/>
      <c r="U31" s="1168"/>
      <c r="V31" s="428"/>
      <c r="W31" s="428"/>
      <c r="X31" s="425"/>
      <c r="Y31" s="425"/>
      <c r="Z31" s="425"/>
      <c r="AA31" s="425"/>
      <c r="AB31" s="425"/>
    </row>
    <row customHeight="1" ht="15">
      <c r="A32" s="2082"/>
      <c r="B32" s="1168"/>
      <c r="C32" s="418"/>
      <c r="D32" s="807"/>
      <c r="E32" s="427"/>
      <c r="F32" s="163"/>
      <c r="G32" s="421" t="s">
        <v>101</v>
      </c>
      <c r="H32" s="173"/>
      <c r="I32" s="430"/>
      <c r="J32" s="1676"/>
      <c r="K32" s="1676"/>
      <c r="L32" s="1676"/>
      <c r="M32" s="1676"/>
      <c r="N32" s="1664"/>
      <c r="O32" s="1676"/>
      <c r="P32" s="1168"/>
      <c r="Q32" s="1168"/>
      <c r="R32" s="426"/>
      <c r="S32" s="1168"/>
      <c r="T32" s="1168"/>
      <c r="U32" s="1168"/>
      <c r="V32" s="428"/>
      <c r="W32" s="428"/>
      <c r="X32" s="425"/>
      <c r="Y32" s="425"/>
      <c r="Z32" s="425"/>
      <c r="AA32" s="425"/>
      <c r="AB32" s="425"/>
    </row>
    <row customHeight="1" ht="15">
      <c r="A33" s="2082" t="s">
        <v>130</v>
      </c>
      <c r="B33" s="1168"/>
      <c r="C33" s="807" t="s">
        <v>103</v>
      </c>
      <c r="D33" s="1859"/>
      <c r="E33" s="1846" t="str">
        <f>A33</f>
        <v>8</v>
      </c>
      <c r="F33" s="810" t="s">
        <v>131</v>
      </c>
      <c r="G33" s="546" t="str">
        <f>"Территория "&amp;E33</f>
        <v>Территория 8</v>
      </c>
      <c r="H33" s="798"/>
      <c r="I33" s="798"/>
      <c r="J33" s="795"/>
      <c r="K33" s="1664"/>
      <c r="L33" s="1664"/>
      <c r="M33" s="1664"/>
      <c r="N33" s="212"/>
      <c r="O33" s="1664"/>
      <c r="P33" s="211"/>
      <c r="Q33" s="211"/>
      <c r="R33" s="211"/>
      <c r="S33" s="211"/>
      <c r="T33" s="2688"/>
      <c r="U33" s="2688"/>
      <c r="V33" s="2688"/>
      <c r="W33" s="2688"/>
      <c r="X33" s="2688"/>
      <c r="Y33" s="2688"/>
      <c r="Z33" s="2688"/>
      <c r="AA33" s="2688"/>
      <c r="AB33" s="2688"/>
    </row>
    <row customHeight="1" ht="15">
      <c r="A34" s="2082"/>
      <c r="B34" s="1168">
        <v>1</v>
      </c>
      <c r="C34" s="1168"/>
      <c r="D34" s="806"/>
      <c r="E34" s="1854" t="str">
        <f>A33&amp;"."&amp;B34</f>
        <v>8.1</v>
      </c>
      <c r="F34" s="809" t="s">
        <v>132</v>
      </c>
      <c r="G34" s="799" t="s">
        <v>106</v>
      </c>
      <c r="H34" s="799" t="s">
        <v>133</v>
      </c>
      <c r="I34" s="797" t="s">
        <v>134</v>
      </c>
      <c r="J34" s="1664"/>
      <c r="K34" s="1676"/>
      <c r="L34" s="1676"/>
      <c r="M34" s="1664" t="str">
        <f t="array" ref="M34:M34">IF(ISERROR(MATCH(MID(N34,1,250),MID(note_ter,1,250),0)),"n","y")</f>
        <v>n</v>
      </c>
      <c r="N34" s="1676"/>
      <c r="O34" s="1664" t="str">
        <f>H34&amp;"("&amp;I34&amp;")"</f>
        <v>Пушновское сельское поселение(47605404)</v>
      </c>
      <c r="P34" s="1168"/>
      <c r="Q34" s="1168"/>
      <c r="R34" s="426"/>
      <c r="S34" s="1168"/>
      <c r="T34" s="1168"/>
      <c r="U34" s="1168"/>
      <c r="V34" s="428"/>
      <c r="W34" s="428"/>
      <c r="X34" s="425"/>
      <c r="Y34" s="425"/>
      <c r="Z34" s="425"/>
      <c r="AA34" s="425"/>
      <c r="AB34" s="425"/>
    </row>
    <row customHeight="1" ht="15">
      <c r="A35" s="2082"/>
      <c r="B35" s="1168"/>
      <c r="C35" s="418"/>
      <c r="D35" s="807"/>
      <c r="E35" s="427"/>
      <c r="F35" s="163"/>
      <c r="G35" s="421" t="s">
        <v>101</v>
      </c>
      <c r="H35" s="173"/>
      <c r="I35" s="430"/>
      <c r="J35" s="1676"/>
      <c r="K35" s="1676"/>
      <c r="L35" s="1676"/>
      <c r="M35" s="1676"/>
      <c r="N35" s="1664"/>
      <c r="O35" s="1676"/>
      <c r="P35" s="1168"/>
      <c r="Q35" s="1168"/>
      <c r="R35" s="426"/>
      <c r="S35" s="1168"/>
      <c r="T35" s="1168"/>
      <c r="U35" s="1168"/>
      <c r="V35" s="428"/>
      <c r="W35" s="428"/>
      <c r="X35" s="425"/>
      <c r="Y35" s="425"/>
      <c r="Z35" s="425"/>
      <c r="AA35" s="425"/>
      <c r="AB35" s="425"/>
    </row>
    <row customHeight="1" ht="15">
      <c r="A36" s="2082" t="s">
        <v>135</v>
      </c>
      <c r="B36" s="1168"/>
      <c r="C36" s="807" t="s">
        <v>103</v>
      </c>
      <c r="D36" s="1859"/>
      <c r="E36" s="1846" t="str">
        <f>A36</f>
        <v>9</v>
      </c>
      <c r="F36" s="810" t="s">
        <v>136</v>
      </c>
      <c r="G36" s="546" t="str">
        <f>"Территория "&amp;E36</f>
        <v>Территория 9</v>
      </c>
      <c r="H36" s="798"/>
      <c r="I36" s="798"/>
      <c r="J36" s="795"/>
      <c r="K36" s="1664"/>
      <c r="L36" s="1664"/>
      <c r="M36" s="1664"/>
      <c r="N36" s="212"/>
      <c r="O36" s="1664"/>
      <c r="P36" s="211"/>
      <c r="Q36" s="211"/>
      <c r="R36" s="211"/>
      <c r="S36" s="211"/>
      <c r="T36" s="2688"/>
      <c r="U36" s="2688"/>
      <c r="V36" s="2688"/>
      <c r="W36" s="2688"/>
      <c r="X36" s="2688"/>
      <c r="Y36" s="2688"/>
      <c r="Z36" s="2688"/>
      <c r="AA36" s="2688"/>
      <c r="AB36" s="2688"/>
    </row>
    <row customHeight="1" ht="15">
      <c r="A37" s="2082"/>
      <c r="B37" s="1168">
        <v>1</v>
      </c>
      <c r="C37" s="1168"/>
      <c r="D37" s="806"/>
      <c r="E37" s="1854" t="str">
        <f>A36&amp;"."&amp;B37</f>
        <v>9.1</v>
      </c>
      <c r="F37" s="809" t="s">
        <v>137</v>
      </c>
      <c r="G37" s="799" t="s">
        <v>106</v>
      </c>
      <c r="H37" s="799" t="s">
        <v>138</v>
      </c>
      <c r="I37" s="797" t="s">
        <v>139</v>
      </c>
      <c r="J37" s="1664"/>
      <c r="K37" s="1676"/>
      <c r="L37" s="1676"/>
      <c r="M37" s="1664" t="str">
        <f t="array" ref="M37:M37">IF(ISERROR(MATCH(MID(N37,1,250),MID(note_ter,1,250),0)),"n","y")</f>
        <v>n</v>
      </c>
      <c r="N37" s="1676"/>
      <c r="O37" s="1664" t="str">
        <f>H37&amp;"("&amp;I37&amp;")"</f>
        <v>сельское поселение Ура-Губа(47605407)</v>
      </c>
      <c r="P37" s="1168"/>
      <c r="Q37" s="1168"/>
      <c r="R37" s="426"/>
      <c r="S37" s="1168"/>
      <c r="T37" s="1168"/>
      <c r="U37" s="1168"/>
      <c r="V37" s="428"/>
      <c r="W37" s="428"/>
      <c r="X37" s="425"/>
      <c r="Y37" s="425"/>
      <c r="Z37" s="425"/>
      <c r="AA37" s="425"/>
      <c r="AB37" s="425"/>
    </row>
    <row customHeight="1" ht="15">
      <c r="A38" s="2082"/>
      <c r="B38" s="1168"/>
      <c r="C38" s="418"/>
      <c r="D38" s="807"/>
      <c r="E38" s="427"/>
      <c r="F38" s="163"/>
      <c r="G38" s="421" t="s">
        <v>101</v>
      </c>
      <c r="H38" s="173"/>
      <c r="I38" s="430"/>
      <c r="J38" s="1676"/>
      <c r="K38" s="1676"/>
      <c r="L38" s="1676"/>
      <c r="M38" s="1676"/>
      <c r="N38" s="1664"/>
      <c r="O38" s="1676"/>
      <c r="P38" s="1168"/>
      <c r="Q38" s="1168"/>
      <c r="R38" s="426"/>
      <c r="S38" s="1168"/>
      <c r="T38" s="1168"/>
      <c r="U38" s="1168"/>
      <c r="V38" s="428"/>
      <c r="W38" s="428"/>
      <c r="X38" s="425"/>
      <c r="Y38" s="425"/>
      <c r="Z38" s="425"/>
      <c r="AA38" s="425"/>
      <c r="AB38" s="425"/>
    </row>
    <row customHeight="1" ht="15">
      <c r="A39" s="2082" t="s">
        <v>140</v>
      </c>
      <c r="B39" s="1168"/>
      <c r="C39" s="807" t="s">
        <v>103</v>
      </c>
      <c r="D39" s="1859"/>
      <c r="E39" s="1846" t="str">
        <f>A39</f>
        <v>10</v>
      </c>
      <c r="F39" s="810" t="s">
        <v>141</v>
      </c>
      <c r="G39" s="546" t="str">
        <f>"Территория "&amp;E39</f>
        <v>Территория 10</v>
      </c>
      <c r="H39" s="798"/>
      <c r="I39" s="798"/>
      <c r="J39" s="795"/>
      <c r="K39" s="1664"/>
      <c r="L39" s="1664"/>
      <c r="M39" s="1664"/>
      <c r="N39" s="212"/>
      <c r="O39" s="1664"/>
      <c r="P39" s="211"/>
      <c r="Q39" s="211"/>
      <c r="R39" s="211"/>
      <c r="S39" s="211"/>
      <c r="T39" s="2688"/>
      <c r="U39" s="2688"/>
      <c r="V39" s="2688"/>
      <c r="W39" s="2688"/>
      <c r="X39" s="2688"/>
      <c r="Y39" s="2688"/>
      <c r="Z39" s="2688"/>
      <c r="AA39" s="2688"/>
      <c r="AB39" s="2688"/>
    </row>
    <row customHeight="1" ht="15">
      <c r="A40" s="2082"/>
      <c r="B40" s="1168">
        <v>1</v>
      </c>
      <c r="C40" s="1168"/>
      <c r="D40" s="806"/>
      <c r="E40" s="1854" t="str">
        <f>A39&amp;"."&amp;B40</f>
        <v>10.1</v>
      </c>
      <c r="F40" s="809" t="s">
        <v>142</v>
      </c>
      <c r="G40" s="799" t="s">
        <v>143</v>
      </c>
      <c r="H40" s="799" t="s">
        <v>144</v>
      </c>
      <c r="I40" s="797" t="s">
        <v>145</v>
      </c>
      <c r="J40" s="1664"/>
      <c r="K40" s="1676"/>
      <c r="L40" s="1676"/>
      <c r="M40" s="1664" t="str">
        <f t="array" ref="M40:M40">IF(ISERROR(MATCH(MID(N40,1,250),MID(note_ter,1,250),0)),"n","y")</f>
        <v>n</v>
      </c>
      <c r="N40" s="1676"/>
      <c r="O40" s="1664" t="str">
        <f>H40&amp;"("&amp;I40&amp;")"</f>
        <v>сельское поселение Ловозеро(47610401)</v>
      </c>
      <c r="P40" s="1168"/>
      <c r="Q40" s="1168"/>
      <c r="R40" s="426"/>
      <c r="S40" s="1168"/>
      <c r="T40" s="1168"/>
      <c r="U40" s="1168"/>
      <c r="V40" s="428"/>
      <c r="W40" s="428"/>
      <c r="X40" s="425"/>
      <c r="Y40" s="425"/>
      <c r="Z40" s="425"/>
      <c r="AA40" s="425"/>
      <c r="AB40" s="425"/>
    </row>
    <row customHeight="1" ht="15">
      <c r="A41" s="2082"/>
      <c r="B41" s="1168"/>
      <c r="C41" s="418"/>
      <c r="D41" s="807"/>
      <c r="E41" s="427"/>
      <c r="F41" s="163"/>
      <c r="G41" s="421" t="s">
        <v>101</v>
      </c>
      <c r="H41" s="173"/>
      <c r="I41" s="430"/>
      <c r="J41" s="1676"/>
      <c r="K41" s="1676"/>
      <c r="L41" s="1676"/>
      <c r="M41" s="1676"/>
      <c r="N41" s="1664"/>
      <c r="O41" s="1676"/>
      <c r="P41" s="1168"/>
      <c r="Q41" s="1168"/>
      <c r="R41" s="426"/>
      <c r="S41" s="1168"/>
      <c r="T41" s="1168"/>
      <c r="U41" s="1168"/>
      <c r="V41" s="428"/>
      <c r="W41" s="428"/>
      <c r="X41" s="425"/>
      <c r="Y41" s="425"/>
      <c r="Z41" s="425"/>
      <c r="AA41" s="425"/>
      <c r="AB41" s="425"/>
    </row>
    <row customHeight="1" ht="15">
      <c r="A42" s="2082" t="s">
        <v>146</v>
      </c>
      <c r="B42" s="1168"/>
      <c r="C42" s="807" t="s">
        <v>103</v>
      </c>
      <c r="D42" s="1859"/>
      <c r="E42" s="1846" t="str">
        <f>A42</f>
        <v>11</v>
      </c>
      <c r="F42" s="810" t="s">
        <v>147</v>
      </c>
      <c r="G42" s="546" t="str">
        <f>"Территория "&amp;E42</f>
        <v>Территория 11</v>
      </c>
      <c r="H42" s="798"/>
      <c r="I42" s="798"/>
      <c r="J42" s="795"/>
      <c r="K42" s="1664"/>
      <c r="L42" s="1664"/>
      <c r="M42" s="1664"/>
      <c r="N42" s="212"/>
      <c r="O42" s="1664"/>
      <c r="P42" s="211"/>
      <c r="Q42" s="211"/>
      <c r="R42" s="211"/>
      <c r="S42" s="211"/>
      <c r="T42" s="2688"/>
      <c r="U42" s="2688"/>
      <c r="V42" s="2688"/>
      <c r="W42" s="2688"/>
      <c r="X42" s="2688"/>
      <c r="Y42" s="2688"/>
      <c r="Z42" s="2688"/>
      <c r="AA42" s="2688"/>
      <c r="AB42" s="2688"/>
    </row>
    <row customHeight="1" ht="15">
      <c r="A43" s="2082"/>
      <c r="B43" s="1168">
        <v>1</v>
      </c>
      <c r="C43" s="1168"/>
      <c r="D43" s="806"/>
      <c r="E43" s="1854" t="str">
        <f>A42&amp;"."&amp;B43</f>
        <v>11.1</v>
      </c>
      <c r="F43" s="809" t="s">
        <v>148</v>
      </c>
      <c r="G43" s="799" t="s">
        <v>143</v>
      </c>
      <c r="H43" s="799" t="s">
        <v>149</v>
      </c>
      <c r="I43" s="797" t="s">
        <v>150</v>
      </c>
      <c r="J43" s="1664"/>
      <c r="K43" s="1676"/>
      <c r="L43" s="1676"/>
      <c r="M43" s="1664" t="str">
        <f t="array" ref="M43:M43">IF(ISERROR(MATCH(MID(N43,1,250),MID(note_ter,1,250),0)),"n","y")</f>
        <v>n</v>
      </c>
      <c r="N43" s="1676"/>
      <c r="O43" s="1664" t="str">
        <f>H43&amp;"("&amp;I43&amp;")"</f>
        <v>Поселок Ревда(47610154)</v>
      </c>
      <c r="P43" s="1168"/>
      <c r="Q43" s="1168"/>
      <c r="R43" s="426"/>
      <c r="S43" s="1168"/>
      <c r="T43" s="1168"/>
      <c r="U43" s="1168"/>
      <c r="V43" s="428"/>
      <c r="W43" s="428"/>
      <c r="X43" s="425"/>
      <c r="Y43" s="425"/>
      <c r="Z43" s="425"/>
      <c r="AA43" s="425"/>
      <c r="AB43" s="425"/>
    </row>
    <row customHeight="1" ht="15">
      <c r="A44" s="2082"/>
      <c r="B44" s="1168"/>
      <c r="C44" s="418"/>
      <c r="D44" s="807"/>
      <c r="E44" s="427"/>
      <c r="F44" s="163"/>
      <c r="G44" s="421" t="s">
        <v>101</v>
      </c>
      <c r="H44" s="173"/>
      <c r="I44" s="430"/>
      <c r="J44" s="1676"/>
      <c r="K44" s="1676"/>
      <c r="L44" s="1676"/>
      <c r="M44" s="1676"/>
      <c r="N44" s="1664"/>
      <c r="O44" s="1676"/>
      <c r="P44" s="1168"/>
      <c r="Q44" s="1168"/>
      <c r="R44" s="426"/>
      <c r="S44" s="1168"/>
      <c r="T44" s="1168"/>
      <c r="U44" s="1168"/>
      <c r="V44" s="428"/>
      <c r="W44" s="428"/>
      <c r="X44" s="425"/>
      <c r="Y44" s="425"/>
      <c r="Z44" s="425"/>
      <c r="AA44" s="425"/>
      <c r="AB44" s="425"/>
    </row>
    <row customHeight="1" ht="15">
      <c r="A45" s="2082" t="s">
        <v>151</v>
      </c>
      <c r="B45" s="1168"/>
      <c r="C45" s="807" t="s">
        <v>103</v>
      </c>
      <c r="D45" s="1859"/>
      <c r="E45" s="1846" t="str">
        <f>A45</f>
        <v>12</v>
      </c>
      <c r="F45" s="810" t="s">
        <v>152</v>
      </c>
      <c r="G45" s="546" t="str">
        <f>"Территория "&amp;E45</f>
        <v>Территория 12</v>
      </c>
      <c r="H45" s="798"/>
      <c r="I45" s="798"/>
      <c r="J45" s="795"/>
      <c r="K45" s="1664"/>
      <c r="L45" s="1664"/>
      <c r="M45" s="1664"/>
      <c r="N45" s="212"/>
      <c r="O45" s="1664"/>
      <c r="P45" s="211"/>
      <c r="Q45" s="211"/>
      <c r="R45" s="211"/>
      <c r="S45" s="211"/>
      <c r="T45" s="2688"/>
      <c r="U45" s="2688"/>
      <c r="V45" s="2688"/>
      <c r="W45" s="2688"/>
      <c r="X45" s="2688"/>
      <c r="Y45" s="2688"/>
      <c r="Z45" s="2688"/>
      <c r="AA45" s="2688"/>
      <c r="AB45" s="2688"/>
    </row>
    <row customHeight="1" ht="15">
      <c r="A46" s="2082"/>
      <c r="B46" s="1168">
        <v>1</v>
      </c>
      <c r="C46" s="1168"/>
      <c r="D46" s="806"/>
      <c r="E46" s="1854" t="str">
        <f>A45&amp;"."&amp;B46</f>
        <v>12.1</v>
      </c>
      <c r="F46" s="809" t="s">
        <v>90</v>
      </c>
      <c r="G46" s="799" t="s">
        <v>153</v>
      </c>
      <c r="H46" s="799" t="s">
        <v>153</v>
      </c>
      <c r="I46" s="797" t="s">
        <v>154</v>
      </c>
      <c r="J46" s="1664"/>
      <c r="K46" s="1676"/>
      <c r="L46" s="1676"/>
      <c r="M46" s="1664" t="str">
        <f t="array" ref="M46:M46">IF(ISERROR(MATCH(MID(N46,1,250),MID(note_ter,1,250),0)),"n","y")</f>
        <v>n</v>
      </c>
      <c r="N46" s="1676"/>
      <c r="O46" s="1664" t="str">
        <f>H46&amp;"("&amp;I46&amp;")"</f>
        <v>Город Оленегорск(47717000)</v>
      </c>
      <c r="P46" s="1168"/>
      <c r="Q46" s="1168"/>
      <c r="R46" s="426"/>
      <c r="S46" s="1168"/>
      <c r="T46" s="1168"/>
      <c r="U46" s="1168"/>
      <c r="V46" s="428"/>
      <c r="W46" s="428"/>
      <c r="X46" s="425"/>
      <c r="Y46" s="425"/>
      <c r="Z46" s="425"/>
      <c r="AA46" s="425"/>
      <c r="AB46" s="425"/>
    </row>
    <row customHeight="1" ht="15">
      <c r="A47" s="2082"/>
      <c r="B47" s="1168"/>
      <c r="C47" s="418"/>
      <c r="D47" s="807"/>
      <c r="E47" s="427"/>
      <c r="F47" s="163"/>
      <c r="G47" s="421" t="s">
        <v>101</v>
      </c>
      <c r="H47" s="173"/>
      <c r="I47" s="430"/>
      <c r="J47" s="1676"/>
      <c r="K47" s="1676"/>
      <c r="L47" s="1676"/>
      <c r="M47" s="1676"/>
      <c r="N47" s="1664"/>
      <c r="O47" s="1676"/>
      <c r="P47" s="1168"/>
      <c r="Q47" s="1168"/>
      <c r="R47" s="426"/>
      <c r="S47" s="1168"/>
      <c r="T47" s="1168"/>
      <c r="U47" s="1168"/>
      <c r="V47" s="428"/>
      <c r="W47" s="428"/>
      <c r="X47" s="425"/>
      <c r="Y47" s="425"/>
      <c r="Z47" s="425"/>
      <c r="AA47" s="425"/>
      <c r="AB47" s="425"/>
    </row>
    <row customHeight="1" ht="15">
      <c r="A48" s="2082" t="s">
        <v>155</v>
      </c>
      <c r="B48" s="1168"/>
      <c r="C48" s="807" t="s">
        <v>103</v>
      </c>
      <c r="D48" s="1859"/>
      <c r="E48" s="1846" t="str">
        <f>A48</f>
        <v>13</v>
      </c>
      <c r="F48" s="810" t="s">
        <v>156</v>
      </c>
      <c r="G48" s="546" t="str">
        <f>"Территория "&amp;E48</f>
        <v>Территория 13</v>
      </c>
      <c r="H48" s="798"/>
      <c r="I48" s="798"/>
      <c r="J48" s="795"/>
      <c r="K48" s="1664"/>
      <c r="L48" s="1664"/>
      <c r="M48" s="1664"/>
      <c r="N48" s="212"/>
      <c r="O48" s="1664"/>
      <c r="P48" s="211"/>
      <c r="Q48" s="211"/>
      <c r="R48" s="211"/>
      <c r="S48" s="211"/>
      <c r="T48" s="2688"/>
      <c r="U48" s="2688"/>
      <c r="V48" s="2688"/>
      <c r="W48" s="2688"/>
      <c r="X48" s="2688"/>
      <c r="Y48" s="2688"/>
      <c r="Z48" s="2688"/>
      <c r="AA48" s="2688"/>
      <c r="AB48" s="2688"/>
    </row>
    <row customHeight="1" ht="15">
      <c r="A49" s="2082"/>
      <c r="B49" s="1168">
        <v>1</v>
      </c>
      <c r="C49" s="1168"/>
      <c r="D49" s="806"/>
      <c r="E49" s="1854" t="str">
        <f>A48&amp;"."&amp;B49</f>
        <v>13.1</v>
      </c>
      <c r="F49" s="809" t="s">
        <v>91</v>
      </c>
      <c r="G49" s="799" t="s">
        <v>157</v>
      </c>
      <c r="H49" s="799" t="s">
        <v>157</v>
      </c>
      <c r="I49" s="797" t="s">
        <v>158</v>
      </c>
      <c r="J49" s="1664"/>
      <c r="K49" s="1676"/>
      <c r="L49" s="1676"/>
      <c r="M49" s="1664" t="str">
        <f t="array" ref="M49:M49">IF(ISERROR(MATCH(MID(N49,1,250),MID(note_ter,1,250),0)),"n","y")</f>
        <v>n</v>
      </c>
      <c r="N49" s="1676"/>
      <c r="O49" s="1664" t="str">
        <f>H49&amp;"("&amp;I49&amp;")"</f>
        <v>ЗАТО город Александровск(47737000)</v>
      </c>
      <c r="P49" s="1168"/>
      <c r="Q49" s="1168"/>
      <c r="R49" s="426"/>
      <c r="S49" s="1168"/>
      <c r="T49" s="1168"/>
      <c r="U49" s="1168"/>
      <c r="V49" s="428"/>
      <c r="W49" s="428"/>
      <c r="X49" s="425"/>
      <c r="Y49" s="425"/>
      <c r="Z49" s="425"/>
      <c r="AA49" s="425"/>
      <c r="AB49" s="425"/>
    </row>
    <row customHeight="1" ht="15">
      <c r="A50" s="2082"/>
      <c r="B50" s="1168"/>
      <c r="C50" s="418"/>
      <c r="D50" s="807"/>
      <c r="E50" s="427"/>
      <c r="F50" s="163"/>
      <c r="G50" s="421" t="s">
        <v>101</v>
      </c>
      <c r="H50" s="173"/>
      <c r="I50" s="430"/>
      <c r="J50" s="1676"/>
      <c r="K50" s="1676"/>
      <c r="L50" s="1676"/>
      <c r="M50" s="1676"/>
      <c r="N50" s="1664"/>
      <c r="O50" s="1676"/>
      <c r="P50" s="1168"/>
      <c r="Q50" s="1168"/>
      <c r="R50" s="426"/>
      <c r="S50" s="1168"/>
      <c r="T50" s="1168"/>
      <c r="U50" s="1168"/>
      <c r="V50" s="428"/>
      <c r="W50" s="428"/>
      <c r="X50" s="425"/>
      <c r="Y50" s="425"/>
      <c r="Z50" s="425"/>
      <c r="AA50" s="425"/>
      <c r="AB50" s="425"/>
    </row>
    <row customHeight="1" ht="15">
      <c r="A51" s="2082" t="s">
        <v>159</v>
      </c>
      <c r="B51" s="1168"/>
      <c r="C51" s="807" t="s">
        <v>103</v>
      </c>
      <c r="D51" s="1859"/>
      <c r="E51" s="1846" t="str">
        <f>A51</f>
        <v>14</v>
      </c>
      <c r="F51" s="810" t="s">
        <v>160</v>
      </c>
      <c r="G51" s="546" t="str">
        <f>"Территория "&amp;E51</f>
        <v>Территория 14</v>
      </c>
      <c r="H51" s="798"/>
      <c r="I51" s="798"/>
      <c r="J51" s="795"/>
      <c r="K51" s="1664"/>
      <c r="L51" s="1664"/>
      <c r="M51" s="1664"/>
      <c r="N51" s="212"/>
      <c r="O51" s="1664"/>
      <c r="P51" s="211"/>
      <c r="Q51" s="211"/>
      <c r="R51" s="211"/>
      <c r="S51" s="211"/>
      <c r="T51" s="2688"/>
      <c r="U51" s="2688"/>
      <c r="V51" s="2688"/>
      <c r="W51" s="2688"/>
      <c r="X51" s="2688"/>
      <c r="Y51" s="2688"/>
      <c r="Z51" s="2688"/>
      <c r="AA51" s="2688"/>
      <c r="AB51" s="2688"/>
    </row>
    <row customHeight="1" ht="15">
      <c r="A52" s="2082"/>
      <c r="B52" s="1168">
        <v>1</v>
      </c>
      <c r="C52" s="1168"/>
      <c r="D52" s="806"/>
      <c r="E52" s="1854" t="str">
        <f>A51&amp;"."&amp;B52</f>
        <v>14.1</v>
      </c>
      <c r="F52" s="809" t="s">
        <v>135</v>
      </c>
      <c r="G52" s="799" t="s">
        <v>161</v>
      </c>
      <c r="H52" s="799" t="s">
        <v>161</v>
      </c>
      <c r="I52" s="797" t="s">
        <v>162</v>
      </c>
      <c r="J52" s="1664"/>
      <c r="K52" s="1676"/>
      <c r="L52" s="1676"/>
      <c r="M52" s="1664" t="str">
        <f t="array" ref="M52:M52">IF(ISERROR(MATCH(MID(N52,1,250),MID(note_ter,1,250),0)),"n","y")</f>
        <v>n</v>
      </c>
      <c r="N52" s="1676"/>
      <c r="O52" s="1664" t="str">
        <f>H52&amp;"("&amp;I52&amp;")"</f>
        <v>ЗАТО город Североморск(47730000)</v>
      </c>
      <c r="P52" s="1168"/>
      <c r="Q52" s="1168"/>
      <c r="R52" s="426"/>
      <c r="S52" s="1168"/>
      <c r="T52" s="1168"/>
      <c r="U52" s="1168"/>
      <c r="V52" s="428"/>
      <c r="W52" s="428"/>
      <c r="X52" s="425"/>
      <c r="Y52" s="425"/>
      <c r="Z52" s="425"/>
      <c r="AA52" s="425"/>
      <c r="AB52" s="425"/>
    </row>
    <row customHeight="1" ht="15">
      <c r="A53" s="2082"/>
      <c r="B53" s="1168"/>
      <c r="C53" s="418"/>
      <c r="D53" s="807"/>
      <c r="E53" s="427"/>
      <c r="F53" s="163"/>
      <c r="G53" s="421" t="s">
        <v>101</v>
      </c>
      <c r="H53" s="173"/>
      <c r="I53" s="430"/>
      <c r="J53" s="1676"/>
      <c r="K53" s="1676"/>
      <c r="L53" s="1676"/>
      <c r="M53" s="1676"/>
      <c r="N53" s="1664"/>
      <c r="O53" s="1676"/>
      <c r="P53" s="1168"/>
      <c r="Q53" s="1168"/>
      <c r="R53" s="426"/>
      <c r="S53" s="1168"/>
      <c r="T53" s="1168"/>
      <c r="U53" s="1168"/>
      <c r="V53" s="428"/>
      <c r="W53" s="428"/>
      <c r="X53" s="425"/>
      <c r="Y53" s="425"/>
      <c r="Z53" s="425"/>
      <c r="AA53" s="425"/>
      <c r="AB53" s="425"/>
    </row>
    <row customHeight="1" ht="15">
      <c r="A54" s="2082" t="s">
        <v>163</v>
      </c>
      <c r="B54" s="1168"/>
      <c r="C54" s="807" t="s">
        <v>103</v>
      </c>
      <c r="D54" s="1859"/>
      <c r="E54" s="1846" t="str">
        <f>A54</f>
        <v>15</v>
      </c>
      <c r="F54" s="810" t="s">
        <v>164</v>
      </c>
      <c r="G54" s="546" t="str">
        <f>"Территория "&amp;E54</f>
        <v>Территория 15</v>
      </c>
      <c r="H54" s="798"/>
      <c r="I54" s="798"/>
      <c r="J54" s="795"/>
      <c r="K54" s="1664"/>
      <c r="L54" s="1664"/>
      <c r="M54" s="1664"/>
      <c r="N54" s="212"/>
      <c r="O54" s="1664"/>
      <c r="P54" s="211"/>
      <c r="Q54" s="211"/>
      <c r="R54" s="211"/>
      <c r="S54" s="211"/>
      <c r="T54" s="2688"/>
      <c r="U54" s="2688"/>
      <c r="V54" s="2688"/>
      <c r="W54" s="2688"/>
      <c r="X54" s="2688"/>
      <c r="Y54" s="2688"/>
      <c r="Z54" s="2688"/>
      <c r="AA54" s="2688"/>
      <c r="AB54" s="2688"/>
    </row>
    <row customHeight="1" ht="15">
      <c r="A55" s="2082"/>
      <c r="B55" s="1168">
        <v>1</v>
      </c>
      <c r="C55" s="1168"/>
      <c r="D55" s="806"/>
      <c r="E55" s="1854" t="str">
        <f>A54&amp;"."&amp;B55</f>
        <v>15.1</v>
      </c>
      <c r="F55" s="809" t="s">
        <v>165</v>
      </c>
      <c r="G55" s="799" t="s">
        <v>166</v>
      </c>
      <c r="H55" s="799" t="s">
        <v>167</v>
      </c>
      <c r="I55" s="797" t="s">
        <v>168</v>
      </c>
      <c r="J55" s="1664"/>
      <c r="K55" s="1676"/>
      <c r="L55" s="1676"/>
      <c r="M55" s="1664" t="str">
        <f t="array" ref="M55:M55">IF(ISERROR(MATCH(MID(N55,1,250),MID(note_ter,1,250),0)),"n","y")</f>
        <v>n</v>
      </c>
      <c r="N55" s="1676"/>
      <c r="O55" s="1664" t="str">
        <f>H55&amp;"("&amp;I55&amp;")"</f>
        <v>Поселок Никель(47615151)</v>
      </c>
      <c r="P55" s="1168"/>
      <c r="Q55" s="1168"/>
      <c r="R55" s="426"/>
      <c r="S55" s="1168"/>
      <c r="T55" s="1168"/>
      <c r="U55" s="1168"/>
      <c r="V55" s="428"/>
      <c r="W55" s="428"/>
      <c r="X55" s="425"/>
      <c r="Y55" s="425"/>
      <c r="Z55" s="425"/>
      <c r="AA55" s="425"/>
      <c r="AB55" s="425"/>
    </row>
    <row customHeight="1" ht="15">
      <c r="A56" s="2082"/>
      <c r="B56" s="1168"/>
      <c r="C56" s="418"/>
      <c r="D56" s="807"/>
      <c r="E56" s="427"/>
      <c r="F56" s="163"/>
      <c r="G56" s="421" t="s">
        <v>101</v>
      </c>
      <c r="H56" s="173"/>
      <c r="I56" s="430"/>
      <c r="J56" s="1676"/>
      <c r="K56" s="1676"/>
      <c r="L56" s="1676"/>
      <c r="M56" s="1676"/>
      <c r="N56" s="1664"/>
      <c r="O56" s="1676"/>
      <c r="P56" s="1168"/>
      <c r="Q56" s="1168"/>
      <c r="R56" s="426"/>
      <c r="S56" s="1168"/>
      <c r="T56" s="1168"/>
      <c r="U56" s="1168"/>
      <c r="V56" s="428"/>
      <c r="W56" s="428"/>
      <c r="X56" s="425"/>
      <c r="Y56" s="425"/>
      <c r="Z56" s="425"/>
      <c r="AA56" s="425"/>
      <c r="AB56" s="425"/>
    </row>
    <row customHeight="1" ht="15">
      <c r="A57" s="2082" t="s">
        <v>169</v>
      </c>
      <c r="B57" s="1168"/>
      <c r="C57" s="807" t="s">
        <v>103</v>
      </c>
      <c r="D57" s="1859"/>
      <c r="E57" s="1846" t="str">
        <f>A57</f>
        <v>16</v>
      </c>
      <c r="F57" s="810" t="s">
        <v>170</v>
      </c>
      <c r="G57" s="546" t="str">
        <f>"Территория "&amp;E57</f>
        <v>Территория 16</v>
      </c>
      <c r="H57" s="798"/>
      <c r="I57" s="798"/>
      <c r="J57" s="795"/>
      <c r="K57" s="1664"/>
      <c r="L57" s="1664"/>
      <c r="M57" s="1664"/>
      <c r="N57" s="212"/>
      <c r="O57" s="1664"/>
      <c r="P57" s="211"/>
      <c r="Q57" s="211"/>
      <c r="R57" s="211"/>
      <c r="S57" s="211"/>
      <c r="T57" s="2688"/>
      <c r="U57" s="2688"/>
      <c r="V57" s="2688"/>
      <c r="W57" s="2688"/>
      <c r="X57" s="2688"/>
      <c r="Y57" s="2688"/>
      <c r="Z57" s="2688"/>
      <c r="AA57" s="2688"/>
      <c r="AB57" s="2688"/>
    </row>
    <row customHeight="1" ht="15">
      <c r="A58" s="2082"/>
      <c r="B58" s="1168">
        <v>1</v>
      </c>
      <c r="C58" s="1168"/>
      <c r="D58" s="806"/>
      <c r="E58" s="1854" t="str">
        <f>A57&amp;"."&amp;B58</f>
        <v>16.1</v>
      </c>
      <c r="F58" s="809" t="s">
        <v>171</v>
      </c>
      <c r="G58" s="799" t="s">
        <v>166</v>
      </c>
      <c r="H58" s="799" t="s">
        <v>172</v>
      </c>
      <c r="I58" s="797" t="s">
        <v>173</v>
      </c>
      <c r="J58" s="1664"/>
      <c r="K58" s="1676"/>
      <c r="L58" s="1676"/>
      <c r="M58" s="1664" t="str">
        <f t="array" ref="M58:M58">IF(ISERROR(MATCH(MID(N58,1,250),MID(note_ter,1,250),0)),"n","y")</f>
        <v>n</v>
      </c>
      <c r="N58" s="1676"/>
      <c r="O58" s="1664" t="str">
        <f>H58&amp;"("&amp;I58&amp;")"</f>
        <v>Город Заполярный(47615103)</v>
      </c>
      <c r="P58" s="1168"/>
      <c r="Q58" s="1168"/>
      <c r="R58" s="426"/>
      <c r="S58" s="1168"/>
      <c r="T58" s="1168"/>
      <c r="U58" s="1168"/>
      <c r="V58" s="428"/>
      <c r="W58" s="428"/>
      <c r="X58" s="425"/>
      <c r="Y58" s="425"/>
      <c r="Z58" s="425"/>
      <c r="AA58" s="425"/>
      <c r="AB58" s="425"/>
    </row>
    <row customHeight="1" ht="15">
      <c r="A59" s="2082"/>
      <c r="B59" s="1168"/>
      <c r="C59" s="418"/>
      <c r="D59" s="807"/>
      <c r="E59" s="427"/>
      <c r="F59" s="163"/>
      <c r="G59" s="421" t="s">
        <v>101</v>
      </c>
      <c r="H59" s="173"/>
      <c r="I59" s="430"/>
      <c r="J59" s="1676"/>
      <c r="K59" s="1676"/>
      <c r="L59" s="1676"/>
      <c r="M59" s="1676"/>
      <c r="N59" s="1664"/>
      <c r="O59" s="1676"/>
      <c r="P59" s="1168"/>
      <c r="Q59" s="1168"/>
      <c r="R59" s="426"/>
      <c r="S59" s="1168"/>
      <c r="T59" s="1168"/>
      <c r="U59" s="1168"/>
      <c r="V59" s="428"/>
      <c r="W59" s="428"/>
      <c r="X59" s="425"/>
      <c r="Y59" s="425"/>
      <c r="Z59" s="425"/>
      <c r="AA59" s="425"/>
      <c r="AB59" s="425"/>
    </row>
    <row customHeight="1" ht="15">
      <c r="A60" s="2082" t="s">
        <v>174</v>
      </c>
      <c r="B60" s="1168"/>
      <c r="C60" s="807" t="s">
        <v>103</v>
      </c>
      <c r="D60" s="1859"/>
      <c r="E60" s="1846" t="str">
        <f>A60</f>
        <v>17</v>
      </c>
      <c r="F60" s="810" t="s">
        <v>175</v>
      </c>
      <c r="G60" s="546" t="str">
        <f>"Территория "&amp;E60</f>
        <v>Территория 17</v>
      </c>
      <c r="H60" s="798"/>
      <c r="I60" s="798"/>
      <c r="J60" s="795"/>
      <c r="K60" s="1664"/>
      <c r="L60" s="1664"/>
      <c r="M60" s="1664"/>
      <c r="N60" s="212"/>
      <c r="O60" s="1664"/>
      <c r="P60" s="211"/>
      <c r="Q60" s="211"/>
      <c r="R60" s="211"/>
      <c r="S60" s="211"/>
      <c r="T60" s="2688"/>
      <c r="U60" s="2688"/>
      <c r="V60" s="2688"/>
      <c r="W60" s="2688"/>
      <c r="X60" s="2688"/>
      <c r="Y60" s="2688"/>
      <c r="Z60" s="2688"/>
      <c r="AA60" s="2688"/>
      <c r="AB60" s="2688"/>
    </row>
    <row customHeight="1" ht="15">
      <c r="A61" s="2082"/>
      <c r="B61" s="1168">
        <v>1</v>
      </c>
      <c r="C61" s="1168"/>
      <c r="D61" s="806"/>
      <c r="E61" s="1854" t="str">
        <f>A60&amp;"."&amp;B61</f>
        <v>17.1</v>
      </c>
      <c r="F61" s="809" t="s">
        <v>92</v>
      </c>
      <c r="G61" s="799" t="s">
        <v>176</v>
      </c>
      <c r="H61" s="799" t="s">
        <v>176</v>
      </c>
      <c r="I61" s="797" t="s">
        <v>177</v>
      </c>
      <c r="J61" s="1664"/>
      <c r="K61" s="1676"/>
      <c r="L61" s="1676"/>
      <c r="M61" s="1664" t="str">
        <f t="array" ref="M61:M61">IF(ISERROR(MATCH(MID(N61,1,250),MID(note_ter,1,250),0)),"n","y")</f>
        <v>n</v>
      </c>
      <c r="N61" s="1676"/>
      <c r="O61" s="1664" t="str">
        <f>H61&amp;"("&amp;I61&amp;")"</f>
        <v>ЗАТО город Заозерск(47733000)</v>
      </c>
      <c r="P61" s="1168"/>
      <c r="Q61" s="1168"/>
      <c r="R61" s="426"/>
      <c r="S61" s="1168"/>
      <c r="T61" s="1168"/>
      <c r="U61" s="1168"/>
      <c r="V61" s="428"/>
      <c r="W61" s="428"/>
      <c r="X61" s="425"/>
      <c r="Y61" s="425"/>
      <c r="Z61" s="425"/>
      <c r="AA61" s="425"/>
      <c r="AB61" s="425"/>
    </row>
    <row customHeight="1" ht="15">
      <c r="A62" s="2082"/>
      <c r="B62" s="1168"/>
      <c r="C62" s="418"/>
      <c r="D62" s="807"/>
      <c r="E62" s="427"/>
      <c r="F62" s="163"/>
      <c r="G62" s="421" t="s">
        <v>101</v>
      </c>
      <c r="H62" s="173"/>
      <c r="I62" s="430"/>
      <c r="J62" s="1676"/>
      <c r="K62" s="1676"/>
      <c r="L62" s="1676"/>
      <c r="M62" s="1676"/>
      <c r="N62" s="1664"/>
      <c r="O62" s="1676"/>
      <c r="P62" s="1168"/>
      <c r="Q62" s="1168"/>
      <c r="R62" s="426"/>
      <c r="S62" s="1168"/>
      <c r="T62" s="1168"/>
      <c r="U62" s="1168"/>
      <c r="V62" s="428"/>
      <c r="W62" s="428"/>
      <c r="X62" s="425"/>
      <c r="Y62" s="425"/>
      <c r="Z62" s="425"/>
      <c r="AA62" s="425"/>
      <c r="AB62" s="425"/>
    </row>
    <row customHeight="1" ht="15">
      <c r="A63" s="2082" t="s">
        <v>178</v>
      </c>
      <c r="B63" s="1168"/>
      <c r="C63" s="807" t="s">
        <v>103</v>
      </c>
      <c r="D63" s="1859"/>
      <c r="E63" s="1846" t="str">
        <f>A63</f>
        <v>18</v>
      </c>
      <c r="F63" s="810" t="s">
        <v>179</v>
      </c>
      <c r="G63" s="546" t="str">
        <f>"Территория "&amp;E63</f>
        <v>Территория 18</v>
      </c>
      <c r="H63" s="798"/>
      <c r="I63" s="798"/>
      <c r="J63" s="795"/>
      <c r="K63" s="1664"/>
      <c r="L63" s="1664"/>
      <c r="M63" s="1664"/>
      <c r="N63" s="212"/>
      <c r="O63" s="1664"/>
      <c r="P63" s="211"/>
      <c r="Q63" s="211"/>
      <c r="R63" s="211"/>
      <c r="S63" s="211"/>
      <c r="T63" s="2688"/>
      <c r="U63" s="2688"/>
      <c r="V63" s="2688"/>
      <c r="W63" s="2688"/>
      <c r="X63" s="2688"/>
      <c r="Y63" s="2688"/>
      <c r="Z63" s="2688"/>
      <c r="AA63" s="2688"/>
      <c r="AB63" s="2688"/>
    </row>
    <row customHeight="1" ht="15">
      <c r="A64" s="2082"/>
      <c r="B64" s="1168">
        <v>1</v>
      </c>
      <c r="C64" s="1168"/>
      <c r="D64" s="806"/>
      <c r="E64" s="1854" t="str">
        <f>A63&amp;"."&amp;B64</f>
        <v>18.1</v>
      </c>
      <c r="F64" s="809" t="s">
        <v>151</v>
      </c>
      <c r="G64" s="799" t="s">
        <v>180</v>
      </c>
      <c r="H64" s="799" t="s">
        <v>181</v>
      </c>
      <c r="I64" s="797" t="s">
        <v>182</v>
      </c>
      <c r="J64" s="1664"/>
      <c r="K64" s="1676"/>
      <c r="L64" s="1676"/>
      <c r="M64" s="1664" t="str">
        <f t="array" ref="M64:M64">IF(ISERROR(MATCH(MID(N64,1,250),MID(note_ter,1,250),0)),"n","y")</f>
        <v>n</v>
      </c>
      <c r="N64" s="1676"/>
      <c r="O64" s="1664" t="str">
        <f>H64&amp;"("&amp;I64&amp;")"</f>
        <v>Город Кандалакша(47608101)</v>
      </c>
      <c r="P64" s="1168"/>
      <c r="Q64" s="1168"/>
      <c r="R64" s="426"/>
      <c r="S64" s="1168"/>
      <c r="T64" s="1168"/>
      <c r="U64" s="1168"/>
      <c r="V64" s="428"/>
      <c r="W64" s="428"/>
      <c r="X64" s="425"/>
      <c r="Y64" s="425"/>
      <c r="Z64" s="425"/>
      <c r="AA64" s="425"/>
      <c r="AB64" s="425"/>
    </row>
    <row customHeight="1" ht="15">
      <c r="A65" s="2082"/>
      <c r="B65" s="1168"/>
      <c r="C65" s="418"/>
      <c r="D65" s="807"/>
      <c r="E65" s="427"/>
      <c r="F65" s="163"/>
      <c r="G65" s="421" t="s">
        <v>101</v>
      </c>
      <c r="H65" s="173"/>
      <c r="I65" s="430"/>
      <c r="J65" s="1676"/>
      <c r="K65" s="1676"/>
      <c r="L65" s="1676"/>
      <c r="M65" s="1676"/>
      <c r="N65" s="1664"/>
      <c r="O65" s="1676"/>
      <c r="P65" s="1168"/>
      <c r="Q65" s="1168"/>
      <c r="R65" s="426"/>
      <c r="S65" s="1168"/>
      <c r="T65" s="1168"/>
      <c r="U65" s="1168"/>
      <c r="V65" s="428"/>
      <c r="W65" s="428"/>
      <c r="X65" s="425"/>
      <c r="Y65" s="425"/>
      <c r="Z65" s="425"/>
      <c r="AA65" s="425"/>
      <c r="AB65" s="425"/>
    </row>
    <row customHeight="1" ht="15">
      <c r="A66" s="2082" t="s">
        <v>183</v>
      </c>
      <c r="B66" s="1168"/>
      <c r="C66" s="807" t="s">
        <v>103</v>
      </c>
      <c r="D66" s="1859"/>
      <c r="E66" s="1846" t="str">
        <f>A66</f>
        <v>19</v>
      </c>
      <c r="F66" s="810" t="s">
        <v>184</v>
      </c>
      <c r="G66" s="546" t="str">
        <f>"Территория "&amp;E66</f>
        <v>Территория 19</v>
      </c>
      <c r="H66" s="798"/>
      <c r="I66" s="798"/>
      <c r="J66" s="795"/>
      <c r="K66" s="1664"/>
      <c r="L66" s="1664"/>
      <c r="M66" s="1664"/>
      <c r="N66" s="212"/>
      <c r="O66" s="1664"/>
      <c r="P66" s="211"/>
      <c r="Q66" s="211"/>
      <c r="R66" s="211"/>
      <c r="S66" s="211"/>
      <c r="T66" s="2688"/>
      <c r="U66" s="2688"/>
      <c r="V66" s="2688"/>
      <c r="W66" s="2688"/>
      <c r="X66" s="2688"/>
      <c r="Y66" s="2688"/>
      <c r="Z66" s="2688"/>
      <c r="AA66" s="2688"/>
      <c r="AB66" s="2688"/>
    </row>
    <row customHeight="1" ht="15">
      <c r="A67" s="2082"/>
      <c r="B67" s="1168">
        <v>1</v>
      </c>
      <c r="C67" s="1168"/>
      <c r="D67" s="806"/>
      <c r="E67" s="1854" t="str">
        <f>A66&amp;"."&amp;B67</f>
        <v>19.1</v>
      </c>
      <c r="F67" s="809" t="s">
        <v>163</v>
      </c>
      <c r="G67" s="799" t="s">
        <v>180</v>
      </c>
      <c r="H67" s="799" t="s">
        <v>185</v>
      </c>
      <c r="I67" s="797" t="s">
        <v>186</v>
      </c>
      <c r="J67" s="1664"/>
      <c r="K67" s="1676"/>
      <c r="L67" s="1676"/>
      <c r="M67" s="1664" t="str">
        <f t="array" ref="M67:M67">IF(ISERROR(MATCH(MID(N67,1,250),MID(note_ter,1,250),0)),"n","y")</f>
        <v>n</v>
      </c>
      <c r="N67" s="1676"/>
      <c r="O67" s="1664" t="str">
        <f>H67&amp;"("&amp;I67&amp;")"</f>
        <v>Поселок Зеленоборский(47608158)</v>
      </c>
      <c r="P67" s="1168"/>
      <c r="Q67" s="1168"/>
      <c r="R67" s="426"/>
      <c r="S67" s="1168"/>
      <c r="T67" s="1168"/>
      <c r="U67" s="1168"/>
      <c r="V67" s="428"/>
      <c r="W67" s="428"/>
      <c r="X67" s="425"/>
      <c r="Y67" s="425"/>
      <c r="Z67" s="425"/>
      <c r="AA67" s="425"/>
      <c r="AB67" s="425"/>
    </row>
    <row customHeight="1" ht="15">
      <c r="A68" s="2082"/>
      <c r="B68" s="1168"/>
      <c r="C68" s="418"/>
      <c r="D68" s="807"/>
      <c r="E68" s="427"/>
      <c r="F68" s="163"/>
      <c r="G68" s="421" t="s">
        <v>101</v>
      </c>
      <c r="H68" s="173"/>
      <c r="I68" s="430"/>
      <c r="J68" s="1676"/>
      <c r="K68" s="1676"/>
      <c r="L68" s="1676"/>
      <c r="M68" s="1676"/>
      <c r="N68" s="1664"/>
      <c r="O68" s="1676"/>
      <c r="P68" s="1168"/>
      <c r="Q68" s="1168"/>
      <c r="R68" s="426"/>
      <c r="S68" s="1168"/>
      <c r="T68" s="1168"/>
      <c r="U68" s="1168"/>
      <c r="V68" s="428"/>
      <c r="W68" s="428"/>
      <c r="X68" s="425"/>
      <c r="Y68" s="425"/>
      <c r="Z68" s="425"/>
      <c r="AA68" s="425"/>
      <c r="AB68" s="425"/>
    </row>
    <row customHeight="1" ht="15">
      <c r="A69" s="2082" t="s">
        <v>119</v>
      </c>
      <c r="B69" s="1168"/>
      <c r="C69" s="807" t="s">
        <v>103</v>
      </c>
      <c r="D69" s="1859"/>
      <c r="E69" s="1846" t="str">
        <f>A69</f>
        <v>20</v>
      </c>
      <c r="F69" s="810" t="s">
        <v>187</v>
      </c>
      <c r="G69" s="546" t="str">
        <f>"Территория "&amp;E69</f>
        <v>Территория 20</v>
      </c>
      <c r="H69" s="798"/>
      <c r="I69" s="798"/>
      <c r="J69" s="795"/>
      <c r="K69" s="1664"/>
      <c r="L69" s="1664"/>
      <c r="M69" s="1664"/>
      <c r="N69" s="212"/>
      <c r="O69" s="1664"/>
      <c r="P69" s="211"/>
      <c r="Q69" s="211"/>
      <c r="R69" s="211"/>
      <c r="S69" s="211"/>
      <c r="T69" s="2688"/>
      <c r="U69" s="2688"/>
      <c r="V69" s="2688"/>
      <c r="W69" s="2688"/>
      <c r="X69" s="2688"/>
      <c r="Y69" s="2688"/>
      <c r="Z69" s="2688"/>
      <c r="AA69" s="2688"/>
      <c r="AB69" s="2688"/>
    </row>
    <row customHeight="1" ht="15">
      <c r="A70" s="2082"/>
      <c r="B70" s="1168">
        <v>1</v>
      </c>
      <c r="C70" s="1168"/>
      <c r="D70" s="806"/>
      <c r="E70" s="1854" t="str">
        <f>A69&amp;"."&amp;B70</f>
        <v>20.1</v>
      </c>
      <c r="F70" s="809" t="s">
        <v>169</v>
      </c>
      <c r="G70" s="799" t="s">
        <v>188</v>
      </c>
      <c r="H70" s="799" t="s">
        <v>188</v>
      </c>
      <c r="I70" s="797" t="s">
        <v>189</v>
      </c>
      <c r="J70" s="1664"/>
      <c r="K70" s="1676"/>
      <c r="L70" s="1676"/>
      <c r="M70" s="1664" t="str">
        <f t="array" ref="M70:M70">IF(ISERROR(MATCH(MID(N70,1,250),MID(note_ter,1,250),0)),"n","y")</f>
        <v>n</v>
      </c>
      <c r="N70" s="1676"/>
      <c r="O70" s="1664" t="str">
        <f>H70&amp;"("&amp;I70&amp;")"</f>
        <v>Ковдорский муниципальный округ(47517000)</v>
      </c>
      <c r="P70" s="1168"/>
      <c r="Q70" s="1168"/>
      <c r="R70" s="426"/>
      <c r="S70" s="1168"/>
      <c r="T70" s="1168"/>
      <c r="U70" s="1168"/>
      <c r="V70" s="428"/>
      <c r="W70" s="428"/>
      <c r="X70" s="425"/>
      <c r="Y70" s="425"/>
      <c r="Z70" s="425"/>
      <c r="AA70" s="425"/>
      <c r="AB70" s="425"/>
    </row>
    <row customHeight="1" ht="15">
      <c r="A71" s="2082"/>
      <c r="B71" s="1168"/>
      <c r="C71" s="418"/>
      <c r="D71" s="807"/>
      <c r="E71" s="427"/>
      <c r="F71" s="163"/>
      <c r="G71" s="421" t="s">
        <v>101</v>
      </c>
      <c r="H71" s="173"/>
      <c r="I71" s="430"/>
      <c r="J71" s="1676"/>
      <c r="K71" s="1676"/>
      <c r="L71" s="1676"/>
      <c r="M71" s="1676"/>
      <c r="N71" s="1664"/>
      <c r="O71" s="1676"/>
      <c r="P71" s="1168"/>
      <c r="Q71" s="1168"/>
      <c r="R71" s="426"/>
      <c r="S71" s="1168"/>
      <c r="T71" s="1168"/>
      <c r="U71" s="1168"/>
      <c r="V71" s="428"/>
      <c r="W71" s="428"/>
      <c r="X71" s="425"/>
      <c r="Y71" s="425"/>
      <c r="Z71" s="425"/>
      <c r="AA71" s="425"/>
      <c r="AB71" s="425"/>
    </row>
    <row s="2623" customFormat="1" customHeight="1" ht="14.25">
      <c r="A72" s="764"/>
      <c r="B72" s="423"/>
      <c r="C72" s="764"/>
      <c r="D72" s="788"/>
      <c r="E72" s="800"/>
      <c r="F72" s="164"/>
      <c r="G72" s="422" t="s">
        <v>190</v>
      </c>
      <c r="H72" s="164"/>
      <c r="I72" s="165"/>
      <c r="J72" s="235"/>
      <c r="K72" s="141"/>
      <c r="L72" s="141"/>
      <c r="M72" s="141"/>
      <c r="N72" s="212" t="s">
        <v>191</v>
      </c>
      <c r="O72" s="141"/>
      <c r="P72" s="211"/>
      <c r="Q72" s="211"/>
      <c r="R72" s="211"/>
      <c r="S72" s="211"/>
    </row>
    <row s="2623" customFormat="1" customHeight="1" ht="21">
      <c r="A73" s="764"/>
      <c r="B73" s="423"/>
      <c r="C73" s="764"/>
      <c r="D73" s="151"/>
      <c r="E73" s="166"/>
      <c r="F73" s="166"/>
      <c r="G73" s="166"/>
      <c r="H73" s="166"/>
      <c r="I73" s="166"/>
      <c r="J73" s="141"/>
      <c r="K73" s="141"/>
      <c r="L73" s="141"/>
      <c r="M73" s="141"/>
      <c r="N73" s="212"/>
      <c r="O73" s="141"/>
      <c r="P73" s="211"/>
      <c r="Q73" s="211"/>
      <c r="R73" s="211"/>
      <c r="S73" s="211"/>
    </row>
    <row s="2623" customFormat="1" customHeight="1" ht="14.25">
      <c r="A74" s="764"/>
      <c r="B74" s="423"/>
      <c r="C74" s="764"/>
      <c r="D74" s="151"/>
      <c r="E74" s="68"/>
      <c r="F74" s="764"/>
      <c r="G74" s="68"/>
      <c r="H74" s="68"/>
      <c r="I74" s="68"/>
      <c r="J74" s="141"/>
      <c r="K74" s="141"/>
      <c r="L74" s="141"/>
      <c r="M74" s="141"/>
      <c r="N74" s="212"/>
      <c r="O74" s="141"/>
      <c r="P74" s="211"/>
      <c r="Q74" s="211"/>
      <c r="R74" s="211"/>
      <c r="S74" s="211"/>
    </row>
    <row s="2623" customFormat="1" customHeight="1" ht="0.75">
      <c r="A75" s="764"/>
      <c r="B75" s="423"/>
      <c r="C75" s="764"/>
      <c r="D75" s="151"/>
      <c r="E75" s="68"/>
      <c r="F75" s="764"/>
      <c r="G75" s="68"/>
      <c r="H75" s="68"/>
      <c r="I75" s="68"/>
      <c r="J75" s="141"/>
      <c r="K75" s="141"/>
      <c r="L75" s="141"/>
      <c r="M75" s="141"/>
      <c r="N75" s="212"/>
      <c r="O75" s="141"/>
      <c r="P75" s="211"/>
      <c r="Q75" s="211"/>
      <c r="R75" s="211"/>
      <c r="S75" s="211"/>
    </row>
    <row s="2699" customFormat="1" customHeight="1" ht="10.5">
      <c r="B76" s="840"/>
      <c r="D76" s="168"/>
      <c r="J76" s="141"/>
      <c r="K76" s="141"/>
      <c r="L76" s="141"/>
      <c r="M76" s="141"/>
      <c r="N76" s="212"/>
      <c r="O76" s="141"/>
      <c r="P76" s="211"/>
      <c r="Q76" s="211"/>
      <c r="R76" s="211"/>
      <c r="S76" s="211"/>
    </row>
    <row s="2699" customFormat="1" customHeight="1" ht="10.5">
      <c r="B77" s="840"/>
      <c r="D77" s="168"/>
      <c r="J77" s="141"/>
      <c r="K77" s="141"/>
      <c r="L77" s="141"/>
      <c r="M77" s="141"/>
      <c r="N77" s="212"/>
      <c r="O77" s="141"/>
      <c r="P77" s="211"/>
      <c r="Q77" s="211"/>
      <c r="R77" s="211"/>
      <c r="S77" s="211"/>
    </row>
    <row r="81" customHeight="1" ht="14.25">
      <c r="H81" s="48"/>
    </row>
    <row r="85" customHeight="1" ht="14.25">
      <c r="J85" s="68"/>
      <c r="K85" s="68"/>
      <c r="L85" s="68"/>
    </row>
  </sheetData>
  <sheetProtection formatColumns="0" formatRows="0" autoFilter="0" sort="0" insertRows="0" insertColumns="1" deleteRows="0" deleteColumns="0"/>
  <mergeCells count="23">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s>
  <dataValidations count="20">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85072-D237-C2BD-FD06-28354013539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5" width="6.421875" hidden="1" customWidth="1"/>
    <col min="2" max="2" style="2785" width="2.00390625" hidden="1" customWidth="1"/>
    <col min="3" max="3" style="2785" width="3.7109375" customWidth="1"/>
    <col min="4" max="4" style="2785" width="4.28125" customWidth="1"/>
    <col min="5" max="5" style="2785" width="45.00390625" customWidth="1"/>
    <col min="6" max="6" style="2785" width="6.421875" customWidth="1"/>
    <col min="7" max="7" style="2785" width="4.421875" customWidth="1"/>
    <col min="8" max="8" style="2785" width="5.57421875" customWidth="1"/>
    <col min="9" max="9" style="2785" width="52.8515625" customWidth="1"/>
    <col min="10" max="10" style="2785" width="7.00390625" customWidth="1"/>
    <col min="11" max="11" style="2785" width="3.7109375" customWidth="1"/>
    <col min="12" max="12" style="2785" width="6.28125" customWidth="1"/>
    <col min="13" max="13" style="2785" width="56.28125" customWidth="1"/>
    <col min="14" max="14" style="2707" width="9.140625"/>
    <col min="15" max="20" style="2744" width="9.140625" hidden="1"/>
    <col min="21" max="24" style="2786" width="9.140625" hidden="1"/>
    <col min="25" max="37" style="2707" width="9.140625" hidden="1"/>
    <col min="38" max="38" style="270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8"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192</v>
      </c>
      <c r="E9" s="1971"/>
      <c r="F9" s="1972" t="s">
        <v>193</v>
      </c>
      <c r="G9" s="1973"/>
      <c r="H9" s="1973"/>
      <c r="I9" s="1973"/>
      <c r="J9" s="1976" t="s">
        <v>194</v>
      </c>
      <c r="K9" s="1976"/>
      <c r="L9" s="1976"/>
      <c r="M9" s="1976"/>
    </row>
    <row customHeight="1" ht="22.5">
      <c r="A10" s="1970"/>
      <c r="B10" s="598"/>
      <c r="C10" s="531"/>
      <c r="D10" s="529" t="s">
        <v>87</v>
      </c>
      <c r="E10" s="529" t="s">
        <v>88</v>
      </c>
      <c r="F10" s="529" t="s">
        <v>195</v>
      </c>
      <c r="G10" s="1977" t="s">
        <v>87</v>
      </c>
      <c r="H10" s="1978"/>
      <c r="I10" s="529" t="s">
        <v>88</v>
      </c>
      <c r="J10" s="529" t="s">
        <v>195</v>
      </c>
      <c r="K10" s="1977" t="s">
        <v>87</v>
      </c>
      <c r="L10" s="1978"/>
      <c r="M10" s="529" t="s">
        <v>88</v>
      </c>
      <c r="N10" s="1667"/>
    </row>
    <row s="2736" customFormat="1" customHeight="1" ht="11.25" hidden="1">
      <c r="A11" s="599"/>
      <c r="B11" s="599"/>
      <c r="C11" s="599"/>
      <c r="D11" s="600" t="s">
        <v>196</v>
      </c>
      <c r="E11" s="600" t="s">
        <v>102</v>
      </c>
      <c r="F11" s="600" t="s">
        <v>89</v>
      </c>
      <c r="G11" s="1959" t="s">
        <v>90</v>
      </c>
      <c r="H11" s="1960"/>
      <c r="I11" s="600" t="s">
        <v>117</v>
      </c>
      <c r="J11" s="600" t="s">
        <v>91</v>
      </c>
      <c r="K11" s="1961" t="s">
        <v>92</v>
      </c>
      <c r="L11" s="1962"/>
      <c r="M11" s="600" t="s">
        <v>130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197</v>
      </c>
      <c r="P12" s="1443" t="s">
        <v>198</v>
      </c>
      <c r="Q12" s="1443" t="s">
        <v>199</v>
      </c>
      <c r="R12" s="1443" t="s">
        <v>200</v>
      </c>
    </row>
    <row s="2756" customFormat="1" customHeight="1" ht="15">
      <c r="A13" s="281"/>
      <c r="B13" s="281"/>
      <c r="C13" s="532"/>
      <c r="D13" s="1982" t="s">
        <v>196</v>
      </c>
      <c r="E13" s="1983"/>
      <c r="F13" s="1986" t="s">
        <v>61</v>
      </c>
      <c r="G13" s="1987"/>
      <c r="H13" s="1988">
        <v>1</v>
      </c>
      <c r="I13" s="1979" t="str">
        <f>IF(U13="","",INDEX(TERRITORY_MR_LIST,MATCH(U13,TERRITORY_LIST_ID,0)))</f>
        <v/>
      </c>
      <c r="J13" s="1981" t="s">
        <v>56</v>
      </c>
      <c r="K13" s="608"/>
      <c r="L13" s="533" t="s">
        <v>196</v>
      </c>
      <c r="M13" s="609" t="s">
        <v>24</v>
      </c>
      <c r="N13" s="818"/>
      <c r="O13" s="1446" t="s">
        <v>201</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202</v>
      </c>
      <c r="Z13" s="610">
        <v>1705000</v>
      </c>
      <c r="AA13" s="610"/>
      <c r="AB13" s="610"/>
      <c r="AC13" s="610"/>
      <c r="AD13" s="610"/>
      <c r="AE13" s="610"/>
      <c r="AF13" s="610"/>
      <c r="AG13" s="610"/>
      <c r="AH13" s="610"/>
      <c r="AI13" s="610"/>
      <c r="AJ13" s="610"/>
      <c r="AK13" s="610"/>
      <c r="AL13" s="610"/>
    </row>
    <row s="2756" customFormat="1" customHeight="1" ht="15">
      <c r="A14" s="281"/>
      <c r="B14" s="281"/>
      <c r="C14" s="162"/>
      <c r="D14" s="1982"/>
      <c r="E14" s="1984"/>
      <c r="F14" s="1981"/>
      <c r="G14" s="1987"/>
      <c r="H14" s="1988"/>
      <c r="I14" s="1980"/>
      <c r="J14" s="1981"/>
      <c r="K14" s="427"/>
      <c r="L14" s="163"/>
      <c r="M14" s="613" t="s">
        <v>203</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6" customFormat="1" customHeight="1" ht="15">
      <c r="A15" s="281"/>
      <c r="B15" s="281"/>
      <c r="C15" s="162"/>
      <c r="D15" s="1982"/>
      <c r="E15" s="1985"/>
      <c r="F15" s="1981"/>
      <c r="G15" s="1067"/>
      <c r="H15" s="1068"/>
      <c r="I15" s="586" t="s">
        <v>204</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205</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3133F-56FB-841F-9009-9021642799A9}" mc:Ignorable="x14ac xr xr2 xr3">
  <sheetPr>
    <tabColor rgb="FFCCCCFF"/>
  </sheetPr>
  <dimension ref="A1:AR346"/>
  <sheetViews>
    <sheetView topLeftCell="A1" showGridLines="0" zoomScale="90" workbookViewId="0">
      <selection activeCell="Q233" sqref="Q233"/>
    </sheetView>
  </sheetViews>
  <sheetFormatPr defaultColWidth="9.140625" customHeight="1" defaultRowHeight="11.25"/>
  <cols>
    <col min="1" max="2" style="2975" width="3.7109375" hidden="1" customWidth="1"/>
    <col min="3" max="3" style="2976" width="3.7109375" customWidth="1"/>
    <col min="4" max="4" style="2976" width="6.140625" customWidth="1"/>
    <col min="5" max="5" style="2976" width="43.140625" customWidth="1"/>
    <col min="6" max="6" style="2863" width="15.00390625" customWidth="1"/>
    <col min="7" max="7" style="2976" width="43.140625" customWidth="1"/>
    <col min="8" max="8" style="2976" width="3.7109375" customWidth="1"/>
    <col min="9" max="9" style="2976" width="5.421875" customWidth="1"/>
    <col min="10" max="10" style="2976" width="47.8515625" customWidth="1"/>
    <col min="11" max="12" style="2976" width="3.7109375" customWidth="1"/>
    <col min="13" max="13" style="2976" width="5.7109375" customWidth="1"/>
    <col min="14" max="14" style="2976" width="28.140625" customWidth="1"/>
    <col min="15" max="16" style="2976" width="3.7109375" customWidth="1"/>
    <col min="17" max="17" style="2976" width="5.7109375" customWidth="1"/>
    <col min="18" max="18" style="2976" width="34.421875" customWidth="1"/>
    <col min="19" max="20" style="2977" width="3.7109375" customWidth="1"/>
    <col min="21" max="21" style="2977" width="5.7109375" customWidth="1"/>
    <col min="22" max="22" style="2977" width="34.421875" customWidth="1"/>
    <col min="23" max="23" style="2976" width="30.7109375" customWidth="1"/>
    <col min="24" max="24" style="2976" width="3.7109375" customWidth="1"/>
    <col min="25" max="28" style="2811" width="9.8515625" hidden="1" customWidth="1"/>
    <col min="29" max="29" style="2811" width="27.00390625" hidden="1" customWidth="1"/>
    <col min="30" max="30" style="2811" width="10.57421875" hidden="1" customWidth="1"/>
    <col min="31" max="31" style="2811" width="10.7109375" hidden="1" customWidth="1"/>
    <col min="32" max="32" style="2811" width="10.00390625" hidden="1" customWidth="1"/>
    <col min="33" max="33" style="2811" width="12.8515625" hidden="1" customWidth="1"/>
    <col min="34" max="34" style="2811" width="10.28125" hidden="1" customWidth="1"/>
    <col min="35" max="35" style="2811" width="15.8515625" hidden="1" customWidth="1"/>
    <col min="36" max="36" style="2811" width="19.421875" hidden="1" customWidth="1"/>
    <col min="37" max="37" style="2811" width="11.00390625" hidden="1" customWidth="1"/>
    <col min="38" max="38" style="2811" width="23.57421875" hidden="1" customWidth="1"/>
    <col min="39" max="39" style="2811" width="23.8515625" hidden="1" customWidth="1"/>
    <col min="40" max="40" style="2811" width="25.28125" hidden="1" customWidth="1"/>
    <col min="41" max="41" style="2811" width="16.8515625" hidden="1" customWidth="1"/>
    <col min="42" max="42" style="2811" width="29.57421875" hidden="1" customWidth="1"/>
    <col min="43" max="43" style="2811" width="29.8515625" hidden="1" customWidth="1"/>
    <col min="44" max="44" style="2976" width="9.140625" hidden="1"/>
  </cols>
  <sheetData>
    <row customHeight="1" ht="11.25" hidden="1">
      <c r="A1" s="142"/>
    </row>
    <row customHeight="1" ht="11.25" hidden="1"/>
    <row customHeight="1" ht="11.25" hidden="1"/>
    <row customHeight="1" ht="3"/>
    <row s="278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8"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206</v>
      </c>
      <c r="F9" s="1957"/>
      <c r="G9" s="1971" t="s">
        <v>192</v>
      </c>
      <c r="H9" s="1971" t="s">
        <v>87</v>
      </c>
      <c r="I9" s="1971"/>
      <c r="J9" s="1971" t="s">
        <v>207</v>
      </c>
      <c r="K9" s="2026" t="s">
        <v>208</v>
      </c>
      <c r="L9" s="2026"/>
      <c r="M9" s="2026"/>
      <c r="N9" s="2026"/>
      <c r="O9" s="2026" t="s">
        <v>209</v>
      </c>
      <c r="P9" s="2026"/>
      <c r="Q9" s="2026"/>
      <c r="R9" s="2026"/>
      <c r="S9" s="2026" t="s">
        <v>210</v>
      </c>
      <c r="T9" s="2026"/>
      <c r="U9" s="2026"/>
      <c r="V9" s="2026"/>
      <c r="W9" s="1971" t="s">
        <v>211</v>
      </c>
    </row>
    <row customHeight="1" ht="30">
      <c r="D10" s="1971"/>
      <c r="E10" s="1314" t="s">
        <v>88</v>
      </c>
      <c r="F10" s="1314" t="s">
        <v>212</v>
      </c>
      <c r="G10" s="1971"/>
      <c r="H10" s="1971"/>
      <c r="I10" s="1971"/>
      <c r="J10" s="1971"/>
      <c r="K10" s="96" t="s">
        <v>195</v>
      </c>
      <c r="L10" s="1971" t="s">
        <v>87</v>
      </c>
      <c r="M10" s="1971"/>
      <c r="N10" s="96" t="s">
        <v>213</v>
      </c>
      <c r="O10" s="96" t="s">
        <v>195</v>
      </c>
      <c r="P10" s="1971" t="s">
        <v>87</v>
      </c>
      <c r="Q10" s="1971"/>
      <c r="R10" s="96" t="s">
        <v>213</v>
      </c>
      <c r="S10" s="271" t="s">
        <v>195</v>
      </c>
      <c r="T10" s="1971" t="s">
        <v>87</v>
      </c>
      <c r="U10" s="1971"/>
      <c r="V10" s="271" t="s">
        <v>88</v>
      </c>
      <c r="W10" s="1971"/>
      <c r="Z10" s="1288" t="s">
        <v>214</v>
      </c>
      <c r="AA10" s="1288" t="s">
        <v>215</v>
      </c>
      <c r="AB10" s="1288" t="s">
        <v>216</v>
      </c>
      <c r="AC10" s="1288" t="s">
        <v>217</v>
      </c>
      <c r="AD10" s="1288" t="s">
        <v>218</v>
      </c>
      <c r="AE10" s="1288" t="s">
        <v>219</v>
      </c>
      <c r="AF10" s="1288" t="s">
        <v>220</v>
      </c>
      <c r="AG10" s="1288" t="s">
        <v>221</v>
      </c>
      <c r="AH10" s="1288" t="s">
        <v>222</v>
      </c>
      <c r="AI10" s="1288" t="s">
        <v>223</v>
      </c>
      <c r="AJ10" s="1288" t="s">
        <v>224</v>
      </c>
      <c r="AK10" s="1288" t="s">
        <v>225</v>
      </c>
      <c r="AL10" s="1288" t="s">
        <v>226</v>
      </c>
      <c r="AM10" s="1288" t="s">
        <v>227</v>
      </c>
      <c r="AN10" s="1288" t="s">
        <v>228</v>
      </c>
      <c r="AO10" s="1288" t="s">
        <v>229</v>
      </c>
      <c r="AP10" s="1288" t="s">
        <v>230</v>
      </c>
      <c r="AQ10" s="1288" t="s">
        <v>231</v>
      </c>
    </row>
    <row s="2812" customFormat="1" customHeight="1" ht="12" hidden="1">
      <c r="D11" s="1268" t="s">
        <v>196</v>
      </c>
      <c r="E11" s="1268" t="s">
        <v>102</v>
      </c>
      <c r="F11" s="1268"/>
      <c r="G11" s="1268" t="s">
        <v>89</v>
      </c>
      <c r="H11" s="2018" t="s">
        <v>117</v>
      </c>
      <c r="I11" s="2018"/>
      <c r="J11" s="1268" t="s">
        <v>91</v>
      </c>
      <c r="K11" s="1268" t="s">
        <v>92</v>
      </c>
      <c r="L11" s="2018" t="s">
        <v>130</v>
      </c>
      <c r="M11" s="2018"/>
      <c r="N11" s="1268" t="s">
        <v>135</v>
      </c>
      <c r="O11" s="1268" t="s">
        <v>140</v>
      </c>
      <c r="P11" s="2018" t="s">
        <v>146</v>
      </c>
      <c r="Q11" s="2018"/>
      <c r="R11" s="1268" t="s">
        <v>151</v>
      </c>
      <c r="S11" s="1268" t="s">
        <v>146</v>
      </c>
      <c r="T11" s="2018" t="s">
        <v>151</v>
      </c>
      <c r="U11" s="2018"/>
      <c r="V11" s="1268" t="s">
        <v>155</v>
      </c>
      <c r="W11" s="1268" t="s">
        <v>159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7" customFormat="1" customHeight="1" ht="17.25">
      <c r="A13" s="314"/>
      <c r="C13" s="195"/>
      <c r="D13" s="1991">
        <v>1</v>
      </c>
      <c r="E13" s="1993" t="s">
        <v>232</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233</v>
      </c>
      <c r="AD13" s="1296" t="s">
        <v>234</v>
      </c>
      <c r="AE13" s="1296" t="s">
        <v>235</v>
      </c>
      <c r="AF13" s="1296" t="s">
        <v>236</v>
      </c>
      <c r="AG13" s="1296" t="s">
        <v>237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3" customFormat="1" customHeight="1" ht="36.666666666666664">
      <c r="A18" s="314"/>
      <c r="C18" s="195"/>
      <c r="D18" s="1991">
        <v>2</v>
      </c>
      <c r="E18" s="1993" t="s">
        <v>238</v>
      </c>
      <c r="F18" s="1995" t="s">
        <v>61</v>
      </c>
      <c r="G18" s="2864"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65"/>
      <c r="I18" s="2865">
        <v>1</v>
      </c>
      <c r="J18" s="2866" t="s">
        <v>239</v>
      </c>
      <c r="K18" s="2867" t="s">
        <v>61</v>
      </c>
      <c r="L18" s="2868"/>
      <c r="M18" s="2868" t="s">
        <v>196</v>
      </c>
      <c r="N18" s="2869" t="str">
        <f>IF($Z$18="","",INDEX(TERRITORY_MR_LIST,MATCH($Z$18,TERRITORY_LIST_ID,0)))</f>
        <v>Территория 1</v>
      </c>
      <c r="O18" s="2867" t="s">
        <v>56</v>
      </c>
      <c r="P18" s="2868"/>
      <c r="Q18" s="2868" t="s">
        <v>196</v>
      </c>
      <c r="R18" s="2870" t="s">
        <v>24</v>
      </c>
      <c r="S18" s="2871" t="s">
        <v>61</v>
      </c>
      <c r="T18" s="2868"/>
      <c r="U18" s="2868" t="s">
        <v>196</v>
      </c>
      <c r="V18" s="2872" t="s">
        <v>240</v>
      </c>
      <c r="W18" s="2866" t="s">
        <v>241</v>
      </c>
      <c r="X18" s="1296"/>
      <c r="Y18" s="1296"/>
      <c r="Z18" s="1296" t="s">
        <v>97</v>
      </c>
      <c r="AA18" s="1296"/>
      <c r="AB18" s="1296" t="s">
        <v>242</v>
      </c>
      <c r="AC18" s="1296" t="s">
        <v>243</v>
      </c>
      <c r="AD18" s="1296" t="s">
        <v>244</v>
      </c>
      <c r="AE18" s="1296" t="s">
        <v>245</v>
      </c>
      <c r="AF18" s="1296" t="s">
        <v>246</v>
      </c>
      <c r="AG18" s="1296" t="s">
        <v>247</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Льготные тарифы на тепловую энергию, поставляемую группе потребителей "потребители (кроме населения)"</v>
      </c>
      <c r="AK18" s="1296" t="str">
        <f>IF($K$18="нет","без дифференциации",IF($N$18=0,"",$N$18))</f>
        <v>Территория 1</v>
      </c>
      <c r="AL18" s="1296" t="str">
        <f>IF($O$18="нет","без дифференциации",IF($R$18=0,"",$R$18))</f>
        <v>без дифференциации</v>
      </c>
      <c r="AM18" s="1296" t="str">
        <f>IF($S$18="нет","без дифференциации",IF($V$18=0,"",$V$18))</f>
        <v>городской округ город-герой Мурманск (кроме р-на Росляково)</v>
      </c>
      <c r="AN18" s="1813">
        <f>$I$18</f>
        <v>1</v>
      </c>
      <c r="AO18" s="1296" t="str">
        <f>$I$18&amp;"."&amp;$M$18</f>
        <v>1.1</v>
      </c>
      <c r="AP18" s="1288" t="str">
        <f>$I$18&amp;"."&amp;$M$18&amp;"."&amp;$Q$18</f>
        <v>1.1.1</v>
      </c>
      <c r="AQ18" s="1288" t="str">
        <f>$I$18&amp;"."&amp;$M$18&amp;"."&amp;$Q$18&amp;"."&amp;$U$18</f>
        <v>1.1.1.1</v>
      </c>
    </row>
    <row customHeight="1" ht="31.666666666666668">
      <c r="A19" s="1881"/>
      <c r="B19" s="2875"/>
      <c r="C19" s="1883"/>
      <c r="D19" s="1871"/>
      <c r="E19" s="1888"/>
      <c r="F19" s="1825"/>
      <c r="G19" s="1889"/>
      <c r="H19" s="1796"/>
      <c r="I19" s="1796"/>
      <c r="J19" s="1797"/>
      <c r="K19" s="1889"/>
      <c r="L19" s="1796"/>
      <c r="M19" s="1796"/>
      <c r="N19" s="1889"/>
      <c r="O19" s="1889"/>
      <c r="P19" s="1796"/>
      <c r="Q19" s="1796"/>
      <c r="R19" s="1798"/>
      <c r="S19" s="1889"/>
      <c r="T19" s="1852" t="s">
        <v>103</v>
      </c>
      <c r="U19" s="1852" t="s">
        <v>102</v>
      </c>
      <c r="V19" s="1884" t="s">
        <v>248</v>
      </c>
      <c r="W19" s="1842" t="s">
        <v>241</v>
      </c>
      <c r="X19" s="2875"/>
      <c r="Y19" s="1296"/>
      <c r="Z19" s="1296"/>
      <c r="AA19" s="1296"/>
      <c r="AB19" s="1296"/>
      <c r="AC19" s="2887" t="s">
        <v>243</v>
      </c>
      <c r="AD19" s="2887" t="s">
        <v>244</v>
      </c>
      <c r="AE19" s="2887" t="s">
        <v>245</v>
      </c>
      <c r="AF19" s="2887" t="s">
        <v>246</v>
      </c>
      <c r="AG19" s="1296" t="s">
        <v>249</v>
      </c>
      <c r="AH19"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9" s="1296" t="str">
        <f>IF($G$18=0,"",$G$18)</f>
        <v>Производство тепловой энергии. Некомбинированная выработка, Передача. Тепловая энергия, Сбыт. Тепловая энергия</v>
      </c>
      <c r="AJ19" s="1296" t="str">
        <f>IF($J$18=0,"",$J$18)</f>
        <v>Льготные тарифы на тепловую энергию, поставляемую группе потребителей "потребители (кроме населения)"</v>
      </c>
      <c r="AK19" s="1296" t="str">
        <f>IF($K$18="нет","без дифференциации",IF($N$18=0,"",$N$18))</f>
        <v>Территория 1</v>
      </c>
      <c r="AL19" s="1885" t="str">
        <f>IF($O$18="нет","без дифференциации",IF($R$18=0,"",$R$18))</f>
        <v>без дифференциации</v>
      </c>
      <c r="AM19" s="1885" t="str">
        <f>IF($S$19="нет","без дифференциации",IF($V$19=0,"",$V$19))</f>
        <v>городской округ город-герой Мурманск (р-н Росляково)</v>
      </c>
      <c r="AN19" s="1296">
        <f>$I$18</f>
        <v>1</v>
      </c>
      <c r="AO19" s="1296" t="str">
        <f>$I$18&amp;"."&amp;$M$18</f>
        <v>1.1</v>
      </c>
      <c r="AP19" s="1296" t="str">
        <f>$I$18&amp;"."&amp;$M$18&amp;"."&amp;$Q$18</f>
        <v>1.1.1</v>
      </c>
      <c r="AQ19" s="1296" t="str">
        <f>$I$18&amp;"."&amp;$M$18&amp;"."&amp;$Q$18&amp;"."&amp;$U$19</f>
        <v>1.1.1.2</v>
      </c>
      <c r="AR19" s="2875"/>
    </row>
    <row s="2863" customFormat="1" customHeight="1" ht="17.25">
      <c r="A20" s="314"/>
      <c r="C20" s="313"/>
      <c r="D20" s="1991"/>
      <c r="E20" s="1993"/>
      <c r="F20" s="1996"/>
      <c r="G20" s="2864"/>
      <c r="H20" s="2865"/>
      <c r="I20" s="2865"/>
      <c r="J20" s="2866"/>
      <c r="K20" s="2889"/>
      <c r="L20" s="2868"/>
      <c r="M20" s="2868"/>
      <c r="N20" s="2869" t="str">
        <f>IF($Z$18="","",INDEX(TERRITORY_MR_LIST,MATCH($Z$18,TERRITORY_LIST_ID,0)))</f>
        <v>Территория 1</v>
      </c>
      <c r="O20" s="2889"/>
      <c r="P20" s="2868"/>
      <c r="Q20" s="2868"/>
      <c r="R20" s="2870" t="s">
        <v>24</v>
      </c>
      <c r="S20" s="2871"/>
      <c r="T20" s="2890"/>
      <c r="U20" s="2891"/>
      <c r="V20" s="2892" t="s">
        <v>250</v>
      </c>
      <c r="W20" s="2893"/>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3" customFormat="1" customHeight="1" ht="17.25">
      <c r="A21" s="314"/>
      <c r="C21" s="313"/>
      <c r="D21" s="1992"/>
      <c r="E21" s="1994"/>
      <c r="F21" s="1996"/>
      <c r="G21" s="2894"/>
      <c r="H21" s="2895"/>
      <c r="I21" s="2895"/>
      <c r="J21" s="2896"/>
      <c r="K21" s="2889"/>
      <c r="L21" s="2895"/>
      <c r="M21" s="2895"/>
      <c r="N21" s="2897" t="str">
        <f>IF($Z$18="","",INDEX(TERRITORY_MR_LIST,MATCH($Z$18,TERRITORY_LIST_ID,0)))</f>
        <v>Территория 1</v>
      </c>
      <c r="O21" s="2898"/>
      <c r="P21" s="2899"/>
      <c r="Q21" s="2900"/>
      <c r="R21" s="2901" t="s">
        <v>251</v>
      </c>
      <c r="S21" s="2902"/>
      <c r="T21" s="2903"/>
      <c r="U21" s="2904"/>
      <c r="V21" s="2905"/>
      <c r="W21" s="2906"/>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customHeight="1" ht="51.666666666666664">
      <c r="A22" s="1881"/>
      <c r="B22" s="2875"/>
      <c r="C22" s="1883"/>
      <c r="D22" s="1871"/>
      <c r="E22" s="1888"/>
      <c r="F22" s="1825"/>
      <c r="G22" s="1889"/>
      <c r="H22" s="1871"/>
      <c r="I22" s="1871"/>
      <c r="J22" s="1890"/>
      <c r="K22" s="1800"/>
      <c r="L22" s="1982" t="s">
        <v>103</v>
      </c>
      <c r="M22" s="1982" t="s">
        <v>102</v>
      </c>
      <c r="N22" s="2387" t="str">
        <f>IF(Z22="","",INDEX(TERRITORY_MR_LIST,MATCH(Z22,TERRITORY_LIST_ID,0)))</f>
        <v>Территория 2</v>
      </c>
      <c r="O22" s="2044" t="s">
        <v>56</v>
      </c>
      <c r="P22" s="1982"/>
      <c r="Q22" s="1982" t="s">
        <v>196</v>
      </c>
      <c r="R22" s="2911" t="s">
        <v>24</v>
      </c>
      <c r="S22" s="1981" t="s">
        <v>56</v>
      </c>
      <c r="T22" s="1852"/>
      <c r="U22" s="1852" t="s">
        <v>196</v>
      </c>
      <c r="V22" s="2912" t="s">
        <v>24</v>
      </c>
      <c r="W22" s="1842" t="s">
        <v>241</v>
      </c>
      <c r="X22" s="2875"/>
      <c r="Y22" s="1296"/>
      <c r="Z22" s="1296" t="s">
        <v>104</v>
      </c>
      <c r="AA22" s="1296"/>
      <c r="AB22" s="1296"/>
      <c r="AC22" s="2887" t="s">
        <v>243</v>
      </c>
      <c r="AD22" s="2887" t="s">
        <v>244</v>
      </c>
      <c r="AE22" s="1296" t="s">
        <v>252</v>
      </c>
      <c r="AF22" s="1296" t="s">
        <v>253</v>
      </c>
      <c r="AG22" s="1296" t="s">
        <v>254</v>
      </c>
      <c r="AH22"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2" s="1296" t="str">
        <f>IF($G$18=0,"",$G$18)</f>
        <v>Производство тепловой энергии. Некомбинированная выработка, Передача. Тепловая энергия, Сбыт. Тепловая энергия</v>
      </c>
      <c r="AJ22" s="1296" t="str">
        <f>IF($J$18=0,"",$J$18)</f>
        <v>Льготные тарифы на тепловую энергию, поставляемую группе потребителей "потребители (кроме населения)"</v>
      </c>
      <c r="AK22" s="1296" t="str">
        <f>IF($K$22="нет","без дифференциации",IF($N$22=0,"",$N$22))</f>
        <v>Территория 2</v>
      </c>
      <c r="AL22" s="1885" t="str">
        <f>IF($O$22="нет","без дифференциации",IF($R$22=0,"",$R$22))</f>
        <v>без дифференциации</v>
      </c>
      <c r="AM22" s="1885" t="str">
        <f>IF($S$22="нет","без дифференциации",IF($V$22=0,"",$V$22))</f>
        <v>без дифференциации</v>
      </c>
      <c r="AN22" s="1296">
        <f>$I$18</f>
        <v>1</v>
      </c>
      <c r="AO22" s="1296" t="str">
        <f>$I$18&amp;"."&amp;$M$22</f>
        <v>1.2</v>
      </c>
      <c r="AP22" s="1296" t="str">
        <f>$I$18&amp;"."&amp;$M$22&amp;"."&amp;$Q$22</f>
        <v>1.2.1</v>
      </c>
      <c r="AQ22" s="1296" t="str">
        <f>$I$18&amp;"."&amp;$M$22&amp;"."&amp;$Q$22&amp;"."&amp;$U$22</f>
        <v>1.2.1.1</v>
      </c>
      <c r="AR22" s="2875"/>
    </row>
    <row customHeight="1" ht="17.25">
      <c r="A23" s="1881"/>
      <c r="B23" s="2875"/>
      <c r="C23" s="1886"/>
      <c r="D23" s="1871"/>
      <c r="E23" s="1888"/>
      <c r="F23" s="1825"/>
      <c r="G23" s="1889"/>
      <c r="H23" s="1871"/>
      <c r="I23" s="1871"/>
      <c r="J23" s="1890"/>
      <c r="K23" s="1800"/>
      <c r="L23" s="1982"/>
      <c r="M23" s="1982"/>
      <c r="N23" s="2387"/>
      <c r="O23" s="2045"/>
      <c r="P23" s="1982"/>
      <c r="Q23" s="1982"/>
      <c r="R23" s="2911" t="s">
        <v>24</v>
      </c>
      <c r="S23" s="1981"/>
      <c r="T23" s="310"/>
      <c r="U23" s="311"/>
      <c r="V23" s="311" t="s">
        <v>250</v>
      </c>
      <c r="W23" s="312"/>
      <c r="X23" s="2875"/>
      <c r="Y23" s="1288"/>
      <c r="Z23" s="1288"/>
      <c r="AA23" s="1288"/>
      <c r="AB23" s="1288"/>
      <c r="AC23" s="1288"/>
      <c r="AD23" s="1288"/>
      <c r="AE23" s="1288"/>
      <c r="AF23" s="1288"/>
      <c r="AG23" s="1288"/>
      <c r="AH23" s="1288"/>
      <c r="AI23" s="1288"/>
      <c r="AJ23" s="1288"/>
      <c r="AK23" s="1288"/>
      <c r="AL23" s="2875"/>
      <c r="AM23" s="2875"/>
      <c r="AN23" s="2875"/>
      <c r="AO23" s="2875"/>
      <c r="AP23" s="2875"/>
      <c r="AQ23" s="2875"/>
      <c r="AR23" s="2875"/>
    </row>
    <row customHeight="1" ht="17.25">
      <c r="A24" s="1881"/>
      <c r="B24" s="2875"/>
      <c r="C24" s="1886"/>
      <c r="D24" s="1871"/>
      <c r="E24" s="1888"/>
      <c r="F24" s="1825"/>
      <c r="G24" s="1889"/>
      <c r="H24" s="1871"/>
      <c r="I24" s="1871"/>
      <c r="J24" s="1890"/>
      <c r="K24" s="1800"/>
      <c r="L24" s="2354"/>
      <c r="M24" s="2354"/>
      <c r="N24" s="2388"/>
      <c r="O24" s="1986"/>
      <c r="P24" s="310"/>
      <c r="Q24" s="311"/>
      <c r="R24" s="311" t="s">
        <v>251</v>
      </c>
      <c r="S24" s="1887"/>
      <c r="T24" s="1887"/>
      <c r="U24" s="1887"/>
      <c r="V24" s="1887"/>
      <c r="W24" s="312"/>
      <c r="X24" s="2875"/>
      <c r="Y24" s="1288"/>
      <c r="Z24" s="1288"/>
      <c r="AA24" s="1288"/>
      <c r="AB24" s="1288"/>
      <c r="AC24" s="1288"/>
      <c r="AD24" s="1288"/>
      <c r="AE24" s="1288"/>
      <c r="AF24" s="1288"/>
      <c r="AG24" s="1288"/>
      <c r="AH24" s="1288"/>
      <c r="AI24" s="1288"/>
      <c r="AJ24" s="1288"/>
      <c r="AK24" s="1288"/>
      <c r="AL24" s="2875"/>
      <c r="AM24" s="2875"/>
      <c r="AN24" s="2875"/>
      <c r="AO24" s="2875"/>
      <c r="AP24" s="2875"/>
      <c r="AQ24" s="2875"/>
      <c r="AR24" s="2875"/>
    </row>
    <row customHeight="1" ht="59.166666666666664">
      <c r="A25" s="1881"/>
      <c r="B25" s="2875"/>
      <c r="C25" s="1883"/>
      <c r="D25" s="1871"/>
      <c r="E25" s="1888"/>
      <c r="F25" s="1825"/>
      <c r="G25" s="1889"/>
      <c r="H25" s="1871"/>
      <c r="I25" s="1871"/>
      <c r="J25" s="1890"/>
      <c r="K25" s="1800"/>
      <c r="L25" s="1982" t="s">
        <v>103</v>
      </c>
      <c r="M25" s="1982" t="s">
        <v>89</v>
      </c>
      <c r="N25" s="2387" t="str">
        <f>IF(Z25="","",INDEX(TERRITORY_MR_LIST,MATCH(Z25,TERRITORY_LIST_ID,0)))</f>
        <v>Территория 3</v>
      </c>
      <c r="O25" s="2044" t="s">
        <v>56</v>
      </c>
      <c r="P25" s="1982"/>
      <c r="Q25" s="1982" t="s">
        <v>196</v>
      </c>
      <c r="R25" s="2911" t="s">
        <v>24</v>
      </c>
      <c r="S25" s="1981" t="s">
        <v>56</v>
      </c>
      <c r="T25" s="1852"/>
      <c r="U25" s="1852" t="s">
        <v>196</v>
      </c>
      <c r="V25" s="2912" t="s">
        <v>24</v>
      </c>
      <c r="W25" s="1842" t="s">
        <v>241</v>
      </c>
      <c r="X25" s="2875"/>
      <c r="Y25" s="1296"/>
      <c r="Z25" s="1296" t="s">
        <v>109</v>
      </c>
      <c r="AA25" s="1296"/>
      <c r="AB25" s="1296"/>
      <c r="AC25" s="2887" t="s">
        <v>243</v>
      </c>
      <c r="AD25" s="2887" t="s">
        <v>244</v>
      </c>
      <c r="AE25" s="1296" t="s">
        <v>255</v>
      </c>
      <c r="AF25" s="1296" t="s">
        <v>256</v>
      </c>
      <c r="AG25" s="1296" t="s">
        <v>257</v>
      </c>
      <c r="AH25"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5" s="1296" t="str">
        <f>IF($G$18=0,"",$G$18)</f>
        <v>Производство тепловой энергии. Некомбинированная выработка, Передача. Тепловая энергия, Сбыт. Тепловая энергия</v>
      </c>
      <c r="AJ25" s="1296" t="str">
        <f>IF($J$18=0,"",$J$18)</f>
        <v>Льготные тарифы на тепловую энергию, поставляемую группе потребителей "потребители (кроме населения)"</v>
      </c>
      <c r="AK25" s="1296" t="str">
        <f>IF($K$25="нет","без дифференциации",IF($N$25=0,"",$N$25))</f>
        <v>Территория 3</v>
      </c>
      <c r="AL25" s="1885" t="str">
        <f>IF($O$25="нет","без дифференциации",IF($R$25=0,"",$R$25))</f>
        <v>без дифференциации</v>
      </c>
      <c r="AM25" s="1885" t="str">
        <f>IF($S$25="нет","без дифференциации",IF($V$25=0,"",$V$25))</f>
        <v>без дифференциации</v>
      </c>
      <c r="AN25" s="1296">
        <f>$I$18</f>
        <v>1</v>
      </c>
      <c r="AO25" s="1296" t="str">
        <f>$I$18&amp;"."&amp;$M$25</f>
        <v>1.3</v>
      </c>
      <c r="AP25" s="1296" t="str">
        <f>$I$18&amp;"."&amp;$M$25&amp;"."&amp;$Q$25</f>
        <v>1.3.1</v>
      </c>
      <c r="AQ25" s="1296" t="str">
        <f>$I$18&amp;"."&amp;$M$25&amp;"."&amp;$Q$25&amp;"."&amp;$U$25</f>
        <v>1.3.1.1</v>
      </c>
      <c r="AR25" s="2875"/>
    </row>
    <row customHeight="1" ht="17.25">
      <c r="A26" s="1881"/>
      <c r="B26" s="2875"/>
      <c r="C26" s="1886"/>
      <c r="D26" s="1871"/>
      <c r="E26" s="1888"/>
      <c r="F26" s="1825"/>
      <c r="G26" s="1889"/>
      <c r="H26" s="1871"/>
      <c r="I26" s="1871"/>
      <c r="J26" s="1890"/>
      <c r="K26" s="1800"/>
      <c r="L26" s="1982"/>
      <c r="M26" s="1982"/>
      <c r="N26" s="2387"/>
      <c r="O26" s="2045"/>
      <c r="P26" s="1982"/>
      <c r="Q26" s="1982"/>
      <c r="R26" s="2911" t="s">
        <v>24</v>
      </c>
      <c r="S26" s="1981"/>
      <c r="T26" s="310"/>
      <c r="U26" s="311"/>
      <c r="V26" s="311" t="s">
        <v>250</v>
      </c>
      <c r="W26" s="312"/>
      <c r="X26" s="2875"/>
      <c r="Y26" s="1288"/>
      <c r="Z26" s="1288"/>
      <c r="AA26" s="1288"/>
      <c r="AB26" s="1288"/>
      <c r="AC26" s="1288"/>
      <c r="AD26" s="1288"/>
      <c r="AE26" s="1288"/>
      <c r="AF26" s="1288"/>
      <c r="AG26" s="1288"/>
      <c r="AH26" s="1288"/>
      <c r="AI26" s="1288"/>
      <c r="AJ26" s="1288"/>
      <c r="AK26" s="1288"/>
      <c r="AL26" s="2875"/>
      <c r="AM26" s="2875"/>
      <c r="AN26" s="2875"/>
      <c r="AO26" s="2875"/>
      <c r="AP26" s="2875"/>
      <c r="AQ26" s="2875"/>
      <c r="AR26" s="2875"/>
    </row>
    <row customHeight="1" ht="17.5">
      <c r="A27" s="1881"/>
      <c r="B27" s="2875"/>
      <c r="C27" s="1886"/>
      <c r="D27" s="1871"/>
      <c r="E27" s="1888"/>
      <c r="F27" s="1825"/>
      <c r="G27" s="1889"/>
      <c r="H27" s="1871"/>
      <c r="I27" s="1871"/>
      <c r="J27" s="1890"/>
      <c r="K27" s="1800"/>
      <c r="L27" s="2354"/>
      <c r="M27" s="2354"/>
      <c r="N27" s="2388"/>
      <c r="O27" s="1986"/>
      <c r="P27" s="310"/>
      <c r="Q27" s="311"/>
      <c r="R27" s="311" t="s">
        <v>251</v>
      </c>
      <c r="S27" s="1887"/>
      <c r="T27" s="1887"/>
      <c r="U27" s="1887"/>
      <c r="V27" s="1887"/>
      <c r="W27" s="312"/>
      <c r="X27" s="2875"/>
      <c r="Y27" s="1288"/>
      <c r="Z27" s="1288"/>
      <c r="AA27" s="1288"/>
      <c r="AB27" s="1288"/>
      <c r="AC27" s="1288"/>
      <c r="AD27" s="1288"/>
      <c r="AE27" s="1288"/>
      <c r="AF27" s="1288"/>
      <c r="AG27" s="1288"/>
      <c r="AH27" s="1288"/>
      <c r="AI27" s="1288"/>
      <c r="AJ27" s="1288"/>
      <c r="AK27" s="1288"/>
      <c r="AL27" s="2875"/>
      <c r="AM27" s="2875"/>
      <c r="AN27" s="2875"/>
      <c r="AO27" s="2875"/>
      <c r="AP27" s="2875"/>
      <c r="AQ27" s="2875"/>
      <c r="AR27" s="2875"/>
    </row>
    <row customHeight="1" ht="52.5">
      <c r="A28" s="1881"/>
      <c r="B28" s="2875"/>
      <c r="C28" s="1883"/>
      <c r="D28" s="1871"/>
      <c r="E28" s="1888"/>
      <c r="F28" s="1825"/>
      <c r="G28" s="1889"/>
      <c r="H28" s="1871"/>
      <c r="I28" s="1871"/>
      <c r="J28" s="1890"/>
      <c r="K28" s="1800"/>
      <c r="L28" s="1982" t="s">
        <v>103</v>
      </c>
      <c r="M28" s="1982" t="s">
        <v>90</v>
      </c>
      <c r="N28" s="2387" t="str">
        <f>IF(Z28="","",INDEX(TERRITORY_MR_LIST,MATCH(Z28,TERRITORY_LIST_ID,0)))</f>
        <v>Территория 4</v>
      </c>
      <c r="O28" s="2044" t="s">
        <v>56</v>
      </c>
      <c r="P28" s="1982"/>
      <c r="Q28" s="1982" t="s">
        <v>196</v>
      </c>
      <c r="R28" s="2911" t="s">
        <v>24</v>
      </c>
      <c r="S28" s="1981" t="s">
        <v>56</v>
      </c>
      <c r="T28" s="1852"/>
      <c r="U28" s="1852" t="s">
        <v>196</v>
      </c>
      <c r="V28" s="2912" t="s">
        <v>24</v>
      </c>
      <c r="W28" s="1842" t="s">
        <v>241</v>
      </c>
      <c r="X28" s="2875"/>
      <c r="Y28" s="1296"/>
      <c r="Z28" s="1296" t="s">
        <v>113</v>
      </c>
      <c r="AA28" s="1296"/>
      <c r="AB28" s="1296"/>
      <c r="AC28" s="2887" t="s">
        <v>243</v>
      </c>
      <c r="AD28" s="2887" t="s">
        <v>244</v>
      </c>
      <c r="AE28" s="1296" t="s">
        <v>258</v>
      </c>
      <c r="AF28" s="1296" t="s">
        <v>259</v>
      </c>
      <c r="AG28" s="1296" t="s">
        <v>260</v>
      </c>
      <c r="AH2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8" s="1296" t="str">
        <f>IF($G$18=0,"",$G$18)</f>
        <v>Производство тепловой энергии. Некомбинированная выработка, Передача. Тепловая энергия, Сбыт. Тепловая энергия</v>
      </c>
      <c r="AJ28" s="1296" t="str">
        <f>IF($J$18=0,"",$J$18)</f>
        <v>Льготные тарифы на тепловую энергию, поставляемую группе потребителей "потребители (кроме населения)"</v>
      </c>
      <c r="AK28" s="1296" t="str">
        <f>IF($K$28="нет","без дифференциации",IF($N$28=0,"",$N$28))</f>
        <v>Территория 4</v>
      </c>
      <c r="AL28" s="1885" t="str">
        <f>IF($O$28="нет","без дифференциации",IF($R$28=0,"",$R$28))</f>
        <v>без дифференциации</v>
      </c>
      <c r="AM28" s="1885" t="str">
        <f>IF($S$28="нет","без дифференциации",IF($V$28=0,"",$V$28))</f>
        <v>без дифференциации</v>
      </c>
      <c r="AN28" s="1296">
        <f>$I$18</f>
        <v>1</v>
      </c>
      <c r="AO28" s="1296" t="str">
        <f>$I$18&amp;"."&amp;$M$28</f>
        <v>1.4</v>
      </c>
      <c r="AP28" s="1296" t="str">
        <f>$I$18&amp;"."&amp;$M$28&amp;"."&amp;$Q$28</f>
        <v>1.4.1</v>
      </c>
      <c r="AQ28" s="1296" t="str">
        <f>$I$18&amp;"."&amp;$M$28&amp;"."&amp;$Q$28&amp;"."&amp;$U$28</f>
        <v>1.4.1.1</v>
      </c>
      <c r="AR28" s="2875"/>
    </row>
    <row customHeight="1" ht="17.25">
      <c r="A29" s="1881"/>
      <c r="B29" s="2875"/>
      <c r="C29" s="1886"/>
      <c r="D29" s="1871"/>
      <c r="E29" s="1888"/>
      <c r="F29" s="1825"/>
      <c r="G29" s="1889"/>
      <c r="H29" s="1871"/>
      <c r="I29" s="1871"/>
      <c r="J29" s="1890"/>
      <c r="K29" s="1800"/>
      <c r="L29" s="1982"/>
      <c r="M29" s="1982"/>
      <c r="N29" s="2387"/>
      <c r="O29" s="2045"/>
      <c r="P29" s="1982"/>
      <c r="Q29" s="1982"/>
      <c r="R29" s="2911" t="s">
        <v>24</v>
      </c>
      <c r="S29" s="1981"/>
      <c r="T29" s="310"/>
      <c r="U29" s="311"/>
      <c r="V29" s="311" t="s">
        <v>250</v>
      </c>
      <c r="W29" s="312"/>
      <c r="X29" s="2875"/>
      <c r="Y29" s="1288"/>
      <c r="Z29" s="1288"/>
      <c r="AA29" s="1288"/>
      <c r="AB29" s="1288"/>
      <c r="AC29" s="1288"/>
      <c r="AD29" s="1288"/>
      <c r="AE29" s="1288"/>
      <c r="AF29" s="1288"/>
      <c r="AG29" s="1288"/>
      <c r="AH29" s="1288"/>
      <c r="AI29" s="1288"/>
      <c r="AJ29" s="1288"/>
      <c r="AK29" s="1288"/>
      <c r="AL29" s="2875"/>
      <c r="AM29" s="2875"/>
      <c r="AN29" s="2875"/>
      <c r="AO29" s="2875"/>
      <c r="AP29" s="2875"/>
      <c r="AQ29" s="2875"/>
      <c r="AR29" s="2875"/>
    </row>
    <row customHeight="1" ht="17.25">
      <c r="A30" s="1881"/>
      <c r="B30" s="2875"/>
      <c r="C30" s="1886"/>
      <c r="D30" s="1871"/>
      <c r="E30" s="1888"/>
      <c r="F30" s="1825"/>
      <c r="G30" s="1889"/>
      <c r="H30" s="1871"/>
      <c r="I30" s="1871"/>
      <c r="J30" s="1890"/>
      <c r="K30" s="1800"/>
      <c r="L30" s="2354"/>
      <c r="M30" s="2354"/>
      <c r="N30" s="2388"/>
      <c r="O30" s="1986"/>
      <c r="P30" s="310"/>
      <c r="Q30" s="311"/>
      <c r="R30" s="311" t="s">
        <v>251</v>
      </c>
      <c r="S30" s="1887"/>
      <c r="T30" s="1887"/>
      <c r="U30" s="1887"/>
      <c r="V30" s="1887"/>
      <c r="W30" s="312"/>
      <c r="X30" s="2875"/>
      <c r="Y30" s="1288"/>
      <c r="Z30" s="1288"/>
      <c r="AA30" s="1288"/>
      <c r="AB30" s="1288"/>
      <c r="AC30" s="1288"/>
      <c r="AD30" s="1288"/>
      <c r="AE30" s="1288"/>
      <c r="AF30" s="1288"/>
      <c r="AG30" s="1288"/>
      <c r="AH30" s="1288"/>
      <c r="AI30" s="1288"/>
      <c r="AJ30" s="1288"/>
      <c r="AK30" s="1288"/>
      <c r="AL30" s="2875"/>
      <c r="AM30" s="2875"/>
      <c r="AN30" s="2875"/>
      <c r="AO30" s="2875"/>
      <c r="AP30" s="2875"/>
      <c r="AQ30" s="2875"/>
      <c r="AR30" s="2875"/>
    </row>
    <row customHeight="1" ht="57.5">
      <c r="A31" s="1881"/>
      <c r="B31" s="2875"/>
      <c r="C31" s="1883"/>
      <c r="D31" s="1871"/>
      <c r="E31" s="1888"/>
      <c r="F31" s="1825"/>
      <c r="G31" s="1889"/>
      <c r="H31" s="1871"/>
      <c r="I31" s="1871"/>
      <c r="J31" s="1890"/>
      <c r="K31" s="1800"/>
      <c r="L31" s="1982" t="s">
        <v>103</v>
      </c>
      <c r="M31" s="1982" t="s">
        <v>117</v>
      </c>
      <c r="N31" s="2387" t="str">
        <f>IF(Z31="","",INDEX(TERRITORY_MR_LIST,MATCH(Z31,TERRITORY_LIST_ID,0)))</f>
        <v>Территория 5</v>
      </c>
      <c r="O31" s="2044" t="s">
        <v>56</v>
      </c>
      <c r="P31" s="1982"/>
      <c r="Q31" s="1982" t="s">
        <v>196</v>
      </c>
      <c r="R31" s="2911" t="s">
        <v>24</v>
      </c>
      <c r="S31" s="1981" t="s">
        <v>56</v>
      </c>
      <c r="T31" s="1852"/>
      <c r="U31" s="1852" t="s">
        <v>196</v>
      </c>
      <c r="V31" s="2912" t="s">
        <v>24</v>
      </c>
      <c r="W31" s="1842" t="s">
        <v>241</v>
      </c>
      <c r="X31" s="2875"/>
      <c r="Y31" s="1296"/>
      <c r="Z31" s="1296" t="s">
        <v>118</v>
      </c>
      <c r="AA31" s="1296"/>
      <c r="AB31" s="1296"/>
      <c r="AC31" s="2887" t="s">
        <v>243</v>
      </c>
      <c r="AD31" s="2887" t="s">
        <v>244</v>
      </c>
      <c r="AE31" s="1296" t="s">
        <v>261</v>
      </c>
      <c r="AF31" s="1296" t="s">
        <v>262</v>
      </c>
      <c r="AG31" s="1296" t="s">
        <v>263</v>
      </c>
      <c r="AH3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1" s="1296" t="str">
        <f>IF($G$18=0,"",$G$18)</f>
        <v>Производство тепловой энергии. Некомбинированная выработка, Передача. Тепловая энергия, Сбыт. Тепловая энергия</v>
      </c>
      <c r="AJ31" s="1296" t="str">
        <f>IF($J$18=0,"",$J$18)</f>
        <v>Льготные тарифы на тепловую энергию, поставляемую группе потребителей "потребители (кроме населения)"</v>
      </c>
      <c r="AK31" s="1296" t="str">
        <f>IF($K$31="нет","без дифференциации",IF($N$31=0,"",$N$31))</f>
        <v>Территория 5</v>
      </c>
      <c r="AL31" s="1885" t="str">
        <f>IF($O$31="нет","без дифференциации",IF($R$31=0,"",$R$31))</f>
        <v>без дифференциации</v>
      </c>
      <c r="AM31" s="1885" t="str">
        <f>IF($S$31="нет","без дифференциации",IF($V$31=0,"",$V$31))</f>
        <v>без дифференциации</v>
      </c>
      <c r="AN31" s="1296">
        <f>$I$18</f>
        <v>1</v>
      </c>
      <c r="AO31" s="1296" t="str">
        <f>$I$18&amp;"."&amp;$M$31</f>
        <v>1.5</v>
      </c>
      <c r="AP31" s="1296" t="str">
        <f>$I$18&amp;"."&amp;$M$31&amp;"."&amp;$Q$31</f>
        <v>1.5.1</v>
      </c>
      <c r="AQ31" s="1296" t="str">
        <f>$I$18&amp;"."&amp;$M$31&amp;"."&amp;$Q$31&amp;"."&amp;$U$31</f>
        <v>1.5.1.1</v>
      </c>
      <c r="AR31" s="2875"/>
    </row>
    <row customHeight="1" ht="17.25">
      <c r="A32" s="1881"/>
      <c r="B32" s="2875"/>
      <c r="C32" s="1886"/>
      <c r="D32" s="1871"/>
      <c r="E32" s="1888"/>
      <c r="F32" s="1825"/>
      <c r="G32" s="1889"/>
      <c r="H32" s="1871"/>
      <c r="I32" s="1871"/>
      <c r="J32" s="1890"/>
      <c r="K32" s="1800"/>
      <c r="L32" s="1982"/>
      <c r="M32" s="1982"/>
      <c r="N32" s="2387"/>
      <c r="O32" s="2045"/>
      <c r="P32" s="1982"/>
      <c r="Q32" s="1982"/>
      <c r="R32" s="2911" t="s">
        <v>24</v>
      </c>
      <c r="S32" s="1981"/>
      <c r="T32" s="310"/>
      <c r="U32" s="311"/>
      <c r="V32" s="311" t="s">
        <v>250</v>
      </c>
      <c r="W32" s="312"/>
      <c r="X32" s="2875"/>
      <c r="Y32" s="1288"/>
      <c r="Z32" s="1288"/>
      <c r="AA32" s="1288"/>
      <c r="AB32" s="1288"/>
      <c r="AC32" s="1288"/>
      <c r="AD32" s="1288"/>
      <c r="AE32" s="1288"/>
      <c r="AF32" s="1288"/>
      <c r="AG32" s="1288"/>
      <c r="AH32" s="1288"/>
      <c r="AI32" s="1288"/>
      <c r="AJ32" s="1288"/>
      <c r="AK32" s="1288"/>
      <c r="AL32" s="2875"/>
      <c r="AM32" s="2875"/>
      <c r="AN32" s="2875"/>
      <c r="AO32" s="2875"/>
      <c r="AP32" s="2875"/>
      <c r="AQ32" s="2875"/>
      <c r="AR32" s="2875"/>
    </row>
    <row customHeight="1" ht="17.25">
      <c r="A33" s="1881"/>
      <c r="B33" s="2875"/>
      <c r="C33" s="1886"/>
      <c r="D33" s="1871"/>
      <c r="E33" s="1888"/>
      <c r="F33" s="1825"/>
      <c r="G33" s="1889"/>
      <c r="H33" s="1871"/>
      <c r="I33" s="1871"/>
      <c r="J33" s="1890"/>
      <c r="K33" s="1800"/>
      <c r="L33" s="2354"/>
      <c r="M33" s="2354"/>
      <c r="N33" s="2388"/>
      <c r="O33" s="1986"/>
      <c r="P33" s="310"/>
      <c r="Q33" s="311"/>
      <c r="R33" s="311" t="s">
        <v>251</v>
      </c>
      <c r="S33" s="1887"/>
      <c r="T33" s="1887"/>
      <c r="U33" s="1887"/>
      <c r="V33" s="1887"/>
      <c r="W33" s="312"/>
      <c r="X33" s="2875"/>
      <c r="Y33" s="1288"/>
      <c r="Z33" s="1288"/>
      <c r="AA33" s="1288"/>
      <c r="AB33" s="1288"/>
      <c r="AC33" s="1288"/>
      <c r="AD33" s="1288"/>
      <c r="AE33" s="1288"/>
      <c r="AF33" s="1288"/>
      <c r="AG33" s="1288"/>
      <c r="AH33" s="1288"/>
      <c r="AI33" s="1288"/>
      <c r="AJ33" s="1288"/>
      <c r="AK33" s="1288"/>
      <c r="AL33" s="2875"/>
      <c r="AM33" s="2875"/>
      <c r="AN33" s="2875"/>
      <c r="AO33" s="2875"/>
      <c r="AP33" s="2875"/>
      <c r="AQ33" s="2875"/>
      <c r="AR33" s="2875"/>
    </row>
    <row customHeight="1" ht="56.666666666666664">
      <c r="A34" s="1881"/>
      <c r="B34" s="2875"/>
      <c r="C34" s="1883"/>
      <c r="D34" s="1871"/>
      <c r="E34" s="1888"/>
      <c r="F34" s="1825"/>
      <c r="G34" s="1889"/>
      <c r="H34" s="1871"/>
      <c r="I34" s="1871"/>
      <c r="J34" s="1890"/>
      <c r="K34" s="1800"/>
      <c r="L34" s="1982" t="s">
        <v>103</v>
      </c>
      <c r="M34" s="1982" t="s">
        <v>91</v>
      </c>
      <c r="N34" s="2387" t="str">
        <f>IF(Z34="","",INDEX(TERRITORY_MR_LIST,MATCH(Z34,TERRITORY_LIST_ID,0)))</f>
        <v>Территория 6</v>
      </c>
      <c r="O34" s="2044" t="s">
        <v>56</v>
      </c>
      <c r="P34" s="1982"/>
      <c r="Q34" s="1982" t="s">
        <v>196</v>
      </c>
      <c r="R34" s="2911" t="s">
        <v>24</v>
      </c>
      <c r="S34" s="1981" t="s">
        <v>61</v>
      </c>
      <c r="T34" s="1852"/>
      <c r="U34" s="1852" t="s">
        <v>196</v>
      </c>
      <c r="V34" s="1884" t="s">
        <v>264</v>
      </c>
      <c r="W34" s="1842" t="s">
        <v>241</v>
      </c>
      <c r="X34" s="2875"/>
      <c r="Y34" s="1296"/>
      <c r="Z34" s="1296" t="s">
        <v>122</v>
      </c>
      <c r="AA34" s="1296"/>
      <c r="AB34" s="1296"/>
      <c r="AC34" s="2887" t="s">
        <v>243</v>
      </c>
      <c r="AD34" s="2887" t="s">
        <v>244</v>
      </c>
      <c r="AE34" s="1296" t="s">
        <v>265</v>
      </c>
      <c r="AF34" s="1296" t="s">
        <v>266</v>
      </c>
      <c r="AG34" s="1296" t="s">
        <v>267</v>
      </c>
      <c r="AH3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4" s="1296" t="str">
        <f>IF($G$18=0,"",$G$18)</f>
        <v>Производство тепловой энергии. Некомбинированная выработка, Передача. Тепловая энергия, Сбыт. Тепловая энергия</v>
      </c>
      <c r="AJ34" s="1296" t="str">
        <f>IF($J$18=0,"",$J$18)</f>
        <v>Льготные тарифы на тепловую энергию, поставляемую группе потребителей "потребители (кроме населения)"</v>
      </c>
      <c r="AK34" s="1296" t="str">
        <f>IF($K$34="нет","без дифференциации",IF($N$34=0,"",$N$34))</f>
        <v>Территория 6</v>
      </c>
      <c r="AL34" s="1885" t="str">
        <f>IF($O$34="нет","без дифференциации",IF($R$34=0,"",$R$34))</f>
        <v>без дифференциации</v>
      </c>
      <c r="AM34" s="1885" t="str">
        <f>IF($S$34="нет","без дифференциации",IF($V$34=0,"",$V$34))</f>
        <v>пгт Кильдинстрой</v>
      </c>
      <c r="AN34" s="1296">
        <f>$I$18</f>
        <v>1</v>
      </c>
      <c r="AO34" s="1296" t="str">
        <f>$I$18&amp;"."&amp;$M$34</f>
        <v>1.6</v>
      </c>
      <c r="AP34" s="1296" t="str">
        <f>$I$18&amp;"."&amp;$M$34&amp;"."&amp;$Q$34</f>
        <v>1.6.1</v>
      </c>
      <c r="AQ34" s="1296" t="str">
        <f>$I$18&amp;"."&amp;$M$34&amp;"."&amp;$Q$34&amp;"."&amp;$U$34</f>
        <v>1.6.1.1</v>
      </c>
      <c r="AR34" s="2875"/>
    </row>
    <row customHeight="1" ht="65">
      <c r="A35" s="1881"/>
      <c r="B35" s="2875"/>
      <c r="C35" s="1883"/>
      <c r="D35" s="1871"/>
      <c r="E35" s="1888"/>
      <c r="F35" s="1825"/>
      <c r="G35" s="1889"/>
      <c r="H35" s="1796"/>
      <c r="I35" s="1796"/>
      <c r="J35" s="1797"/>
      <c r="K35" s="1889"/>
      <c r="L35" s="1796"/>
      <c r="M35" s="1796"/>
      <c r="N35" s="1889"/>
      <c r="O35" s="1889"/>
      <c r="P35" s="1796"/>
      <c r="Q35" s="1796"/>
      <c r="R35" s="1798"/>
      <c r="S35" s="1889"/>
      <c r="T35" s="1852" t="s">
        <v>103</v>
      </c>
      <c r="U35" s="1852" t="s">
        <v>102</v>
      </c>
      <c r="V35" s="1884" t="s">
        <v>268</v>
      </c>
      <c r="W35" s="1842" t="s">
        <v>241</v>
      </c>
      <c r="X35" s="2875"/>
      <c r="Y35" s="1296"/>
      <c r="Z35" s="1296"/>
      <c r="AA35" s="1296"/>
      <c r="AB35" s="1296"/>
      <c r="AC35" s="2887" t="s">
        <v>243</v>
      </c>
      <c r="AD35" s="2887" t="s">
        <v>244</v>
      </c>
      <c r="AE35" s="2887" t="s">
        <v>265</v>
      </c>
      <c r="AF35" s="2887" t="s">
        <v>266</v>
      </c>
      <c r="AG35" s="1296" t="s">
        <v>269</v>
      </c>
      <c r="AH35"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5" s="1296" t="str">
        <f>IF($G$18=0,"",$G$18)</f>
        <v>Производство тепловой энергии. Некомбинированная выработка, Передача. Тепловая энергия, Сбыт. Тепловая энергия</v>
      </c>
      <c r="AJ35" s="1296" t="str">
        <f>IF($J$18=0,"",$J$18)</f>
        <v>Льготные тарифы на тепловую энергию, поставляемую группе потребителей "потребители (кроме населения)"</v>
      </c>
      <c r="AK35" s="1296" t="str">
        <f>IF($K$34="нет","без дифференциации",IF($N$34=0,"",$N$34))</f>
        <v>Территория 6</v>
      </c>
      <c r="AL35" s="1885" t="str">
        <f>IF($O$34="нет","без дифференциации",IF($R$34=0,"",$R$34))</f>
        <v>без дифференциации</v>
      </c>
      <c r="AM35" s="1885" t="str">
        <f>IF($S$35="нет","без дифференциации",IF($V$35=0,"",$V$35))</f>
        <v>нп Шонгуй</v>
      </c>
      <c r="AN35" s="1296">
        <f>$I$18</f>
        <v>1</v>
      </c>
      <c r="AO35" s="1296" t="str">
        <f>$I$18&amp;"."&amp;$M$34</f>
        <v>1.6</v>
      </c>
      <c r="AP35" s="1296" t="str">
        <f>$I$18&amp;"."&amp;$M$34&amp;"."&amp;$Q$34</f>
        <v>1.6.1</v>
      </c>
      <c r="AQ35" s="1296" t="str">
        <f>$I$18&amp;"."&amp;$M$34&amp;"."&amp;$Q$34&amp;"."&amp;$U$35</f>
        <v>1.6.1.2</v>
      </c>
      <c r="AR35" s="2875"/>
    </row>
    <row customHeight="1" ht="27.5">
      <c r="A36" s="1881"/>
      <c r="B36" s="2875"/>
      <c r="C36" s="1886"/>
      <c r="D36" s="1871"/>
      <c r="E36" s="1888"/>
      <c r="F36" s="1825"/>
      <c r="G36" s="1889"/>
      <c r="H36" s="1871"/>
      <c r="I36" s="1871"/>
      <c r="J36" s="1890"/>
      <c r="K36" s="1800"/>
      <c r="L36" s="1982"/>
      <c r="M36" s="1982"/>
      <c r="N36" s="2387"/>
      <c r="O36" s="2045"/>
      <c r="P36" s="1982"/>
      <c r="Q36" s="1982"/>
      <c r="R36" s="2911" t="s">
        <v>24</v>
      </c>
      <c r="S36" s="1981"/>
      <c r="T36" s="310"/>
      <c r="U36" s="311"/>
      <c r="V36" s="311" t="s">
        <v>250</v>
      </c>
      <c r="W36" s="312"/>
      <c r="X36" s="2875"/>
      <c r="Y36" s="1288"/>
      <c r="Z36" s="1288"/>
      <c r="AA36" s="1288"/>
      <c r="AB36" s="1288"/>
      <c r="AC36" s="1288"/>
      <c r="AD36" s="1288"/>
      <c r="AE36" s="1288"/>
      <c r="AF36" s="1288"/>
      <c r="AG36" s="1288"/>
      <c r="AH36" s="1288"/>
      <c r="AI36" s="1288"/>
      <c r="AJ36" s="1288"/>
      <c r="AK36" s="1288"/>
      <c r="AL36" s="2875"/>
      <c r="AM36" s="2875"/>
      <c r="AN36" s="2875"/>
      <c r="AO36" s="2875"/>
      <c r="AP36" s="2875"/>
      <c r="AQ36" s="2875"/>
      <c r="AR36" s="2875"/>
    </row>
    <row customHeight="1" ht="17.25">
      <c r="A37" s="1881"/>
      <c r="B37" s="2875"/>
      <c r="C37" s="1886"/>
      <c r="D37" s="1871"/>
      <c r="E37" s="1888"/>
      <c r="F37" s="1825"/>
      <c r="G37" s="1889"/>
      <c r="H37" s="1871"/>
      <c r="I37" s="1871"/>
      <c r="J37" s="1890"/>
      <c r="K37" s="1800"/>
      <c r="L37" s="2354"/>
      <c r="M37" s="2354"/>
      <c r="N37" s="2388"/>
      <c r="O37" s="1986"/>
      <c r="P37" s="310"/>
      <c r="Q37" s="311"/>
      <c r="R37" s="311" t="s">
        <v>251</v>
      </c>
      <c r="S37" s="1887"/>
      <c r="T37" s="1887"/>
      <c r="U37" s="1887"/>
      <c r="V37" s="1887"/>
      <c r="W37" s="312"/>
      <c r="X37" s="2875"/>
      <c r="Y37" s="1288"/>
      <c r="Z37" s="1288"/>
      <c r="AA37" s="1288"/>
      <c r="AB37" s="1288"/>
      <c r="AC37" s="1288"/>
      <c r="AD37" s="1288"/>
      <c r="AE37" s="1288"/>
      <c r="AF37" s="1288"/>
      <c r="AG37" s="1288"/>
      <c r="AH37" s="1288"/>
      <c r="AI37" s="1288"/>
      <c r="AJ37" s="1288"/>
      <c r="AK37" s="1288"/>
      <c r="AL37" s="2875"/>
      <c r="AM37" s="2875"/>
      <c r="AN37" s="2875"/>
      <c r="AO37" s="2875"/>
      <c r="AP37" s="2875"/>
      <c r="AQ37" s="2875"/>
      <c r="AR37" s="2875"/>
    </row>
    <row customHeight="1" ht="17.25">
      <c r="A38" s="1881"/>
      <c r="B38" s="2875"/>
      <c r="C38" s="1883"/>
      <c r="D38" s="1871"/>
      <c r="E38" s="1888"/>
      <c r="F38" s="1825"/>
      <c r="G38" s="1889"/>
      <c r="H38" s="1871"/>
      <c r="I38" s="1871"/>
      <c r="J38" s="1890"/>
      <c r="K38" s="1800"/>
      <c r="L38" s="1982" t="s">
        <v>103</v>
      </c>
      <c r="M38" s="1982" t="s">
        <v>92</v>
      </c>
      <c r="N38" s="2387" t="str">
        <f>IF(Z38="","",INDEX(TERRITORY_MR_LIST,MATCH(Z38,TERRITORY_LIST_ID,0)))</f>
        <v>Территория 7</v>
      </c>
      <c r="O38" s="2044" t="s">
        <v>56</v>
      </c>
      <c r="P38" s="1982"/>
      <c r="Q38" s="1982" t="s">
        <v>196</v>
      </c>
      <c r="R38" s="2911" t="s">
        <v>24</v>
      </c>
      <c r="S38" s="1981" t="s">
        <v>56</v>
      </c>
      <c r="T38" s="1852"/>
      <c r="U38" s="1852" t="s">
        <v>196</v>
      </c>
      <c r="V38" s="2912" t="s">
        <v>24</v>
      </c>
      <c r="W38" s="1842" t="s">
        <v>241</v>
      </c>
      <c r="X38" s="2875"/>
      <c r="Y38" s="1296"/>
      <c r="Z38" s="1296" t="s">
        <v>126</v>
      </c>
      <c r="AA38" s="1296"/>
      <c r="AB38" s="1296"/>
      <c r="AC38" s="2887" t="s">
        <v>243</v>
      </c>
      <c r="AD38" s="2887" t="s">
        <v>244</v>
      </c>
      <c r="AE38" s="1296" t="s">
        <v>270</v>
      </c>
      <c r="AF38" s="1296" t="s">
        <v>271</v>
      </c>
      <c r="AG38" s="1296" t="s">
        <v>272</v>
      </c>
      <c r="AH3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8" s="1296" t="str">
        <f>IF($G$18=0,"",$G$18)</f>
        <v>Производство тепловой энергии. Некомбинированная выработка, Передача. Тепловая энергия, Сбыт. Тепловая энергия</v>
      </c>
      <c r="AJ38" s="1296" t="str">
        <f>IF($J$18=0,"",$J$18)</f>
        <v>Льготные тарифы на тепловую энергию, поставляемую группе потребителей "потребители (кроме населения)"</v>
      </c>
      <c r="AK38" s="1296" t="str">
        <f>IF($K$38="нет","без дифференциации",IF($N$38=0,"",$N$38))</f>
        <v>Территория 7</v>
      </c>
      <c r="AL38" s="1885" t="str">
        <f>IF($O$38="нет","без дифференциации",IF($R$38=0,"",$R$38))</f>
        <v>без дифференциации</v>
      </c>
      <c r="AM38" s="1885" t="str">
        <f>IF($S$38="нет","без дифференциации",IF($V$38=0,"",$V$38))</f>
        <v>без дифференциации</v>
      </c>
      <c r="AN38" s="1296">
        <f>$I$18</f>
        <v>1</v>
      </c>
      <c r="AO38" s="1296" t="str">
        <f>$I$18&amp;"."&amp;$M$38</f>
        <v>1.7</v>
      </c>
      <c r="AP38" s="1296" t="str">
        <f>$I$18&amp;"."&amp;$M$38&amp;"."&amp;$Q$38</f>
        <v>1.7.1</v>
      </c>
      <c r="AQ38" s="1296" t="str">
        <f>$I$18&amp;"."&amp;$M$38&amp;"."&amp;$Q$38&amp;"."&amp;$U$38</f>
        <v>1.7.1.1</v>
      </c>
      <c r="AR38" s="2875"/>
    </row>
    <row customHeight="1" ht="17.25">
      <c r="A39" s="1881"/>
      <c r="B39" s="2875"/>
      <c r="C39" s="1886"/>
      <c r="D39" s="1871"/>
      <c r="E39" s="1888"/>
      <c r="F39" s="1825"/>
      <c r="G39" s="1889"/>
      <c r="H39" s="1871"/>
      <c r="I39" s="1871"/>
      <c r="J39" s="1890"/>
      <c r="K39" s="1800"/>
      <c r="L39" s="1982"/>
      <c r="M39" s="1982"/>
      <c r="N39" s="2387"/>
      <c r="O39" s="2045"/>
      <c r="P39" s="1982"/>
      <c r="Q39" s="1982"/>
      <c r="R39" s="2911" t="s">
        <v>24</v>
      </c>
      <c r="S39" s="1981"/>
      <c r="T39" s="310"/>
      <c r="U39" s="311"/>
      <c r="V39" s="311" t="s">
        <v>250</v>
      </c>
      <c r="W39" s="312"/>
      <c r="X39" s="2875"/>
      <c r="Y39" s="1288"/>
      <c r="Z39" s="1288"/>
      <c r="AA39" s="1288"/>
      <c r="AB39" s="1288"/>
      <c r="AC39" s="1288"/>
      <c r="AD39" s="1288"/>
      <c r="AE39" s="1288"/>
      <c r="AF39" s="1288"/>
      <c r="AG39" s="1288"/>
      <c r="AH39" s="1288"/>
      <c r="AI39" s="1288"/>
      <c r="AJ39" s="1288"/>
      <c r="AK39" s="1288"/>
      <c r="AL39" s="2875"/>
      <c r="AM39" s="2875"/>
      <c r="AN39" s="2875"/>
      <c r="AO39" s="2875"/>
      <c r="AP39" s="2875"/>
      <c r="AQ39" s="2875"/>
      <c r="AR39" s="2875"/>
    </row>
    <row customHeight="1" ht="17.25">
      <c r="A40" s="1881"/>
      <c r="B40" s="2875"/>
      <c r="C40" s="1886"/>
      <c r="D40" s="1871"/>
      <c r="E40" s="1888"/>
      <c r="F40" s="1825"/>
      <c r="G40" s="1889"/>
      <c r="H40" s="1871"/>
      <c r="I40" s="1871"/>
      <c r="J40" s="1890"/>
      <c r="K40" s="1800"/>
      <c r="L40" s="2354"/>
      <c r="M40" s="2354"/>
      <c r="N40" s="2388"/>
      <c r="O40" s="1986"/>
      <c r="P40" s="310"/>
      <c r="Q40" s="311"/>
      <c r="R40" s="311" t="s">
        <v>251</v>
      </c>
      <c r="S40" s="1887"/>
      <c r="T40" s="1887"/>
      <c r="U40" s="1887"/>
      <c r="V40" s="1887"/>
      <c r="W40" s="312"/>
      <c r="X40" s="2875"/>
      <c r="Y40" s="1288"/>
      <c r="Z40" s="1288"/>
      <c r="AA40" s="1288"/>
      <c r="AB40" s="1288"/>
      <c r="AC40" s="1288"/>
      <c r="AD40" s="1288"/>
      <c r="AE40" s="1288"/>
      <c r="AF40" s="1288"/>
      <c r="AG40" s="1288"/>
      <c r="AH40" s="1288"/>
      <c r="AI40" s="1288"/>
      <c r="AJ40" s="1288"/>
      <c r="AK40" s="1288"/>
      <c r="AL40" s="2875"/>
      <c r="AM40" s="2875"/>
      <c r="AN40" s="2875"/>
      <c r="AO40" s="2875"/>
      <c r="AP40" s="2875"/>
      <c r="AQ40" s="2875"/>
      <c r="AR40" s="2875"/>
    </row>
    <row customHeight="1" ht="17.25">
      <c r="A41" s="1881"/>
      <c r="B41" s="2875"/>
      <c r="C41" s="1883"/>
      <c r="D41" s="1871"/>
      <c r="E41" s="1888"/>
      <c r="F41" s="1825"/>
      <c r="G41" s="1889"/>
      <c r="H41" s="1871"/>
      <c r="I41" s="1871"/>
      <c r="J41" s="1890"/>
      <c r="K41" s="1800"/>
      <c r="L41" s="1982" t="s">
        <v>103</v>
      </c>
      <c r="M41" s="1982" t="s">
        <v>130</v>
      </c>
      <c r="N41" s="2387" t="str">
        <f>IF(Z41="","",INDEX(TERRITORY_MR_LIST,MATCH(Z41,TERRITORY_LIST_ID,0)))</f>
        <v>Территория 8</v>
      </c>
      <c r="O41" s="2044" t="s">
        <v>56</v>
      </c>
      <c r="P41" s="1982"/>
      <c r="Q41" s="1982" t="s">
        <v>196</v>
      </c>
      <c r="R41" s="2911" t="s">
        <v>24</v>
      </c>
      <c r="S41" s="1981" t="s">
        <v>61</v>
      </c>
      <c r="T41" s="1852"/>
      <c r="U41" s="1852" t="s">
        <v>196</v>
      </c>
      <c r="V41" s="1884" t="s">
        <v>273</v>
      </c>
      <c r="W41" s="1842" t="s">
        <v>241</v>
      </c>
      <c r="X41" s="2875"/>
      <c r="Y41" s="1296"/>
      <c r="Z41" s="1296" t="s">
        <v>131</v>
      </c>
      <c r="AA41" s="1296"/>
      <c r="AB41" s="1296"/>
      <c r="AC41" s="2887" t="s">
        <v>243</v>
      </c>
      <c r="AD41" s="2887" t="s">
        <v>244</v>
      </c>
      <c r="AE41" s="1296" t="s">
        <v>274</v>
      </c>
      <c r="AF41" s="1296" t="s">
        <v>275</v>
      </c>
      <c r="AG41" s="1296" t="s">
        <v>276</v>
      </c>
      <c r="AH4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41" s="1296" t="str">
        <f>IF($G$18=0,"",$G$18)</f>
        <v>Производство тепловой энергии. Некомбинированная выработка, Передача. Тепловая энергия, Сбыт. Тепловая энергия</v>
      </c>
      <c r="AJ41" s="1296" t="str">
        <f>IF($J$18=0,"",$J$18)</f>
        <v>Льготные тарифы на тепловую энергию, поставляемую группе потребителей "потребители (кроме населения)"</v>
      </c>
      <c r="AK41" s="1296" t="str">
        <f>IF($K$41="нет","без дифференциации",IF($N$41=0,"",$N$41))</f>
        <v>Территория 8</v>
      </c>
      <c r="AL41" s="1885" t="str">
        <f>IF($O$41="нет","без дифференциации",IF($R$41=0,"",$R$41))</f>
        <v>без дифференциации</v>
      </c>
      <c r="AM41" s="1885" t="str">
        <f>IF($S$41="нет","без дифференциации",IF($V$41=0,"",$V$41))</f>
        <v>ж-д ст. Лопарская</v>
      </c>
      <c r="AN41" s="1296">
        <f>$I$18</f>
        <v>1</v>
      </c>
      <c r="AO41" s="1296" t="str">
        <f>$I$18&amp;"."&amp;$M$41</f>
        <v>1.8</v>
      </c>
      <c r="AP41" s="1296" t="str">
        <f>$I$18&amp;"."&amp;$M$41&amp;"."&amp;$Q$41</f>
        <v>1.8.1</v>
      </c>
      <c r="AQ41" s="1296" t="str">
        <f>$I$18&amp;"."&amp;$M$41&amp;"."&amp;$Q$41&amp;"."&amp;$U$41</f>
        <v>1.8.1.1</v>
      </c>
      <c r="AR41" s="2875"/>
    </row>
    <row customHeight="1" ht="17.25">
      <c r="A42" s="1881"/>
      <c r="B42" s="2875"/>
      <c r="C42" s="1886"/>
      <c r="D42" s="1871"/>
      <c r="E42" s="1888"/>
      <c r="F42" s="1825"/>
      <c r="G42" s="1889"/>
      <c r="H42" s="1871"/>
      <c r="I42" s="1871"/>
      <c r="J42" s="1890"/>
      <c r="K42" s="1800"/>
      <c r="L42" s="1982"/>
      <c r="M42" s="1982"/>
      <c r="N42" s="2387"/>
      <c r="O42" s="2045"/>
      <c r="P42" s="1982"/>
      <c r="Q42" s="1982"/>
      <c r="R42" s="2911" t="s">
        <v>24</v>
      </c>
      <c r="S42" s="1981"/>
      <c r="T42" s="310"/>
      <c r="U42" s="311"/>
      <c r="V42" s="311" t="s">
        <v>250</v>
      </c>
      <c r="W42" s="312"/>
      <c r="X42" s="2875"/>
      <c r="Y42" s="1288"/>
      <c r="Z42" s="1288"/>
      <c r="AA42" s="1288"/>
      <c r="AB42" s="1288"/>
      <c r="AC42" s="1288"/>
      <c r="AD42" s="1288"/>
      <c r="AE42" s="1288"/>
      <c r="AF42" s="1288"/>
      <c r="AG42" s="1288"/>
      <c r="AH42" s="1288"/>
      <c r="AI42" s="1288"/>
      <c r="AJ42" s="1288"/>
      <c r="AK42" s="1288"/>
      <c r="AL42" s="2875"/>
      <c r="AM42" s="2875"/>
      <c r="AN42" s="2875"/>
      <c r="AO42" s="2875"/>
      <c r="AP42" s="2875"/>
      <c r="AQ42" s="2875"/>
      <c r="AR42" s="2875"/>
    </row>
    <row customHeight="1" ht="17.25">
      <c r="A43" s="1881"/>
      <c r="B43" s="2875"/>
      <c r="C43" s="1886"/>
      <c r="D43" s="1871"/>
      <c r="E43" s="1888"/>
      <c r="F43" s="1825"/>
      <c r="G43" s="1889"/>
      <c r="H43" s="1871"/>
      <c r="I43" s="1871"/>
      <c r="J43" s="1890"/>
      <c r="K43" s="1800"/>
      <c r="L43" s="2354"/>
      <c r="M43" s="2354"/>
      <c r="N43" s="2388"/>
      <c r="O43" s="1986"/>
      <c r="P43" s="310"/>
      <c r="Q43" s="311"/>
      <c r="R43" s="311" t="s">
        <v>251</v>
      </c>
      <c r="S43" s="1887"/>
      <c r="T43" s="1887"/>
      <c r="U43" s="1887"/>
      <c r="V43" s="1887"/>
      <c r="W43" s="312"/>
      <c r="X43" s="2875"/>
      <c r="Y43" s="1288"/>
      <c r="Z43" s="1288"/>
      <c r="AA43" s="1288"/>
      <c r="AB43" s="1288"/>
      <c r="AC43" s="1288"/>
      <c r="AD43" s="1288"/>
      <c r="AE43" s="1288"/>
      <c r="AF43" s="1288"/>
      <c r="AG43" s="1288"/>
      <c r="AH43" s="1288"/>
      <c r="AI43" s="1288"/>
      <c r="AJ43" s="1288"/>
      <c r="AK43" s="1288"/>
      <c r="AL43" s="2875"/>
      <c r="AM43" s="2875"/>
      <c r="AN43" s="2875"/>
      <c r="AO43" s="2875"/>
      <c r="AP43" s="2875"/>
      <c r="AQ43" s="2875"/>
      <c r="AR43" s="2875"/>
    </row>
    <row customHeight="1" ht="17.25">
      <c r="A44" s="1881"/>
      <c r="B44" s="2875"/>
      <c r="C44" s="1883"/>
      <c r="D44" s="1871"/>
      <c r="E44" s="1888"/>
      <c r="F44" s="1825"/>
      <c r="G44" s="1889"/>
      <c r="H44" s="1871"/>
      <c r="I44" s="1871"/>
      <c r="J44" s="1890"/>
      <c r="K44" s="1800"/>
      <c r="L44" s="1982" t="s">
        <v>103</v>
      </c>
      <c r="M44" s="1982" t="s">
        <v>135</v>
      </c>
      <c r="N44" s="2387" t="str">
        <f>IF(Z44="","",INDEX(TERRITORY_MR_LIST,MATCH(Z44,TERRITORY_LIST_ID,0)))</f>
        <v>Территория 9</v>
      </c>
      <c r="O44" s="2044" t="s">
        <v>56</v>
      </c>
      <c r="P44" s="1982"/>
      <c r="Q44" s="1982" t="s">
        <v>196</v>
      </c>
      <c r="R44" s="2911" t="s">
        <v>24</v>
      </c>
      <c r="S44" s="1981" t="s">
        <v>56</v>
      </c>
      <c r="T44" s="1852"/>
      <c r="U44" s="1852" t="s">
        <v>196</v>
      </c>
      <c r="V44" s="2912" t="s">
        <v>24</v>
      </c>
      <c r="W44" s="1842" t="s">
        <v>241</v>
      </c>
      <c r="X44" s="2875"/>
      <c r="Y44" s="1296"/>
      <c r="Z44" s="1296" t="s">
        <v>136</v>
      </c>
      <c r="AA44" s="1296"/>
      <c r="AB44" s="1296"/>
      <c r="AC44" s="2887" t="s">
        <v>243</v>
      </c>
      <c r="AD44" s="2887" t="s">
        <v>244</v>
      </c>
      <c r="AE44" s="1296" t="s">
        <v>277</v>
      </c>
      <c r="AF44" s="1296" t="s">
        <v>278</v>
      </c>
      <c r="AG44" s="1296" t="s">
        <v>279</v>
      </c>
      <c r="AH4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44" s="1296" t="str">
        <f>IF($G$18=0,"",$G$18)</f>
        <v>Производство тепловой энергии. Некомбинированная выработка, Передача. Тепловая энергия, Сбыт. Тепловая энергия</v>
      </c>
      <c r="AJ44" s="1296" t="str">
        <f>IF($J$18=0,"",$J$18)</f>
        <v>Льготные тарифы на тепловую энергию, поставляемую группе потребителей "потребители (кроме населения)"</v>
      </c>
      <c r="AK44" s="1296" t="str">
        <f>IF($K$44="нет","без дифференциации",IF($N$44=0,"",$N$44))</f>
        <v>Территория 9</v>
      </c>
      <c r="AL44" s="1885" t="str">
        <f>IF($O$44="нет","без дифференциации",IF($R$44=0,"",$R$44))</f>
        <v>без дифференциации</v>
      </c>
      <c r="AM44" s="1885" t="str">
        <f>IF($S$44="нет","без дифференциации",IF($V$44=0,"",$V$44))</f>
        <v>без дифференциации</v>
      </c>
      <c r="AN44" s="1296">
        <f>$I$18</f>
        <v>1</v>
      </c>
      <c r="AO44" s="1296" t="str">
        <f>$I$18&amp;"."&amp;$M$44</f>
        <v>1.9</v>
      </c>
      <c r="AP44" s="1296" t="str">
        <f>$I$18&amp;"."&amp;$M$44&amp;"."&amp;$Q$44</f>
        <v>1.9.1</v>
      </c>
      <c r="AQ44" s="1296" t="str">
        <f>$I$18&amp;"."&amp;$M$44&amp;"."&amp;$Q$44&amp;"."&amp;$U$44</f>
        <v>1.9.1.1</v>
      </c>
      <c r="AR44" s="2875"/>
    </row>
    <row customHeight="1" ht="17.25">
      <c r="A45" s="1881"/>
      <c r="B45" s="2875"/>
      <c r="C45" s="1886"/>
      <c r="D45" s="1871"/>
      <c r="E45" s="1888"/>
      <c r="F45" s="1825"/>
      <c r="G45" s="1889"/>
      <c r="H45" s="1871"/>
      <c r="I45" s="1871"/>
      <c r="J45" s="1890"/>
      <c r="K45" s="1800"/>
      <c r="L45" s="1982"/>
      <c r="M45" s="1982"/>
      <c r="N45" s="2387"/>
      <c r="O45" s="2045"/>
      <c r="P45" s="1982"/>
      <c r="Q45" s="1982"/>
      <c r="R45" s="2911" t="s">
        <v>24</v>
      </c>
      <c r="S45" s="1981"/>
      <c r="T45" s="310"/>
      <c r="U45" s="311"/>
      <c r="V45" s="311" t="s">
        <v>250</v>
      </c>
      <c r="W45" s="312"/>
      <c r="X45" s="2875"/>
      <c r="Y45" s="1288"/>
      <c r="Z45" s="1288"/>
      <c r="AA45" s="1288"/>
      <c r="AB45" s="1288"/>
      <c r="AC45" s="1288"/>
      <c r="AD45" s="1288"/>
      <c r="AE45" s="1288"/>
      <c r="AF45" s="1288"/>
      <c r="AG45" s="1288"/>
      <c r="AH45" s="1288"/>
      <c r="AI45" s="1288"/>
      <c r="AJ45" s="1288"/>
      <c r="AK45" s="1288"/>
      <c r="AL45" s="2875"/>
      <c r="AM45" s="2875"/>
      <c r="AN45" s="2875"/>
      <c r="AO45" s="2875"/>
      <c r="AP45" s="2875"/>
      <c r="AQ45" s="2875"/>
      <c r="AR45" s="2875"/>
    </row>
    <row customHeight="1" ht="17.25">
      <c r="A46" s="1881"/>
      <c r="B46" s="2875"/>
      <c r="C46" s="1886"/>
      <c r="D46" s="1871"/>
      <c r="E46" s="1888"/>
      <c r="F46" s="1825"/>
      <c r="G46" s="1889"/>
      <c r="H46" s="1871"/>
      <c r="I46" s="1871"/>
      <c r="J46" s="1890"/>
      <c r="K46" s="1800"/>
      <c r="L46" s="2354"/>
      <c r="M46" s="2354"/>
      <c r="N46" s="2388"/>
      <c r="O46" s="1986"/>
      <c r="P46" s="310"/>
      <c r="Q46" s="311"/>
      <c r="R46" s="311" t="s">
        <v>251</v>
      </c>
      <c r="S46" s="1887"/>
      <c r="T46" s="1887"/>
      <c r="U46" s="1887"/>
      <c r="V46" s="1887"/>
      <c r="W46" s="312"/>
      <c r="X46" s="2875"/>
      <c r="Y46" s="1288"/>
      <c r="Z46" s="1288"/>
      <c r="AA46" s="1288"/>
      <c r="AB46" s="1288"/>
      <c r="AC46" s="1288"/>
      <c r="AD46" s="1288"/>
      <c r="AE46" s="1288"/>
      <c r="AF46" s="1288"/>
      <c r="AG46" s="1288"/>
      <c r="AH46" s="1288"/>
      <c r="AI46" s="1288"/>
      <c r="AJ46" s="1288"/>
      <c r="AK46" s="1288"/>
      <c r="AL46" s="2875"/>
      <c r="AM46" s="2875"/>
      <c r="AN46" s="2875"/>
      <c r="AO46" s="2875"/>
      <c r="AP46" s="2875"/>
      <c r="AQ46" s="2875"/>
      <c r="AR46" s="2875"/>
    </row>
    <row customHeight="1" ht="17.25">
      <c r="A47" s="1881"/>
      <c r="B47" s="2875"/>
      <c r="C47" s="1883"/>
      <c r="D47" s="1871"/>
      <c r="E47" s="1888"/>
      <c r="F47" s="1825"/>
      <c r="G47" s="1889"/>
      <c r="H47" s="1871"/>
      <c r="I47" s="1871"/>
      <c r="J47" s="1890"/>
      <c r="K47" s="1800"/>
      <c r="L47" s="1982" t="s">
        <v>103</v>
      </c>
      <c r="M47" s="1982" t="s">
        <v>140</v>
      </c>
      <c r="N47" s="2387" t="str">
        <f>IF(Z47="","",INDEX(TERRITORY_MR_LIST,MATCH(Z47,TERRITORY_LIST_ID,0)))</f>
        <v>Территория 10</v>
      </c>
      <c r="O47" s="2044" t="s">
        <v>56</v>
      </c>
      <c r="P47" s="1982"/>
      <c r="Q47" s="1982" t="s">
        <v>196</v>
      </c>
      <c r="R47" s="2911" t="s">
        <v>24</v>
      </c>
      <c r="S47" s="1981" t="s">
        <v>56</v>
      </c>
      <c r="T47" s="1852"/>
      <c r="U47" s="1852" t="s">
        <v>196</v>
      </c>
      <c r="V47" s="2912" t="s">
        <v>24</v>
      </c>
      <c r="W47" s="1842" t="s">
        <v>241</v>
      </c>
      <c r="X47" s="2875"/>
      <c r="Y47" s="1296"/>
      <c r="Z47" s="1296" t="s">
        <v>141</v>
      </c>
      <c r="AA47" s="1296"/>
      <c r="AB47" s="1296"/>
      <c r="AC47" s="2887" t="s">
        <v>243</v>
      </c>
      <c r="AD47" s="2887" t="s">
        <v>244</v>
      </c>
      <c r="AE47" s="1296" t="s">
        <v>280</v>
      </c>
      <c r="AF47" s="1296" t="s">
        <v>281</v>
      </c>
      <c r="AG47" s="1296" t="s">
        <v>282</v>
      </c>
      <c r="AH4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47" s="1296" t="str">
        <f>IF($G$18=0,"",$G$18)</f>
        <v>Производство тепловой энергии. Некомбинированная выработка, Передача. Тепловая энергия, Сбыт. Тепловая энергия</v>
      </c>
      <c r="AJ47" s="1296" t="str">
        <f>IF($J$18=0,"",$J$18)</f>
        <v>Льготные тарифы на тепловую энергию, поставляемую группе потребителей "потребители (кроме населения)"</v>
      </c>
      <c r="AK47" s="1296" t="str">
        <f>IF($K$47="нет","без дифференциации",IF($N$47=0,"",$N$47))</f>
        <v>Территория 10</v>
      </c>
      <c r="AL47" s="1885" t="str">
        <f>IF($O$47="нет","без дифференциации",IF($R$47=0,"",$R$47))</f>
        <v>без дифференциации</v>
      </c>
      <c r="AM47" s="1885" t="str">
        <f>IF($S$47="нет","без дифференциации",IF($V$47=0,"",$V$47))</f>
        <v>без дифференциации</v>
      </c>
      <c r="AN47" s="1296">
        <f>$I$18</f>
        <v>1</v>
      </c>
      <c r="AO47" s="1296" t="str">
        <f>$I$18&amp;"."&amp;$M$47</f>
        <v>1.10</v>
      </c>
      <c r="AP47" s="1296" t="str">
        <f>$I$18&amp;"."&amp;$M$47&amp;"."&amp;$Q$47</f>
        <v>1.10.1</v>
      </c>
      <c r="AQ47" s="1296" t="str">
        <f>$I$18&amp;"."&amp;$M$47&amp;"."&amp;$Q$47&amp;"."&amp;$U$47</f>
        <v>1.10.1.1</v>
      </c>
      <c r="AR47" s="2875"/>
    </row>
    <row customHeight="1" ht="17.25">
      <c r="A48" s="1881"/>
      <c r="B48" s="2875"/>
      <c r="C48" s="1886"/>
      <c r="D48" s="1871"/>
      <c r="E48" s="1888"/>
      <c r="F48" s="1825"/>
      <c r="G48" s="1889"/>
      <c r="H48" s="1871"/>
      <c r="I48" s="1871"/>
      <c r="J48" s="1890"/>
      <c r="K48" s="1800"/>
      <c r="L48" s="1982"/>
      <c r="M48" s="1982"/>
      <c r="N48" s="2387"/>
      <c r="O48" s="2045"/>
      <c r="P48" s="1982"/>
      <c r="Q48" s="1982"/>
      <c r="R48" s="2911" t="s">
        <v>24</v>
      </c>
      <c r="S48" s="1981"/>
      <c r="T48" s="310"/>
      <c r="U48" s="311"/>
      <c r="V48" s="311" t="s">
        <v>250</v>
      </c>
      <c r="W48" s="312"/>
      <c r="X48" s="2875"/>
      <c r="Y48" s="1288"/>
      <c r="Z48" s="1288"/>
      <c r="AA48" s="1288"/>
      <c r="AB48" s="1288"/>
      <c r="AC48" s="1288"/>
      <c r="AD48" s="1288"/>
      <c r="AE48" s="1288"/>
      <c r="AF48" s="1288"/>
      <c r="AG48" s="1288"/>
      <c r="AH48" s="1288"/>
      <c r="AI48" s="1288"/>
      <c r="AJ48" s="1288"/>
      <c r="AK48" s="1288"/>
      <c r="AL48" s="2875"/>
      <c r="AM48" s="2875"/>
      <c r="AN48" s="2875"/>
      <c r="AO48" s="2875"/>
      <c r="AP48" s="2875"/>
      <c r="AQ48" s="2875"/>
      <c r="AR48" s="2875"/>
    </row>
    <row customHeight="1" ht="17.25">
      <c r="A49" s="1881"/>
      <c r="B49" s="2875"/>
      <c r="C49" s="1886"/>
      <c r="D49" s="1871"/>
      <c r="E49" s="1888"/>
      <c r="F49" s="1825"/>
      <c r="G49" s="1889"/>
      <c r="H49" s="1871"/>
      <c r="I49" s="1871"/>
      <c r="J49" s="1890"/>
      <c r="K49" s="1800"/>
      <c r="L49" s="2354"/>
      <c r="M49" s="2354"/>
      <c r="N49" s="2388"/>
      <c r="O49" s="1986"/>
      <c r="P49" s="310"/>
      <c r="Q49" s="311"/>
      <c r="R49" s="311" t="s">
        <v>251</v>
      </c>
      <c r="S49" s="1887"/>
      <c r="T49" s="1887"/>
      <c r="U49" s="1887"/>
      <c r="V49" s="1887"/>
      <c r="W49" s="312"/>
      <c r="X49" s="2875"/>
      <c r="Y49" s="1288"/>
      <c r="Z49" s="1288"/>
      <c r="AA49" s="1288"/>
      <c r="AB49" s="1288"/>
      <c r="AC49" s="1288"/>
      <c r="AD49" s="1288"/>
      <c r="AE49" s="1288"/>
      <c r="AF49" s="1288"/>
      <c r="AG49" s="1288"/>
      <c r="AH49" s="1288"/>
      <c r="AI49" s="1288"/>
      <c r="AJ49" s="1288"/>
      <c r="AK49" s="1288"/>
      <c r="AL49" s="2875"/>
      <c r="AM49" s="2875"/>
      <c r="AN49" s="2875"/>
      <c r="AO49" s="2875"/>
      <c r="AP49" s="2875"/>
      <c r="AQ49" s="2875"/>
      <c r="AR49" s="2875"/>
    </row>
    <row customHeight="1" ht="17.25">
      <c r="A50" s="1881"/>
      <c r="B50" s="2875"/>
      <c r="C50" s="1883"/>
      <c r="D50" s="1871"/>
      <c r="E50" s="1888"/>
      <c r="F50" s="1825"/>
      <c r="G50" s="1889"/>
      <c r="H50" s="1871"/>
      <c r="I50" s="1871"/>
      <c r="J50" s="1890"/>
      <c r="K50" s="1800"/>
      <c r="L50" s="1982" t="s">
        <v>103</v>
      </c>
      <c r="M50" s="1982" t="s">
        <v>146</v>
      </c>
      <c r="N50" s="2387" t="str">
        <f>IF(Z50="","",INDEX(TERRITORY_MR_LIST,MATCH(Z50,TERRITORY_LIST_ID,0)))</f>
        <v>Территория 11</v>
      </c>
      <c r="O50" s="2044" t="s">
        <v>56</v>
      </c>
      <c r="P50" s="1982"/>
      <c r="Q50" s="1982" t="s">
        <v>196</v>
      </c>
      <c r="R50" s="2911" t="s">
        <v>24</v>
      </c>
      <c r="S50" s="1981" t="s">
        <v>61</v>
      </c>
      <c r="T50" s="1852"/>
      <c r="U50" s="1852" t="s">
        <v>196</v>
      </c>
      <c r="V50" s="1884" t="s">
        <v>283</v>
      </c>
      <c r="W50" s="1842" t="s">
        <v>241</v>
      </c>
      <c r="X50" s="2875"/>
      <c r="Y50" s="1296"/>
      <c r="Z50" s="1296" t="s">
        <v>147</v>
      </c>
      <c r="AA50" s="1296"/>
      <c r="AB50" s="1296"/>
      <c r="AC50" s="2887" t="s">
        <v>243</v>
      </c>
      <c r="AD50" s="2887" t="s">
        <v>244</v>
      </c>
      <c r="AE50" s="1296" t="s">
        <v>284</v>
      </c>
      <c r="AF50" s="1296" t="s">
        <v>285</v>
      </c>
      <c r="AG50" s="1296" t="s">
        <v>286</v>
      </c>
      <c r="AH5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50" s="1296" t="str">
        <f>IF($G$18=0,"",$G$18)</f>
        <v>Производство тепловой энергии. Некомбинированная выработка, Передача. Тепловая энергия, Сбыт. Тепловая энергия</v>
      </c>
      <c r="AJ50" s="1296" t="str">
        <f>IF($J$18=0,"",$J$18)</f>
        <v>Льготные тарифы на тепловую энергию, поставляемую группе потребителей "потребители (кроме населения)"</v>
      </c>
      <c r="AK50" s="1296" t="str">
        <f>IF($K$50="нет","без дифференциации",IF($N$50=0,"",$N$50))</f>
        <v>Территория 11</v>
      </c>
      <c r="AL50" s="1885" t="str">
        <f>IF($O$50="нет","без дифференциации",IF($R$50=0,"",$R$50))</f>
        <v>без дифференциации</v>
      </c>
      <c r="AM50" s="1885" t="str">
        <f>IF($S$50="нет","без дифференциации",IF($V$50=0,"",$V$50))</f>
        <v>потребители, присоединенные к тепловым сетям АО "МЭС"</v>
      </c>
      <c r="AN50" s="1296">
        <f>$I$18</f>
        <v>1</v>
      </c>
      <c r="AO50" s="1296" t="str">
        <f>$I$18&amp;"."&amp;$M$50</f>
        <v>1.11</v>
      </c>
      <c r="AP50" s="1296" t="str">
        <f>$I$18&amp;"."&amp;$M$50&amp;"."&amp;$Q$50</f>
        <v>1.11.1</v>
      </c>
      <c r="AQ50" s="1296" t="str">
        <f>$I$18&amp;"."&amp;$M$50&amp;"."&amp;$Q$50&amp;"."&amp;$U$50</f>
        <v>1.11.1.1</v>
      </c>
      <c r="AR50" s="2875"/>
    </row>
    <row customHeight="1" ht="17.25">
      <c r="A51" s="1881"/>
      <c r="B51" s="2875"/>
      <c r="C51" s="1883"/>
      <c r="D51" s="1871"/>
      <c r="E51" s="1888"/>
      <c r="F51" s="1825"/>
      <c r="G51" s="1889"/>
      <c r="H51" s="1796"/>
      <c r="I51" s="1796"/>
      <c r="J51" s="1797"/>
      <c r="K51" s="1889"/>
      <c r="L51" s="1796"/>
      <c r="M51" s="1796"/>
      <c r="N51" s="1889"/>
      <c r="O51" s="1889"/>
      <c r="P51" s="1796"/>
      <c r="Q51" s="1796"/>
      <c r="R51" s="1798"/>
      <c r="S51" s="1889"/>
      <c r="T51" s="1852" t="s">
        <v>103</v>
      </c>
      <c r="U51" s="1852" t="s">
        <v>102</v>
      </c>
      <c r="V51" s="1884" t="s">
        <v>287</v>
      </c>
      <c r="W51" s="1842" t="s">
        <v>241</v>
      </c>
      <c r="X51" s="2875"/>
      <c r="Y51" s="1296"/>
      <c r="Z51" s="1296"/>
      <c r="AA51" s="1296"/>
      <c r="AB51" s="1296"/>
      <c r="AC51" s="2887" t="s">
        <v>243</v>
      </c>
      <c r="AD51" s="2887" t="s">
        <v>244</v>
      </c>
      <c r="AE51" s="2887" t="s">
        <v>284</v>
      </c>
      <c r="AF51" s="2887" t="s">
        <v>285</v>
      </c>
      <c r="AG51" s="1296" t="s">
        <v>288</v>
      </c>
      <c r="AH5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51" s="1296" t="str">
        <f>IF($G$18=0,"",$G$18)</f>
        <v>Производство тепловой энергии. Некомбинированная выработка, Передача. Тепловая энергия, Сбыт. Тепловая энергия</v>
      </c>
      <c r="AJ51" s="1296" t="str">
        <f>IF($J$18=0,"",$J$18)</f>
        <v>Льготные тарифы на тепловую энергию, поставляемую группе потребителей "потребители (кроме населения)"</v>
      </c>
      <c r="AK51" s="1296" t="str">
        <f>IF($K$50="нет","без дифференциации",IF($N$50=0,"",$N$50))</f>
        <v>Территория 11</v>
      </c>
      <c r="AL51" s="1885" t="str">
        <f>IF($O$50="нет","без дифференциации",IF($R$50=0,"",$R$50))</f>
        <v>без дифференциации</v>
      </c>
      <c r="AM51" s="1885" t="str">
        <f>IF($S$51="нет","без дифференциации",IF($V$51=0,"",$V$51))</f>
        <v>потребители, присоединенные к тепловым сетям МУП "Водоканал-Ревда"</v>
      </c>
      <c r="AN51" s="1296">
        <f>$I$18</f>
        <v>1</v>
      </c>
      <c r="AO51" s="1296" t="str">
        <f>$I$18&amp;"."&amp;$M$50</f>
        <v>1.11</v>
      </c>
      <c r="AP51" s="1296" t="str">
        <f>$I$18&amp;"."&amp;$M$50&amp;"."&amp;$Q$50</f>
        <v>1.11.1</v>
      </c>
      <c r="AQ51" s="1296" t="str">
        <f>$I$18&amp;"."&amp;$M$50&amp;"."&amp;$Q$50&amp;"."&amp;$U$51</f>
        <v>1.11.1.2</v>
      </c>
      <c r="AR51" s="2875"/>
    </row>
    <row customHeight="1" ht="17.25">
      <c r="A52" s="1881"/>
      <c r="B52" s="2875"/>
      <c r="C52" s="1886"/>
      <c r="D52" s="1871"/>
      <c r="E52" s="1888"/>
      <c r="F52" s="1825"/>
      <c r="G52" s="1889"/>
      <c r="H52" s="1871"/>
      <c r="I52" s="1871"/>
      <c r="J52" s="1890"/>
      <c r="K52" s="1800"/>
      <c r="L52" s="1982"/>
      <c r="M52" s="1982"/>
      <c r="N52" s="2387"/>
      <c r="O52" s="2045"/>
      <c r="P52" s="1982"/>
      <c r="Q52" s="1982"/>
      <c r="R52" s="2911" t="s">
        <v>24</v>
      </c>
      <c r="S52" s="1981"/>
      <c r="T52" s="310"/>
      <c r="U52" s="311"/>
      <c r="V52" s="311" t="s">
        <v>250</v>
      </c>
      <c r="W52" s="312"/>
      <c r="X52" s="2875"/>
      <c r="Y52" s="1288"/>
      <c r="Z52" s="1288"/>
      <c r="AA52" s="1288"/>
      <c r="AB52" s="1288"/>
      <c r="AC52" s="1288"/>
      <c r="AD52" s="1288"/>
      <c r="AE52" s="1288"/>
      <c r="AF52" s="1288"/>
      <c r="AG52" s="1288"/>
      <c r="AH52" s="1288"/>
      <c r="AI52" s="1288"/>
      <c r="AJ52" s="1288"/>
      <c r="AK52" s="1288"/>
      <c r="AL52" s="2875"/>
      <c r="AM52" s="2875"/>
      <c r="AN52" s="2875"/>
      <c r="AO52" s="2875"/>
      <c r="AP52" s="2875"/>
      <c r="AQ52" s="2875"/>
      <c r="AR52" s="2875"/>
    </row>
    <row customHeight="1" ht="17.25">
      <c r="A53" s="1881"/>
      <c r="B53" s="2875"/>
      <c r="C53" s="1886"/>
      <c r="D53" s="1871"/>
      <c r="E53" s="1888"/>
      <c r="F53" s="1825"/>
      <c r="G53" s="1889"/>
      <c r="H53" s="1871"/>
      <c r="I53" s="1871"/>
      <c r="J53" s="1890"/>
      <c r="K53" s="1800"/>
      <c r="L53" s="2354"/>
      <c r="M53" s="2354"/>
      <c r="N53" s="2388"/>
      <c r="O53" s="1986"/>
      <c r="P53" s="310"/>
      <c r="Q53" s="311"/>
      <c r="R53" s="311" t="s">
        <v>251</v>
      </c>
      <c r="S53" s="1887"/>
      <c r="T53" s="1887"/>
      <c r="U53" s="1887"/>
      <c r="V53" s="1887"/>
      <c r="W53" s="312"/>
      <c r="X53" s="2875"/>
      <c r="Y53" s="1288"/>
      <c r="Z53" s="1288"/>
      <c r="AA53" s="1288"/>
      <c r="AB53" s="1288"/>
      <c r="AC53" s="1288"/>
      <c r="AD53" s="1288"/>
      <c r="AE53" s="1288"/>
      <c r="AF53" s="1288"/>
      <c r="AG53" s="1288"/>
      <c r="AH53" s="1288"/>
      <c r="AI53" s="1288"/>
      <c r="AJ53" s="1288"/>
      <c r="AK53" s="1288"/>
      <c r="AL53" s="2875"/>
      <c r="AM53" s="2875"/>
      <c r="AN53" s="2875"/>
      <c r="AO53" s="2875"/>
      <c r="AP53" s="2875"/>
      <c r="AQ53" s="2875"/>
      <c r="AR53" s="2875"/>
    </row>
    <row customHeight="1" ht="17.25">
      <c r="A54" s="1881"/>
      <c r="B54" s="2875"/>
      <c r="C54" s="1883"/>
      <c r="D54" s="1871"/>
      <c r="E54" s="1888"/>
      <c r="F54" s="1825"/>
      <c r="G54" s="1889"/>
      <c r="H54" s="1871"/>
      <c r="I54" s="1871"/>
      <c r="J54" s="1890"/>
      <c r="K54" s="1800"/>
      <c r="L54" s="1982" t="s">
        <v>103</v>
      </c>
      <c r="M54" s="1982" t="s">
        <v>151</v>
      </c>
      <c r="N54" s="2387" t="str">
        <f>IF(Z54="","",INDEX(TERRITORY_MR_LIST,MATCH(Z54,TERRITORY_LIST_ID,0)))</f>
        <v>Территория 12</v>
      </c>
      <c r="O54" s="2044" t="s">
        <v>56</v>
      </c>
      <c r="P54" s="1982"/>
      <c r="Q54" s="1982" t="s">
        <v>196</v>
      </c>
      <c r="R54" s="2911" t="s">
        <v>24</v>
      </c>
      <c r="S54" s="1981" t="s">
        <v>61</v>
      </c>
      <c r="T54" s="1852"/>
      <c r="U54" s="1852" t="s">
        <v>196</v>
      </c>
      <c r="V54" s="1884" t="s">
        <v>289</v>
      </c>
      <c r="W54" s="1842" t="s">
        <v>241</v>
      </c>
      <c r="X54" s="2875"/>
      <c r="Y54" s="1296"/>
      <c r="Z54" s="1296" t="s">
        <v>152</v>
      </c>
      <c r="AA54" s="1296"/>
      <c r="AB54" s="1296"/>
      <c r="AC54" s="2887" t="s">
        <v>243</v>
      </c>
      <c r="AD54" s="2887" t="s">
        <v>244</v>
      </c>
      <c r="AE54" s="1296" t="s">
        <v>290</v>
      </c>
      <c r="AF54" s="1296" t="s">
        <v>291</v>
      </c>
      <c r="AG54" s="1296" t="s">
        <v>292</v>
      </c>
      <c r="AH5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54" s="1296" t="str">
        <f>IF($G$18=0,"",$G$18)</f>
        <v>Производство тепловой энергии. Некомбинированная выработка, Передача. Тепловая энергия, Сбыт. Тепловая энергия</v>
      </c>
      <c r="AJ54" s="1296" t="str">
        <f>IF($J$18=0,"",$J$18)</f>
        <v>Льготные тарифы на тепловую энергию, поставляемую группе потребителей "потребители (кроме населения)"</v>
      </c>
      <c r="AK54" s="1296" t="str">
        <f>IF($K$54="нет","без дифференциации",IF($N$54=0,"",$N$54))</f>
        <v>Территория 12</v>
      </c>
      <c r="AL54" s="1885" t="str">
        <f>IF($O$54="нет","без дифференциации",IF($R$54=0,"",$R$54))</f>
        <v>без дифференциации</v>
      </c>
      <c r="AM54" s="1885" t="str">
        <f>IF($S$54="нет","без дифференциации",IF($V$54=0,"",$V$54))</f>
        <v>нп Высокий</v>
      </c>
      <c r="AN54" s="1296">
        <f>$I$18</f>
        <v>1</v>
      </c>
      <c r="AO54" s="1296" t="str">
        <f>$I$18&amp;"."&amp;$M$54</f>
        <v>1.12</v>
      </c>
      <c r="AP54" s="1296" t="str">
        <f>$I$18&amp;"."&amp;$M$54&amp;"."&amp;$Q$54</f>
        <v>1.12.1</v>
      </c>
      <c r="AQ54" s="1296" t="str">
        <f>$I$18&amp;"."&amp;$M$54&amp;"."&amp;$Q$54&amp;"."&amp;$U$54</f>
        <v>1.12.1.1</v>
      </c>
      <c r="AR54" s="2875"/>
    </row>
    <row customHeight="1" ht="17.25">
      <c r="A55" s="1881"/>
      <c r="B55" s="2875"/>
      <c r="C55" s="1886"/>
      <c r="D55" s="1871"/>
      <c r="E55" s="1888"/>
      <c r="F55" s="1825"/>
      <c r="G55" s="1889"/>
      <c r="H55" s="1871"/>
      <c r="I55" s="1871"/>
      <c r="J55" s="1890"/>
      <c r="K55" s="1800"/>
      <c r="L55" s="1982"/>
      <c r="M55" s="1982"/>
      <c r="N55" s="2387"/>
      <c r="O55" s="2045"/>
      <c r="P55" s="1982"/>
      <c r="Q55" s="1982"/>
      <c r="R55" s="2911" t="s">
        <v>24</v>
      </c>
      <c r="S55" s="1981"/>
      <c r="T55" s="310"/>
      <c r="U55" s="311"/>
      <c r="V55" s="311" t="s">
        <v>250</v>
      </c>
      <c r="W55" s="312"/>
      <c r="X55" s="2875"/>
      <c r="Y55" s="1288"/>
      <c r="Z55" s="1288"/>
      <c r="AA55" s="1288"/>
      <c r="AB55" s="1288"/>
      <c r="AC55" s="1288"/>
      <c r="AD55" s="1288"/>
      <c r="AE55" s="1288"/>
      <c r="AF55" s="1288"/>
      <c r="AG55" s="1288"/>
      <c r="AH55" s="1288"/>
      <c r="AI55" s="1288"/>
      <c r="AJ55" s="1288"/>
      <c r="AK55" s="1288"/>
      <c r="AL55" s="2875"/>
      <c r="AM55" s="2875"/>
      <c r="AN55" s="2875"/>
      <c r="AO55" s="2875"/>
      <c r="AP55" s="2875"/>
      <c r="AQ55" s="2875"/>
      <c r="AR55" s="2875"/>
    </row>
    <row customHeight="1" ht="17.25">
      <c r="A56" s="1881"/>
      <c r="B56" s="2875"/>
      <c r="C56" s="1886"/>
      <c r="D56" s="1871"/>
      <c r="E56" s="1888"/>
      <c r="F56" s="1825"/>
      <c r="G56" s="1889"/>
      <c r="H56" s="1871"/>
      <c r="I56" s="1871"/>
      <c r="J56" s="1890"/>
      <c r="K56" s="1800"/>
      <c r="L56" s="2354"/>
      <c r="M56" s="2354"/>
      <c r="N56" s="2388"/>
      <c r="O56" s="1986"/>
      <c r="P56" s="310"/>
      <c r="Q56" s="311"/>
      <c r="R56" s="311" t="s">
        <v>251</v>
      </c>
      <c r="S56" s="1887"/>
      <c r="T56" s="1887"/>
      <c r="U56" s="1887"/>
      <c r="V56" s="1887"/>
      <c r="W56" s="312"/>
      <c r="X56" s="2875"/>
      <c r="Y56" s="1288"/>
      <c r="Z56" s="1288"/>
      <c r="AA56" s="1288"/>
      <c r="AB56" s="1288"/>
      <c r="AC56" s="1288"/>
      <c r="AD56" s="1288"/>
      <c r="AE56" s="1288"/>
      <c r="AF56" s="1288"/>
      <c r="AG56" s="1288"/>
      <c r="AH56" s="1288"/>
      <c r="AI56" s="1288"/>
      <c r="AJ56" s="1288"/>
      <c r="AK56" s="1288"/>
      <c r="AL56" s="2875"/>
      <c r="AM56" s="2875"/>
      <c r="AN56" s="2875"/>
      <c r="AO56" s="2875"/>
      <c r="AP56" s="2875"/>
      <c r="AQ56" s="2875"/>
      <c r="AR56" s="2875"/>
    </row>
    <row customHeight="1" ht="17.25">
      <c r="A57" s="1881"/>
      <c r="B57" s="2875"/>
      <c r="C57" s="1883"/>
      <c r="D57" s="1871"/>
      <c r="E57" s="1888"/>
      <c r="F57" s="1825"/>
      <c r="G57" s="1889"/>
      <c r="H57" s="1871"/>
      <c r="I57" s="1871"/>
      <c r="J57" s="1890"/>
      <c r="K57" s="1800"/>
      <c r="L57" s="1982" t="s">
        <v>103</v>
      </c>
      <c r="M57" s="1982" t="s">
        <v>155</v>
      </c>
      <c r="N57" s="2387" t="str">
        <f>IF(Z57="","",INDEX(TERRITORY_MR_LIST,MATCH(Z57,TERRITORY_LIST_ID,0)))</f>
        <v>Территория 13</v>
      </c>
      <c r="O57" s="2044" t="s">
        <v>56</v>
      </c>
      <c r="P57" s="1982"/>
      <c r="Q57" s="1982" t="s">
        <v>196</v>
      </c>
      <c r="R57" s="2911" t="s">
        <v>24</v>
      </c>
      <c r="S57" s="1981" t="s">
        <v>61</v>
      </c>
      <c r="T57" s="1852"/>
      <c r="U57" s="1852" t="s">
        <v>196</v>
      </c>
      <c r="V57" s="1884" t="s">
        <v>293</v>
      </c>
      <c r="W57" s="1842" t="s">
        <v>241</v>
      </c>
      <c r="X57" s="2875"/>
      <c r="Y57" s="1296"/>
      <c r="Z57" s="1296" t="s">
        <v>156</v>
      </c>
      <c r="AA57" s="1296"/>
      <c r="AB57" s="1296"/>
      <c r="AC57" s="2887" t="s">
        <v>243</v>
      </c>
      <c r="AD57" s="2887" t="s">
        <v>244</v>
      </c>
      <c r="AE57" s="1296" t="s">
        <v>294</v>
      </c>
      <c r="AF57" s="1296" t="s">
        <v>295</v>
      </c>
      <c r="AG57" s="1296" t="s">
        <v>296</v>
      </c>
      <c r="AH5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57" s="1296" t="str">
        <f>IF($G$18=0,"",$G$18)</f>
        <v>Производство тепловой энергии. Некомбинированная выработка, Передача. Тепловая энергия, Сбыт. Тепловая энергия</v>
      </c>
      <c r="AJ57" s="1296" t="str">
        <f>IF($J$18=0,"",$J$18)</f>
        <v>Льготные тарифы на тепловую энергию, поставляемую группе потребителей "потребители (кроме населения)"</v>
      </c>
      <c r="AK57" s="1296" t="str">
        <f>IF($K$57="нет","без дифференциации",IF($N$57=0,"",$N$57))</f>
        <v>Территория 13</v>
      </c>
      <c r="AL57" s="1885" t="str">
        <f>IF($O$57="нет","без дифференциации",IF($R$57=0,"",$R$57))</f>
        <v>без дифференциации</v>
      </c>
      <c r="AM57" s="1885" t="str">
        <f>IF($S$57="нет","без дифференциации",IF($V$57=0,"",$V$57))</f>
        <v>город Полярный</v>
      </c>
      <c r="AN57" s="1296">
        <f>$I$18</f>
        <v>1</v>
      </c>
      <c r="AO57" s="1296" t="str">
        <f>$I$18&amp;"."&amp;$M$57</f>
        <v>1.13</v>
      </c>
      <c r="AP57" s="1296" t="str">
        <f>$I$18&amp;"."&amp;$M$57&amp;"."&amp;$Q$57</f>
        <v>1.13.1</v>
      </c>
      <c r="AQ57" s="1296" t="str">
        <f>$I$18&amp;"."&amp;$M$57&amp;"."&amp;$Q$57&amp;"."&amp;$U$57</f>
        <v>1.13.1.1</v>
      </c>
      <c r="AR57" s="2875"/>
    </row>
    <row customHeight="1" ht="17.25">
      <c r="A58" s="1881"/>
      <c r="B58" s="2875"/>
      <c r="C58" s="1883"/>
      <c r="D58" s="1871"/>
      <c r="E58" s="1888"/>
      <c r="F58" s="1825"/>
      <c r="G58" s="1889"/>
      <c r="H58" s="1796"/>
      <c r="I58" s="1796"/>
      <c r="J58" s="1797"/>
      <c r="K58" s="1889"/>
      <c r="L58" s="1796"/>
      <c r="M58" s="1796"/>
      <c r="N58" s="1889"/>
      <c r="O58" s="1889"/>
      <c r="P58" s="1796"/>
      <c r="Q58" s="1796"/>
      <c r="R58" s="1798"/>
      <c r="S58" s="1889"/>
      <c r="T58" s="1852" t="s">
        <v>103</v>
      </c>
      <c r="U58" s="1852" t="s">
        <v>102</v>
      </c>
      <c r="V58" s="1884" t="s">
        <v>297</v>
      </c>
      <c r="W58" s="1842" t="s">
        <v>241</v>
      </c>
      <c r="X58" s="2875"/>
      <c r="Y58" s="1296"/>
      <c r="Z58" s="1296"/>
      <c r="AA58" s="1296"/>
      <c r="AB58" s="1296"/>
      <c r="AC58" s="2887" t="s">
        <v>243</v>
      </c>
      <c r="AD58" s="2887" t="s">
        <v>244</v>
      </c>
      <c r="AE58" s="2887" t="s">
        <v>294</v>
      </c>
      <c r="AF58" s="2887" t="s">
        <v>295</v>
      </c>
      <c r="AG58" s="1296" t="s">
        <v>298</v>
      </c>
      <c r="AH5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58" s="1296" t="str">
        <f>IF($G$18=0,"",$G$18)</f>
        <v>Производство тепловой энергии. Некомбинированная выработка, Передача. Тепловая энергия, Сбыт. Тепловая энергия</v>
      </c>
      <c r="AJ58" s="1296" t="str">
        <f>IF($J$18=0,"",$J$18)</f>
        <v>Льготные тарифы на тепловую энергию, поставляемую группе потребителей "потребители (кроме населения)"</v>
      </c>
      <c r="AK58" s="1296" t="str">
        <f>IF($K$57="нет","без дифференциации",IF($N$57=0,"",$N$57))</f>
        <v>Территория 13</v>
      </c>
      <c r="AL58" s="1885" t="str">
        <f>IF($O$57="нет","без дифференциации",IF($R$57=0,"",$R$57))</f>
        <v>без дифференциации</v>
      </c>
      <c r="AM58" s="1885" t="str">
        <f>IF($S$58="нет","без дифференциации",IF($V$58=0,"",$V$58))</f>
        <v>город Гаджиево</v>
      </c>
      <c r="AN58" s="1296">
        <f>$I$18</f>
        <v>1</v>
      </c>
      <c r="AO58" s="1296" t="str">
        <f>$I$18&amp;"."&amp;$M$57</f>
        <v>1.13</v>
      </c>
      <c r="AP58" s="1296" t="str">
        <f>$I$18&amp;"."&amp;$M$57&amp;"."&amp;$Q$57</f>
        <v>1.13.1</v>
      </c>
      <c r="AQ58" s="1296" t="str">
        <f>$I$18&amp;"."&amp;$M$57&amp;"."&amp;$Q$57&amp;"."&amp;$U$58</f>
        <v>1.13.1.2</v>
      </c>
      <c r="AR58" s="2875"/>
    </row>
    <row customHeight="1" ht="17.25">
      <c r="A59" s="1881"/>
      <c r="B59" s="2875"/>
      <c r="C59" s="1883"/>
      <c r="D59" s="1871"/>
      <c r="E59" s="1888"/>
      <c r="F59" s="1825"/>
      <c r="G59" s="1889"/>
      <c r="H59" s="1796"/>
      <c r="I59" s="1796"/>
      <c r="J59" s="1797"/>
      <c r="K59" s="1889"/>
      <c r="L59" s="1796"/>
      <c r="M59" s="1796"/>
      <c r="N59" s="1889"/>
      <c r="O59" s="1889"/>
      <c r="P59" s="1796"/>
      <c r="Q59" s="1796"/>
      <c r="R59" s="1798"/>
      <c r="S59" s="1889"/>
      <c r="T59" s="1852" t="s">
        <v>103</v>
      </c>
      <c r="U59" s="1852" t="s">
        <v>89</v>
      </c>
      <c r="V59" s="1884" t="s">
        <v>299</v>
      </c>
      <c r="W59" s="1842" t="s">
        <v>241</v>
      </c>
      <c r="X59" s="2875"/>
      <c r="Y59" s="1296"/>
      <c r="Z59" s="1296"/>
      <c r="AA59" s="1296"/>
      <c r="AB59" s="1296"/>
      <c r="AC59" s="2887" t="s">
        <v>243</v>
      </c>
      <c r="AD59" s="2887" t="s">
        <v>244</v>
      </c>
      <c r="AE59" s="2887" t="s">
        <v>294</v>
      </c>
      <c r="AF59" s="2887" t="s">
        <v>295</v>
      </c>
      <c r="AG59" s="1296" t="s">
        <v>300</v>
      </c>
      <c r="AH59" s="1296" t="str">
        <f>IF($E$18=0,"",$E$18)</f>
        <v>Тарифы на тепловую энергию (мощность), поставляемую теплоснабжающими организациями потребителям, другим теплоснабжающим организациям</v>
      </c>
      <c r="AI59" s="1296" t="str">
        <f>IF($G$18=0,"",$G$18)</f>
        <v>Производство тепловой энергии. Некомбинированная выработка, Передача. Тепловая энергия, Сбыт. Тепловая энергия</v>
      </c>
      <c r="AJ59" s="1296" t="str">
        <f>IF($J$18=0,"",$J$18)</f>
        <v>Льготные тарифы на тепловую энергию, поставляемую группе потребителей "потребители (кроме населения)"</v>
      </c>
      <c r="AK59" s="1296" t="str">
        <f>IF($K$57="нет","без дифференциации",IF($N$57=0,"",$N$57))</f>
        <v>Территория 13</v>
      </c>
      <c r="AL59" s="1885" t="str">
        <f>IF($O$57="нет","без дифференциации",IF($R$57=0,"",$R$57))</f>
        <v>без дифференциации</v>
      </c>
      <c r="AM59" s="1885" t="str">
        <f>IF($S$59="нет","без дифференциации",IF($V$59=0,"",$V$59))</f>
        <v>нп Оленья Губа</v>
      </c>
      <c r="AN59" s="1296">
        <f>$I$18</f>
        <v>1</v>
      </c>
      <c r="AO59" s="1296" t="str">
        <f>$I$18&amp;"."&amp;$M$57</f>
        <v>1.13</v>
      </c>
      <c r="AP59" s="1296" t="str">
        <f>$I$18&amp;"."&amp;$M$57&amp;"."&amp;$Q$57</f>
        <v>1.13.1</v>
      </c>
      <c r="AQ59" s="1296" t="str">
        <f>$I$18&amp;"."&amp;$M$57&amp;"."&amp;$Q$57&amp;"."&amp;$U$59</f>
        <v>1.13.1.3</v>
      </c>
      <c r="AR59" s="2875"/>
    </row>
    <row customHeight="1" ht="17.25">
      <c r="A60" s="1881"/>
      <c r="B60" s="2875"/>
      <c r="C60" s="1883"/>
      <c r="D60" s="1871"/>
      <c r="E60" s="1888"/>
      <c r="F60" s="1825"/>
      <c r="G60" s="1889"/>
      <c r="H60" s="1796"/>
      <c r="I60" s="1796"/>
      <c r="J60" s="1797"/>
      <c r="K60" s="1889"/>
      <c r="L60" s="1796"/>
      <c r="M60" s="1796"/>
      <c r="N60" s="1889"/>
      <c r="O60" s="1889"/>
      <c r="P60" s="1796"/>
      <c r="Q60" s="1796"/>
      <c r="R60" s="1798"/>
      <c r="S60" s="1889"/>
      <c r="T60" s="1852" t="s">
        <v>103</v>
      </c>
      <c r="U60" s="1852" t="s">
        <v>90</v>
      </c>
      <c r="V60" s="1884" t="s">
        <v>301</v>
      </c>
      <c r="W60" s="1842" t="s">
        <v>241</v>
      </c>
      <c r="X60" s="2875"/>
      <c r="Y60" s="1296"/>
      <c r="Z60" s="1296"/>
      <c r="AA60" s="1296"/>
      <c r="AB60" s="1296"/>
      <c r="AC60" s="2887" t="s">
        <v>243</v>
      </c>
      <c r="AD60" s="2887" t="s">
        <v>244</v>
      </c>
      <c r="AE60" s="2887" t="s">
        <v>294</v>
      </c>
      <c r="AF60" s="2887" t="s">
        <v>295</v>
      </c>
      <c r="AG60" s="1296" t="s">
        <v>302</v>
      </c>
      <c r="AH6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60" s="1296" t="str">
        <f>IF($G$18=0,"",$G$18)</f>
        <v>Производство тепловой энергии. Некомбинированная выработка, Передача. Тепловая энергия, Сбыт. Тепловая энергия</v>
      </c>
      <c r="AJ60" s="1296" t="str">
        <f>IF($J$18=0,"",$J$18)</f>
        <v>Льготные тарифы на тепловую энергию, поставляемую группе потребителей "потребители (кроме населения)"</v>
      </c>
      <c r="AK60" s="1296" t="str">
        <f>IF($K$57="нет","без дифференциации",IF($N$57=0,"",$N$57))</f>
        <v>Территория 13</v>
      </c>
      <c r="AL60" s="1885" t="str">
        <f>IF($O$57="нет","без дифференциации",IF($R$57=0,"",$R$57))</f>
        <v>без дифференциации</v>
      </c>
      <c r="AM60" s="1885" t="str">
        <f>IF($S$60="нет","без дифференциации",IF($V$60=0,"",$V$60))</f>
        <v>город Снежногорск</v>
      </c>
      <c r="AN60" s="1296">
        <f>$I$18</f>
        <v>1</v>
      </c>
      <c r="AO60" s="1296" t="str">
        <f>$I$18&amp;"."&amp;$M$57</f>
        <v>1.13</v>
      </c>
      <c r="AP60" s="1296" t="str">
        <f>$I$18&amp;"."&amp;$M$57&amp;"."&amp;$Q$57</f>
        <v>1.13.1</v>
      </c>
      <c r="AQ60" s="1296" t="str">
        <f>$I$18&amp;"."&amp;$M$57&amp;"."&amp;$Q$57&amp;"."&amp;$U$60</f>
        <v>1.13.1.4</v>
      </c>
      <c r="AR60" s="2875"/>
    </row>
    <row customHeight="1" ht="17.25">
      <c r="A61" s="1881"/>
      <c r="B61" s="2875"/>
      <c r="C61" s="1886"/>
      <c r="D61" s="1871"/>
      <c r="E61" s="1888"/>
      <c r="F61" s="1825"/>
      <c r="G61" s="1889"/>
      <c r="H61" s="1871"/>
      <c r="I61" s="1871"/>
      <c r="J61" s="1890"/>
      <c r="K61" s="1800"/>
      <c r="L61" s="1982"/>
      <c r="M61" s="1982"/>
      <c r="N61" s="2387"/>
      <c r="O61" s="2045"/>
      <c r="P61" s="1982"/>
      <c r="Q61" s="1982"/>
      <c r="R61" s="2911" t="s">
        <v>24</v>
      </c>
      <c r="S61" s="1981"/>
      <c r="T61" s="310"/>
      <c r="U61" s="311"/>
      <c r="V61" s="311" t="s">
        <v>250</v>
      </c>
      <c r="W61" s="312"/>
      <c r="X61" s="2875"/>
      <c r="Y61" s="1288"/>
      <c r="Z61" s="1288"/>
      <c r="AA61" s="1288"/>
      <c r="AB61" s="1288"/>
      <c r="AC61" s="1288"/>
      <c r="AD61" s="1288"/>
      <c r="AE61" s="1288"/>
      <c r="AF61" s="1288"/>
      <c r="AG61" s="1288"/>
      <c r="AH61" s="1288"/>
      <c r="AI61" s="1288"/>
      <c r="AJ61" s="1288"/>
      <c r="AK61" s="1288"/>
      <c r="AL61" s="2875"/>
      <c r="AM61" s="2875"/>
      <c r="AN61" s="2875"/>
      <c r="AO61" s="2875"/>
      <c r="AP61" s="2875"/>
      <c r="AQ61" s="2875"/>
      <c r="AR61" s="2875"/>
    </row>
    <row customHeight="1" ht="17.25">
      <c r="A62" s="1881"/>
      <c r="B62" s="2875"/>
      <c r="C62" s="1886"/>
      <c r="D62" s="1871"/>
      <c r="E62" s="1888"/>
      <c r="F62" s="1825"/>
      <c r="G62" s="1889"/>
      <c r="H62" s="1871"/>
      <c r="I62" s="1871"/>
      <c r="J62" s="1890"/>
      <c r="K62" s="1800"/>
      <c r="L62" s="2354"/>
      <c r="M62" s="2354"/>
      <c r="N62" s="2388"/>
      <c r="O62" s="1986"/>
      <c r="P62" s="310"/>
      <c r="Q62" s="311"/>
      <c r="R62" s="311" t="s">
        <v>251</v>
      </c>
      <c r="S62" s="1887"/>
      <c r="T62" s="1887"/>
      <c r="U62" s="1887"/>
      <c r="V62" s="1887"/>
      <c r="W62" s="312"/>
      <c r="X62" s="2875"/>
      <c r="Y62" s="1288"/>
      <c r="Z62" s="1288"/>
      <c r="AA62" s="1288"/>
      <c r="AB62" s="1288"/>
      <c r="AC62" s="1288"/>
      <c r="AD62" s="1288"/>
      <c r="AE62" s="1288"/>
      <c r="AF62" s="1288"/>
      <c r="AG62" s="1288"/>
      <c r="AH62" s="1288"/>
      <c r="AI62" s="1288"/>
      <c r="AJ62" s="1288"/>
      <c r="AK62" s="1288"/>
      <c r="AL62" s="2875"/>
      <c r="AM62" s="2875"/>
      <c r="AN62" s="2875"/>
      <c r="AO62" s="2875"/>
      <c r="AP62" s="2875"/>
      <c r="AQ62" s="2875"/>
      <c r="AR62" s="2875"/>
    </row>
    <row customHeight="1" ht="17.25">
      <c r="A63" s="1881"/>
      <c r="B63" s="2875"/>
      <c r="C63" s="1883"/>
      <c r="D63" s="1871"/>
      <c r="E63" s="1888"/>
      <c r="F63" s="1825"/>
      <c r="G63" s="1889"/>
      <c r="H63" s="1871"/>
      <c r="I63" s="1871"/>
      <c r="J63" s="1890"/>
      <c r="K63" s="1800"/>
      <c r="L63" s="1982" t="s">
        <v>103</v>
      </c>
      <c r="M63" s="1982" t="s">
        <v>159</v>
      </c>
      <c r="N63" s="2387" t="str">
        <f>IF(Z63="","",INDEX(TERRITORY_MR_LIST,MATCH(Z63,TERRITORY_LIST_ID,0)))</f>
        <v>Территория 14</v>
      </c>
      <c r="O63" s="2044" t="s">
        <v>56</v>
      </c>
      <c r="P63" s="1982"/>
      <c r="Q63" s="1982" t="s">
        <v>196</v>
      </c>
      <c r="R63" s="2911" t="s">
        <v>24</v>
      </c>
      <c r="S63" s="1981" t="s">
        <v>56</v>
      </c>
      <c r="T63" s="1852"/>
      <c r="U63" s="1852" t="s">
        <v>196</v>
      </c>
      <c r="V63" s="2912" t="s">
        <v>24</v>
      </c>
      <c r="W63" s="1842" t="s">
        <v>241</v>
      </c>
      <c r="X63" s="2875"/>
      <c r="Y63" s="1296"/>
      <c r="Z63" s="1296" t="s">
        <v>160</v>
      </c>
      <c r="AA63" s="1296"/>
      <c r="AB63" s="1296"/>
      <c r="AC63" s="2887" t="s">
        <v>243</v>
      </c>
      <c r="AD63" s="2887" t="s">
        <v>244</v>
      </c>
      <c r="AE63" s="1296" t="s">
        <v>303</v>
      </c>
      <c r="AF63" s="1296" t="s">
        <v>304</v>
      </c>
      <c r="AG63" s="1296" t="s">
        <v>305</v>
      </c>
      <c r="AH63" s="1296" t="str">
        <f>IF($E$18=0,"",$E$18)</f>
        <v>Тарифы на тепловую энергию (мощность), поставляемую теплоснабжающими организациями потребителям, другим теплоснабжающим организациям</v>
      </c>
      <c r="AI63" s="1296" t="str">
        <f>IF($G$18=0,"",$G$18)</f>
        <v>Производство тепловой энергии. Некомбинированная выработка, Передача. Тепловая энергия, Сбыт. Тепловая энергия</v>
      </c>
      <c r="AJ63" s="1296" t="str">
        <f>IF($J$18=0,"",$J$18)</f>
        <v>Льготные тарифы на тепловую энергию, поставляемую группе потребителей "потребители (кроме населения)"</v>
      </c>
      <c r="AK63" s="1296" t="str">
        <f>IF($K$63="нет","без дифференциации",IF($N$63=0,"",$N$63))</f>
        <v>Территория 14</v>
      </c>
      <c r="AL63" s="1885" t="str">
        <f>IF($O$63="нет","без дифференциации",IF($R$63=0,"",$R$63))</f>
        <v>без дифференциации</v>
      </c>
      <c r="AM63" s="1885" t="str">
        <f>IF($S$63="нет","без дифференциации",IF($V$63=0,"",$V$63))</f>
        <v>без дифференциации</v>
      </c>
      <c r="AN63" s="1296">
        <f>$I$18</f>
        <v>1</v>
      </c>
      <c r="AO63" s="1296" t="str">
        <f>$I$18&amp;"."&amp;$M$63</f>
        <v>1.14</v>
      </c>
      <c r="AP63" s="1296" t="str">
        <f>$I$18&amp;"."&amp;$M$63&amp;"."&amp;$Q$63</f>
        <v>1.14.1</v>
      </c>
      <c r="AQ63" s="1296" t="str">
        <f>$I$18&amp;"."&amp;$M$63&amp;"."&amp;$Q$63&amp;"."&amp;$U$63</f>
        <v>1.14.1.1</v>
      </c>
      <c r="AR63" s="2875"/>
    </row>
    <row customHeight="1" ht="17.25">
      <c r="A64" s="1881"/>
      <c r="B64" s="2875"/>
      <c r="C64" s="1886"/>
      <c r="D64" s="1871"/>
      <c r="E64" s="1888"/>
      <c r="F64" s="1825"/>
      <c r="G64" s="1889"/>
      <c r="H64" s="1871"/>
      <c r="I64" s="1871"/>
      <c r="J64" s="1890"/>
      <c r="K64" s="1800"/>
      <c r="L64" s="1982"/>
      <c r="M64" s="1982"/>
      <c r="N64" s="2387"/>
      <c r="O64" s="2045"/>
      <c r="P64" s="1982"/>
      <c r="Q64" s="1982"/>
      <c r="R64" s="2911" t="s">
        <v>24</v>
      </c>
      <c r="S64" s="1981"/>
      <c r="T64" s="310"/>
      <c r="U64" s="311"/>
      <c r="V64" s="311" t="s">
        <v>250</v>
      </c>
      <c r="W64" s="312"/>
      <c r="X64" s="2875"/>
      <c r="Y64" s="1288"/>
      <c r="Z64" s="1288"/>
      <c r="AA64" s="1288"/>
      <c r="AB64" s="1288"/>
      <c r="AC64" s="1288"/>
      <c r="AD64" s="1288"/>
      <c r="AE64" s="1288"/>
      <c r="AF64" s="1288"/>
      <c r="AG64" s="1288"/>
      <c r="AH64" s="1288"/>
      <c r="AI64" s="1288"/>
      <c r="AJ64" s="1288"/>
      <c r="AK64" s="1288"/>
      <c r="AL64" s="2875"/>
      <c r="AM64" s="2875"/>
      <c r="AN64" s="2875"/>
      <c r="AO64" s="2875"/>
      <c r="AP64" s="2875"/>
      <c r="AQ64" s="2875"/>
      <c r="AR64" s="2875"/>
    </row>
    <row customHeight="1" ht="17.25">
      <c r="A65" s="1881"/>
      <c r="B65" s="2875"/>
      <c r="C65" s="1886"/>
      <c r="D65" s="1871"/>
      <c r="E65" s="1888"/>
      <c r="F65" s="1825"/>
      <c r="G65" s="1889"/>
      <c r="H65" s="1871"/>
      <c r="I65" s="1871"/>
      <c r="J65" s="1890"/>
      <c r="K65" s="1800"/>
      <c r="L65" s="2354"/>
      <c r="M65" s="2354"/>
      <c r="N65" s="2388"/>
      <c r="O65" s="1986"/>
      <c r="P65" s="310"/>
      <c r="Q65" s="311"/>
      <c r="R65" s="311" t="s">
        <v>251</v>
      </c>
      <c r="S65" s="1887"/>
      <c r="T65" s="1887"/>
      <c r="U65" s="1887"/>
      <c r="V65" s="1887"/>
      <c r="W65" s="312"/>
      <c r="X65" s="2875"/>
      <c r="Y65" s="1288"/>
      <c r="Z65" s="1288"/>
      <c r="AA65" s="1288"/>
      <c r="AB65" s="1288"/>
      <c r="AC65" s="1288"/>
      <c r="AD65" s="1288"/>
      <c r="AE65" s="1288"/>
      <c r="AF65" s="1288"/>
      <c r="AG65" s="1288"/>
      <c r="AH65" s="1288"/>
      <c r="AI65" s="1288"/>
      <c r="AJ65" s="1288"/>
      <c r="AK65" s="1288"/>
      <c r="AL65" s="2875"/>
      <c r="AM65" s="2875"/>
      <c r="AN65" s="2875"/>
      <c r="AO65" s="2875"/>
      <c r="AP65" s="2875"/>
      <c r="AQ65" s="2875"/>
      <c r="AR65" s="2875"/>
    </row>
    <row customHeight="1" ht="17.25">
      <c r="A66" s="1881"/>
      <c r="B66" s="2875"/>
      <c r="C66" s="1883"/>
      <c r="D66" s="1871"/>
      <c r="E66" s="1888"/>
      <c r="F66" s="1825"/>
      <c r="G66" s="1889"/>
      <c r="H66" s="1871"/>
      <c r="I66" s="1871"/>
      <c r="J66" s="1890"/>
      <c r="K66" s="1800"/>
      <c r="L66" s="1982" t="s">
        <v>103</v>
      </c>
      <c r="M66" s="1982" t="s">
        <v>163</v>
      </c>
      <c r="N66" s="2387" t="str">
        <f>IF(Z66="","",INDEX(TERRITORY_MR_LIST,MATCH(Z66,TERRITORY_LIST_ID,0)))</f>
        <v>Территория 15</v>
      </c>
      <c r="O66" s="2044" t="s">
        <v>56</v>
      </c>
      <c r="P66" s="1982"/>
      <c r="Q66" s="1982" t="s">
        <v>196</v>
      </c>
      <c r="R66" s="2911" t="s">
        <v>24</v>
      </c>
      <c r="S66" s="1981" t="s">
        <v>56</v>
      </c>
      <c r="T66" s="1852"/>
      <c r="U66" s="1852" t="s">
        <v>196</v>
      </c>
      <c r="V66" s="2912" t="s">
        <v>24</v>
      </c>
      <c r="W66" s="1842" t="s">
        <v>241</v>
      </c>
      <c r="X66" s="2875"/>
      <c r="Y66" s="1296"/>
      <c r="Z66" s="1296" t="s">
        <v>164</v>
      </c>
      <c r="AA66" s="1296"/>
      <c r="AB66" s="1296"/>
      <c r="AC66" s="2887" t="s">
        <v>243</v>
      </c>
      <c r="AD66" s="2887" t="s">
        <v>244</v>
      </c>
      <c r="AE66" s="1296" t="s">
        <v>306</v>
      </c>
      <c r="AF66" s="1296" t="s">
        <v>307</v>
      </c>
      <c r="AG66" s="1296" t="s">
        <v>308</v>
      </c>
      <c r="AH66" s="1296" t="str">
        <f>IF($E$18=0,"",$E$18)</f>
        <v>Тарифы на тепловую энергию (мощность), поставляемую теплоснабжающими организациями потребителям, другим теплоснабжающим организациям</v>
      </c>
      <c r="AI66" s="1296" t="str">
        <f>IF($G$18=0,"",$G$18)</f>
        <v>Производство тепловой энергии. Некомбинированная выработка, Передача. Тепловая энергия, Сбыт. Тепловая энергия</v>
      </c>
      <c r="AJ66" s="1296" t="str">
        <f>IF($J$18=0,"",$J$18)</f>
        <v>Льготные тарифы на тепловую энергию, поставляемую группе потребителей "потребители (кроме населения)"</v>
      </c>
      <c r="AK66" s="1296" t="str">
        <f>IF($K$66="нет","без дифференциации",IF($N$66=0,"",$N$66))</f>
        <v>Территория 15</v>
      </c>
      <c r="AL66" s="1885" t="str">
        <f>IF($O$66="нет","без дифференциации",IF($R$66=0,"",$R$66))</f>
        <v>без дифференциации</v>
      </c>
      <c r="AM66" s="1885" t="str">
        <f>IF($S$66="нет","без дифференциации",IF($V$66=0,"",$V$66))</f>
        <v>без дифференциации</v>
      </c>
      <c r="AN66" s="1296">
        <f>$I$18</f>
        <v>1</v>
      </c>
      <c r="AO66" s="1296" t="str">
        <f>$I$18&amp;"."&amp;$M$66</f>
        <v>1.15</v>
      </c>
      <c r="AP66" s="1296" t="str">
        <f>$I$18&amp;"."&amp;$M$66&amp;"."&amp;$Q$66</f>
        <v>1.15.1</v>
      </c>
      <c r="AQ66" s="1296" t="str">
        <f>$I$18&amp;"."&amp;$M$66&amp;"."&amp;$Q$66&amp;"."&amp;$U$66</f>
        <v>1.15.1.1</v>
      </c>
      <c r="AR66" s="2875"/>
    </row>
    <row customHeight="1" ht="17.25">
      <c r="A67" s="1881"/>
      <c r="B67" s="2875"/>
      <c r="C67" s="1886"/>
      <c r="D67" s="1871"/>
      <c r="E67" s="1888"/>
      <c r="F67" s="1825"/>
      <c r="G67" s="1889"/>
      <c r="H67" s="1871"/>
      <c r="I67" s="1871"/>
      <c r="J67" s="1890"/>
      <c r="K67" s="1800"/>
      <c r="L67" s="1982"/>
      <c r="M67" s="1982"/>
      <c r="N67" s="2387"/>
      <c r="O67" s="2045"/>
      <c r="P67" s="1982"/>
      <c r="Q67" s="1982"/>
      <c r="R67" s="2911" t="s">
        <v>24</v>
      </c>
      <c r="S67" s="1981"/>
      <c r="T67" s="310"/>
      <c r="U67" s="311"/>
      <c r="V67" s="311" t="s">
        <v>250</v>
      </c>
      <c r="W67" s="312"/>
      <c r="X67" s="2875"/>
      <c r="Y67" s="1288"/>
      <c r="Z67" s="1288"/>
      <c r="AA67" s="1288"/>
      <c r="AB67" s="1288"/>
      <c r="AC67" s="1288"/>
      <c r="AD67" s="1288"/>
      <c r="AE67" s="1288"/>
      <c r="AF67" s="1288"/>
      <c r="AG67" s="1288"/>
      <c r="AH67" s="1288"/>
      <c r="AI67" s="1288"/>
      <c r="AJ67" s="1288"/>
      <c r="AK67" s="1288"/>
      <c r="AL67" s="2875"/>
      <c r="AM67" s="2875"/>
      <c r="AN67" s="2875"/>
      <c r="AO67" s="2875"/>
      <c r="AP67" s="2875"/>
      <c r="AQ67" s="2875"/>
      <c r="AR67" s="2875"/>
    </row>
    <row customHeight="1" ht="17.25">
      <c r="A68" s="1881"/>
      <c r="B68" s="2875"/>
      <c r="C68" s="1886"/>
      <c r="D68" s="1871"/>
      <c r="E68" s="1888"/>
      <c r="F68" s="1825"/>
      <c r="G68" s="1889"/>
      <c r="H68" s="1871"/>
      <c r="I68" s="1871"/>
      <c r="J68" s="1890"/>
      <c r="K68" s="1800"/>
      <c r="L68" s="2354"/>
      <c r="M68" s="2354"/>
      <c r="N68" s="2388"/>
      <c r="O68" s="1986"/>
      <c r="P68" s="310"/>
      <c r="Q68" s="311"/>
      <c r="R68" s="311" t="s">
        <v>251</v>
      </c>
      <c r="S68" s="1887"/>
      <c r="T68" s="1887"/>
      <c r="U68" s="1887"/>
      <c r="V68" s="1887"/>
      <c r="W68" s="312"/>
      <c r="X68" s="2875"/>
      <c r="Y68" s="1288"/>
      <c r="Z68" s="1288"/>
      <c r="AA68" s="1288"/>
      <c r="AB68" s="1288"/>
      <c r="AC68" s="1288"/>
      <c r="AD68" s="1288"/>
      <c r="AE68" s="1288"/>
      <c r="AF68" s="1288"/>
      <c r="AG68" s="1288"/>
      <c r="AH68" s="1288"/>
      <c r="AI68" s="1288"/>
      <c r="AJ68" s="1288"/>
      <c r="AK68" s="1288"/>
      <c r="AL68" s="2875"/>
      <c r="AM68" s="2875"/>
      <c r="AN68" s="2875"/>
      <c r="AO68" s="2875"/>
      <c r="AP68" s="2875"/>
      <c r="AQ68" s="2875"/>
      <c r="AR68" s="2875"/>
    </row>
    <row customHeight="1" ht="17.25">
      <c r="A69" s="1881"/>
      <c r="B69" s="2875"/>
      <c r="C69" s="1883"/>
      <c r="D69" s="1871"/>
      <c r="E69" s="1888"/>
      <c r="F69" s="1825"/>
      <c r="G69" s="1889"/>
      <c r="H69" s="1871"/>
      <c r="I69" s="1871"/>
      <c r="J69" s="1890"/>
      <c r="K69" s="1800"/>
      <c r="L69" s="1982" t="s">
        <v>103</v>
      </c>
      <c r="M69" s="1982" t="s">
        <v>169</v>
      </c>
      <c r="N69" s="2387" t="str">
        <f>IF(Z69="","",INDEX(TERRITORY_MR_LIST,MATCH(Z69,TERRITORY_LIST_ID,0)))</f>
        <v>Территория 16</v>
      </c>
      <c r="O69" s="2044" t="s">
        <v>56</v>
      </c>
      <c r="P69" s="1982"/>
      <c r="Q69" s="1982" t="s">
        <v>196</v>
      </c>
      <c r="R69" s="2911" t="s">
        <v>24</v>
      </c>
      <c r="S69" s="1981" t="s">
        <v>61</v>
      </c>
      <c r="T69" s="1852"/>
      <c r="U69" s="1852" t="s">
        <v>196</v>
      </c>
      <c r="V69" s="1884" t="s">
        <v>309</v>
      </c>
      <c r="W69" s="1842" t="s">
        <v>241</v>
      </c>
      <c r="X69" s="2875"/>
      <c r="Y69" s="1296"/>
      <c r="Z69" s="1296" t="s">
        <v>170</v>
      </c>
      <c r="AA69" s="1296"/>
      <c r="AB69" s="1296"/>
      <c r="AC69" s="2887" t="s">
        <v>243</v>
      </c>
      <c r="AD69" s="2887" t="s">
        <v>244</v>
      </c>
      <c r="AE69" s="1296" t="s">
        <v>310</v>
      </c>
      <c r="AF69" s="1296" t="s">
        <v>311</v>
      </c>
      <c r="AG69" s="1296" t="s">
        <v>312</v>
      </c>
      <c r="AH69" s="1296" t="str">
        <f>IF($E$18=0,"",$E$18)</f>
        <v>Тарифы на тепловую энергию (мощность), поставляемую теплоснабжающими организациями потребителям, другим теплоснабжающим организациям</v>
      </c>
      <c r="AI69" s="1296" t="str">
        <f>IF($G$18=0,"",$G$18)</f>
        <v>Производство тепловой энергии. Некомбинированная выработка, Передача. Тепловая энергия, Сбыт. Тепловая энергия</v>
      </c>
      <c r="AJ69" s="1296" t="str">
        <f>IF($J$18=0,"",$J$18)</f>
        <v>Льготные тарифы на тепловую энергию, поставляемую группе потребителей "потребители (кроме населения)"</v>
      </c>
      <c r="AK69" s="1296" t="str">
        <f>IF($K$69="нет","без дифференциации",IF($N$69=0,"",$N$69))</f>
        <v>Территория 16</v>
      </c>
      <c r="AL69" s="1885" t="str">
        <f>IF($O$69="нет","без дифференциации",IF($R$69=0,"",$R$69))</f>
        <v>без дифференциации</v>
      </c>
      <c r="AM69" s="1885" t="str">
        <f>IF($S$69="нет","без дифференциации",IF($V$69=0,"",$V$69))</f>
        <v>потребители, присоединенные к тепловым сетям МУП "Тепловые сети"</v>
      </c>
      <c r="AN69" s="1296">
        <f>$I$18</f>
        <v>1</v>
      </c>
      <c r="AO69" s="1296" t="str">
        <f>$I$18&amp;"."&amp;$M$69</f>
        <v>1.16</v>
      </c>
      <c r="AP69" s="1296" t="str">
        <f>$I$18&amp;"."&amp;$M$69&amp;"."&amp;$Q$69</f>
        <v>1.16.1</v>
      </c>
      <c r="AQ69" s="1296" t="str">
        <f>$I$18&amp;"."&amp;$M$69&amp;"."&amp;$Q$69&amp;"."&amp;$U$69</f>
        <v>1.16.1.1</v>
      </c>
      <c r="AR69" s="2875"/>
    </row>
    <row customHeight="1" ht="17.25">
      <c r="A70" s="1881"/>
      <c r="B70" s="2875"/>
      <c r="C70" s="1886"/>
      <c r="D70" s="1871"/>
      <c r="E70" s="1888"/>
      <c r="F70" s="1825"/>
      <c r="G70" s="1889"/>
      <c r="H70" s="1871"/>
      <c r="I70" s="1871"/>
      <c r="J70" s="1890"/>
      <c r="K70" s="1800"/>
      <c r="L70" s="1982"/>
      <c r="M70" s="1982"/>
      <c r="N70" s="2387"/>
      <c r="O70" s="2045"/>
      <c r="P70" s="1982"/>
      <c r="Q70" s="1982"/>
      <c r="R70" s="2911" t="s">
        <v>24</v>
      </c>
      <c r="S70" s="1981"/>
      <c r="T70" s="310"/>
      <c r="U70" s="311"/>
      <c r="V70" s="311" t="s">
        <v>250</v>
      </c>
      <c r="W70" s="312"/>
      <c r="X70" s="2875"/>
      <c r="Y70" s="1288"/>
      <c r="Z70" s="1288"/>
      <c r="AA70" s="1288"/>
      <c r="AB70" s="1288"/>
      <c r="AC70" s="1288"/>
      <c r="AD70" s="1288"/>
      <c r="AE70" s="1288"/>
      <c r="AF70" s="1288"/>
      <c r="AG70" s="1288"/>
      <c r="AH70" s="1288"/>
      <c r="AI70" s="1288"/>
      <c r="AJ70" s="1288"/>
      <c r="AK70" s="1288"/>
      <c r="AL70" s="2875"/>
      <c r="AM70" s="2875"/>
      <c r="AN70" s="2875"/>
      <c r="AO70" s="2875"/>
      <c r="AP70" s="2875"/>
      <c r="AQ70" s="2875"/>
      <c r="AR70" s="2875"/>
    </row>
    <row customHeight="1" ht="17.25">
      <c r="A71" s="1881"/>
      <c r="B71" s="2875"/>
      <c r="C71" s="1886"/>
      <c r="D71" s="1871"/>
      <c r="E71" s="1888"/>
      <c r="F71" s="1825"/>
      <c r="G71" s="1889"/>
      <c r="H71" s="1871"/>
      <c r="I71" s="1871"/>
      <c r="J71" s="1890"/>
      <c r="K71" s="1800"/>
      <c r="L71" s="2354"/>
      <c r="M71" s="2354"/>
      <c r="N71" s="2388"/>
      <c r="O71" s="1986"/>
      <c r="P71" s="310"/>
      <c r="Q71" s="311"/>
      <c r="R71" s="311" t="s">
        <v>251</v>
      </c>
      <c r="S71" s="1887"/>
      <c r="T71" s="1887"/>
      <c r="U71" s="1887"/>
      <c r="V71" s="1887"/>
      <c r="W71" s="312"/>
      <c r="X71" s="2875"/>
      <c r="Y71" s="1288"/>
      <c r="Z71" s="1288"/>
      <c r="AA71" s="1288"/>
      <c r="AB71" s="1288"/>
      <c r="AC71" s="1288"/>
      <c r="AD71" s="1288"/>
      <c r="AE71" s="1288"/>
      <c r="AF71" s="1288"/>
      <c r="AG71" s="1288"/>
      <c r="AH71" s="1288"/>
      <c r="AI71" s="1288"/>
      <c r="AJ71" s="1288"/>
      <c r="AK71" s="1288"/>
      <c r="AL71" s="2875"/>
      <c r="AM71" s="2875"/>
      <c r="AN71" s="2875"/>
      <c r="AO71" s="2875"/>
      <c r="AP71" s="2875"/>
      <c r="AQ71" s="2875"/>
      <c r="AR71" s="2875"/>
    </row>
    <row customHeight="1" ht="17.25">
      <c r="A72" s="1881"/>
      <c r="B72" s="2875"/>
      <c r="C72" s="1883"/>
      <c r="D72" s="1871"/>
      <c r="E72" s="1888"/>
      <c r="F72" s="1825"/>
      <c r="G72" s="1889"/>
      <c r="H72" s="1871"/>
      <c r="I72" s="1871"/>
      <c r="J72" s="1890"/>
      <c r="K72" s="1800"/>
      <c r="L72" s="1982" t="s">
        <v>103</v>
      </c>
      <c r="M72" s="1982" t="s">
        <v>174</v>
      </c>
      <c r="N72" s="2387" t="str">
        <f>IF(Z72="","",INDEX(TERRITORY_MR_LIST,MATCH(Z72,TERRITORY_LIST_ID,0)))</f>
        <v>Территория 17</v>
      </c>
      <c r="O72" s="2044" t="s">
        <v>56</v>
      </c>
      <c r="P72" s="1982"/>
      <c r="Q72" s="1982" t="s">
        <v>196</v>
      </c>
      <c r="R72" s="2911" t="s">
        <v>24</v>
      </c>
      <c r="S72" s="1981" t="s">
        <v>56</v>
      </c>
      <c r="T72" s="1852"/>
      <c r="U72" s="1852" t="s">
        <v>196</v>
      </c>
      <c r="V72" s="2912" t="s">
        <v>24</v>
      </c>
      <c r="W72" s="1842" t="s">
        <v>241</v>
      </c>
      <c r="X72" s="2875"/>
      <c r="Y72" s="1296"/>
      <c r="Z72" s="1296" t="s">
        <v>175</v>
      </c>
      <c r="AA72" s="1296"/>
      <c r="AB72" s="1296"/>
      <c r="AC72" s="2887" t="s">
        <v>243</v>
      </c>
      <c r="AD72" s="2887" t="s">
        <v>244</v>
      </c>
      <c r="AE72" s="1296" t="s">
        <v>313</v>
      </c>
      <c r="AF72" s="1296" t="s">
        <v>314</v>
      </c>
      <c r="AG72" s="1296" t="s">
        <v>315</v>
      </c>
      <c r="AH72" s="1296" t="str">
        <f>IF($E$18=0,"",$E$18)</f>
        <v>Тарифы на тепловую энергию (мощность), поставляемую теплоснабжающими организациями потребителям, другим теплоснабжающим организациям</v>
      </c>
      <c r="AI72" s="1296" t="str">
        <f>IF($G$18=0,"",$G$18)</f>
        <v>Производство тепловой энергии. Некомбинированная выработка, Передача. Тепловая энергия, Сбыт. Тепловая энергия</v>
      </c>
      <c r="AJ72" s="1296" t="str">
        <f>IF($J$18=0,"",$J$18)</f>
        <v>Льготные тарифы на тепловую энергию, поставляемую группе потребителей "потребители (кроме населения)"</v>
      </c>
      <c r="AK72" s="1296" t="str">
        <f>IF($K$72="нет","без дифференциации",IF($N$72=0,"",$N$72))</f>
        <v>Территория 17</v>
      </c>
      <c r="AL72" s="1885" t="str">
        <f>IF($O$72="нет","без дифференциации",IF($R$72=0,"",$R$72))</f>
        <v>без дифференциации</v>
      </c>
      <c r="AM72" s="1885" t="str">
        <f>IF($S$72="нет","без дифференциации",IF($V$72=0,"",$V$72))</f>
        <v>без дифференциации</v>
      </c>
      <c r="AN72" s="1296">
        <f>$I$18</f>
        <v>1</v>
      </c>
      <c r="AO72" s="1296" t="str">
        <f>$I$18&amp;"."&amp;$M$72</f>
        <v>1.17</v>
      </c>
      <c r="AP72" s="1296" t="str">
        <f>$I$18&amp;"."&amp;$M$72&amp;"."&amp;$Q$72</f>
        <v>1.17.1</v>
      </c>
      <c r="AQ72" s="1296" t="str">
        <f>$I$18&amp;"."&amp;$M$72&amp;"."&amp;$Q$72&amp;"."&amp;$U$72</f>
        <v>1.17.1.1</v>
      </c>
      <c r="AR72" s="2875"/>
    </row>
    <row customHeight="1" ht="17.25">
      <c r="A73" s="1881"/>
      <c r="B73" s="2875"/>
      <c r="C73" s="1886"/>
      <c r="D73" s="1871"/>
      <c r="E73" s="1888"/>
      <c r="F73" s="1825"/>
      <c r="G73" s="1889"/>
      <c r="H73" s="1871"/>
      <c r="I73" s="1871"/>
      <c r="J73" s="1890"/>
      <c r="K73" s="1800"/>
      <c r="L73" s="1982"/>
      <c r="M73" s="1982"/>
      <c r="N73" s="2387"/>
      <c r="O73" s="2045"/>
      <c r="P73" s="1982"/>
      <c r="Q73" s="1982"/>
      <c r="R73" s="2911" t="s">
        <v>24</v>
      </c>
      <c r="S73" s="1981"/>
      <c r="T73" s="310"/>
      <c r="U73" s="311"/>
      <c r="V73" s="311" t="s">
        <v>250</v>
      </c>
      <c r="W73" s="312"/>
      <c r="X73" s="2875"/>
      <c r="Y73" s="1288"/>
      <c r="Z73" s="1288"/>
      <c r="AA73" s="1288"/>
      <c r="AB73" s="1288"/>
      <c r="AC73" s="1288"/>
      <c r="AD73" s="1288"/>
      <c r="AE73" s="1288"/>
      <c r="AF73" s="1288"/>
      <c r="AG73" s="1288"/>
      <c r="AH73" s="1288"/>
      <c r="AI73" s="1288"/>
      <c r="AJ73" s="1288"/>
      <c r="AK73" s="1288"/>
      <c r="AL73" s="2875"/>
      <c r="AM73" s="2875"/>
      <c r="AN73" s="2875"/>
      <c r="AO73" s="2875"/>
      <c r="AP73" s="2875"/>
      <c r="AQ73" s="2875"/>
      <c r="AR73" s="2875"/>
    </row>
    <row customHeight="1" ht="17.25">
      <c r="A74" s="1881"/>
      <c r="B74" s="2875"/>
      <c r="C74" s="1886"/>
      <c r="D74" s="1871"/>
      <c r="E74" s="1888"/>
      <c r="F74" s="1825"/>
      <c r="G74" s="1889"/>
      <c r="H74" s="1871"/>
      <c r="I74" s="1871"/>
      <c r="J74" s="1890"/>
      <c r="K74" s="1800"/>
      <c r="L74" s="2354"/>
      <c r="M74" s="2354"/>
      <c r="N74" s="2388"/>
      <c r="O74" s="1986"/>
      <c r="P74" s="310"/>
      <c r="Q74" s="311"/>
      <c r="R74" s="311" t="s">
        <v>251</v>
      </c>
      <c r="S74" s="1887"/>
      <c r="T74" s="1887"/>
      <c r="U74" s="1887"/>
      <c r="V74" s="1887"/>
      <c r="W74" s="312"/>
      <c r="X74" s="2875"/>
      <c r="Y74" s="1288"/>
      <c r="Z74" s="1288"/>
      <c r="AA74" s="1288"/>
      <c r="AB74" s="1288"/>
      <c r="AC74" s="1288"/>
      <c r="AD74" s="1288"/>
      <c r="AE74" s="1288"/>
      <c r="AF74" s="1288"/>
      <c r="AG74" s="1288"/>
      <c r="AH74" s="1288"/>
      <c r="AI74" s="1288"/>
      <c r="AJ74" s="1288"/>
      <c r="AK74" s="1288"/>
      <c r="AL74" s="2875"/>
      <c r="AM74" s="2875"/>
      <c r="AN74" s="2875"/>
      <c r="AO74" s="2875"/>
      <c r="AP74" s="2875"/>
      <c r="AQ74" s="2875"/>
      <c r="AR74" s="2875"/>
    </row>
    <row customHeight="1" ht="17.25">
      <c r="A75" s="1881"/>
      <c r="B75" s="2875"/>
      <c r="C75" s="1883"/>
      <c r="D75" s="1871"/>
      <c r="E75" s="1888"/>
      <c r="F75" s="1825"/>
      <c r="G75" s="1889"/>
      <c r="H75" s="1871"/>
      <c r="I75" s="1871"/>
      <c r="J75" s="1890"/>
      <c r="K75" s="1800"/>
      <c r="L75" s="1982" t="s">
        <v>103</v>
      </c>
      <c r="M75" s="1982" t="s">
        <v>178</v>
      </c>
      <c r="N75" s="2387" t="str">
        <f>IF(Z75="","",INDEX(TERRITORY_MR_LIST,MATCH(Z75,TERRITORY_LIST_ID,0)))</f>
        <v>Территория 18</v>
      </c>
      <c r="O75" s="2044" t="s">
        <v>56</v>
      </c>
      <c r="P75" s="1982"/>
      <c r="Q75" s="1982" t="s">
        <v>196</v>
      </c>
      <c r="R75" s="2911" t="s">
        <v>24</v>
      </c>
      <c r="S75" s="1981" t="s">
        <v>61</v>
      </c>
      <c r="T75" s="1852"/>
      <c r="U75" s="1852" t="s">
        <v>196</v>
      </c>
      <c r="V75" s="1884" t="s">
        <v>316</v>
      </c>
      <c r="W75" s="1842" t="s">
        <v>241</v>
      </c>
      <c r="X75" s="2875"/>
      <c r="Y75" s="1296"/>
      <c r="Z75" s="1296" t="s">
        <v>179</v>
      </c>
      <c r="AA75" s="1296"/>
      <c r="AB75" s="1296"/>
      <c r="AC75" s="2887" t="s">
        <v>243</v>
      </c>
      <c r="AD75" s="2887" t="s">
        <v>244</v>
      </c>
      <c r="AE75" s="1296" t="s">
        <v>317</v>
      </c>
      <c r="AF75" s="1296" t="s">
        <v>318</v>
      </c>
      <c r="AG75" s="1296" t="s">
        <v>319</v>
      </c>
      <c r="AH75" s="1296" t="str">
        <f>IF($E$18=0,"",$E$18)</f>
        <v>Тарифы на тепловую энергию (мощность), поставляемую теплоснабжающими организациями потребителям, другим теплоснабжающим организациям</v>
      </c>
      <c r="AI75" s="1296" t="str">
        <f>IF($G$18=0,"",$G$18)</f>
        <v>Производство тепловой энергии. Некомбинированная выработка, Передача. Тепловая энергия, Сбыт. Тепловая энергия</v>
      </c>
      <c r="AJ75" s="1296" t="str">
        <f>IF($J$18=0,"",$J$18)</f>
        <v>Льготные тарифы на тепловую энергию, поставляемую группе потребителей "потребители (кроме населения)"</v>
      </c>
      <c r="AK75" s="1296" t="str">
        <f>IF($K$75="нет","без дифференциации",IF($N$75=0,"",$N$75))</f>
        <v>Территория 18</v>
      </c>
      <c r="AL75" s="1885" t="str">
        <f>IF($O$75="нет","без дифференциации",IF($R$75=0,"",$R$75))</f>
        <v>без дифференциации</v>
      </c>
      <c r="AM75" s="1885" t="str">
        <f>IF($S$75="нет","без дифференциации",IF($V$75=0,"",$V$75))</f>
        <v>город Кандалакша (кроме микрорайона Нива-3)</v>
      </c>
      <c r="AN75" s="1296">
        <f>$I$18</f>
        <v>1</v>
      </c>
      <c r="AO75" s="1296" t="str">
        <f>$I$18&amp;"."&amp;$M$75</f>
        <v>1.18</v>
      </c>
      <c r="AP75" s="1296" t="str">
        <f>$I$18&amp;"."&amp;$M$75&amp;"."&amp;$Q$75</f>
        <v>1.18.1</v>
      </c>
      <c r="AQ75" s="1296" t="str">
        <f>$I$18&amp;"."&amp;$M$75&amp;"."&amp;$Q$75&amp;"."&amp;$U$75</f>
        <v>1.18.1.1</v>
      </c>
      <c r="AR75" s="2875"/>
    </row>
    <row customHeight="1" ht="17.25">
      <c r="A76" s="1881"/>
      <c r="B76" s="2875"/>
      <c r="C76" s="1883"/>
      <c r="D76" s="1871"/>
      <c r="E76" s="1888"/>
      <c r="F76" s="1825"/>
      <c r="G76" s="1889"/>
      <c r="H76" s="1796"/>
      <c r="I76" s="1796"/>
      <c r="J76" s="1797"/>
      <c r="K76" s="1889"/>
      <c r="L76" s="1796"/>
      <c r="M76" s="1796"/>
      <c r="N76" s="1889"/>
      <c r="O76" s="1889"/>
      <c r="P76" s="1796"/>
      <c r="Q76" s="1796"/>
      <c r="R76" s="1798"/>
      <c r="S76" s="1889"/>
      <c r="T76" s="1852" t="s">
        <v>103</v>
      </c>
      <c r="U76" s="1852" t="s">
        <v>102</v>
      </c>
      <c r="V76" s="1884" t="s">
        <v>320</v>
      </c>
      <c r="W76" s="1842" t="s">
        <v>241</v>
      </c>
      <c r="X76" s="2875"/>
      <c r="Y76" s="1296"/>
      <c r="Z76" s="1296"/>
      <c r="AA76" s="1296"/>
      <c r="AB76" s="1296"/>
      <c r="AC76" s="2887" t="s">
        <v>243</v>
      </c>
      <c r="AD76" s="2887" t="s">
        <v>244</v>
      </c>
      <c r="AE76" s="2887" t="s">
        <v>317</v>
      </c>
      <c r="AF76" s="2887" t="s">
        <v>318</v>
      </c>
      <c r="AG76" s="1296" t="s">
        <v>321</v>
      </c>
      <c r="AH76" s="1296" t="str">
        <f>IF($E$18=0,"",$E$18)</f>
        <v>Тарифы на тепловую энергию (мощность), поставляемую теплоснабжающими организациями потребителям, другим теплоснабжающим организациям</v>
      </c>
      <c r="AI76" s="1296" t="str">
        <f>IF($G$18=0,"",$G$18)</f>
        <v>Производство тепловой энергии. Некомбинированная выработка, Передача. Тепловая энергия, Сбыт. Тепловая энергия</v>
      </c>
      <c r="AJ76" s="1296" t="str">
        <f>IF($J$18=0,"",$J$18)</f>
        <v>Льготные тарифы на тепловую энергию, поставляемую группе потребителей "потребители (кроме населения)"</v>
      </c>
      <c r="AK76" s="1296" t="str">
        <f>IF($K$75="нет","без дифференциации",IF($N$75=0,"",$N$75))</f>
        <v>Территория 18</v>
      </c>
      <c r="AL76" s="1885" t="str">
        <f>IF($O$75="нет","без дифференциации",IF($R$75=0,"",$R$75))</f>
        <v>без дифференциации</v>
      </c>
      <c r="AM76" s="1885" t="str">
        <f>IF($S$76="нет","без дифференциации",IF($V$76=0,"",$V$76))</f>
        <v>город Кандалакша (микрорайон Нива-3)</v>
      </c>
      <c r="AN76" s="1296">
        <f>$I$18</f>
        <v>1</v>
      </c>
      <c r="AO76" s="1296" t="str">
        <f>$I$18&amp;"."&amp;$M$75</f>
        <v>1.18</v>
      </c>
      <c r="AP76" s="1296" t="str">
        <f>$I$18&amp;"."&amp;$M$75&amp;"."&amp;$Q$75</f>
        <v>1.18.1</v>
      </c>
      <c r="AQ76" s="1296" t="str">
        <f>$I$18&amp;"."&amp;$M$75&amp;"."&amp;$Q$75&amp;"."&amp;$U$76</f>
        <v>1.18.1.2</v>
      </c>
      <c r="AR76" s="2875"/>
    </row>
    <row customHeight="1" ht="17.25">
      <c r="A77" s="1881"/>
      <c r="B77" s="2875"/>
      <c r="C77" s="1886"/>
      <c r="D77" s="1871"/>
      <c r="E77" s="1888"/>
      <c r="F77" s="1825"/>
      <c r="G77" s="1889"/>
      <c r="H77" s="1871"/>
      <c r="I77" s="1871"/>
      <c r="J77" s="1890"/>
      <c r="K77" s="1800"/>
      <c r="L77" s="1982"/>
      <c r="M77" s="1982"/>
      <c r="N77" s="2387"/>
      <c r="O77" s="2045"/>
      <c r="P77" s="1982"/>
      <c r="Q77" s="1982"/>
      <c r="R77" s="2911" t="s">
        <v>24</v>
      </c>
      <c r="S77" s="1981"/>
      <c r="T77" s="310"/>
      <c r="U77" s="311"/>
      <c r="V77" s="311" t="s">
        <v>250</v>
      </c>
      <c r="W77" s="312"/>
      <c r="X77" s="2875"/>
      <c r="Y77" s="1288"/>
      <c r="Z77" s="1288"/>
      <c r="AA77" s="1288"/>
      <c r="AB77" s="1288"/>
      <c r="AC77" s="1288"/>
      <c r="AD77" s="1288"/>
      <c r="AE77" s="1288"/>
      <c r="AF77" s="1288"/>
      <c r="AG77" s="1288"/>
      <c r="AH77" s="1288"/>
      <c r="AI77" s="1288"/>
      <c r="AJ77" s="1288"/>
      <c r="AK77" s="1288"/>
      <c r="AL77" s="2875"/>
      <c r="AM77" s="2875"/>
      <c r="AN77" s="2875"/>
      <c r="AO77" s="2875"/>
      <c r="AP77" s="2875"/>
      <c r="AQ77" s="2875"/>
      <c r="AR77" s="2875"/>
    </row>
    <row customHeight="1" ht="17.25">
      <c r="A78" s="1881"/>
      <c r="B78" s="2875"/>
      <c r="C78" s="1886"/>
      <c r="D78" s="1871"/>
      <c r="E78" s="1888"/>
      <c r="F78" s="1825"/>
      <c r="G78" s="1889"/>
      <c r="H78" s="1871"/>
      <c r="I78" s="1871"/>
      <c r="J78" s="1890"/>
      <c r="K78" s="1800"/>
      <c r="L78" s="2354"/>
      <c r="M78" s="2354"/>
      <c r="N78" s="2388"/>
      <c r="O78" s="1986"/>
      <c r="P78" s="310"/>
      <c r="Q78" s="311"/>
      <c r="R78" s="311" t="s">
        <v>251</v>
      </c>
      <c r="S78" s="1887"/>
      <c r="T78" s="1887"/>
      <c r="U78" s="1887"/>
      <c r="V78" s="1887"/>
      <c r="W78" s="312"/>
      <c r="X78" s="2875"/>
      <c r="Y78" s="1288"/>
      <c r="Z78" s="1288"/>
      <c r="AA78" s="1288"/>
      <c r="AB78" s="1288"/>
      <c r="AC78" s="1288"/>
      <c r="AD78" s="1288"/>
      <c r="AE78" s="1288"/>
      <c r="AF78" s="1288"/>
      <c r="AG78" s="1288"/>
      <c r="AH78" s="1288"/>
      <c r="AI78" s="1288"/>
      <c r="AJ78" s="1288"/>
      <c r="AK78" s="1288"/>
      <c r="AL78" s="2875"/>
      <c r="AM78" s="2875"/>
      <c r="AN78" s="2875"/>
      <c r="AO78" s="2875"/>
      <c r="AP78" s="2875"/>
      <c r="AQ78" s="2875"/>
      <c r="AR78" s="2875"/>
    </row>
    <row customHeight="1" ht="17.25">
      <c r="A79" s="1881"/>
      <c r="B79" s="2875"/>
      <c r="C79" s="1883"/>
      <c r="D79" s="1871"/>
      <c r="E79" s="1888"/>
      <c r="F79" s="1825"/>
      <c r="G79" s="1889"/>
      <c r="H79" s="1871"/>
      <c r="I79" s="1871"/>
      <c r="J79" s="1890"/>
      <c r="K79" s="1800"/>
      <c r="L79" s="1982" t="s">
        <v>103</v>
      </c>
      <c r="M79" s="1982" t="s">
        <v>183</v>
      </c>
      <c r="N79" s="2387" t="str">
        <f>IF(Z79="","",INDEX(TERRITORY_MR_LIST,MATCH(Z79,TERRITORY_LIST_ID,0)))</f>
        <v>Территория 19</v>
      </c>
      <c r="O79" s="2044" t="s">
        <v>56</v>
      </c>
      <c r="P79" s="1982"/>
      <c r="Q79" s="1982" t="s">
        <v>196</v>
      </c>
      <c r="R79" s="2911" t="s">
        <v>24</v>
      </c>
      <c r="S79" s="1981" t="s">
        <v>56</v>
      </c>
      <c r="T79" s="1852"/>
      <c r="U79" s="1852" t="s">
        <v>196</v>
      </c>
      <c r="V79" s="2912" t="s">
        <v>24</v>
      </c>
      <c r="W79" s="1842" t="s">
        <v>241</v>
      </c>
      <c r="X79" s="2875"/>
      <c r="Y79" s="1296"/>
      <c r="Z79" s="1296" t="s">
        <v>184</v>
      </c>
      <c r="AA79" s="1296"/>
      <c r="AB79" s="1296"/>
      <c r="AC79" s="2887" t="s">
        <v>243</v>
      </c>
      <c r="AD79" s="2887" t="s">
        <v>244</v>
      </c>
      <c r="AE79" s="1296" t="s">
        <v>322</v>
      </c>
      <c r="AF79" s="1296" t="s">
        <v>323</v>
      </c>
      <c r="AG79" s="1296" t="s">
        <v>324</v>
      </c>
      <c r="AH79" s="1296" t="str">
        <f>IF($E$18=0,"",$E$18)</f>
        <v>Тарифы на тепловую энергию (мощность), поставляемую теплоснабжающими организациями потребителям, другим теплоснабжающим организациям</v>
      </c>
      <c r="AI79" s="1296" t="str">
        <f>IF($G$18=0,"",$G$18)</f>
        <v>Производство тепловой энергии. Некомбинированная выработка, Передача. Тепловая энергия, Сбыт. Тепловая энергия</v>
      </c>
      <c r="AJ79" s="1296" t="str">
        <f>IF($J$18=0,"",$J$18)</f>
        <v>Льготные тарифы на тепловую энергию, поставляемую группе потребителей "потребители (кроме населения)"</v>
      </c>
      <c r="AK79" s="1296" t="str">
        <f>IF($K$79="нет","без дифференциации",IF($N$79=0,"",$N$79))</f>
        <v>Территория 19</v>
      </c>
      <c r="AL79" s="1885" t="str">
        <f>IF($O$79="нет","без дифференциации",IF($R$79=0,"",$R$79))</f>
        <v>без дифференциации</v>
      </c>
      <c r="AM79" s="1885" t="str">
        <f>IF($S$79="нет","без дифференциации",IF($V$79=0,"",$V$79))</f>
        <v>без дифференциации</v>
      </c>
      <c r="AN79" s="1296">
        <f>$I$18</f>
        <v>1</v>
      </c>
      <c r="AO79" s="1296" t="str">
        <f>$I$18&amp;"."&amp;$M$79</f>
        <v>1.19</v>
      </c>
      <c r="AP79" s="1296" t="str">
        <f>$I$18&amp;"."&amp;$M$79&amp;"."&amp;$Q$79</f>
        <v>1.19.1</v>
      </c>
      <c r="AQ79" s="1296" t="str">
        <f>$I$18&amp;"."&amp;$M$79&amp;"."&amp;$Q$79&amp;"."&amp;$U$79</f>
        <v>1.19.1.1</v>
      </c>
      <c r="AR79" s="2875"/>
    </row>
    <row customHeight="1" ht="17.25">
      <c r="A80" s="1881"/>
      <c r="B80" s="2875"/>
      <c r="C80" s="1886"/>
      <c r="D80" s="1871"/>
      <c r="E80" s="1888"/>
      <c r="F80" s="1825"/>
      <c r="G80" s="1889"/>
      <c r="H80" s="1871"/>
      <c r="I80" s="1871"/>
      <c r="J80" s="1890"/>
      <c r="K80" s="1800"/>
      <c r="L80" s="1982"/>
      <c r="M80" s="1982"/>
      <c r="N80" s="2387"/>
      <c r="O80" s="2045"/>
      <c r="P80" s="1982"/>
      <c r="Q80" s="1982"/>
      <c r="R80" s="2911" t="s">
        <v>24</v>
      </c>
      <c r="S80" s="1981"/>
      <c r="T80" s="310"/>
      <c r="U80" s="311"/>
      <c r="V80" s="311" t="s">
        <v>250</v>
      </c>
      <c r="W80" s="312"/>
      <c r="X80" s="2875"/>
      <c r="Y80" s="1288"/>
      <c r="Z80" s="1288"/>
      <c r="AA80" s="1288"/>
      <c r="AB80" s="1288"/>
      <c r="AC80" s="1288"/>
      <c r="AD80" s="1288"/>
      <c r="AE80" s="1288"/>
      <c r="AF80" s="1288"/>
      <c r="AG80" s="1288"/>
      <c r="AH80" s="1288"/>
      <c r="AI80" s="1288"/>
      <c r="AJ80" s="1288"/>
      <c r="AK80" s="1288"/>
      <c r="AL80" s="2875"/>
      <c r="AM80" s="2875"/>
      <c r="AN80" s="2875"/>
      <c r="AO80" s="2875"/>
      <c r="AP80" s="2875"/>
      <c r="AQ80" s="2875"/>
      <c r="AR80" s="2875"/>
    </row>
    <row customHeight="1" ht="17.25">
      <c r="A81" s="1881"/>
      <c r="B81" s="2875"/>
      <c r="C81" s="1886"/>
      <c r="D81" s="1871"/>
      <c r="E81" s="1888"/>
      <c r="F81" s="1825"/>
      <c r="G81" s="1889"/>
      <c r="H81" s="1871"/>
      <c r="I81" s="1871"/>
      <c r="J81" s="1890"/>
      <c r="K81" s="1800"/>
      <c r="L81" s="2354"/>
      <c r="M81" s="2354"/>
      <c r="N81" s="2388"/>
      <c r="O81" s="1986"/>
      <c r="P81" s="310"/>
      <c r="Q81" s="311"/>
      <c r="R81" s="311" t="s">
        <v>251</v>
      </c>
      <c r="S81" s="1887"/>
      <c r="T81" s="1887"/>
      <c r="U81" s="1887"/>
      <c r="V81" s="1887"/>
      <c r="W81" s="312"/>
      <c r="X81" s="2875"/>
      <c r="Y81" s="1288"/>
      <c r="Z81" s="1288"/>
      <c r="AA81" s="1288"/>
      <c r="AB81" s="1288"/>
      <c r="AC81" s="1288"/>
      <c r="AD81" s="1288"/>
      <c r="AE81" s="1288"/>
      <c r="AF81" s="1288"/>
      <c r="AG81" s="1288"/>
      <c r="AH81" s="1288"/>
      <c r="AI81" s="1288"/>
      <c r="AJ81" s="1288"/>
      <c r="AK81" s="1288"/>
      <c r="AL81" s="2875"/>
      <c r="AM81" s="2875"/>
      <c r="AN81" s="2875"/>
      <c r="AO81" s="2875"/>
      <c r="AP81" s="2875"/>
      <c r="AQ81" s="2875"/>
      <c r="AR81" s="2875"/>
    </row>
    <row customHeight="1" ht="17.25">
      <c r="A82" s="1881"/>
      <c r="B82" s="2875"/>
      <c r="C82" s="1883"/>
      <c r="D82" s="1871"/>
      <c r="E82" s="1888"/>
      <c r="F82" s="1825"/>
      <c r="G82" s="1889"/>
      <c r="H82" s="1871"/>
      <c r="I82" s="1871"/>
      <c r="J82" s="1890"/>
      <c r="K82" s="1800"/>
      <c r="L82" s="1982" t="s">
        <v>103</v>
      </c>
      <c r="M82" s="1982" t="s">
        <v>119</v>
      </c>
      <c r="N82" s="2387" t="str">
        <f>IF(Z82="","",INDEX(TERRITORY_MR_LIST,MATCH(Z82,TERRITORY_LIST_ID,0)))</f>
        <v>Территория 20</v>
      </c>
      <c r="O82" s="2044" t="s">
        <v>56</v>
      </c>
      <c r="P82" s="1982"/>
      <c r="Q82" s="1982" t="s">
        <v>196</v>
      </c>
      <c r="R82" s="2911" t="s">
        <v>24</v>
      </c>
      <c r="S82" s="1981" t="s">
        <v>61</v>
      </c>
      <c r="T82" s="1852"/>
      <c r="U82" s="1852" t="s">
        <v>196</v>
      </c>
      <c r="V82" s="1884" t="s">
        <v>325</v>
      </c>
      <c r="W82" s="1842" t="s">
        <v>241</v>
      </c>
      <c r="X82" s="2875"/>
      <c r="Y82" s="1296"/>
      <c r="Z82" s="1296" t="s">
        <v>187</v>
      </c>
      <c r="AA82" s="1296"/>
      <c r="AB82" s="1296"/>
      <c r="AC82" s="2887" t="s">
        <v>243</v>
      </c>
      <c r="AD82" s="2887" t="s">
        <v>244</v>
      </c>
      <c r="AE82" s="1296" t="s">
        <v>326</v>
      </c>
      <c r="AF82" s="1296" t="s">
        <v>327</v>
      </c>
      <c r="AG82" s="1296" t="s">
        <v>328</v>
      </c>
      <c r="AH82" s="1296" t="str">
        <f>IF($E$18=0,"",$E$18)</f>
        <v>Тарифы на тепловую энергию (мощность), поставляемую теплоснабжающими организациями потребителям, другим теплоснабжающим организациям</v>
      </c>
      <c r="AI82" s="1296" t="str">
        <f>IF($G$18=0,"",$G$18)</f>
        <v>Производство тепловой энергии. Некомбинированная выработка, Передача. Тепловая энергия, Сбыт. Тепловая энергия</v>
      </c>
      <c r="AJ82" s="1296" t="str">
        <f>IF($J$18=0,"",$J$18)</f>
        <v>Льготные тарифы на тепловую энергию, поставляемую группе потребителей "потребители (кроме населения)"</v>
      </c>
      <c r="AK82" s="1296" t="str">
        <f>IF($K$82="нет","без дифференциации",IF($N$82=0,"",$N$82))</f>
        <v>Территория 20</v>
      </c>
      <c r="AL82" s="1885" t="str">
        <f>IF($O$82="нет","без дифференциации",IF($R$82=0,"",$R$82))</f>
        <v>без дифференциации</v>
      </c>
      <c r="AM82" s="1885" t="str">
        <f>IF($S$82="нет","без дифференциации",IF($V$82=0,"",$V$82))</f>
        <v>нп Лейпи</v>
      </c>
      <c r="AN82" s="1296">
        <f>$I$18</f>
        <v>1</v>
      </c>
      <c r="AO82" s="1296" t="str">
        <f>$I$18&amp;"."&amp;$M$82</f>
        <v>1.20</v>
      </c>
      <c r="AP82" s="1296" t="str">
        <f>$I$18&amp;"."&amp;$M$82&amp;"."&amp;$Q$82</f>
        <v>1.20.1</v>
      </c>
      <c r="AQ82" s="1296" t="str">
        <f>$I$18&amp;"."&amp;$M$82&amp;"."&amp;$Q$82&amp;"."&amp;$U$82</f>
        <v>1.20.1.1</v>
      </c>
      <c r="AR82" s="2875"/>
    </row>
    <row customHeight="1" ht="17.25">
      <c r="A83" s="1881"/>
      <c r="B83" s="2875"/>
      <c r="C83" s="1886"/>
      <c r="D83" s="1871"/>
      <c r="E83" s="1888"/>
      <c r="F83" s="1825"/>
      <c r="G83" s="1889"/>
      <c r="H83" s="1871"/>
      <c r="I83" s="1871"/>
      <c r="J83" s="1890"/>
      <c r="K83" s="1800"/>
      <c r="L83" s="1982"/>
      <c r="M83" s="1982"/>
      <c r="N83" s="2387"/>
      <c r="O83" s="2045"/>
      <c r="P83" s="1982"/>
      <c r="Q83" s="1982"/>
      <c r="R83" s="2911" t="s">
        <v>24</v>
      </c>
      <c r="S83" s="1981"/>
      <c r="T83" s="310"/>
      <c r="U83" s="311"/>
      <c r="V83" s="311" t="s">
        <v>250</v>
      </c>
      <c r="W83" s="312"/>
      <c r="X83" s="2875"/>
      <c r="Y83" s="1288"/>
      <c r="Z83" s="1288"/>
      <c r="AA83" s="1288"/>
      <c r="AB83" s="1288"/>
      <c r="AC83" s="1288"/>
      <c r="AD83" s="1288"/>
      <c r="AE83" s="1288"/>
      <c r="AF83" s="1288"/>
      <c r="AG83" s="1288"/>
      <c r="AH83" s="1288"/>
      <c r="AI83" s="1288"/>
      <c r="AJ83" s="1288"/>
      <c r="AK83" s="1288"/>
      <c r="AL83" s="2875"/>
      <c r="AM83" s="2875"/>
      <c r="AN83" s="2875"/>
      <c r="AO83" s="2875"/>
      <c r="AP83" s="2875"/>
      <c r="AQ83" s="2875"/>
      <c r="AR83" s="2875"/>
    </row>
    <row customHeight="1" ht="17.25">
      <c r="A84" s="1881"/>
      <c r="B84" s="2875"/>
      <c r="C84" s="1886"/>
      <c r="D84" s="1871"/>
      <c r="E84" s="1888"/>
      <c r="F84" s="1825"/>
      <c r="G84" s="1889"/>
      <c r="H84" s="1871"/>
      <c r="I84" s="1871"/>
      <c r="J84" s="1890"/>
      <c r="K84" s="1800"/>
      <c r="L84" s="2354"/>
      <c r="M84" s="2354"/>
      <c r="N84" s="2388"/>
      <c r="O84" s="1986"/>
      <c r="P84" s="310"/>
      <c r="Q84" s="311"/>
      <c r="R84" s="311" t="s">
        <v>251</v>
      </c>
      <c r="S84" s="1887"/>
      <c r="T84" s="1887"/>
      <c r="U84" s="1887"/>
      <c r="V84" s="1887"/>
      <c r="W84" s="312"/>
      <c r="X84" s="2875"/>
      <c r="Y84" s="1288"/>
      <c r="Z84" s="1288"/>
      <c r="AA84" s="1288"/>
      <c r="AB84" s="1288"/>
      <c r="AC84" s="1288"/>
      <c r="AD84" s="1288"/>
      <c r="AE84" s="1288"/>
      <c r="AF84" s="1288"/>
      <c r="AG84" s="1288"/>
      <c r="AH84" s="1288"/>
      <c r="AI84" s="1288"/>
      <c r="AJ84" s="1288"/>
      <c r="AK84" s="1288"/>
      <c r="AL84" s="2875"/>
      <c r="AM84" s="2875"/>
      <c r="AN84" s="2875"/>
      <c r="AO84" s="2875"/>
      <c r="AP84" s="2875"/>
      <c r="AQ84" s="2875"/>
      <c r="AR84" s="2875"/>
    </row>
    <row s="2863" customFormat="1" customHeight="1" ht="17.25">
      <c r="A85" s="314"/>
      <c r="C85" s="313"/>
      <c r="D85" s="1992"/>
      <c r="E85" s="1994"/>
      <c r="F85" s="1996"/>
      <c r="G85" s="2894"/>
      <c r="H85" s="2895"/>
      <c r="I85" s="2895"/>
      <c r="J85" s="2896"/>
      <c r="K85" s="2898"/>
      <c r="L85" s="2921"/>
      <c r="M85" s="2922"/>
      <c r="N85" s="2923" t="s">
        <v>329</v>
      </c>
      <c r="O85" s="2924"/>
      <c r="P85" s="2925"/>
      <c r="Q85" s="2926"/>
      <c r="R85" s="2927"/>
      <c r="S85" s="2928"/>
      <c r="T85" s="2929"/>
      <c r="U85" s="2930"/>
      <c r="V85" s="2931"/>
      <c r="W85" s="2932"/>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customHeight="1" ht="17.25">
      <c r="A86" s="1881"/>
      <c r="B86" s="2875"/>
      <c r="C86" s="1883"/>
      <c r="D86" s="1871"/>
      <c r="E86" s="1888"/>
      <c r="F86" s="1825"/>
      <c r="G86" s="1889"/>
      <c r="H86" s="2353" t="s">
        <v>103</v>
      </c>
      <c r="I86" s="2353" t="s">
        <v>102</v>
      </c>
      <c r="J86" s="2389" t="s">
        <v>330</v>
      </c>
      <c r="K86" s="2044" t="s">
        <v>61</v>
      </c>
      <c r="L86" s="1982"/>
      <c r="M86" s="1982" t="s">
        <v>196</v>
      </c>
      <c r="N86" s="2387" t="str">
        <f>IF(Z86="","",INDEX(TERRITORY_MR_LIST,MATCH(Z86,TERRITORY_LIST_ID,0)))</f>
        <v>Территория 1</v>
      </c>
      <c r="O86" s="2044" t="s">
        <v>56</v>
      </c>
      <c r="P86" s="1982"/>
      <c r="Q86" s="1982" t="s">
        <v>196</v>
      </c>
      <c r="R86" s="2911" t="s">
        <v>24</v>
      </c>
      <c r="S86" s="1981" t="s">
        <v>61</v>
      </c>
      <c r="T86" s="1852"/>
      <c r="U86" s="1852" t="s">
        <v>196</v>
      </c>
      <c r="V86" s="1884" t="s">
        <v>331</v>
      </c>
      <c r="W86" s="1842" t="s">
        <v>332</v>
      </c>
      <c r="X86" s="2875"/>
      <c r="Y86" s="1296"/>
      <c r="Z86" s="1296" t="s">
        <v>97</v>
      </c>
      <c r="AA86" s="1296"/>
      <c r="AB86" s="1296"/>
      <c r="AC86" s="2887" t="s">
        <v>243</v>
      </c>
      <c r="AD86" s="1296" t="s">
        <v>333</v>
      </c>
      <c r="AE86" s="1296" t="s">
        <v>334</v>
      </c>
      <c r="AF86" s="1296" t="s">
        <v>335</v>
      </c>
      <c r="AG86" s="1296" t="s">
        <v>336</v>
      </c>
      <c r="AH86" s="1296" t="str">
        <f>IF($E$18=0,"",$E$18)</f>
        <v>Тарифы на тепловую энергию (мощность), поставляемую теплоснабжающими организациями потребителям, другим теплоснабжающим организациям</v>
      </c>
      <c r="AI86" s="1296" t="str">
        <f>IF($G$18=0,"",$G$18)</f>
        <v>Производство тепловой энергии. Некомбинированная выработка, Передача. Тепловая энергия, Сбыт. Тепловая энергия</v>
      </c>
      <c r="AJ86" s="1296" t="str">
        <f>IF($J$86=0,"",$J$86)</f>
        <v>Льготные тарифы на тепловую энергию, поставляемую группе потребителей "население"</v>
      </c>
      <c r="AK86" s="1296" t="str">
        <f>IF($K$86="нет","без дифференциации",IF($N$86=0,"",$N$86))</f>
        <v>Территория 1</v>
      </c>
      <c r="AL86" s="1885" t="str">
        <f>IF($O$86="нет","без дифференциации",IF($R$86=0,"",$R$86))</f>
        <v>без дифференциации</v>
      </c>
      <c r="AM86" s="1885" t="str">
        <f>IF($S$86="нет","без дифференциации",IF($V$86=0,"",$V$86))</f>
        <v>городской округ город-герой Мурманск (кроме потребителей, присоединенных к сетям ФГБУ "ЦЖКУ" МО РФ, потребителей ул. Ивченко 19, р-на Росляково)</v>
      </c>
      <c r="AN86" s="1296" t="str">
        <f>$I$86</f>
        <v>2</v>
      </c>
      <c r="AO86" s="1296" t="str">
        <f>$I$86&amp;"."&amp;$M$86</f>
        <v>2.1</v>
      </c>
      <c r="AP86" s="1296" t="str">
        <f>$I$86&amp;"."&amp;$M$86&amp;"."&amp;$Q$86</f>
        <v>2.1.1</v>
      </c>
      <c r="AQ86" s="1296" t="str">
        <f>$I$86&amp;"."&amp;$M$86&amp;"."&amp;$Q$86&amp;"."&amp;$U$86</f>
        <v>2.1.1.1</v>
      </c>
      <c r="AR86" s="2875"/>
    </row>
    <row customHeight="1" ht="17.25">
      <c r="A87" s="1881"/>
      <c r="B87" s="2875"/>
      <c r="C87" s="1883"/>
      <c r="D87" s="1871"/>
      <c r="E87" s="1888"/>
      <c r="F87" s="1825"/>
      <c r="G87" s="1889"/>
      <c r="H87" s="1796"/>
      <c r="I87" s="1796"/>
      <c r="J87" s="1797"/>
      <c r="K87" s="1889"/>
      <c r="L87" s="1796"/>
      <c r="M87" s="1796"/>
      <c r="N87" s="1889"/>
      <c r="O87" s="1889"/>
      <c r="P87" s="1796"/>
      <c r="Q87" s="1796"/>
      <c r="R87" s="1798"/>
      <c r="S87" s="1889"/>
      <c r="T87" s="1852" t="s">
        <v>103</v>
      </c>
      <c r="U87" s="1852" t="s">
        <v>102</v>
      </c>
      <c r="V87" s="1884" t="s">
        <v>337</v>
      </c>
      <c r="W87" s="1842" t="s">
        <v>332</v>
      </c>
      <c r="X87" s="2875"/>
      <c r="Y87" s="1296"/>
      <c r="Z87" s="1296"/>
      <c r="AA87" s="1296"/>
      <c r="AB87" s="1296"/>
      <c r="AC87" s="2887" t="s">
        <v>243</v>
      </c>
      <c r="AD87" s="2887" t="s">
        <v>333</v>
      </c>
      <c r="AE87" s="2887" t="s">
        <v>334</v>
      </c>
      <c r="AF87" s="2887" t="s">
        <v>335</v>
      </c>
      <c r="AG87" s="1296" t="s">
        <v>338</v>
      </c>
      <c r="AH8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87" s="1296" t="str">
        <f>IF($G$18=0,"",$G$18)</f>
        <v>Производство тепловой энергии. Некомбинированная выработка, Передача. Тепловая энергия, Сбыт. Тепловая энергия</v>
      </c>
      <c r="AJ87" s="1296" t="str">
        <f>IF($J$86=0,"",$J$86)</f>
        <v>Льготные тарифы на тепловую энергию, поставляемую группе потребителей "население"</v>
      </c>
      <c r="AK87" s="1296" t="str">
        <f>IF($K$86="нет","без дифференциации",IF($N$86=0,"",$N$86))</f>
        <v>Территория 1</v>
      </c>
      <c r="AL87" s="1885" t="str">
        <f>IF($O$86="нет","без дифференциации",IF($R$86=0,"",$R$86))</f>
        <v>без дифференциации</v>
      </c>
      <c r="AM87" s="1885" t="str">
        <f>IF($S$87="нет","без дифференциации",IF($V$87=0,"",$V$87))</f>
        <v>городской округ город-герой Мурманск (потребители, присоединенные к сетям ФГБУ "ЦЖКУ" МО РФ, потребители ул. Ивченко, 19)</v>
      </c>
      <c r="AN87" s="1296" t="str">
        <f>$I$86</f>
        <v>2</v>
      </c>
      <c r="AO87" s="1296" t="str">
        <f>$I$86&amp;"."&amp;$M$86</f>
        <v>2.1</v>
      </c>
      <c r="AP87" s="1296" t="str">
        <f>$I$86&amp;"."&amp;$M$86&amp;"."&amp;$Q$86</f>
        <v>2.1.1</v>
      </c>
      <c r="AQ87" s="1296" t="str">
        <f>$I$86&amp;"."&amp;$M$86&amp;"."&amp;$Q$86&amp;"."&amp;$U$87</f>
        <v>2.1.1.2</v>
      </c>
      <c r="AR87" s="2875"/>
    </row>
    <row customHeight="1" ht="17.25">
      <c r="A88" s="1881"/>
      <c r="B88" s="2875"/>
      <c r="C88" s="1883"/>
      <c r="D88" s="1871"/>
      <c r="E88" s="1888"/>
      <c r="F88" s="1825"/>
      <c r="G88" s="1889"/>
      <c r="H88" s="1796"/>
      <c r="I88" s="1796"/>
      <c r="J88" s="1797"/>
      <c r="K88" s="1889"/>
      <c r="L88" s="1796"/>
      <c r="M88" s="1796"/>
      <c r="N88" s="1889"/>
      <c r="O88" s="1889"/>
      <c r="P88" s="1796"/>
      <c r="Q88" s="1796"/>
      <c r="R88" s="1798"/>
      <c r="S88" s="1889"/>
      <c r="T88" s="1852" t="s">
        <v>103</v>
      </c>
      <c r="U88" s="1852" t="s">
        <v>89</v>
      </c>
      <c r="V88" s="1884" t="s">
        <v>248</v>
      </c>
      <c r="W88" s="1842" t="s">
        <v>332</v>
      </c>
      <c r="X88" s="2875"/>
      <c r="Y88" s="1296"/>
      <c r="Z88" s="1296"/>
      <c r="AA88" s="1296"/>
      <c r="AB88" s="1296"/>
      <c r="AC88" s="2887" t="s">
        <v>243</v>
      </c>
      <c r="AD88" s="2887" t="s">
        <v>333</v>
      </c>
      <c r="AE88" s="2887" t="s">
        <v>334</v>
      </c>
      <c r="AF88" s="2887" t="s">
        <v>335</v>
      </c>
      <c r="AG88" s="1296" t="s">
        <v>339</v>
      </c>
      <c r="AH8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88" s="1296" t="str">
        <f>IF($G$18=0,"",$G$18)</f>
        <v>Производство тепловой энергии. Некомбинированная выработка, Передача. Тепловая энергия, Сбыт. Тепловая энергия</v>
      </c>
      <c r="AJ88" s="1296" t="str">
        <f>IF($J$86=0,"",$J$86)</f>
        <v>Льготные тарифы на тепловую энергию, поставляемую группе потребителей "население"</v>
      </c>
      <c r="AK88" s="1296" t="str">
        <f>IF($K$86="нет","без дифференциации",IF($N$86=0,"",$N$86))</f>
        <v>Территория 1</v>
      </c>
      <c r="AL88" s="1885" t="str">
        <f>IF($O$86="нет","без дифференциации",IF($R$86=0,"",$R$86))</f>
        <v>без дифференциации</v>
      </c>
      <c r="AM88" s="1885" t="str">
        <f>IF($S$88="нет","без дифференциации",IF($V$88=0,"",$V$88))</f>
        <v>городской округ город-герой Мурманск (р-н Росляково)</v>
      </c>
      <c r="AN88" s="1296" t="str">
        <f>$I$86</f>
        <v>2</v>
      </c>
      <c r="AO88" s="1296" t="str">
        <f>$I$86&amp;"."&amp;$M$86</f>
        <v>2.1</v>
      </c>
      <c r="AP88" s="1296" t="str">
        <f>$I$86&amp;"."&amp;$M$86&amp;"."&amp;$Q$86</f>
        <v>2.1.1</v>
      </c>
      <c r="AQ88" s="1296" t="str">
        <f>$I$86&amp;"."&amp;$M$86&amp;"."&amp;$Q$86&amp;"."&amp;$U$88</f>
        <v>2.1.1.3</v>
      </c>
      <c r="AR88" s="2875"/>
    </row>
    <row customHeight="1" ht="17.25">
      <c r="A89" s="1881"/>
      <c r="B89" s="2875"/>
      <c r="C89" s="1886"/>
      <c r="D89" s="1871"/>
      <c r="E89" s="1888"/>
      <c r="F89" s="1825"/>
      <c r="G89" s="1889"/>
      <c r="H89" s="2353"/>
      <c r="I89" s="2353"/>
      <c r="J89" s="2389"/>
      <c r="K89" s="2045"/>
      <c r="L89" s="1982"/>
      <c r="M89" s="1982"/>
      <c r="N89" s="2387"/>
      <c r="O89" s="2045"/>
      <c r="P89" s="1982"/>
      <c r="Q89" s="1982"/>
      <c r="R89" s="2911" t="s">
        <v>24</v>
      </c>
      <c r="S89" s="1981"/>
      <c r="T89" s="310"/>
      <c r="U89" s="311"/>
      <c r="V89" s="311" t="s">
        <v>250</v>
      </c>
      <c r="W89" s="312"/>
      <c r="X89" s="2875"/>
      <c r="Y89" s="1288"/>
      <c r="Z89" s="1288"/>
      <c r="AA89" s="1288"/>
      <c r="AB89" s="1288"/>
      <c r="AC89" s="1288"/>
      <c r="AD89" s="1288"/>
      <c r="AE89" s="1288"/>
      <c r="AF89" s="1288"/>
      <c r="AG89" s="1288"/>
      <c r="AH89" s="1288"/>
      <c r="AI89" s="1288"/>
      <c r="AJ89" s="1288"/>
      <c r="AK89" s="1288"/>
      <c r="AL89" s="2875"/>
      <c r="AM89" s="2875"/>
      <c r="AN89" s="2875"/>
      <c r="AO89" s="2875"/>
      <c r="AP89" s="2875"/>
      <c r="AQ89" s="2875"/>
      <c r="AR89" s="2875"/>
    </row>
    <row customHeight="1" ht="17.25">
      <c r="A90" s="1881"/>
      <c r="B90" s="2875"/>
      <c r="C90" s="1886"/>
      <c r="D90" s="1871"/>
      <c r="E90" s="1888"/>
      <c r="F90" s="1825"/>
      <c r="G90" s="1889"/>
      <c r="H90" s="2354"/>
      <c r="I90" s="2354"/>
      <c r="J90" s="2390"/>
      <c r="K90" s="2045"/>
      <c r="L90" s="2354"/>
      <c r="M90" s="2354"/>
      <c r="N90" s="2388"/>
      <c r="O90" s="1986"/>
      <c r="P90" s="310"/>
      <c r="Q90" s="311"/>
      <c r="R90" s="311" t="s">
        <v>251</v>
      </c>
      <c r="S90" s="1887"/>
      <c r="T90" s="1887"/>
      <c r="U90" s="1887"/>
      <c r="V90" s="1887"/>
      <c r="W90" s="312"/>
      <c r="X90" s="2875"/>
      <c r="Y90" s="1288"/>
      <c r="Z90" s="1288"/>
      <c r="AA90" s="1288"/>
      <c r="AB90" s="1288"/>
      <c r="AC90" s="1288"/>
      <c r="AD90" s="1288"/>
      <c r="AE90" s="1288"/>
      <c r="AF90" s="1288"/>
      <c r="AG90" s="1288"/>
      <c r="AH90" s="1288"/>
      <c r="AI90" s="1288"/>
      <c r="AJ90" s="1288"/>
      <c r="AK90" s="1288"/>
      <c r="AL90" s="2875"/>
      <c r="AM90" s="2875"/>
      <c r="AN90" s="2875"/>
      <c r="AO90" s="2875"/>
      <c r="AP90" s="2875"/>
      <c r="AQ90" s="2875"/>
      <c r="AR90" s="2875"/>
    </row>
    <row customHeight="1" ht="17.25">
      <c r="A91" s="1881"/>
      <c r="B91" s="2875"/>
      <c r="C91" s="1883"/>
      <c r="D91" s="1871"/>
      <c r="E91" s="1888"/>
      <c r="F91" s="1825"/>
      <c r="G91" s="1889"/>
      <c r="H91" s="1871"/>
      <c r="I91" s="1871"/>
      <c r="J91" s="1890"/>
      <c r="K91" s="1800"/>
      <c r="L91" s="1982" t="s">
        <v>103</v>
      </c>
      <c r="M91" s="1982" t="s">
        <v>102</v>
      </c>
      <c r="N91" s="2387" t="str">
        <f>IF(Z91="","",INDEX(TERRITORY_MR_LIST,MATCH(Z91,TERRITORY_LIST_ID,0)))</f>
        <v>Территория 2</v>
      </c>
      <c r="O91" s="2044" t="s">
        <v>56</v>
      </c>
      <c r="P91" s="1982"/>
      <c r="Q91" s="1982" t="s">
        <v>196</v>
      </c>
      <c r="R91" s="2911" t="s">
        <v>24</v>
      </c>
      <c r="S91" s="1981" t="s">
        <v>56</v>
      </c>
      <c r="T91" s="1852"/>
      <c r="U91" s="1852" t="s">
        <v>196</v>
      </c>
      <c r="V91" s="2912" t="s">
        <v>24</v>
      </c>
      <c r="W91" s="1842" t="s">
        <v>332</v>
      </c>
      <c r="X91" s="2875"/>
      <c r="Y91" s="1296"/>
      <c r="Z91" s="1296" t="s">
        <v>104</v>
      </c>
      <c r="AA91" s="1296"/>
      <c r="AB91" s="1296"/>
      <c r="AC91" s="2887" t="s">
        <v>243</v>
      </c>
      <c r="AD91" s="2887" t="s">
        <v>333</v>
      </c>
      <c r="AE91" s="1296" t="s">
        <v>340</v>
      </c>
      <c r="AF91" s="1296" t="s">
        <v>341</v>
      </c>
      <c r="AG91" s="1296" t="s">
        <v>342</v>
      </c>
      <c r="AH9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91" s="1296" t="str">
        <f>IF($G$18=0,"",$G$18)</f>
        <v>Производство тепловой энергии. Некомбинированная выработка, Передача. Тепловая энергия, Сбыт. Тепловая энергия</v>
      </c>
      <c r="AJ91" s="1296" t="str">
        <f>IF($J$86=0,"",$J$86)</f>
        <v>Льготные тарифы на тепловую энергию, поставляемую группе потребителей "население"</v>
      </c>
      <c r="AK91" s="1296" t="str">
        <f>IF($K$91="нет","без дифференциации",IF($N$91=0,"",$N$91))</f>
        <v>Территория 2</v>
      </c>
      <c r="AL91" s="1885" t="str">
        <f>IF($O$91="нет","без дифференциации",IF($R$91=0,"",$R$91))</f>
        <v>без дифференциации</v>
      </c>
      <c r="AM91" s="1885" t="str">
        <f>IF($S$91="нет","без дифференциации",IF($V$91=0,"",$V$91))</f>
        <v>без дифференциации</v>
      </c>
      <c r="AN91" s="1296" t="str">
        <f>$I$86</f>
        <v>2</v>
      </c>
      <c r="AO91" s="1296" t="str">
        <f>$I$86&amp;"."&amp;$M$91</f>
        <v>2.2</v>
      </c>
      <c r="AP91" s="1296" t="str">
        <f>$I$86&amp;"."&amp;$M$91&amp;"."&amp;$Q$91</f>
        <v>2.2.1</v>
      </c>
      <c r="AQ91" s="1296" t="str">
        <f>$I$86&amp;"."&amp;$M$91&amp;"."&amp;$Q$91&amp;"."&amp;$U$91</f>
        <v>2.2.1.1</v>
      </c>
      <c r="AR91" s="2875"/>
    </row>
    <row customHeight="1" ht="17.25">
      <c r="A92" s="1881"/>
      <c r="B92" s="2875"/>
      <c r="C92" s="1886"/>
      <c r="D92" s="1871"/>
      <c r="E92" s="1888"/>
      <c r="F92" s="1825"/>
      <c r="G92" s="1889"/>
      <c r="H92" s="1871"/>
      <c r="I92" s="1871"/>
      <c r="J92" s="1890"/>
      <c r="K92" s="1800"/>
      <c r="L92" s="1982"/>
      <c r="M92" s="1982"/>
      <c r="N92" s="2387"/>
      <c r="O92" s="2045"/>
      <c r="P92" s="1982"/>
      <c r="Q92" s="1982"/>
      <c r="R92" s="2911" t="s">
        <v>24</v>
      </c>
      <c r="S92" s="1981"/>
      <c r="T92" s="310"/>
      <c r="U92" s="311"/>
      <c r="V92" s="311" t="s">
        <v>250</v>
      </c>
      <c r="W92" s="312"/>
      <c r="X92" s="2875"/>
      <c r="Y92" s="1288"/>
      <c r="Z92" s="1288"/>
      <c r="AA92" s="1288"/>
      <c r="AB92" s="1288"/>
      <c r="AC92" s="1288"/>
      <c r="AD92" s="1288"/>
      <c r="AE92" s="1288"/>
      <c r="AF92" s="1288"/>
      <c r="AG92" s="1288"/>
      <c r="AH92" s="1288"/>
      <c r="AI92" s="1288"/>
      <c r="AJ92" s="1288"/>
      <c r="AK92" s="1288"/>
      <c r="AL92" s="2875"/>
      <c r="AM92" s="2875"/>
      <c r="AN92" s="2875"/>
      <c r="AO92" s="2875"/>
      <c r="AP92" s="2875"/>
      <c r="AQ92" s="2875"/>
      <c r="AR92" s="2875"/>
    </row>
    <row customHeight="1" ht="17.25">
      <c r="A93" s="1881"/>
      <c r="B93" s="2875"/>
      <c r="C93" s="1886"/>
      <c r="D93" s="1871"/>
      <c r="E93" s="1888"/>
      <c r="F93" s="1825"/>
      <c r="G93" s="1889"/>
      <c r="H93" s="1871"/>
      <c r="I93" s="1871"/>
      <c r="J93" s="1890"/>
      <c r="K93" s="1800"/>
      <c r="L93" s="2354"/>
      <c r="M93" s="2354"/>
      <c r="N93" s="2388"/>
      <c r="O93" s="1986"/>
      <c r="P93" s="310"/>
      <c r="Q93" s="311"/>
      <c r="R93" s="311" t="s">
        <v>251</v>
      </c>
      <c r="S93" s="1887"/>
      <c r="T93" s="1887"/>
      <c r="U93" s="1887"/>
      <c r="V93" s="1887"/>
      <c r="W93" s="312"/>
      <c r="X93" s="2875"/>
      <c r="Y93" s="1288"/>
      <c r="Z93" s="1288"/>
      <c r="AA93" s="1288"/>
      <c r="AB93" s="1288"/>
      <c r="AC93" s="1288"/>
      <c r="AD93" s="1288"/>
      <c r="AE93" s="1288"/>
      <c r="AF93" s="1288"/>
      <c r="AG93" s="1288"/>
      <c r="AH93" s="1288"/>
      <c r="AI93" s="1288"/>
      <c r="AJ93" s="1288"/>
      <c r="AK93" s="1288"/>
      <c r="AL93" s="2875"/>
      <c r="AM93" s="2875"/>
      <c r="AN93" s="2875"/>
      <c r="AO93" s="2875"/>
      <c r="AP93" s="2875"/>
      <c r="AQ93" s="2875"/>
      <c r="AR93" s="2875"/>
    </row>
    <row customHeight="1" ht="17.25">
      <c r="A94" s="1881"/>
      <c r="B94" s="2875"/>
      <c r="C94" s="1883"/>
      <c r="D94" s="1871"/>
      <c r="E94" s="1888"/>
      <c r="F94" s="1825"/>
      <c r="G94" s="1889"/>
      <c r="H94" s="1871"/>
      <c r="I94" s="1871"/>
      <c r="J94" s="1890"/>
      <c r="K94" s="1800"/>
      <c r="L94" s="1982" t="s">
        <v>103</v>
      </c>
      <c r="M94" s="1982" t="s">
        <v>89</v>
      </c>
      <c r="N94" s="2387" t="str">
        <f>IF(Z94="","",INDEX(TERRITORY_MR_LIST,MATCH(Z94,TERRITORY_LIST_ID,0)))</f>
        <v>Территория 3</v>
      </c>
      <c r="O94" s="2044" t="s">
        <v>56</v>
      </c>
      <c r="P94" s="1982"/>
      <c r="Q94" s="1982" t="s">
        <v>196</v>
      </c>
      <c r="R94" s="2911" t="s">
        <v>24</v>
      </c>
      <c r="S94" s="1981" t="s">
        <v>56</v>
      </c>
      <c r="T94" s="1852"/>
      <c r="U94" s="1852" t="s">
        <v>196</v>
      </c>
      <c r="V94" s="2912" t="s">
        <v>24</v>
      </c>
      <c r="W94" s="1842" t="s">
        <v>332</v>
      </c>
      <c r="X94" s="2875"/>
      <c r="Y94" s="1296"/>
      <c r="Z94" s="1296" t="s">
        <v>109</v>
      </c>
      <c r="AA94" s="1296"/>
      <c r="AB94" s="1296"/>
      <c r="AC94" s="2887" t="s">
        <v>243</v>
      </c>
      <c r="AD94" s="2887" t="s">
        <v>333</v>
      </c>
      <c r="AE94" s="1296" t="s">
        <v>343</v>
      </c>
      <c r="AF94" s="1296" t="s">
        <v>344</v>
      </c>
      <c r="AG94" s="1296" t="s">
        <v>345</v>
      </c>
      <c r="AH9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94" s="1296" t="str">
        <f>IF($G$18=0,"",$G$18)</f>
        <v>Производство тепловой энергии. Некомбинированная выработка, Передача. Тепловая энергия, Сбыт. Тепловая энергия</v>
      </c>
      <c r="AJ94" s="1296" t="str">
        <f>IF($J$86=0,"",$J$86)</f>
        <v>Льготные тарифы на тепловую энергию, поставляемую группе потребителей "население"</v>
      </c>
      <c r="AK94" s="1296" t="str">
        <f>IF($K$94="нет","без дифференциации",IF($N$94=0,"",$N$94))</f>
        <v>Территория 3</v>
      </c>
      <c r="AL94" s="1885" t="str">
        <f>IF($O$94="нет","без дифференциации",IF($R$94=0,"",$R$94))</f>
        <v>без дифференциации</v>
      </c>
      <c r="AM94" s="1885" t="str">
        <f>IF($S$94="нет","без дифференциации",IF($V$94=0,"",$V$94))</f>
        <v>без дифференциации</v>
      </c>
      <c r="AN94" s="1296" t="str">
        <f>$I$86</f>
        <v>2</v>
      </c>
      <c r="AO94" s="1296" t="str">
        <f>$I$86&amp;"."&amp;$M$94</f>
        <v>2.3</v>
      </c>
      <c r="AP94" s="1296" t="str">
        <f>$I$86&amp;"."&amp;$M$94&amp;"."&amp;$Q$94</f>
        <v>2.3.1</v>
      </c>
      <c r="AQ94" s="1296" t="str">
        <f>$I$86&amp;"."&amp;$M$94&amp;"."&amp;$Q$94&amp;"."&amp;$U$94</f>
        <v>2.3.1.1</v>
      </c>
      <c r="AR94" s="2875"/>
    </row>
    <row customHeight="1" ht="17.25">
      <c r="A95" s="1881"/>
      <c r="B95" s="2875"/>
      <c r="C95" s="1886"/>
      <c r="D95" s="1871"/>
      <c r="E95" s="1888"/>
      <c r="F95" s="1825"/>
      <c r="G95" s="1889"/>
      <c r="H95" s="1871"/>
      <c r="I95" s="1871"/>
      <c r="J95" s="1890"/>
      <c r="K95" s="1800"/>
      <c r="L95" s="1982"/>
      <c r="M95" s="1982"/>
      <c r="N95" s="2387"/>
      <c r="O95" s="2045"/>
      <c r="P95" s="1982"/>
      <c r="Q95" s="1982"/>
      <c r="R95" s="2911" t="s">
        <v>24</v>
      </c>
      <c r="S95" s="1981"/>
      <c r="T95" s="310"/>
      <c r="U95" s="311"/>
      <c r="V95" s="311" t="s">
        <v>250</v>
      </c>
      <c r="W95" s="312"/>
      <c r="X95" s="2875"/>
      <c r="Y95" s="1288"/>
      <c r="Z95" s="1288"/>
      <c r="AA95" s="1288"/>
      <c r="AB95" s="1288"/>
      <c r="AC95" s="1288"/>
      <c r="AD95" s="1288"/>
      <c r="AE95" s="1288"/>
      <c r="AF95" s="1288"/>
      <c r="AG95" s="1288"/>
      <c r="AH95" s="1288"/>
      <c r="AI95" s="1288"/>
      <c r="AJ95" s="1288"/>
      <c r="AK95" s="1288"/>
      <c r="AL95" s="2875"/>
      <c r="AM95" s="2875"/>
      <c r="AN95" s="2875"/>
      <c r="AO95" s="2875"/>
      <c r="AP95" s="2875"/>
      <c r="AQ95" s="2875"/>
      <c r="AR95" s="2875"/>
    </row>
    <row customHeight="1" ht="17.25">
      <c r="A96" s="1881"/>
      <c r="B96" s="2875"/>
      <c r="C96" s="1886"/>
      <c r="D96" s="1871"/>
      <c r="E96" s="1888"/>
      <c r="F96" s="1825"/>
      <c r="G96" s="1889"/>
      <c r="H96" s="1871"/>
      <c r="I96" s="1871"/>
      <c r="J96" s="1890"/>
      <c r="K96" s="1800"/>
      <c r="L96" s="2354"/>
      <c r="M96" s="2354"/>
      <c r="N96" s="2388"/>
      <c r="O96" s="1986"/>
      <c r="P96" s="310"/>
      <c r="Q96" s="311"/>
      <c r="R96" s="311" t="s">
        <v>251</v>
      </c>
      <c r="S96" s="1887"/>
      <c r="T96" s="1887"/>
      <c r="U96" s="1887"/>
      <c r="V96" s="1887"/>
      <c r="W96" s="312"/>
      <c r="X96" s="2875"/>
      <c r="Y96" s="1288"/>
      <c r="Z96" s="1288"/>
      <c r="AA96" s="1288"/>
      <c r="AB96" s="1288"/>
      <c r="AC96" s="1288"/>
      <c r="AD96" s="1288"/>
      <c r="AE96" s="1288"/>
      <c r="AF96" s="1288"/>
      <c r="AG96" s="1288"/>
      <c r="AH96" s="1288"/>
      <c r="AI96" s="1288"/>
      <c r="AJ96" s="1288"/>
      <c r="AK96" s="1288"/>
      <c r="AL96" s="2875"/>
      <c r="AM96" s="2875"/>
      <c r="AN96" s="2875"/>
      <c r="AO96" s="2875"/>
      <c r="AP96" s="2875"/>
      <c r="AQ96" s="2875"/>
      <c r="AR96" s="2875"/>
    </row>
    <row customHeight="1" ht="17.25">
      <c r="A97" s="1881"/>
      <c r="B97" s="2875"/>
      <c r="C97" s="1883"/>
      <c r="D97" s="1871"/>
      <c r="E97" s="1888"/>
      <c r="F97" s="1825"/>
      <c r="G97" s="1889"/>
      <c r="H97" s="1871"/>
      <c r="I97" s="1871"/>
      <c r="J97" s="1890"/>
      <c r="K97" s="1800"/>
      <c r="L97" s="1982" t="s">
        <v>103</v>
      </c>
      <c r="M97" s="1982" t="s">
        <v>90</v>
      </c>
      <c r="N97" s="2387" t="str">
        <f>IF(Z97="","",INDEX(TERRITORY_MR_LIST,MATCH(Z97,TERRITORY_LIST_ID,0)))</f>
        <v>Территория 4</v>
      </c>
      <c r="O97" s="2044" t="s">
        <v>56</v>
      </c>
      <c r="P97" s="1982"/>
      <c r="Q97" s="1982" t="s">
        <v>196</v>
      </c>
      <c r="R97" s="2911" t="s">
        <v>24</v>
      </c>
      <c r="S97" s="1981" t="s">
        <v>56</v>
      </c>
      <c r="T97" s="1852"/>
      <c r="U97" s="1852" t="s">
        <v>196</v>
      </c>
      <c r="V97" s="2912" t="s">
        <v>24</v>
      </c>
      <c r="W97" s="1842" t="s">
        <v>332</v>
      </c>
      <c r="X97" s="2875"/>
      <c r="Y97" s="1296"/>
      <c r="Z97" s="1296" t="s">
        <v>113</v>
      </c>
      <c r="AA97" s="1296"/>
      <c r="AB97" s="1296"/>
      <c r="AC97" s="2887" t="s">
        <v>243</v>
      </c>
      <c r="AD97" s="2887" t="s">
        <v>333</v>
      </c>
      <c r="AE97" s="1296" t="s">
        <v>346</v>
      </c>
      <c r="AF97" s="1296" t="s">
        <v>347</v>
      </c>
      <c r="AG97" s="1296" t="s">
        <v>348</v>
      </c>
      <c r="AH9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97" s="1296" t="str">
        <f>IF($G$18=0,"",$G$18)</f>
        <v>Производство тепловой энергии. Некомбинированная выработка, Передача. Тепловая энергия, Сбыт. Тепловая энергия</v>
      </c>
      <c r="AJ97" s="1296" t="str">
        <f>IF($J$86=0,"",$J$86)</f>
        <v>Льготные тарифы на тепловую энергию, поставляемую группе потребителей "население"</v>
      </c>
      <c r="AK97" s="1296" t="str">
        <f>IF($K$97="нет","без дифференциации",IF($N$97=0,"",$N$97))</f>
        <v>Территория 4</v>
      </c>
      <c r="AL97" s="1885" t="str">
        <f>IF($O$97="нет","без дифференциации",IF($R$97=0,"",$R$97))</f>
        <v>без дифференциации</v>
      </c>
      <c r="AM97" s="1885" t="str">
        <f>IF($S$97="нет","без дифференциации",IF($V$97=0,"",$V$97))</f>
        <v>без дифференциации</v>
      </c>
      <c r="AN97" s="1296" t="str">
        <f>$I$86</f>
        <v>2</v>
      </c>
      <c r="AO97" s="1296" t="str">
        <f>$I$86&amp;"."&amp;$M$97</f>
        <v>2.4</v>
      </c>
      <c r="AP97" s="1296" t="str">
        <f>$I$86&amp;"."&amp;$M$97&amp;"."&amp;$Q$97</f>
        <v>2.4.1</v>
      </c>
      <c r="AQ97" s="1296" t="str">
        <f>$I$86&amp;"."&amp;$M$97&amp;"."&amp;$Q$97&amp;"."&amp;$U$97</f>
        <v>2.4.1.1</v>
      </c>
      <c r="AR97" s="2875"/>
    </row>
    <row customHeight="1" ht="17.25">
      <c r="A98" s="1881"/>
      <c r="B98" s="2875"/>
      <c r="C98" s="1886"/>
      <c r="D98" s="1871"/>
      <c r="E98" s="1888"/>
      <c r="F98" s="1825"/>
      <c r="G98" s="1889"/>
      <c r="H98" s="1871"/>
      <c r="I98" s="1871"/>
      <c r="J98" s="1890"/>
      <c r="K98" s="1800"/>
      <c r="L98" s="1982"/>
      <c r="M98" s="1982"/>
      <c r="N98" s="2387"/>
      <c r="O98" s="2045"/>
      <c r="P98" s="1982"/>
      <c r="Q98" s="1982"/>
      <c r="R98" s="2911" t="s">
        <v>24</v>
      </c>
      <c r="S98" s="1981"/>
      <c r="T98" s="310"/>
      <c r="U98" s="311"/>
      <c r="V98" s="311" t="s">
        <v>250</v>
      </c>
      <c r="W98" s="312"/>
      <c r="X98" s="2875"/>
      <c r="Y98" s="1288"/>
      <c r="Z98" s="1288"/>
      <c r="AA98" s="1288"/>
      <c r="AB98" s="1288"/>
      <c r="AC98" s="1288"/>
      <c r="AD98" s="1288"/>
      <c r="AE98" s="1288"/>
      <c r="AF98" s="1288"/>
      <c r="AG98" s="1288"/>
      <c r="AH98" s="1288"/>
      <c r="AI98" s="1288"/>
      <c r="AJ98" s="1288"/>
      <c r="AK98" s="1288"/>
      <c r="AL98" s="2875"/>
      <c r="AM98" s="2875"/>
      <c r="AN98" s="2875"/>
      <c r="AO98" s="2875"/>
      <c r="AP98" s="2875"/>
      <c r="AQ98" s="2875"/>
      <c r="AR98" s="2875"/>
    </row>
    <row customHeight="1" ht="17.25">
      <c r="A99" s="1881"/>
      <c r="B99" s="2875"/>
      <c r="C99" s="1886"/>
      <c r="D99" s="1871"/>
      <c r="E99" s="1888"/>
      <c r="F99" s="1825"/>
      <c r="G99" s="1889"/>
      <c r="H99" s="1871"/>
      <c r="I99" s="1871"/>
      <c r="J99" s="1890"/>
      <c r="K99" s="1800"/>
      <c r="L99" s="2354"/>
      <c r="M99" s="2354"/>
      <c r="N99" s="2388"/>
      <c r="O99" s="1986"/>
      <c r="P99" s="310"/>
      <c r="Q99" s="311"/>
      <c r="R99" s="311" t="s">
        <v>251</v>
      </c>
      <c r="S99" s="1887"/>
      <c r="T99" s="1887"/>
      <c r="U99" s="1887"/>
      <c r="V99" s="1887"/>
      <c r="W99" s="312"/>
      <c r="X99" s="2875"/>
      <c r="Y99" s="1288"/>
      <c r="Z99" s="1288"/>
      <c r="AA99" s="1288"/>
      <c r="AB99" s="1288"/>
      <c r="AC99" s="1288"/>
      <c r="AD99" s="1288"/>
      <c r="AE99" s="1288"/>
      <c r="AF99" s="1288"/>
      <c r="AG99" s="1288"/>
      <c r="AH99" s="1288"/>
      <c r="AI99" s="1288"/>
      <c r="AJ99" s="1288"/>
      <c r="AK99" s="1288"/>
      <c r="AL99" s="2875"/>
      <c r="AM99" s="2875"/>
      <c r="AN99" s="2875"/>
      <c r="AO99" s="2875"/>
      <c r="AP99" s="2875"/>
      <c r="AQ99" s="2875"/>
      <c r="AR99" s="2875"/>
    </row>
    <row customHeight="1" ht="17.25">
      <c r="A100" s="1881"/>
      <c r="B100" s="2875"/>
      <c r="C100" s="1883"/>
      <c r="D100" s="1871"/>
      <c r="E100" s="1888"/>
      <c r="F100" s="1825"/>
      <c r="G100" s="1889"/>
      <c r="H100" s="1871"/>
      <c r="I100" s="1871"/>
      <c r="J100" s="1890"/>
      <c r="K100" s="1800"/>
      <c r="L100" s="1982" t="s">
        <v>103</v>
      </c>
      <c r="M100" s="1982" t="s">
        <v>117</v>
      </c>
      <c r="N100" s="2387" t="str">
        <f>IF(Z100="","",INDEX(TERRITORY_MR_LIST,MATCH(Z100,TERRITORY_LIST_ID,0)))</f>
        <v>Территория 5</v>
      </c>
      <c r="O100" s="2044" t="s">
        <v>56</v>
      </c>
      <c r="P100" s="1982"/>
      <c r="Q100" s="1982" t="s">
        <v>196</v>
      </c>
      <c r="R100" s="2911" t="s">
        <v>24</v>
      </c>
      <c r="S100" s="1981" t="s">
        <v>56</v>
      </c>
      <c r="T100" s="1852"/>
      <c r="U100" s="1852" t="s">
        <v>196</v>
      </c>
      <c r="V100" s="2912" t="s">
        <v>24</v>
      </c>
      <c r="W100" s="1842" t="s">
        <v>332</v>
      </c>
      <c r="X100" s="2875"/>
      <c r="Y100" s="1296"/>
      <c r="Z100" s="1296" t="s">
        <v>118</v>
      </c>
      <c r="AA100" s="1296"/>
      <c r="AB100" s="1296"/>
      <c r="AC100" s="2887" t="s">
        <v>243</v>
      </c>
      <c r="AD100" s="2887" t="s">
        <v>333</v>
      </c>
      <c r="AE100" s="1296" t="s">
        <v>349</v>
      </c>
      <c r="AF100" s="1296" t="s">
        <v>350</v>
      </c>
      <c r="AG100" s="1296" t="s">
        <v>351</v>
      </c>
      <c r="AH10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00" s="1296" t="str">
        <f>IF($G$18=0,"",$G$18)</f>
        <v>Производство тепловой энергии. Некомбинированная выработка, Передача. Тепловая энергия, Сбыт. Тепловая энергия</v>
      </c>
      <c r="AJ100" s="1296" t="str">
        <f>IF($J$86=0,"",$J$86)</f>
        <v>Льготные тарифы на тепловую энергию, поставляемую группе потребителей "население"</v>
      </c>
      <c r="AK100" s="1296" t="str">
        <f>IF($K$100="нет","без дифференциации",IF($N$100=0,"",$N$100))</f>
        <v>Территория 5</v>
      </c>
      <c r="AL100" s="1885" t="str">
        <f>IF($O$100="нет","без дифференциации",IF($R$100=0,"",$R$100))</f>
        <v>без дифференциации</v>
      </c>
      <c r="AM100" s="1885" t="str">
        <f>IF($S$100="нет","без дифференциации",IF($V$100=0,"",$V$100))</f>
        <v>без дифференциации</v>
      </c>
      <c r="AN100" s="1296" t="str">
        <f>$I$86</f>
        <v>2</v>
      </c>
      <c r="AO100" s="1296" t="str">
        <f>$I$86&amp;"."&amp;$M$100</f>
        <v>2.5</v>
      </c>
      <c r="AP100" s="1296" t="str">
        <f>$I$86&amp;"."&amp;$M$100&amp;"."&amp;$Q$100</f>
        <v>2.5.1</v>
      </c>
      <c r="AQ100" s="1296" t="str">
        <f>$I$86&amp;"."&amp;$M$100&amp;"."&amp;$Q$100&amp;"."&amp;$U$100</f>
        <v>2.5.1.1</v>
      </c>
      <c r="AR100" s="2875"/>
    </row>
    <row customHeight="1" ht="17.25">
      <c r="A101" s="1881"/>
      <c r="B101" s="2875"/>
      <c r="C101" s="1886"/>
      <c r="D101" s="1871"/>
      <c r="E101" s="1888"/>
      <c r="F101" s="1825"/>
      <c r="G101" s="1889"/>
      <c r="H101" s="1871"/>
      <c r="I101" s="1871"/>
      <c r="J101" s="1890"/>
      <c r="K101" s="1800"/>
      <c r="L101" s="1982"/>
      <c r="M101" s="1982"/>
      <c r="N101" s="2387"/>
      <c r="O101" s="2045"/>
      <c r="P101" s="1982"/>
      <c r="Q101" s="1982"/>
      <c r="R101" s="2911" t="s">
        <v>24</v>
      </c>
      <c r="S101" s="1981"/>
      <c r="T101" s="310"/>
      <c r="U101" s="311"/>
      <c r="V101" s="311" t="s">
        <v>250</v>
      </c>
      <c r="W101" s="312"/>
      <c r="X101" s="2875"/>
      <c r="Y101" s="1288"/>
      <c r="Z101" s="1288"/>
      <c r="AA101" s="1288"/>
      <c r="AB101" s="1288"/>
      <c r="AC101" s="1288"/>
      <c r="AD101" s="1288"/>
      <c r="AE101" s="1288"/>
      <c r="AF101" s="1288"/>
      <c r="AG101" s="1288"/>
      <c r="AH101" s="1288"/>
      <c r="AI101" s="1288"/>
      <c r="AJ101" s="1288"/>
      <c r="AK101" s="1288"/>
      <c r="AL101" s="2875"/>
      <c r="AM101" s="2875"/>
      <c r="AN101" s="2875"/>
      <c r="AO101" s="2875"/>
      <c r="AP101" s="2875"/>
      <c r="AQ101" s="2875"/>
      <c r="AR101" s="2875"/>
    </row>
    <row customHeight="1" ht="17.25">
      <c r="A102" s="1881"/>
      <c r="B102" s="2875"/>
      <c r="C102" s="1886"/>
      <c r="D102" s="1871"/>
      <c r="E102" s="1888"/>
      <c r="F102" s="1825"/>
      <c r="G102" s="1889"/>
      <c r="H102" s="1871"/>
      <c r="I102" s="1871"/>
      <c r="J102" s="1890"/>
      <c r="K102" s="1800"/>
      <c r="L102" s="2354"/>
      <c r="M102" s="2354"/>
      <c r="N102" s="2388"/>
      <c r="O102" s="1986"/>
      <c r="P102" s="310"/>
      <c r="Q102" s="311"/>
      <c r="R102" s="311" t="s">
        <v>251</v>
      </c>
      <c r="S102" s="1887"/>
      <c r="T102" s="1887"/>
      <c r="U102" s="1887"/>
      <c r="V102" s="1887"/>
      <c r="W102" s="312"/>
      <c r="X102" s="2875"/>
      <c r="Y102" s="1288"/>
      <c r="Z102" s="1288"/>
      <c r="AA102" s="1288"/>
      <c r="AB102" s="1288"/>
      <c r="AC102" s="1288"/>
      <c r="AD102" s="1288"/>
      <c r="AE102" s="1288"/>
      <c r="AF102" s="1288"/>
      <c r="AG102" s="1288"/>
      <c r="AH102" s="1288"/>
      <c r="AI102" s="1288"/>
      <c r="AJ102" s="1288"/>
      <c r="AK102" s="1288"/>
      <c r="AL102" s="2875"/>
      <c r="AM102" s="2875"/>
      <c r="AN102" s="2875"/>
      <c r="AO102" s="2875"/>
      <c r="AP102" s="2875"/>
      <c r="AQ102" s="2875"/>
      <c r="AR102" s="2875"/>
    </row>
    <row customHeight="1" ht="17.25">
      <c r="A103" s="1881"/>
      <c r="B103" s="2875"/>
      <c r="C103" s="1883"/>
      <c r="D103" s="1871"/>
      <c r="E103" s="1888"/>
      <c r="F103" s="1825"/>
      <c r="G103" s="1889"/>
      <c r="H103" s="1871"/>
      <c r="I103" s="1871"/>
      <c r="J103" s="1890"/>
      <c r="K103" s="1800"/>
      <c r="L103" s="1982" t="s">
        <v>103</v>
      </c>
      <c r="M103" s="1982" t="s">
        <v>91</v>
      </c>
      <c r="N103" s="2387" t="str">
        <f>IF(Z103="","",INDEX(TERRITORY_MR_LIST,MATCH(Z103,TERRITORY_LIST_ID,0)))</f>
        <v>Территория 6</v>
      </c>
      <c r="O103" s="2044" t="s">
        <v>56</v>
      </c>
      <c r="P103" s="1982"/>
      <c r="Q103" s="1982" t="s">
        <v>196</v>
      </c>
      <c r="R103" s="2911" t="s">
        <v>24</v>
      </c>
      <c r="S103" s="1981" t="s">
        <v>61</v>
      </c>
      <c r="T103" s="1852"/>
      <c r="U103" s="1852" t="s">
        <v>196</v>
      </c>
      <c r="V103" s="1884" t="s">
        <v>264</v>
      </c>
      <c r="W103" s="1842" t="s">
        <v>332</v>
      </c>
      <c r="X103" s="2875"/>
      <c r="Y103" s="1296"/>
      <c r="Z103" s="1296" t="s">
        <v>122</v>
      </c>
      <c r="AA103" s="1296"/>
      <c r="AB103" s="1296"/>
      <c r="AC103" s="2887" t="s">
        <v>243</v>
      </c>
      <c r="AD103" s="2887" t="s">
        <v>333</v>
      </c>
      <c r="AE103" s="1296" t="s">
        <v>352</v>
      </c>
      <c r="AF103" s="1296" t="s">
        <v>353</v>
      </c>
      <c r="AG103" s="1296" t="s">
        <v>354</v>
      </c>
      <c r="AH103"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03" s="1296" t="str">
        <f>IF($G$18=0,"",$G$18)</f>
        <v>Производство тепловой энергии. Некомбинированная выработка, Передача. Тепловая энергия, Сбыт. Тепловая энергия</v>
      </c>
      <c r="AJ103" s="1296" t="str">
        <f>IF($J$86=0,"",$J$86)</f>
        <v>Льготные тарифы на тепловую энергию, поставляемую группе потребителей "население"</v>
      </c>
      <c r="AK103" s="1296" t="str">
        <f>IF($K$103="нет","без дифференциации",IF($N$103=0,"",$N$103))</f>
        <v>Территория 6</v>
      </c>
      <c r="AL103" s="1885" t="str">
        <f>IF($O$103="нет","без дифференциации",IF($R$103=0,"",$R$103))</f>
        <v>без дифференциации</v>
      </c>
      <c r="AM103" s="1885" t="str">
        <f>IF($S$103="нет","без дифференциации",IF($V$103=0,"",$V$103))</f>
        <v>пгт Кильдинстрой</v>
      </c>
      <c r="AN103" s="1296" t="str">
        <f>$I$86</f>
        <v>2</v>
      </c>
      <c r="AO103" s="1296" t="str">
        <f>$I$86&amp;"."&amp;$M$103</f>
        <v>2.6</v>
      </c>
      <c r="AP103" s="1296" t="str">
        <f>$I$86&amp;"."&amp;$M$103&amp;"."&amp;$Q$103</f>
        <v>2.6.1</v>
      </c>
      <c r="AQ103" s="1296" t="str">
        <f>$I$86&amp;"."&amp;$M$103&amp;"."&amp;$Q$103&amp;"."&amp;$U$103</f>
        <v>2.6.1.1</v>
      </c>
      <c r="AR103" s="2875"/>
    </row>
    <row customHeight="1" ht="17.25">
      <c r="A104" s="1881"/>
      <c r="B104" s="2875"/>
      <c r="C104" s="1883"/>
      <c r="D104" s="1871"/>
      <c r="E104" s="1888"/>
      <c r="F104" s="1825"/>
      <c r="G104" s="1889"/>
      <c r="H104" s="1796"/>
      <c r="I104" s="1796"/>
      <c r="J104" s="1797"/>
      <c r="K104" s="1889"/>
      <c r="L104" s="1796"/>
      <c r="M104" s="1796"/>
      <c r="N104" s="1889"/>
      <c r="O104" s="1889"/>
      <c r="P104" s="1796"/>
      <c r="Q104" s="1796"/>
      <c r="R104" s="1798"/>
      <c r="S104" s="1889"/>
      <c r="T104" s="1852" t="s">
        <v>103</v>
      </c>
      <c r="U104" s="1852" t="s">
        <v>102</v>
      </c>
      <c r="V104" s="1884" t="s">
        <v>268</v>
      </c>
      <c r="W104" s="1842" t="s">
        <v>332</v>
      </c>
      <c r="X104" s="2875"/>
      <c r="Y104" s="1296"/>
      <c r="Z104" s="1296"/>
      <c r="AA104" s="1296"/>
      <c r="AB104" s="1296"/>
      <c r="AC104" s="2887" t="s">
        <v>243</v>
      </c>
      <c r="AD104" s="2887" t="s">
        <v>333</v>
      </c>
      <c r="AE104" s="2887" t="s">
        <v>352</v>
      </c>
      <c r="AF104" s="2887" t="s">
        <v>353</v>
      </c>
      <c r="AG104" s="1296" t="s">
        <v>355</v>
      </c>
      <c r="AH10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04" s="1296" t="str">
        <f>IF($G$18=0,"",$G$18)</f>
        <v>Производство тепловой энергии. Некомбинированная выработка, Передача. Тепловая энергия, Сбыт. Тепловая энергия</v>
      </c>
      <c r="AJ104" s="1296" t="str">
        <f>IF($J$86=0,"",$J$86)</f>
        <v>Льготные тарифы на тепловую энергию, поставляемую группе потребителей "население"</v>
      </c>
      <c r="AK104" s="1296" t="str">
        <f>IF($K$103="нет","без дифференциации",IF($N$103=0,"",$N$103))</f>
        <v>Территория 6</v>
      </c>
      <c r="AL104" s="1885" t="str">
        <f>IF($O$103="нет","без дифференциации",IF($R$103=0,"",$R$103))</f>
        <v>без дифференциации</v>
      </c>
      <c r="AM104" s="1885" t="str">
        <f>IF($S$104="нет","без дифференциации",IF($V$104=0,"",$V$104))</f>
        <v>нп Шонгуй</v>
      </c>
      <c r="AN104" s="1296" t="str">
        <f>$I$86</f>
        <v>2</v>
      </c>
      <c r="AO104" s="1296" t="str">
        <f>$I$86&amp;"."&amp;$M$103</f>
        <v>2.6</v>
      </c>
      <c r="AP104" s="1296" t="str">
        <f>$I$86&amp;"."&amp;$M$103&amp;"."&amp;$Q$103</f>
        <v>2.6.1</v>
      </c>
      <c r="AQ104" s="1296" t="str">
        <f>$I$86&amp;"."&amp;$M$103&amp;"."&amp;$Q$103&amp;"."&amp;$U$104</f>
        <v>2.6.1.2</v>
      </c>
      <c r="AR104" s="2875"/>
    </row>
    <row customHeight="1" ht="17.25">
      <c r="A105" s="1881"/>
      <c r="B105" s="2875"/>
      <c r="C105" s="1886"/>
      <c r="D105" s="1871"/>
      <c r="E105" s="1888"/>
      <c r="F105" s="1825"/>
      <c r="G105" s="1889"/>
      <c r="H105" s="1871"/>
      <c r="I105" s="1871"/>
      <c r="J105" s="1890"/>
      <c r="K105" s="1800"/>
      <c r="L105" s="1982"/>
      <c r="M105" s="1982"/>
      <c r="N105" s="2387"/>
      <c r="O105" s="2045"/>
      <c r="P105" s="1982"/>
      <c r="Q105" s="1982"/>
      <c r="R105" s="2911" t="s">
        <v>24</v>
      </c>
      <c r="S105" s="1981"/>
      <c r="T105" s="310"/>
      <c r="U105" s="311"/>
      <c r="V105" s="311" t="s">
        <v>250</v>
      </c>
      <c r="W105" s="312"/>
      <c r="X105" s="2875"/>
      <c r="Y105" s="1288"/>
      <c r="Z105" s="1288"/>
      <c r="AA105" s="1288"/>
      <c r="AB105" s="1288"/>
      <c r="AC105" s="1288"/>
      <c r="AD105" s="1288"/>
      <c r="AE105" s="1288"/>
      <c r="AF105" s="1288"/>
      <c r="AG105" s="1288"/>
      <c r="AH105" s="1288"/>
      <c r="AI105" s="1288"/>
      <c r="AJ105" s="1288"/>
      <c r="AK105" s="1288"/>
      <c r="AL105" s="2875"/>
      <c r="AM105" s="2875"/>
      <c r="AN105" s="2875"/>
      <c r="AO105" s="2875"/>
      <c r="AP105" s="2875"/>
      <c r="AQ105" s="2875"/>
      <c r="AR105" s="2875"/>
    </row>
    <row customHeight="1" ht="17.25">
      <c r="A106" s="1881"/>
      <c r="B106" s="2875"/>
      <c r="C106" s="1886"/>
      <c r="D106" s="1871"/>
      <c r="E106" s="1888"/>
      <c r="F106" s="1825"/>
      <c r="G106" s="1889"/>
      <c r="H106" s="1871"/>
      <c r="I106" s="1871"/>
      <c r="J106" s="1890"/>
      <c r="K106" s="1800"/>
      <c r="L106" s="2354"/>
      <c r="M106" s="2354"/>
      <c r="N106" s="2388"/>
      <c r="O106" s="1986"/>
      <c r="P106" s="310"/>
      <c r="Q106" s="311"/>
      <c r="R106" s="311" t="s">
        <v>251</v>
      </c>
      <c r="S106" s="1887"/>
      <c r="T106" s="1887"/>
      <c r="U106" s="1887"/>
      <c r="V106" s="1887"/>
      <c r="W106" s="312"/>
      <c r="X106" s="2875"/>
      <c r="Y106" s="1288"/>
      <c r="Z106" s="1288"/>
      <c r="AA106" s="1288"/>
      <c r="AB106" s="1288"/>
      <c r="AC106" s="1288"/>
      <c r="AD106" s="1288"/>
      <c r="AE106" s="1288"/>
      <c r="AF106" s="1288"/>
      <c r="AG106" s="1288"/>
      <c r="AH106" s="1288"/>
      <c r="AI106" s="1288"/>
      <c r="AJ106" s="1288"/>
      <c r="AK106" s="1288"/>
      <c r="AL106" s="2875"/>
      <c r="AM106" s="2875"/>
      <c r="AN106" s="2875"/>
      <c r="AO106" s="2875"/>
      <c r="AP106" s="2875"/>
      <c r="AQ106" s="2875"/>
      <c r="AR106" s="2875"/>
    </row>
    <row customHeight="1" ht="17.25">
      <c r="A107" s="1881"/>
      <c r="B107" s="2875"/>
      <c r="C107" s="1883"/>
      <c r="D107" s="1871"/>
      <c r="E107" s="1888"/>
      <c r="F107" s="1825"/>
      <c r="G107" s="1889"/>
      <c r="H107" s="1871"/>
      <c r="I107" s="1871"/>
      <c r="J107" s="1890"/>
      <c r="K107" s="1800"/>
      <c r="L107" s="1982" t="s">
        <v>103</v>
      </c>
      <c r="M107" s="1982" t="s">
        <v>92</v>
      </c>
      <c r="N107" s="2387" t="str">
        <f>IF(Z107="","",INDEX(TERRITORY_MR_LIST,MATCH(Z107,TERRITORY_LIST_ID,0)))</f>
        <v>Территория 7</v>
      </c>
      <c r="O107" s="2044" t="s">
        <v>56</v>
      </c>
      <c r="P107" s="1982"/>
      <c r="Q107" s="1982" t="s">
        <v>196</v>
      </c>
      <c r="R107" s="2911" t="s">
        <v>24</v>
      </c>
      <c r="S107" s="1981" t="s">
        <v>56</v>
      </c>
      <c r="T107" s="1852"/>
      <c r="U107" s="1852" t="s">
        <v>196</v>
      </c>
      <c r="V107" s="2912" t="s">
        <v>24</v>
      </c>
      <c r="W107" s="1842" t="s">
        <v>332</v>
      </c>
      <c r="X107" s="2875"/>
      <c r="Y107" s="1296"/>
      <c r="Z107" s="1296" t="s">
        <v>126</v>
      </c>
      <c r="AA107" s="1296"/>
      <c r="AB107" s="1296"/>
      <c r="AC107" s="2887" t="s">
        <v>243</v>
      </c>
      <c r="AD107" s="2887" t="s">
        <v>333</v>
      </c>
      <c r="AE107" s="1296" t="s">
        <v>356</v>
      </c>
      <c r="AF107" s="1296" t="s">
        <v>357</v>
      </c>
      <c r="AG107" s="1296" t="s">
        <v>358</v>
      </c>
      <c r="AH10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07" s="1296" t="str">
        <f>IF($G$18=0,"",$G$18)</f>
        <v>Производство тепловой энергии. Некомбинированная выработка, Передача. Тепловая энергия, Сбыт. Тепловая энергия</v>
      </c>
      <c r="AJ107" s="1296" t="str">
        <f>IF($J$86=0,"",$J$86)</f>
        <v>Льготные тарифы на тепловую энергию, поставляемую группе потребителей "население"</v>
      </c>
      <c r="AK107" s="1296" t="str">
        <f>IF($K$107="нет","без дифференциации",IF($N$107=0,"",$N$107))</f>
        <v>Территория 7</v>
      </c>
      <c r="AL107" s="1885" t="str">
        <f>IF($O$107="нет","без дифференциации",IF($R$107=0,"",$R$107))</f>
        <v>без дифференциации</v>
      </c>
      <c r="AM107" s="1885" t="str">
        <f>IF($S$107="нет","без дифференциации",IF($V$107=0,"",$V$107))</f>
        <v>без дифференциации</v>
      </c>
      <c r="AN107" s="1296" t="str">
        <f>$I$86</f>
        <v>2</v>
      </c>
      <c r="AO107" s="1296" t="str">
        <f>$I$86&amp;"."&amp;$M$107</f>
        <v>2.7</v>
      </c>
      <c r="AP107" s="1296" t="str">
        <f>$I$86&amp;"."&amp;$M$107&amp;"."&amp;$Q$107</f>
        <v>2.7.1</v>
      </c>
      <c r="AQ107" s="1296" t="str">
        <f>$I$86&amp;"."&amp;$M$107&amp;"."&amp;$Q$107&amp;"."&amp;$U$107</f>
        <v>2.7.1.1</v>
      </c>
      <c r="AR107" s="2875"/>
    </row>
    <row customHeight="1" ht="17.25">
      <c r="A108" s="1881"/>
      <c r="B108" s="2875"/>
      <c r="C108" s="1886"/>
      <c r="D108" s="1871"/>
      <c r="E108" s="1888"/>
      <c r="F108" s="1825"/>
      <c r="G108" s="1889"/>
      <c r="H108" s="1871"/>
      <c r="I108" s="1871"/>
      <c r="J108" s="1890"/>
      <c r="K108" s="1800"/>
      <c r="L108" s="1982"/>
      <c r="M108" s="1982"/>
      <c r="N108" s="2387"/>
      <c r="O108" s="2045"/>
      <c r="P108" s="1982"/>
      <c r="Q108" s="1982"/>
      <c r="R108" s="2911" t="s">
        <v>24</v>
      </c>
      <c r="S108" s="1981"/>
      <c r="T108" s="310"/>
      <c r="U108" s="311"/>
      <c r="V108" s="311" t="s">
        <v>250</v>
      </c>
      <c r="W108" s="312"/>
      <c r="X108" s="2875"/>
      <c r="Y108" s="1288"/>
      <c r="Z108" s="1288"/>
      <c r="AA108" s="1288"/>
      <c r="AB108" s="1288"/>
      <c r="AC108" s="1288"/>
      <c r="AD108" s="1288"/>
      <c r="AE108" s="1288"/>
      <c r="AF108" s="1288"/>
      <c r="AG108" s="1288"/>
      <c r="AH108" s="1288"/>
      <c r="AI108" s="1288"/>
      <c r="AJ108" s="1288"/>
      <c r="AK108" s="1288"/>
      <c r="AL108" s="2875"/>
      <c r="AM108" s="2875"/>
      <c r="AN108" s="2875"/>
      <c r="AO108" s="2875"/>
      <c r="AP108" s="2875"/>
      <c r="AQ108" s="2875"/>
      <c r="AR108" s="2875"/>
    </row>
    <row customHeight="1" ht="17.25">
      <c r="A109" s="1881"/>
      <c r="B109" s="2875"/>
      <c r="C109" s="1886"/>
      <c r="D109" s="1871"/>
      <c r="E109" s="1888"/>
      <c r="F109" s="1825"/>
      <c r="G109" s="1889"/>
      <c r="H109" s="1871"/>
      <c r="I109" s="1871"/>
      <c r="J109" s="1890"/>
      <c r="K109" s="1800"/>
      <c r="L109" s="2354"/>
      <c r="M109" s="2354"/>
      <c r="N109" s="2388"/>
      <c r="O109" s="1986"/>
      <c r="P109" s="310"/>
      <c r="Q109" s="311"/>
      <c r="R109" s="311" t="s">
        <v>251</v>
      </c>
      <c r="S109" s="1887"/>
      <c r="T109" s="1887"/>
      <c r="U109" s="1887"/>
      <c r="V109" s="1887"/>
      <c r="W109" s="312"/>
      <c r="X109" s="2875"/>
      <c r="Y109" s="1288"/>
      <c r="Z109" s="1288"/>
      <c r="AA109" s="1288"/>
      <c r="AB109" s="1288"/>
      <c r="AC109" s="1288"/>
      <c r="AD109" s="1288"/>
      <c r="AE109" s="1288"/>
      <c r="AF109" s="1288"/>
      <c r="AG109" s="1288"/>
      <c r="AH109" s="1288"/>
      <c r="AI109" s="1288"/>
      <c r="AJ109" s="1288"/>
      <c r="AK109" s="1288"/>
      <c r="AL109" s="2875"/>
      <c r="AM109" s="2875"/>
      <c r="AN109" s="2875"/>
      <c r="AO109" s="2875"/>
      <c r="AP109" s="2875"/>
      <c r="AQ109" s="2875"/>
      <c r="AR109" s="2875"/>
    </row>
    <row customHeight="1" ht="17.25">
      <c r="A110" s="1881"/>
      <c r="B110" s="2875"/>
      <c r="C110" s="1883"/>
      <c r="D110" s="1871"/>
      <c r="E110" s="1888"/>
      <c r="F110" s="1825"/>
      <c r="G110" s="1889"/>
      <c r="H110" s="1871"/>
      <c r="I110" s="1871"/>
      <c r="J110" s="1890"/>
      <c r="K110" s="1800"/>
      <c r="L110" s="1982" t="s">
        <v>103</v>
      </c>
      <c r="M110" s="1982" t="s">
        <v>130</v>
      </c>
      <c r="N110" s="2387" t="str">
        <f>IF(Z110="","",INDEX(TERRITORY_MR_LIST,MATCH(Z110,TERRITORY_LIST_ID,0)))</f>
        <v>Территория 8</v>
      </c>
      <c r="O110" s="2044" t="s">
        <v>56</v>
      </c>
      <c r="P110" s="1982"/>
      <c r="Q110" s="1982" t="s">
        <v>196</v>
      </c>
      <c r="R110" s="2911" t="s">
        <v>24</v>
      </c>
      <c r="S110" s="1981" t="s">
        <v>61</v>
      </c>
      <c r="T110" s="1852"/>
      <c r="U110" s="1852" t="s">
        <v>196</v>
      </c>
      <c r="V110" s="1884" t="s">
        <v>273</v>
      </c>
      <c r="W110" s="1842" t="s">
        <v>332</v>
      </c>
      <c r="X110" s="2875"/>
      <c r="Y110" s="1296"/>
      <c r="Z110" s="1296" t="s">
        <v>131</v>
      </c>
      <c r="AA110" s="1296"/>
      <c r="AB110" s="1296"/>
      <c r="AC110" s="2887" t="s">
        <v>243</v>
      </c>
      <c r="AD110" s="2887" t="s">
        <v>333</v>
      </c>
      <c r="AE110" s="1296" t="s">
        <v>359</v>
      </c>
      <c r="AF110" s="1296" t="s">
        <v>360</v>
      </c>
      <c r="AG110" s="1296" t="s">
        <v>361</v>
      </c>
      <c r="AH11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10" s="1296" t="str">
        <f>IF($G$18=0,"",$G$18)</f>
        <v>Производство тепловой энергии. Некомбинированная выработка, Передача. Тепловая энергия, Сбыт. Тепловая энергия</v>
      </c>
      <c r="AJ110" s="1296" t="str">
        <f>IF($J$86=0,"",$J$86)</f>
        <v>Льготные тарифы на тепловую энергию, поставляемую группе потребителей "население"</v>
      </c>
      <c r="AK110" s="1296" t="str">
        <f>IF($K$110="нет","без дифференциации",IF($N$110=0,"",$N$110))</f>
        <v>Территория 8</v>
      </c>
      <c r="AL110" s="1885" t="str">
        <f>IF($O$110="нет","без дифференциации",IF($R$110=0,"",$R$110))</f>
        <v>без дифференциации</v>
      </c>
      <c r="AM110" s="1885" t="str">
        <f>IF($S$110="нет","без дифференциации",IF($V$110=0,"",$V$110))</f>
        <v>ж-д ст. Лопарская</v>
      </c>
      <c r="AN110" s="1296" t="str">
        <f>$I$86</f>
        <v>2</v>
      </c>
      <c r="AO110" s="1296" t="str">
        <f>$I$86&amp;"."&amp;$M$110</f>
        <v>2.8</v>
      </c>
      <c r="AP110" s="1296" t="str">
        <f>$I$86&amp;"."&amp;$M$110&amp;"."&amp;$Q$110</f>
        <v>2.8.1</v>
      </c>
      <c r="AQ110" s="1296" t="str">
        <f>$I$86&amp;"."&amp;$M$110&amp;"."&amp;$Q$110&amp;"."&amp;$U$110</f>
        <v>2.8.1.1</v>
      </c>
      <c r="AR110" s="2875"/>
    </row>
    <row customHeight="1" ht="17.25">
      <c r="A111" s="1881"/>
      <c r="B111" s="2875"/>
      <c r="C111" s="1886"/>
      <c r="D111" s="1871"/>
      <c r="E111" s="1888"/>
      <c r="F111" s="1825"/>
      <c r="G111" s="1889"/>
      <c r="H111" s="1871"/>
      <c r="I111" s="1871"/>
      <c r="J111" s="1890"/>
      <c r="K111" s="1800"/>
      <c r="L111" s="1982"/>
      <c r="M111" s="1982"/>
      <c r="N111" s="2387"/>
      <c r="O111" s="2045"/>
      <c r="P111" s="1982"/>
      <c r="Q111" s="1982"/>
      <c r="R111" s="2911" t="s">
        <v>24</v>
      </c>
      <c r="S111" s="1981"/>
      <c r="T111" s="310"/>
      <c r="U111" s="311"/>
      <c r="V111" s="311" t="s">
        <v>250</v>
      </c>
      <c r="W111" s="312"/>
      <c r="X111" s="2875"/>
      <c r="Y111" s="1288"/>
      <c r="Z111" s="1288"/>
      <c r="AA111" s="1288"/>
      <c r="AB111" s="1288"/>
      <c r="AC111" s="1288"/>
      <c r="AD111" s="1288"/>
      <c r="AE111" s="1288"/>
      <c r="AF111" s="1288"/>
      <c r="AG111" s="1288"/>
      <c r="AH111" s="1288"/>
      <c r="AI111" s="1288"/>
      <c r="AJ111" s="1288"/>
      <c r="AK111" s="1288"/>
      <c r="AL111" s="2875"/>
      <c r="AM111" s="2875"/>
      <c r="AN111" s="2875"/>
      <c r="AO111" s="2875"/>
      <c r="AP111" s="2875"/>
      <c r="AQ111" s="2875"/>
      <c r="AR111" s="2875"/>
    </row>
    <row customHeight="1" ht="17.25">
      <c r="A112" s="1881"/>
      <c r="B112" s="2875"/>
      <c r="C112" s="1886"/>
      <c r="D112" s="1871"/>
      <c r="E112" s="1888"/>
      <c r="F112" s="1825"/>
      <c r="G112" s="1889"/>
      <c r="H112" s="1871"/>
      <c r="I112" s="1871"/>
      <c r="J112" s="1890"/>
      <c r="K112" s="1800"/>
      <c r="L112" s="2354"/>
      <c r="M112" s="2354"/>
      <c r="N112" s="2388"/>
      <c r="O112" s="1986"/>
      <c r="P112" s="310"/>
      <c r="Q112" s="311"/>
      <c r="R112" s="311" t="s">
        <v>251</v>
      </c>
      <c r="S112" s="1887"/>
      <c r="T112" s="1887"/>
      <c r="U112" s="1887"/>
      <c r="V112" s="1887"/>
      <c r="W112" s="312"/>
      <c r="X112" s="2875"/>
      <c r="Y112" s="1288"/>
      <c r="Z112" s="1288"/>
      <c r="AA112" s="1288"/>
      <c r="AB112" s="1288"/>
      <c r="AC112" s="1288"/>
      <c r="AD112" s="1288"/>
      <c r="AE112" s="1288"/>
      <c r="AF112" s="1288"/>
      <c r="AG112" s="1288"/>
      <c r="AH112" s="1288"/>
      <c r="AI112" s="1288"/>
      <c r="AJ112" s="1288"/>
      <c r="AK112" s="1288"/>
      <c r="AL112" s="2875"/>
      <c r="AM112" s="2875"/>
      <c r="AN112" s="2875"/>
      <c r="AO112" s="2875"/>
      <c r="AP112" s="2875"/>
      <c r="AQ112" s="2875"/>
      <c r="AR112" s="2875"/>
    </row>
    <row customHeight="1" ht="17.25">
      <c r="A113" s="1881"/>
      <c r="B113" s="2875"/>
      <c r="C113" s="1883"/>
      <c r="D113" s="1871"/>
      <c r="E113" s="1888"/>
      <c r="F113" s="1825"/>
      <c r="G113" s="1889"/>
      <c r="H113" s="1871"/>
      <c r="I113" s="1871"/>
      <c r="J113" s="1890"/>
      <c r="K113" s="1800"/>
      <c r="L113" s="1982" t="s">
        <v>103</v>
      </c>
      <c r="M113" s="1982" t="s">
        <v>135</v>
      </c>
      <c r="N113" s="2387" t="str">
        <f>IF(Z113="","",INDEX(TERRITORY_MR_LIST,MATCH(Z113,TERRITORY_LIST_ID,0)))</f>
        <v>Территория 9</v>
      </c>
      <c r="O113" s="2044" t="s">
        <v>56</v>
      </c>
      <c r="P113" s="1982"/>
      <c r="Q113" s="1982" t="s">
        <v>196</v>
      </c>
      <c r="R113" s="2911" t="s">
        <v>24</v>
      </c>
      <c r="S113" s="1981" t="s">
        <v>56</v>
      </c>
      <c r="T113" s="1852"/>
      <c r="U113" s="1852" t="s">
        <v>196</v>
      </c>
      <c r="V113" s="2912" t="s">
        <v>24</v>
      </c>
      <c r="W113" s="1842" t="s">
        <v>332</v>
      </c>
      <c r="X113" s="2875"/>
      <c r="Y113" s="1296"/>
      <c r="Z113" s="1296" t="s">
        <v>136</v>
      </c>
      <c r="AA113" s="1296"/>
      <c r="AB113" s="1296"/>
      <c r="AC113" s="2887" t="s">
        <v>243</v>
      </c>
      <c r="AD113" s="2887" t="s">
        <v>333</v>
      </c>
      <c r="AE113" s="1296" t="s">
        <v>362</v>
      </c>
      <c r="AF113" s="1296" t="s">
        <v>363</v>
      </c>
      <c r="AG113" s="1296" t="s">
        <v>364</v>
      </c>
      <c r="AH113"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13" s="1296" t="str">
        <f>IF($G$18=0,"",$G$18)</f>
        <v>Производство тепловой энергии. Некомбинированная выработка, Передача. Тепловая энергия, Сбыт. Тепловая энергия</v>
      </c>
      <c r="AJ113" s="1296" t="str">
        <f>IF($J$86=0,"",$J$86)</f>
        <v>Льготные тарифы на тепловую энергию, поставляемую группе потребителей "население"</v>
      </c>
      <c r="AK113" s="1296" t="str">
        <f>IF($K$113="нет","без дифференциации",IF($N$113=0,"",$N$113))</f>
        <v>Территория 9</v>
      </c>
      <c r="AL113" s="1885" t="str">
        <f>IF($O$113="нет","без дифференциации",IF($R$113=0,"",$R$113))</f>
        <v>без дифференциации</v>
      </c>
      <c r="AM113" s="1885" t="str">
        <f>IF($S$113="нет","без дифференциации",IF($V$113=0,"",$V$113))</f>
        <v>без дифференциации</v>
      </c>
      <c r="AN113" s="1296" t="str">
        <f>$I$86</f>
        <v>2</v>
      </c>
      <c r="AO113" s="1296" t="str">
        <f>$I$86&amp;"."&amp;$M$113</f>
        <v>2.9</v>
      </c>
      <c r="AP113" s="1296" t="str">
        <f>$I$86&amp;"."&amp;$M$113&amp;"."&amp;$Q$113</f>
        <v>2.9.1</v>
      </c>
      <c r="AQ113" s="1296" t="str">
        <f>$I$86&amp;"."&amp;$M$113&amp;"."&amp;$Q$113&amp;"."&amp;$U$113</f>
        <v>2.9.1.1</v>
      </c>
      <c r="AR113" s="2875"/>
    </row>
    <row customHeight="1" ht="17.25">
      <c r="A114" s="1881"/>
      <c r="B114" s="2875"/>
      <c r="C114" s="1886"/>
      <c r="D114" s="1871"/>
      <c r="E114" s="1888"/>
      <c r="F114" s="1825"/>
      <c r="G114" s="1889"/>
      <c r="H114" s="1871"/>
      <c r="I114" s="1871"/>
      <c r="J114" s="1890"/>
      <c r="K114" s="1800"/>
      <c r="L114" s="1982"/>
      <c r="M114" s="1982"/>
      <c r="N114" s="2387"/>
      <c r="O114" s="2045"/>
      <c r="P114" s="1982"/>
      <c r="Q114" s="1982"/>
      <c r="R114" s="2911" t="s">
        <v>24</v>
      </c>
      <c r="S114" s="1981"/>
      <c r="T114" s="310"/>
      <c r="U114" s="311"/>
      <c r="V114" s="311" t="s">
        <v>250</v>
      </c>
      <c r="W114" s="312"/>
      <c r="X114" s="2875"/>
      <c r="Y114" s="1288"/>
      <c r="Z114" s="1288"/>
      <c r="AA114" s="1288"/>
      <c r="AB114" s="1288"/>
      <c r="AC114" s="1288"/>
      <c r="AD114" s="1288"/>
      <c r="AE114" s="1288"/>
      <c r="AF114" s="1288"/>
      <c r="AG114" s="1288"/>
      <c r="AH114" s="1288"/>
      <c r="AI114" s="1288"/>
      <c r="AJ114" s="1288"/>
      <c r="AK114" s="1288"/>
      <c r="AL114" s="2875"/>
      <c r="AM114" s="2875"/>
      <c r="AN114" s="2875"/>
      <c r="AO114" s="2875"/>
      <c r="AP114" s="2875"/>
      <c r="AQ114" s="2875"/>
      <c r="AR114" s="2875"/>
    </row>
    <row customHeight="1" ht="17.25">
      <c r="A115" s="1881"/>
      <c r="B115" s="2875"/>
      <c r="C115" s="1886"/>
      <c r="D115" s="1871"/>
      <c r="E115" s="1888"/>
      <c r="F115" s="1825"/>
      <c r="G115" s="1889"/>
      <c r="H115" s="1871"/>
      <c r="I115" s="1871"/>
      <c r="J115" s="1890"/>
      <c r="K115" s="1800"/>
      <c r="L115" s="2354"/>
      <c r="M115" s="2354"/>
      <c r="N115" s="2388"/>
      <c r="O115" s="1986"/>
      <c r="P115" s="310"/>
      <c r="Q115" s="311"/>
      <c r="R115" s="311" t="s">
        <v>251</v>
      </c>
      <c r="S115" s="1887"/>
      <c r="T115" s="1887"/>
      <c r="U115" s="1887"/>
      <c r="V115" s="1887"/>
      <c r="W115" s="312"/>
      <c r="X115" s="2875"/>
      <c r="Y115" s="1288"/>
      <c r="Z115" s="1288"/>
      <c r="AA115" s="1288"/>
      <c r="AB115" s="1288"/>
      <c r="AC115" s="1288"/>
      <c r="AD115" s="1288"/>
      <c r="AE115" s="1288"/>
      <c r="AF115" s="1288"/>
      <c r="AG115" s="1288"/>
      <c r="AH115" s="1288"/>
      <c r="AI115" s="1288"/>
      <c r="AJ115" s="1288"/>
      <c r="AK115" s="1288"/>
      <c r="AL115" s="2875"/>
      <c r="AM115" s="2875"/>
      <c r="AN115" s="2875"/>
      <c r="AO115" s="2875"/>
      <c r="AP115" s="2875"/>
      <c r="AQ115" s="2875"/>
      <c r="AR115" s="2875"/>
    </row>
    <row customHeight="1" ht="17.25">
      <c r="A116" s="1881"/>
      <c r="B116" s="2875"/>
      <c r="C116" s="1883"/>
      <c r="D116" s="1871"/>
      <c r="E116" s="1888"/>
      <c r="F116" s="1825"/>
      <c r="G116" s="1889"/>
      <c r="H116" s="1871"/>
      <c r="I116" s="1871"/>
      <c r="J116" s="1890"/>
      <c r="K116" s="1800"/>
      <c r="L116" s="1982" t="s">
        <v>103</v>
      </c>
      <c r="M116" s="1982" t="s">
        <v>140</v>
      </c>
      <c r="N116" s="2387" t="str">
        <f>IF(Z116="","",INDEX(TERRITORY_MR_LIST,MATCH(Z116,TERRITORY_LIST_ID,0)))</f>
        <v>Территория 10</v>
      </c>
      <c r="O116" s="2044" t="s">
        <v>56</v>
      </c>
      <c r="P116" s="1982"/>
      <c r="Q116" s="1982" t="s">
        <v>196</v>
      </c>
      <c r="R116" s="2911" t="s">
        <v>24</v>
      </c>
      <c r="S116" s="1981" t="s">
        <v>56</v>
      </c>
      <c r="T116" s="1852"/>
      <c r="U116" s="1852" t="s">
        <v>196</v>
      </c>
      <c r="V116" s="2912" t="s">
        <v>24</v>
      </c>
      <c r="W116" s="1842" t="s">
        <v>332</v>
      </c>
      <c r="X116" s="2875"/>
      <c r="Y116" s="1296"/>
      <c r="Z116" s="1296" t="s">
        <v>141</v>
      </c>
      <c r="AA116" s="1296"/>
      <c r="AB116" s="1296"/>
      <c r="AC116" s="2887" t="s">
        <v>243</v>
      </c>
      <c r="AD116" s="2887" t="s">
        <v>333</v>
      </c>
      <c r="AE116" s="1296" t="s">
        <v>365</v>
      </c>
      <c r="AF116" s="1296" t="s">
        <v>366</v>
      </c>
      <c r="AG116" s="1296" t="s">
        <v>367</v>
      </c>
      <c r="AH116"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16" s="1296" t="str">
        <f>IF($G$18=0,"",$G$18)</f>
        <v>Производство тепловой энергии. Некомбинированная выработка, Передача. Тепловая энергия, Сбыт. Тепловая энергия</v>
      </c>
      <c r="AJ116" s="1296" t="str">
        <f>IF($J$86=0,"",$J$86)</f>
        <v>Льготные тарифы на тепловую энергию, поставляемую группе потребителей "население"</v>
      </c>
      <c r="AK116" s="1296" t="str">
        <f>IF($K$116="нет","без дифференциации",IF($N$116=0,"",$N$116))</f>
        <v>Территория 10</v>
      </c>
      <c r="AL116" s="1885" t="str">
        <f>IF($O$116="нет","без дифференциации",IF($R$116=0,"",$R$116))</f>
        <v>без дифференциации</v>
      </c>
      <c r="AM116" s="1885" t="str">
        <f>IF($S$116="нет","без дифференциации",IF($V$116=0,"",$V$116))</f>
        <v>без дифференциации</v>
      </c>
      <c r="AN116" s="1296" t="str">
        <f>$I$86</f>
        <v>2</v>
      </c>
      <c r="AO116" s="1296" t="str">
        <f>$I$86&amp;"."&amp;$M$116</f>
        <v>2.10</v>
      </c>
      <c r="AP116" s="1296" t="str">
        <f>$I$86&amp;"."&amp;$M$116&amp;"."&amp;$Q$116</f>
        <v>2.10.1</v>
      </c>
      <c r="AQ116" s="1296" t="str">
        <f>$I$86&amp;"."&amp;$M$116&amp;"."&amp;$Q$116&amp;"."&amp;$U$116</f>
        <v>2.10.1.1</v>
      </c>
      <c r="AR116" s="2875"/>
    </row>
    <row customHeight="1" ht="17.25">
      <c r="A117" s="1881"/>
      <c r="B117" s="2875"/>
      <c r="C117" s="1886"/>
      <c r="D117" s="1871"/>
      <c r="E117" s="1888"/>
      <c r="F117" s="1825"/>
      <c r="G117" s="1889"/>
      <c r="H117" s="1871"/>
      <c r="I117" s="1871"/>
      <c r="J117" s="1890"/>
      <c r="K117" s="1800"/>
      <c r="L117" s="1982"/>
      <c r="M117" s="1982"/>
      <c r="N117" s="2387"/>
      <c r="O117" s="2045"/>
      <c r="P117" s="1982"/>
      <c r="Q117" s="1982"/>
      <c r="R117" s="2911" t="s">
        <v>24</v>
      </c>
      <c r="S117" s="1981"/>
      <c r="T117" s="310"/>
      <c r="U117" s="311"/>
      <c r="V117" s="311" t="s">
        <v>250</v>
      </c>
      <c r="W117" s="312"/>
      <c r="X117" s="2875"/>
      <c r="Y117" s="1288"/>
      <c r="Z117" s="1288"/>
      <c r="AA117" s="1288"/>
      <c r="AB117" s="1288"/>
      <c r="AC117" s="1288"/>
      <c r="AD117" s="1288"/>
      <c r="AE117" s="1288"/>
      <c r="AF117" s="1288"/>
      <c r="AG117" s="1288"/>
      <c r="AH117" s="1288"/>
      <c r="AI117" s="1288"/>
      <c r="AJ117" s="1288"/>
      <c r="AK117" s="1288"/>
      <c r="AL117" s="2875"/>
      <c r="AM117" s="2875"/>
      <c r="AN117" s="2875"/>
      <c r="AO117" s="2875"/>
      <c r="AP117" s="2875"/>
      <c r="AQ117" s="2875"/>
      <c r="AR117" s="2875"/>
    </row>
    <row customHeight="1" ht="17.25">
      <c r="A118" s="1881"/>
      <c r="B118" s="2875"/>
      <c r="C118" s="1886"/>
      <c r="D118" s="1871"/>
      <c r="E118" s="1888"/>
      <c r="F118" s="1825"/>
      <c r="G118" s="1889"/>
      <c r="H118" s="1871"/>
      <c r="I118" s="1871"/>
      <c r="J118" s="1890"/>
      <c r="K118" s="1800"/>
      <c r="L118" s="2354"/>
      <c r="M118" s="2354"/>
      <c r="N118" s="2388"/>
      <c r="O118" s="1986"/>
      <c r="P118" s="310"/>
      <c r="Q118" s="311"/>
      <c r="R118" s="311" t="s">
        <v>251</v>
      </c>
      <c r="S118" s="1887"/>
      <c r="T118" s="1887"/>
      <c r="U118" s="1887"/>
      <c r="V118" s="1887"/>
      <c r="W118" s="312"/>
      <c r="X118" s="2875"/>
      <c r="Y118" s="1288"/>
      <c r="Z118" s="1288"/>
      <c r="AA118" s="1288"/>
      <c r="AB118" s="1288"/>
      <c r="AC118" s="1288"/>
      <c r="AD118" s="1288"/>
      <c r="AE118" s="1288"/>
      <c r="AF118" s="1288"/>
      <c r="AG118" s="1288"/>
      <c r="AH118" s="1288"/>
      <c r="AI118" s="1288"/>
      <c r="AJ118" s="1288"/>
      <c r="AK118" s="1288"/>
      <c r="AL118" s="2875"/>
      <c r="AM118" s="2875"/>
      <c r="AN118" s="2875"/>
      <c r="AO118" s="2875"/>
      <c r="AP118" s="2875"/>
      <c r="AQ118" s="2875"/>
      <c r="AR118" s="2875"/>
    </row>
    <row customHeight="1" ht="17.25">
      <c r="A119" s="1881"/>
      <c r="B119" s="2875"/>
      <c r="C119" s="1883"/>
      <c r="D119" s="1871"/>
      <c r="E119" s="1888"/>
      <c r="F119" s="1825"/>
      <c r="G119" s="1889"/>
      <c r="H119" s="1871"/>
      <c r="I119" s="1871"/>
      <c r="J119" s="1890"/>
      <c r="K119" s="1800"/>
      <c r="L119" s="1982" t="s">
        <v>103</v>
      </c>
      <c r="M119" s="1982" t="s">
        <v>146</v>
      </c>
      <c r="N119" s="2387" t="str">
        <f>IF(Z119="","",INDEX(TERRITORY_MR_LIST,MATCH(Z119,TERRITORY_LIST_ID,0)))</f>
        <v>Территория 11</v>
      </c>
      <c r="O119" s="2044" t="s">
        <v>56</v>
      </c>
      <c r="P119" s="1982"/>
      <c r="Q119" s="1982" t="s">
        <v>196</v>
      </c>
      <c r="R119" s="2911" t="s">
        <v>24</v>
      </c>
      <c r="S119" s="1981" t="s">
        <v>61</v>
      </c>
      <c r="T119" s="1852"/>
      <c r="U119" s="1852" t="s">
        <v>196</v>
      </c>
      <c r="V119" s="1884" t="s">
        <v>283</v>
      </c>
      <c r="W119" s="1842" t="s">
        <v>332</v>
      </c>
      <c r="X119" s="2875"/>
      <c r="Y119" s="1296"/>
      <c r="Z119" s="1296" t="s">
        <v>147</v>
      </c>
      <c r="AA119" s="1296"/>
      <c r="AB119" s="1296"/>
      <c r="AC119" s="2887" t="s">
        <v>243</v>
      </c>
      <c r="AD119" s="2887" t="s">
        <v>333</v>
      </c>
      <c r="AE119" s="1296" t="s">
        <v>368</v>
      </c>
      <c r="AF119" s="1296" t="s">
        <v>369</v>
      </c>
      <c r="AG119" s="1296" t="s">
        <v>370</v>
      </c>
      <c r="AH119"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19" s="1296" t="str">
        <f>IF($G$18=0,"",$G$18)</f>
        <v>Производство тепловой энергии. Некомбинированная выработка, Передача. Тепловая энергия, Сбыт. Тепловая энергия</v>
      </c>
      <c r="AJ119" s="1296" t="str">
        <f>IF($J$86=0,"",$J$86)</f>
        <v>Льготные тарифы на тепловую энергию, поставляемую группе потребителей "население"</v>
      </c>
      <c r="AK119" s="1296" t="str">
        <f>IF($K$119="нет","без дифференциации",IF($N$119=0,"",$N$119))</f>
        <v>Территория 11</v>
      </c>
      <c r="AL119" s="1885" t="str">
        <f>IF($O$119="нет","без дифференциации",IF($R$119=0,"",$R$119))</f>
        <v>без дифференциации</v>
      </c>
      <c r="AM119" s="1885" t="str">
        <f>IF($S$119="нет","без дифференциации",IF($V$119=0,"",$V$119))</f>
        <v>потребители, присоединенные к тепловым сетям АО "МЭС"</v>
      </c>
      <c r="AN119" s="1296" t="str">
        <f>$I$86</f>
        <v>2</v>
      </c>
      <c r="AO119" s="1296" t="str">
        <f>$I$86&amp;"."&amp;$M$119</f>
        <v>2.11</v>
      </c>
      <c r="AP119" s="1296" t="str">
        <f>$I$86&amp;"."&amp;$M$119&amp;"."&amp;$Q$119</f>
        <v>2.11.1</v>
      </c>
      <c r="AQ119" s="1296" t="str">
        <f>$I$86&amp;"."&amp;$M$119&amp;"."&amp;$Q$119&amp;"."&amp;$U$119</f>
        <v>2.11.1.1</v>
      </c>
      <c r="AR119" s="2875"/>
    </row>
    <row customHeight="1" ht="17.25">
      <c r="A120" s="1881"/>
      <c r="B120" s="2875"/>
      <c r="C120" s="1883"/>
      <c r="D120" s="1871"/>
      <c r="E120" s="1888"/>
      <c r="F120" s="1825"/>
      <c r="G120" s="1889"/>
      <c r="H120" s="1796"/>
      <c r="I120" s="1796"/>
      <c r="J120" s="1797"/>
      <c r="K120" s="1889"/>
      <c r="L120" s="1796"/>
      <c r="M120" s="1796"/>
      <c r="N120" s="1889"/>
      <c r="O120" s="1889"/>
      <c r="P120" s="1796"/>
      <c r="Q120" s="1796"/>
      <c r="R120" s="1798"/>
      <c r="S120" s="1889"/>
      <c r="T120" s="1852" t="s">
        <v>103</v>
      </c>
      <c r="U120" s="1852" t="s">
        <v>102</v>
      </c>
      <c r="V120" s="1884" t="s">
        <v>371</v>
      </c>
      <c r="W120" s="1842" t="s">
        <v>332</v>
      </c>
      <c r="X120" s="2875"/>
      <c r="Y120" s="1296"/>
      <c r="Z120" s="1296"/>
      <c r="AA120" s="1296"/>
      <c r="AB120" s="1296"/>
      <c r="AC120" s="2887" t="s">
        <v>243</v>
      </c>
      <c r="AD120" s="2887" t="s">
        <v>333</v>
      </c>
      <c r="AE120" s="2887" t="s">
        <v>368</v>
      </c>
      <c r="AF120" s="2887" t="s">
        <v>369</v>
      </c>
      <c r="AG120" s="1296" t="s">
        <v>372</v>
      </c>
      <c r="AH12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20" s="1296" t="str">
        <f>IF($G$18=0,"",$G$18)</f>
        <v>Производство тепловой энергии. Некомбинированная выработка, Передача. Тепловая энергия, Сбыт. Тепловая энергия</v>
      </c>
      <c r="AJ120" s="1296" t="str">
        <f>IF($J$86=0,"",$J$86)</f>
        <v>Льготные тарифы на тепловую энергию, поставляемую группе потребителей "население"</v>
      </c>
      <c r="AK120" s="1296" t="str">
        <f>IF($K$119="нет","без дифференциации",IF($N$119=0,"",$N$119))</f>
        <v>Территория 11</v>
      </c>
      <c r="AL120" s="1885" t="str">
        <f>IF($O$119="нет","без дифференциации",IF($R$119=0,"",$R$119))</f>
        <v>без дифференциации</v>
      </c>
      <c r="AM120" s="1885" t="str">
        <f>IF($S$120="нет","без дифференциации",IF($V$120=0,"",$V$120))</f>
        <v>потребители, присоединенные к тепловым сетям МУП "Водоканал- Ревда"</v>
      </c>
      <c r="AN120" s="1296" t="str">
        <f>$I$86</f>
        <v>2</v>
      </c>
      <c r="AO120" s="1296" t="str">
        <f>$I$86&amp;"."&amp;$M$119</f>
        <v>2.11</v>
      </c>
      <c r="AP120" s="1296" t="str">
        <f>$I$86&amp;"."&amp;$M$119&amp;"."&amp;$Q$119</f>
        <v>2.11.1</v>
      </c>
      <c r="AQ120" s="1296" t="str">
        <f>$I$86&amp;"."&amp;$M$119&amp;"."&amp;$Q$119&amp;"."&amp;$U$120</f>
        <v>2.11.1.2</v>
      </c>
      <c r="AR120" s="2875"/>
    </row>
    <row customHeight="1" ht="17.25">
      <c r="A121" s="1881"/>
      <c r="B121" s="2875"/>
      <c r="C121" s="1886"/>
      <c r="D121" s="1871"/>
      <c r="E121" s="1888"/>
      <c r="F121" s="1825"/>
      <c r="G121" s="1889"/>
      <c r="H121" s="1871"/>
      <c r="I121" s="1871"/>
      <c r="J121" s="1890"/>
      <c r="K121" s="1800"/>
      <c r="L121" s="1982"/>
      <c r="M121" s="1982"/>
      <c r="N121" s="2387"/>
      <c r="O121" s="2045"/>
      <c r="P121" s="1982"/>
      <c r="Q121" s="1982"/>
      <c r="R121" s="2911" t="s">
        <v>24</v>
      </c>
      <c r="S121" s="1981"/>
      <c r="T121" s="310"/>
      <c r="U121" s="311"/>
      <c r="V121" s="311" t="s">
        <v>250</v>
      </c>
      <c r="W121" s="312"/>
      <c r="X121" s="2875"/>
      <c r="Y121" s="1288"/>
      <c r="Z121" s="1288"/>
      <c r="AA121" s="1288"/>
      <c r="AB121" s="1288"/>
      <c r="AC121" s="1288"/>
      <c r="AD121" s="1288"/>
      <c r="AE121" s="1288"/>
      <c r="AF121" s="1288"/>
      <c r="AG121" s="1288"/>
      <c r="AH121" s="1288"/>
      <c r="AI121" s="1288"/>
      <c r="AJ121" s="1288"/>
      <c r="AK121" s="1288"/>
      <c r="AL121" s="2875"/>
      <c r="AM121" s="2875"/>
      <c r="AN121" s="2875"/>
      <c r="AO121" s="2875"/>
      <c r="AP121" s="2875"/>
      <c r="AQ121" s="2875"/>
      <c r="AR121" s="2875"/>
    </row>
    <row customHeight="1" ht="17.25">
      <c r="A122" s="1881"/>
      <c r="B122" s="2875"/>
      <c r="C122" s="1886"/>
      <c r="D122" s="1871"/>
      <c r="E122" s="1888"/>
      <c r="F122" s="1825"/>
      <c r="G122" s="1889"/>
      <c r="H122" s="1871"/>
      <c r="I122" s="1871"/>
      <c r="J122" s="1890"/>
      <c r="K122" s="1800"/>
      <c r="L122" s="2354"/>
      <c r="M122" s="2354"/>
      <c r="N122" s="2388"/>
      <c r="O122" s="1986"/>
      <c r="P122" s="310"/>
      <c r="Q122" s="311"/>
      <c r="R122" s="311" t="s">
        <v>251</v>
      </c>
      <c r="S122" s="1887"/>
      <c r="T122" s="1887"/>
      <c r="U122" s="1887"/>
      <c r="V122" s="1887"/>
      <c r="W122" s="312"/>
      <c r="X122" s="2875"/>
      <c r="Y122" s="1288"/>
      <c r="Z122" s="1288"/>
      <c r="AA122" s="1288"/>
      <c r="AB122" s="1288"/>
      <c r="AC122" s="1288"/>
      <c r="AD122" s="1288"/>
      <c r="AE122" s="1288"/>
      <c r="AF122" s="1288"/>
      <c r="AG122" s="1288"/>
      <c r="AH122" s="1288"/>
      <c r="AI122" s="1288"/>
      <c r="AJ122" s="1288"/>
      <c r="AK122" s="1288"/>
      <c r="AL122" s="2875"/>
      <c r="AM122" s="2875"/>
      <c r="AN122" s="2875"/>
      <c r="AO122" s="2875"/>
      <c r="AP122" s="2875"/>
      <c r="AQ122" s="2875"/>
      <c r="AR122" s="2875"/>
    </row>
    <row customHeight="1" ht="17.25">
      <c r="A123" s="1881"/>
      <c r="B123" s="2875"/>
      <c r="C123" s="1883"/>
      <c r="D123" s="1871"/>
      <c r="E123" s="1888"/>
      <c r="F123" s="1825"/>
      <c r="G123" s="1889"/>
      <c r="H123" s="1871"/>
      <c r="I123" s="1871"/>
      <c r="J123" s="1890"/>
      <c r="K123" s="1800"/>
      <c r="L123" s="1982" t="s">
        <v>103</v>
      </c>
      <c r="M123" s="1982" t="s">
        <v>151</v>
      </c>
      <c r="N123" s="2387" t="str">
        <f>IF(Z123="","",INDEX(TERRITORY_MR_LIST,MATCH(Z123,TERRITORY_LIST_ID,0)))</f>
        <v>Территория 12</v>
      </c>
      <c r="O123" s="2044" t="s">
        <v>56</v>
      </c>
      <c r="P123" s="1982"/>
      <c r="Q123" s="1982" t="s">
        <v>196</v>
      </c>
      <c r="R123" s="2911" t="s">
        <v>24</v>
      </c>
      <c r="S123" s="1981" t="s">
        <v>61</v>
      </c>
      <c r="T123" s="1852"/>
      <c r="U123" s="1852" t="s">
        <v>196</v>
      </c>
      <c r="V123" s="1884" t="s">
        <v>289</v>
      </c>
      <c r="W123" s="1842" t="s">
        <v>332</v>
      </c>
      <c r="X123" s="2875"/>
      <c r="Y123" s="1296"/>
      <c r="Z123" s="1296" t="s">
        <v>152</v>
      </c>
      <c r="AA123" s="1296"/>
      <c r="AB123" s="1296"/>
      <c r="AC123" s="2887" t="s">
        <v>243</v>
      </c>
      <c r="AD123" s="2887" t="s">
        <v>333</v>
      </c>
      <c r="AE123" s="1296" t="s">
        <v>373</v>
      </c>
      <c r="AF123" s="1296" t="s">
        <v>374</v>
      </c>
      <c r="AG123" s="1296" t="s">
        <v>375</v>
      </c>
      <c r="AH123"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23" s="1296" t="str">
        <f>IF($G$18=0,"",$G$18)</f>
        <v>Производство тепловой энергии. Некомбинированная выработка, Передача. Тепловая энергия, Сбыт. Тепловая энергия</v>
      </c>
      <c r="AJ123" s="1296" t="str">
        <f>IF($J$86=0,"",$J$86)</f>
        <v>Льготные тарифы на тепловую энергию, поставляемую группе потребителей "население"</v>
      </c>
      <c r="AK123" s="1296" t="str">
        <f>IF($K$123="нет","без дифференциации",IF($N$123=0,"",$N$123))</f>
        <v>Территория 12</v>
      </c>
      <c r="AL123" s="1885" t="str">
        <f>IF($O$123="нет","без дифференциации",IF($R$123=0,"",$R$123))</f>
        <v>без дифференциации</v>
      </c>
      <c r="AM123" s="1885" t="str">
        <f>IF($S$123="нет","без дифференциации",IF($V$123=0,"",$V$123))</f>
        <v>нп Высокий</v>
      </c>
      <c r="AN123" s="1296" t="str">
        <f>$I$86</f>
        <v>2</v>
      </c>
      <c r="AO123" s="1296" t="str">
        <f>$I$86&amp;"."&amp;$M$123</f>
        <v>2.12</v>
      </c>
      <c r="AP123" s="1296" t="str">
        <f>$I$86&amp;"."&amp;$M$123&amp;"."&amp;$Q$123</f>
        <v>2.12.1</v>
      </c>
      <c r="AQ123" s="1296" t="str">
        <f>$I$86&amp;"."&amp;$M$123&amp;"."&amp;$Q$123&amp;"."&amp;$U$123</f>
        <v>2.12.1.1</v>
      </c>
      <c r="AR123" s="2875"/>
    </row>
    <row customHeight="1" ht="17.25">
      <c r="A124" s="1881"/>
      <c r="B124" s="2875"/>
      <c r="C124" s="1886"/>
      <c r="D124" s="1871"/>
      <c r="E124" s="1888"/>
      <c r="F124" s="1825"/>
      <c r="G124" s="1889"/>
      <c r="H124" s="1871"/>
      <c r="I124" s="1871"/>
      <c r="J124" s="1890"/>
      <c r="K124" s="1800"/>
      <c r="L124" s="1982"/>
      <c r="M124" s="1982"/>
      <c r="N124" s="2387"/>
      <c r="O124" s="2045"/>
      <c r="P124" s="1982"/>
      <c r="Q124" s="1982"/>
      <c r="R124" s="2911" t="s">
        <v>24</v>
      </c>
      <c r="S124" s="1981"/>
      <c r="T124" s="310"/>
      <c r="U124" s="311"/>
      <c r="V124" s="311" t="s">
        <v>250</v>
      </c>
      <c r="W124" s="312"/>
      <c r="X124" s="2875"/>
      <c r="Y124" s="1288"/>
      <c r="Z124" s="1288"/>
      <c r="AA124" s="1288"/>
      <c r="AB124" s="1288"/>
      <c r="AC124" s="1288"/>
      <c r="AD124" s="1288"/>
      <c r="AE124" s="1288"/>
      <c r="AF124" s="1288"/>
      <c r="AG124" s="1288"/>
      <c r="AH124" s="1288"/>
      <c r="AI124" s="1288"/>
      <c r="AJ124" s="1288"/>
      <c r="AK124" s="1288"/>
      <c r="AL124" s="2875"/>
      <c r="AM124" s="2875"/>
      <c r="AN124" s="2875"/>
      <c r="AO124" s="2875"/>
      <c r="AP124" s="2875"/>
      <c r="AQ124" s="2875"/>
      <c r="AR124" s="2875"/>
    </row>
    <row customHeight="1" ht="17.25">
      <c r="A125" s="1881"/>
      <c r="B125" s="2875"/>
      <c r="C125" s="1886"/>
      <c r="D125" s="1871"/>
      <c r="E125" s="1888"/>
      <c r="F125" s="1825"/>
      <c r="G125" s="1889"/>
      <c r="H125" s="1871"/>
      <c r="I125" s="1871"/>
      <c r="J125" s="1890"/>
      <c r="K125" s="1800"/>
      <c r="L125" s="2354"/>
      <c r="M125" s="2354"/>
      <c r="N125" s="2388"/>
      <c r="O125" s="1986"/>
      <c r="P125" s="310"/>
      <c r="Q125" s="311"/>
      <c r="R125" s="311" t="s">
        <v>251</v>
      </c>
      <c r="S125" s="1887"/>
      <c r="T125" s="1887"/>
      <c r="U125" s="1887"/>
      <c r="V125" s="1887"/>
      <c r="W125" s="312"/>
      <c r="X125" s="2875"/>
      <c r="Y125" s="1288"/>
      <c r="Z125" s="1288"/>
      <c r="AA125" s="1288"/>
      <c r="AB125" s="1288"/>
      <c r="AC125" s="1288"/>
      <c r="AD125" s="1288"/>
      <c r="AE125" s="1288"/>
      <c r="AF125" s="1288"/>
      <c r="AG125" s="1288"/>
      <c r="AH125" s="1288"/>
      <c r="AI125" s="1288"/>
      <c r="AJ125" s="1288"/>
      <c r="AK125" s="1288"/>
      <c r="AL125" s="2875"/>
      <c r="AM125" s="2875"/>
      <c r="AN125" s="2875"/>
      <c r="AO125" s="2875"/>
      <c r="AP125" s="2875"/>
      <c r="AQ125" s="2875"/>
      <c r="AR125" s="2875"/>
    </row>
    <row customHeight="1" ht="17.25">
      <c r="A126" s="1881"/>
      <c r="B126" s="2875"/>
      <c r="C126" s="1883"/>
      <c r="D126" s="1871"/>
      <c r="E126" s="1888"/>
      <c r="F126" s="1825"/>
      <c r="G126" s="1889"/>
      <c r="H126" s="1871"/>
      <c r="I126" s="1871"/>
      <c r="J126" s="1890"/>
      <c r="K126" s="1800"/>
      <c r="L126" s="1982" t="s">
        <v>103</v>
      </c>
      <c r="M126" s="1982" t="s">
        <v>155</v>
      </c>
      <c r="N126" s="2387" t="str">
        <f>IF(Z126="","",INDEX(TERRITORY_MR_LIST,MATCH(Z126,TERRITORY_LIST_ID,0)))</f>
        <v>Территория 13</v>
      </c>
      <c r="O126" s="2044" t="s">
        <v>56</v>
      </c>
      <c r="P126" s="1982"/>
      <c r="Q126" s="1982" t="s">
        <v>196</v>
      </c>
      <c r="R126" s="2911" t="s">
        <v>24</v>
      </c>
      <c r="S126" s="1981" t="s">
        <v>61</v>
      </c>
      <c r="T126" s="1852"/>
      <c r="U126" s="1852" t="s">
        <v>196</v>
      </c>
      <c r="V126" s="1884" t="s">
        <v>293</v>
      </c>
      <c r="W126" s="1842" t="s">
        <v>332</v>
      </c>
      <c r="X126" s="2875"/>
      <c r="Y126" s="1296"/>
      <c r="Z126" s="1296" t="s">
        <v>156</v>
      </c>
      <c r="AA126" s="1296"/>
      <c r="AB126" s="1296"/>
      <c r="AC126" s="2887" t="s">
        <v>243</v>
      </c>
      <c r="AD126" s="2887" t="s">
        <v>333</v>
      </c>
      <c r="AE126" s="1296" t="s">
        <v>376</v>
      </c>
      <c r="AF126" s="1296" t="s">
        <v>377</v>
      </c>
      <c r="AG126" s="1296" t="s">
        <v>378</v>
      </c>
      <c r="AH126"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26" s="1296" t="str">
        <f>IF($G$18=0,"",$G$18)</f>
        <v>Производство тепловой энергии. Некомбинированная выработка, Передача. Тепловая энергия, Сбыт. Тепловая энергия</v>
      </c>
      <c r="AJ126" s="1296" t="str">
        <f>IF($J$86=0,"",$J$86)</f>
        <v>Льготные тарифы на тепловую энергию, поставляемую группе потребителей "население"</v>
      </c>
      <c r="AK126" s="1296" t="str">
        <f>IF($K$126="нет","без дифференциации",IF($N$126=0,"",$N$126))</f>
        <v>Территория 13</v>
      </c>
      <c r="AL126" s="1885" t="str">
        <f>IF($O$126="нет","без дифференциации",IF($R$126=0,"",$R$126))</f>
        <v>без дифференциации</v>
      </c>
      <c r="AM126" s="1885" t="str">
        <f>IF($S$126="нет","без дифференциации",IF($V$126=0,"",$V$126))</f>
        <v>город Полярный</v>
      </c>
      <c r="AN126" s="1296" t="str">
        <f>$I$86</f>
        <v>2</v>
      </c>
      <c r="AO126" s="1296" t="str">
        <f>$I$86&amp;"."&amp;$M$126</f>
        <v>2.13</v>
      </c>
      <c r="AP126" s="1296" t="str">
        <f>$I$86&amp;"."&amp;$M$126&amp;"."&amp;$Q$126</f>
        <v>2.13.1</v>
      </c>
      <c r="AQ126" s="1296" t="str">
        <f>$I$86&amp;"."&amp;$M$126&amp;"."&amp;$Q$126&amp;"."&amp;$U$126</f>
        <v>2.13.1.1</v>
      </c>
      <c r="AR126" s="2875"/>
    </row>
    <row customHeight="1" ht="17.25">
      <c r="A127" s="1881"/>
      <c r="B127" s="2875"/>
      <c r="C127" s="1883"/>
      <c r="D127" s="1871"/>
      <c r="E127" s="1888"/>
      <c r="F127" s="1825"/>
      <c r="G127" s="1889"/>
      <c r="H127" s="1796"/>
      <c r="I127" s="1796"/>
      <c r="J127" s="1797"/>
      <c r="K127" s="1889"/>
      <c r="L127" s="1796"/>
      <c r="M127" s="1796"/>
      <c r="N127" s="1889"/>
      <c r="O127" s="1889"/>
      <c r="P127" s="1796"/>
      <c r="Q127" s="1796"/>
      <c r="R127" s="1798"/>
      <c r="S127" s="1889"/>
      <c r="T127" s="1852" t="s">
        <v>103</v>
      </c>
      <c r="U127" s="1852" t="s">
        <v>102</v>
      </c>
      <c r="V127" s="1884" t="s">
        <v>297</v>
      </c>
      <c r="W127" s="1842" t="s">
        <v>332</v>
      </c>
      <c r="X127" s="2875"/>
      <c r="Y127" s="1296"/>
      <c r="Z127" s="1296"/>
      <c r="AA127" s="1296"/>
      <c r="AB127" s="1296"/>
      <c r="AC127" s="2887" t="s">
        <v>243</v>
      </c>
      <c r="AD127" s="2887" t="s">
        <v>333</v>
      </c>
      <c r="AE127" s="2887" t="s">
        <v>376</v>
      </c>
      <c r="AF127" s="2887" t="s">
        <v>377</v>
      </c>
      <c r="AG127" s="1296" t="s">
        <v>379</v>
      </c>
      <c r="AH12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27" s="1296" t="str">
        <f>IF($G$18=0,"",$G$18)</f>
        <v>Производство тепловой энергии. Некомбинированная выработка, Передача. Тепловая энергия, Сбыт. Тепловая энергия</v>
      </c>
      <c r="AJ127" s="1296" t="str">
        <f>IF($J$86=0,"",$J$86)</f>
        <v>Льготные тарифы на тепловую энергию, поставляемую группе потребителей "население"</v>
      </c>
      <c r="AK127" s="1296" t="str">
        <f>IF($K$126="нет","без дифференциации",IF($N$126=0,"",$N$126))</f>
        <v>Территория 13</v>
      </c>
      <c r="AL127" s="1885" t="str">
        <f>IF($O$126="нет","без дифференциации",IF($R$126=0,"",$R$126))</f>
        <v>без дифференциации</v>
      </c>
      <c r="AM127" s="1885" t="str">
        <f>IF($S$127="нет","без дифференциации",IF($V$127=0,"",$V$127))</f>
        <v>город Гаджиево</v>
      </c>
      <c r="AN127" s="1296" t="str">
        <f>$I$86</f>
        <v>2</v>
      </c>
      <c r="AO127" s="1296" t="str">
        <f>$I$86&amp;"."&amp;$M$126</f>
        <v>2.13</v>
      </c>
      <c r="AP127" s="1296" t="str">
        <f>$I$86&amp;"."&amp;$M$126&amp;"."&amp;$Q$126</f>
        <v>2.13.1</v>
      </c>
      <c r="AQ127" s="1296" t="str">
        <f>$I$86&amp;"."&amp;$M$126&amp;"."&amp;$Q$126&amp;"."&amp;$U$127</f>
        <v>2.13.1.2</v>
      </c>
      <c r="AR127" s="2875"/>
    </row>
    <row customHeight="1" ht="17.25">
      <c r="A128" s="1881"/>
      <c r="B128" s="2875"/>
      <c r="C128" s="1883"/>
      <c r="D128" s="1871"/>
      <c r="E128" s="1888"/>
      <c r="F128" s="1825"/>
      <c r="G128" s="1889"/>
      <c r="H128" s="1796"/>
      <c r="I128" s="1796"/>
      <c r="J128" s="1797"/>
      <c r="K128" s="1889"/>
      <c r="L128" s="1796"/>
      <c r="M128" s="1796"/>
      <c r="N128" s="1889"/>
      <c r="O128" s="1889"/>
      <c r="P128" s="1796"/>
      <c r="Q128" s="1796"/>
      <c r="R128" s="1798"/>
      <c r="S128" s="1889"/>
      <c r="T128" s="1852" t="s">
        <v>103</v>
      </c>
      <c r="U128" s="1852" t="s">
        <v>89</v>
      </c>
      <c r="V128" s="1884" t="s">
        <v>299</v>
      </c>
      <c r="W128" s="1842" t="s">
        <v>332</v>
      </c>
      <c r="X128" s="2875"/>
      <c r="Y128" s="1296"/>
      <c r="Z128" s="1296"/>
      <c r="AA128" s="1296"/>
      <c r="AB128" s="1296"/>
      <c r="AC128" s="2887" t="s">
        <v>243</v>
      </c>
      <c r="AD128" s="2887" t="s">
        <v>333</v>
      </c>
      <c r="AE128" s="2887" t="s">
        <v>376</v>
      </c>
      <c r="AF128" s="2887" t="s">
        <v>377</v>
      </c>
      <c r="AG128" s="1296" t="s">
        <v>380</v>
      </c>
      <c r="AH12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28" s="1296" t="str">
        <f>IF($G$18=0,"",$G$18)</f>
        <v>Производство тепловой энергии. Некомбинированная выработка, Передача. Тепловая энергия, Сбыт. Тепловая энергия</v>
      </c>
      <c r="AJ128" s="1296" t="str">
        <f>IF($J$86=0,"",$J$86)</f>
        <v>Льготные тарифы на тепловую энергию, поставляемую группе потребителей "население"</v>
      </c>
      <c r="AK128" s="1296" t="str">
        <f>IF($K$126="нет","без дифференциации",IF($N$126=0,"",$N$126))</f>
        <v>Территория 13</v>
      </c>
      <c r="AL128" s="1885" t="str">
        <f>IF($O$126="нет","без дифференциации",IF($R$126=0,"",$R$126))</f>
        <v>без дифференциации</v>
      </c>
      <c r="AM128" s="1885" t="str">
        <f>IF($S$128="нет","без дифференциации",IF($V$128=0,"",$V$128))</f>
        <v>нп Оленья Губа</v>
      </c>
      <c r="AN128" s="1296" t="str">
        <f>$I$86</f>
        <v>2</v>
      </c>
      <c r="AO128" s="1296" t="str">
        <f>$I$86&amp;"."&amp;$M$126</f>
        <v>2.13</v>
      </c>
      <c r="AP128" s="1296" t="str">
        <f>$I$86&amp;"."&amp;$M$126&amp;"."&amp;$Q$126</f>
        <v>2.13.1</v>
      </c>
      <c r="AQ128" s="1296" t="str">
        <f>$I$86&amp;"."&amp;$M$126&amp;"."&amp;$Q$126&amp;"."&amp;$U$128</f>
        <v>2.13.1.3</v>
      </c>
      <c r="AR128" s="2875"/>
    </row>
    <row customHeight="1" ht="17.25">
      <c r="A129" s="1881"/>
      <c r="B129" s="2875"/>
      <c r="C129" s="1883"/>
      <c r="D129" s="1871"/>
      <c r="E129" s="1888"/>
      <c r="F129" s="1825"/>
      <c r="G129" s="1889"/>
      <c r="H129" s="1796"/>
      <c r="I129" s="1796"/>
      <c r="J129" s="1797"/>
      <c r="K129" s="1889"/>
      <c r="L129" s="1796"/>
      <c r="M129" s="1796"/>
      <c r="N129" s="1889"/>
      <c r="O129" s="1889"/>
      <c r="P129" s="1796"/>
      <c r="Q129" s="1796"/>
      <c r="R129" s="1798"/>
      <c r="S129" s="1889"/>
      <c r="T129" s="1852" t="s">
        <v>103</v>
      </c>
      <c r="U129" s="1852" t="s">
        <v>90</v>
      </c>
      <c r="V129" s="1884" t="s">
        <v>301</v>
      </c>
      <c r="W129" s="1842" t="s">
        <v>332</v>
      </c>
      <c r="X129" s="2875"/>
      <c r="Y129" s="1296"/>
      <c r="Z129" s="1296"/>
      <c r="AA129" s="1296"/>
      <c r="AB129" s="1296"/>
      <c r="AC129" s="2887" t="s">
        <v>243</v>
      </c>
      <c r="AD129" s="2887" t="s">
        <v>333</v>
      </c>
      <c r="AE129" s="2887" t="s">
        <v>376</v>
      </c>
      <c r="AF129" s="2887" t="s">
        <v>377</v>
      </c>
      <c r="AG129" s="1296" t="s">
        <v>381</v>
      </c>
      <c r="AH129"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29" s="1296" t="str">
        <f>IF($G$18=0,"",$G$18)</f>
        <v>Производство тепловой энергии. Некомбинированная выработка, Передача. Тепловая энергия, Сбыт. Тепловая энергия</v>
      </c>
      <c r="AJ129" s="1296" t="str">
        <f>IF($J$86=0,"",$J$86)</f>
        <v>Льготные тарифы на тепловую энергию, поставляемую группе потребителей "население"</v>
      </c>
      <c r="AK129" s="1296" t="str">
        <f>IF($K$126="нет","без дифференциации",IF($N$126=0,"",$N$126))</f>
        <v>Территория 13</v>
      </c>
      <c r="AL129" s="1885" t="str">
        <f>IF($O$126="нет","без дифференциации",IF($R$126=0,"",$R$126))</f>
        <v>без дифференциации</v>
      </c>
      <c r="AM129" s="1885" t="str">
        <f>IF($S$129="нет","без дифференциации",IF($V$129=0,"",$V$129))</f>
        <v>город Снежногорск</v>
      </c>
      <c r="AN129" s="1296" t="str">
        <f>$I$86</f>
        <v>2</v>
      </c>
      <c r="AO129" s="1296" t="str">
        <f>$I$86&amp;"."&amp;$M$126</f>
        <v>2.13</v>
      </c>
      <c r="AP129" s="1296" t="str">
        <f>$I$86&amp;"."&amp;$M$126&amp;"."&amp;$Q$126</f>
        <v>2.13.1</v>
      </c>
      <c r="AQ129" s="1296" t="str">
        <f>$I$86&amp;"."&amp;$M$126&amp;"."&amp;$Q$126&amp;"."&amp;$U$129</f>
        <v>2.13.1.4</v>
      </c>
      <c r="AR129" s="2875"/>
    </row>
    <row customHeight="1" ht="17.25">
      <c r="A130" s="1881"/>
      <c r="B130" s="2875"/>
      <c r="C130" s="1886"/>
      <c r="D130" s="1871"/>
      <c r="E130" s="1888"/>
      <c r="F130" s="1825"/>
      <c r="G130" s="1889"/>
      <c r="H130" s="1871"/>
      <c r="I130" s="1871"/>
      <c r="J130" s="1890"/>
      <c r="K130" s="1800"/>
      <c r="L130" s="1982"/>
      <c r="M130" s="1982"/>
      <c r="N130" s="2387"/>
      <c r="O130" s="2045"/>
      <c r="P130" s="1982"/>
      <c r="Q130" s="1982"/>
      <c r="R130" s="2911" t="s">
        <v>24</v>
      </c>
      <c r="S130" s="1981"/>
      <c r="T130" s="310"/>
      <c r="U130" s="311"/>
      <c r="V130" s="311" t="s">
        <v>250</v>
      </c>
      <c r="W130" s="312"/>
      <c r="X130" s="2875"/>
      <c r="Y130" s="1288"/>
      <c r="Z130" s="1288"/>
      <c r="AA130" s="1288"/>
      <c r="AB130" s="1288"/>
      <c r="AC130" s="1288"/>
      <c r="AD130" s="1288"/>
      <c r="AE130" s="1288"/>
      <c r="AF130" s="1288"/>
      <c r="AG130" s="1288"/>
      <c r="AH130" s="1288"/>
      <c r="AI130" s="1288"/>
      <c r="AJ130" s="1288"/>
      <c r="AK130" s="1288"/>
      <c r="AL130" s="2875"/>
      <c r="AM130" s="2875"/>
      <c r="AN130" s="2875"/>
      <c r="AO130" s="2875"/>
      <c r="AP130" s="2875"/>
      <c r="AQ130" s="2875"/>
      <c r="AR130" s="2875"/>
    </row>
    <row customHeight="1" ht="17.25">
      <c r="A131" s="1881"/>
      <c r="B131" s="2875"/>
      <c r="C131" s="1886"/>
      <c r="D131" s="1871"/>
      <c r="E131" s="1888"/>
      <c r="F131" s="1825"/>
      <c r="G131" s="1889"/>
      <c r="H131" s="1871"/>
      <c r="I131" s="1871"/>
      <c r="J131" s="1890"/>
      <c r="K131" s="1800"/>
      <c r="L131" s="2354"/>
      <c r="M131" s="2354"/>
      <c r="N131" s="2388"/>
      <c r="O131" s="1986"/>
      <c r="P131" s="310"/>
      <c r="Q131" s="311"/>
      <c r="R131" s="311" t="s">
        <v>251</v>
      </c>
      <c r="S131" s="1887"/>
      <c r="T131" s="1887"/>
      <c r="U131" s="1887"/>
      <c r="V131" s="1887"/>
      <c r="W131" s="312"/>
      <c r="X131" s="2875"/>
      <c r="Y131" s="1288"/>
      <c r="Z131" s="1288"/>
      <c r="AA131" s="1288"/>
      <c r="AB131" s="1288"/>
      <c r="AC131" s="1288"/>
      <c r="AD131" s="1288"/>
      <c r="AE131" s="1288"/>
      <c r="AF131" s="1288"/>
      <c r="AG131" s="1288"/>
      <c r="AH131" s="1288"/>
      <c r="AI131" s="1288"/>
      <c r="AJ131" s="1288"/>
      <c r="AK131" s="1288"/>
      <c r="AL131" s="2875"/>
      <c r="AM131" s="2875"/>
      <c r="AN131" s="2875"/>
      <c r="AO131" s="2875"/>
      <c r="AP131" s="2875"/>
      <c r="AQ131" s="2875"/>
      <c r="AR131" s="2875"/>
    </row>
    <row customHeight="1" ht="17.25">
      <c r="A132" s="1881"/>
      <c r="B132" s="2875"/>
      <c r="C132" s="1883"/>
      <c r="D132" s="1871"/>
      <c r="E132" s="1888"/>
      <c r="F132" s="1825"/>
      <c r="G132" s="1889"/>
      <c r="H132" s="1871"/>
      <c r="I132" s="1871"/>
      <c r="J132" s="1890"/>
      <c r="K132" s="1800"/>
      <c r="L132" s="1982" t="s">
        <v>103</v>
      </c>
      <c r="M132" s="1982" t="s">
        <v>159</v>
      </c>
      <c r="N132" s="2387" t="str">
        <f>IF(Z132="","",INDEX(TERRITORY_MR_LIST,MATCH(Z132,TERRITORY_LIST_ID,0)))</f>
        <v>Территория 14</v>
      </c>
      <c r="O132" s="2044" t="s">
        <v>56</v>
      </c>
      <c r="P132" s="1982"/>
      <c r="Q132" s="1982" t="s">
        <v>196</v>
      </c>
      <c r="R132" s="2911" t="s">
        <v>24</v>
      </c>
      <c r="S132" s="1981" t="s">
        <v>61</v>
      </c>
      <c r="T132" s="1852"/>
      <c r="U132" s="1852" t="s">
        <v>196</v>
      </c>
      <c r="V132" s="1884" t="s">
        <v>382</v>
      </c>
      <c r="W132" s="1842" t="s">
        <v>332</v>
      </c>
      <c r="X132" s="2875"/>
      <c r="Y132" s="1296"/>
      <c r="Z132" s="1296" t="s">
        <v>160</v>
      </c>
      <c r="AA132" s="1296"/>
      <c r="AB132" s="1296"/>
      <c r="AC132" s="2887" t="s">
        <v>243</v>
      </c>
      <c r="AD132" s="2887" t="s">
        <v>333</v>
      </c>
      <c r="AE132" s="1296" t="s">
        <v>383</v>
      </c>
      <c r="AF132" s="1296" t="s">
        <v>384</v>
      </c>
      <c r="AG132" s="1296" t="s">
        <v>385</v>
      </c>
      <c r="AH132"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32" s="1296" t="str">
        <f>IF($G$18=0,"",$G$18)</f>
        <v>Производство тепловой энергии. Некомбинированная выработка, Передача. Тепловая энергия, Сбыт. Тепловая энергия</v>
      </c>
      <c r="AJ132" s="1296" t="str">
        <f>IF($J$86=0,"",$J$86)</f>
        <v>Льготные тарифы на тепловую энергию, поставляемую группе потребителей "население"</v>
      </c>
      <c r="AK132" s="1296" t="str">
        <f>IF($K$132="нет","без дифференциации",IF($N$132=0,"",$N$132))</f>
        <v>Территория 14</v>
      </c>
      <c r="AL132" s="1885" t="str">
        <f>IF($O$132="нет","без дифференциации",IF($R$132=0,"",$R$132))</f>
        <v>без дифференциации</v>
      </c>
      <c r="AM132" s="1885" t="str">
        <f>IF($S$132="нет","без дифференциации",IF($V$132=0,"",$V$132))</f>
        <v>городской округ ЗАТО г. Североморск Мурманской области (кроме ул. Сафонова 1А, ул. Северная Застава 40, ул. Кирова 14; нп Щукозеро ул. Приозерная 1,3; потребителей, присоединенных к сетям ФГБУ "ЦЖКУ" МО РФ по ул. Гвардейская 1)</v>
      </c>
      <c r="AN132" s="1296" t="str">
        <f>$I$86</f>
        <v>2</v>
      </c>
      <c r="AO132" s="1296" t="str">
        <f>$I$86&amp;"."&amp;$M$132</f>
        <v>2.14</v>
      </c>
      <c r="AP132" s="1296" t="str">
        <f>$I$86&amp;"."&amp;$M$132&amp;"."&amp;$Q$132</f>
        <v>2.14.1</v>
      </c>
      <c r="AQ132" s="1296" t="str">
        <f>$I$86&amp;"."&amp;$M$132&amp;"."&amp;$Q$132&amp;"."&amp;$U$132</f>
        <v>2.14.1.1</v>
      </c>
      <c r="AR132" s="2875"/>
    </row>
    <row customHeight="1" ht="17.25">
      <c r="A133" s="1881"/>
      <c r="B133" s="2875"/>
      <c r="C133" s="1883"/>
      <c r="D133" s="1871"/>
      <c r="E133" s="1888"/>
      <c r="F133" s="1825"/>
      <c r="G133" s="1889"/>
      <c r="H133" s="1796"/>
      <c r="I133" s="1796"/>
      <c r="J133" s="1797"/>
      <c r="K133" s="1889"/>
      <c r="L133" s="1796"/>
      <c r="M133" s="1796"/>
      <c r="N133" s="1889"/>
      <c r="O133" s="1889"/>
      <c r="P133" s="1796"/>
      <c r="Q133" s="1796"/>
      <c r="R133" s="1798"/>
      <c r="S133" s="1889"/>
      <c r="T133" s="1852" t="s">
        <v>103</v>
      </c>
      <c r="U133" s="1852" t="s">
        <v>102</v>
      </c>
      <c r="V133" s="1884" t="s">
        <v>386</v>
      </c>
      <c r="W133" s="1842" t="s">
        <v>332</v>
      </c>
      <c r="X133" s="2875"/>
      <c r="Y133" s="1296"/>
      <c r="Z133" s="1296"/>
      <c r="AA133" s="1296"/>
      <c r="AB133" s="1296"/>
      <c r="AC133" s="2887" t="s">
        <v>243</v>
      </c>
      <c r="AD133" s="2887" t="s">
        <v>333</v>
      </c>
      <c r="AE133" s="2887" t="s">
        <v>383</v>
      </c>
      <c r="AF133" s="2887" t="s">
        <v>384</v>
      </c>
      <c r="AG133" s="1296" t="s">
        <v>387</v>
      </c>
      <c r="AH133"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33" s="1296" t="str">
        <f>IF($G$18=0,"",$G$18)</f>
        <v>Производство тепловой энергии. Некомбинированная выработка, Передача. Тепловая энергия, Сбыт. Тепловая энергия</v>
      </c>
      <c r="AJ133" s="1296" t="str">
        <f>IF($J$86=0,"",$J$86)</f>
        <v>Льготные тарифы на тепловую энергию, поставляемую группе потребителей "население"</v>
      </c>
      <c r="AK133" s="1296" t="str">
        <f>IF($K$132="нет","без дифференциации",IF($N$132=0,"",$N$132))</f>
        <v>Территория 14</v>
      </c>
      <c r="AL133" s="1885" t="str">
        <f>IF($O$132="нет","без дифференциации",IF($R$132=0,"",$R$132))</f>
        <v>без дифференциации</v>
      </c>
      <c r="AM133" s="1885" t="str">
        <f>IF($S$133="нет","без дифференциации",IF($V$133=0,"",$V$133))</f>
        <v>городской округ ЗАТО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v>
      </c>
      <c r="AN133" s="1296" t="str">
        <f>$I$86</f>
        <v>2</v>
      </c>
      <c r="AO133" s="1296" t="str">
        <f>$I$86&amp;"."&amp;$M$132</f>
        <v>2.14</v>
      </c>
      <c r="AP133" s="1296" t="str">
        <f>$I$86&amp;"."&amp;$M$132&amp;"."&amp;$Q$132</f>
        <v>2.14.1</v>
      </c>
      <c r="AQ133" s="1296" t="str">
        <f>$I$86&amp;"."&amp;$M$132&amp;"."&amp;$Q$132&amp;"."&amp;$U$133</f>
        <v>2.14.1.2</v>
      </c>
      <c r="AR133" s="2875"/>
    </row>
    <row customHeight="1" ht="17.25">
      <c r="A134" s="1881"/>
      <c r="B134" s="2875"/>
      <c r="C134" s="1883"/>
      <c r="D134" s="1871"/>
      <c r="E134" s="1888"/>
      <c r="F134" s="1825"/>
      <c r="G134" s="1889"/>
      <c r="H134" s="1796"/>
      <c r="I134" s="1796"/>
      <c r="J134" s="1797"/>
      <c r="K134" s="1889"/>
      <c r="L134" s="1796"/>
      <c r="M134" s="1796"/>
      <c r="N134" s="1889"/>
      <c r="O134" s="1889"/>
      <c r="P134" s="1796"/>
      <c r="Q134" s="1796"/>
      <c r="R134" s="1798"/>
      <c r="S134" s="1889"/>
      <c r="T134" s="1852" t="s">
        <v>103</v>
      </c>
      <c r="U134" s="1852" t="s">
        <v>89</v>
      </c>
      <c r="V134" s="1884" t="s">
        <v>388</v>
      </c>
      <c r="W134" s="1842" t="s">
        <v>332</v>
      </c>
      <c r="X134" s="2875"/>
      <c r="Y134" s="1296"/>
      <c r="Z134" s="1296"/>
      <c r="AA134" s="1296"/>
      <c r="AB134" s="1296"/>
      <c r="AC134" s="2887" t="s">
        <v>243</v>
      </c>
      <c r="AD134" s="2887" t="s">
        <v>333</v>
      </c>
      <c r="AE134" s="2887" t="s">
        <v>383</v>
      </c>
      <c r="AF134" s="2887" t="s">
        <v>384</v>
      </c>
      <c r="AG134" s="1296" t="s">
        <v>389</v>
      </c>
      <c r="AH13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34" s="1296" t="str">
        <f>IF($G$18=0,"",$G$18)</f>
        <v>Производство тепловой энергии. Некомбинированная выработка, Передача. Тепловая энергия, Сбыт. Тепловая энергия</v>
      </c>
      <c r="AJ134" s="1296" t="str">
        <f>IF($J$86=0,"",$J$86)</f>
        <v>Льготные тарифы на тепловую энергию, поставляемую группе потребителей "население"</v>
      </c>
      <c r="AK134" s="1296" t="str">
        <f>IF($K$132="нет","без дифференциации",IF($N$132=0,"",$N$132))</f>
        <v>Территория 14</v>
      </c>
      <c r="AL134" s="1885" t="str">
        <f>IF($O$132="нет","без дифференциации",IF($R$132=0,"",$R$132))</f>
        <v>без дифференциации</v>
      </c>
      <c r="AM134" s="1885" t="str">
        <f>IF($S$134="нет","без дифференциации",IF($V$134=0,"",$V$134))</f>
        <v>городской округ ЗАТО город Североморск Мурманской области (нп Щукозеро ул. Приозерная 1,3)</v>
      </c>
      <c r="AN134" s="1296" t="str">
        <f>$I$86</f>
        <v>2</v>
      </c>
      <c r="AO134" s="1296" t="str">
        <f>$I$86&amp;"."&amp;$M$132</f>
        <v>2.14</v>
      </c>
      <c r="AP134" s="1296" t="str">
        <f>$I$86&amp;"."&amp;$M$132&amp;"."&amp;$Q$132</f>
        <v>2.14.1</v>
      </c>
      <c r="AQ134" s="1296" t="str">
        <f>$I$86&amp;"."&amp;$M$132&amp;"."&amp;$Q$132&amp;"."&amp;$U$134</f>
        <v>2.14.1.3</v>
      </c>
      <c r="AR134" s="2875"/>
    </row>
    <row customHeight="1" ht="17.25">
      <c r="A135" s="1881"/>
      <c r="B135" s="2875"/>
      <c r="C135" s="1886"/>
      <c r="D135" s="1871"/>
      <c r="E135" s="1888"/>
      <c r="F135" s="1825"/>
      <c r="G135" s="1889"/>
      <c r="H135" s="1871"/>
      <c r="I135" s="1871"/>
      <c r="J135" s="1890"/>
      <c r="K135" s="1800"/>
      <c r="L135" s="1982"/>
      <c r="M135" s="1982"/>
      <c r="N135" s="2387"/>
      <c r="O135" s="2045"/>
      <c r="P135" s="1982"/>
      <c r="Q135" s="1982"/>
      <c r="R135" s="2911" t="s">
        <v>24</v>
      </c>
      <c r="S135" s="1981"/>
      <c r="T135" s="310"/>
      <c r="U135" s="311"/>
      <c r="V135" s="311" t="s">
        <v>250</v>
      </c>
      <c r="W135" s="312"/>
      <c r="X135" s="2875"/>
      <c r="Y135" s="1288"/>
      <c r="Z135" s="1288"/>
      <c r="AA135" s="1288"/>
      <c r="AB135" s="1288"/>
      <c r="AC135" s="1288"/>
      <c r="AD135" s="1288"/>
      <c r="AE135" s="1288"/>
      <c r="AF135" s="1288"/>
      <c r="AG135" s="1288"/>
      <c r="AH135" s="1288"/>
      <c r="AI135" s="1288"/>
      <c r="AJ135" s="1288"/>
      <c r="AK135" s="1288"/>
      <c r="AL135" s="2875"/>
      <c r="AM135" s="2875"/>
      <c r="AN135" s="2875"/>
      <c r="AO135" s="2875"/>
      <c r="AP135" s="2875"/>
      <c r="AQ135" s="2875"/>
      <c r="AR135" s="2875"/>
    </row>
    <row customHeight="1" ht="17.25">
      <c r="A136" s="1881"/>
      <c r="B136" s="2875"/>
      <c r="C136" s="1886"/>
      <c r="D136" s="1871"/>
      <c r="E136" s="1888"/>
      <c r="F136" s="1825"/>
      <c r="G136" s="1889"/>
      <c r="H136" s="1871"/>
      <c r="I136" s="1871"/>
      <c r="J136" s="1890"/>
      <c r="K136" s="1800"/>
      <c r="L136" s="2354"/>
      <c r="M136" s="2354"/>
      <c r="N136" s="2388"/>
      <c r="O136" s="1986"/>
      <c r="P136" s="310"/>
      <c r="Q136" s="311"/>
      <c r="R136" s="311" t="s">
        <v>251</v>
      </c>
      <c r="S136" s="1887"/>
      <c r="T136" s="1887"/>
      <c r="U136" s="1887"/>
      <c r="V136" s="1887"/>
      <c r="W136" s="312"/>
      <c r="X136" s="2875"/>
      <c r="Y136" s="1288"/>
      <c r="Z136" s="1288"/>
      <c r="AA136" s="1288"/>
      <c r="AB136" s="1288"/>
      <c r="AC136" s="1288"/>
      <c r="AD136" s="1288"/>
      <c r="AE136" s="1288"/>
      <c r="AF136" s="1288"/>
      <c r="AG136" s="1288"/>
      <c r="AH136" s="1288"/>
      <c r="AI136" s="1288"/>
      <c r="AJ136" s="1288"/>
      <c r="AK136" s="1288"/>
      <c r="AL136" s="2875"/>
      <c r="AM136" s="2875"/>
      <c r="AN136" s="2875"/>
      <c r="AO136" s="2875"/>
      <c r="AP136" s="2875"/>
      <c r="AQ136" s="2875"/>
      <c r="AR136" s="2875"/>
    </row>
    <row customHeight="1" ht="17.25">
      <c r="A137" s="1881"/>
      <c r="B137" s="2875"/>
      <c r="C137" s="1883"/>
      <c r="D137" s="1871"/>
      <c r="E137" s="1888"/>
      <c r="F137" s="1825"/>
      <c r="G137" s="1889"/>
      <c r="H137" s="1871"/>
      <c r="I137" s="1871"/>
      <c r="J137" s="1890"/>
      <c r="K137" s="1800"/>
      <c r="L137" s="1982" t="s">
        <v>103</v>
      </c>
      <c r="M137" s="1982" t="s">
        <v>163</v>
      </c>
      <c r="N137" s="2387" t="str">
        <f>IF(Z137="","",INDEX(TERRITORY_MR_LIST,MATCH(Z137,TERRITORY_LIST_ID,0)))</f>
        <v>Территория 15</v>
      </c>
      <c r="O137" s="2044" t="s">
        <v>56</v>
      </c>
      <c r="P137" s="1982"/>
      <c r="Q137" s="1982" t="s">
        <v>196</v>
      </c>
      <c r="R137" s="2911" t="s">
        <v>24</v>
      </c>
      <c r="S137" s="1981" t="s">
        <v>56</v>
      </c>
      <c r="T137" s="1852"/>
      <c r="U137" s="1852" t="s">
        <v>196</v>
      </c>
      <c r="V137" s="2912" t="s">
        <v>24</v>
      </c>
      <c r="W137" s="1842" t="s">
        <v>332</v>
      </c>
      <c r="X137" s="2875"/>
      <c r="Y137" s="1296"/>
      <c r="Z137" s="1296" t="s">
        <v>164</v>
      </c>
      <c r="AA137" s="1296"/>
      <c r="AB137" s="1296"/>
      <c r="AC137" s="2887" t="s">
        <v>243</v>
      </c>
      <c r="AD137" s="2887" t="s">
        <v>333</v>
      </c>
      <c r="AE137" s="1296" t="s">
        <v>390</v>
      </c>
      <c r="AF137" s="1296" t="s">
        <v>391</v>
      </c>
      <c r="AG137" s="1296" t="s">
        <v>392</v>
      </c>
      <c r="AH13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37" s="1296" t="str">
        <f>IF($G$18=0,"",$G$18)</f>
        <v>Производство тепловой энергии. Некомбинированная выработка, Передача. Тепловая энергия, Сбыт. Тепловая энергия</v>
      </c>
      <c r="AJ137" s="1296" t="str">
        <f>IF($J$86=0,"",$J$86)</f>
        <v>Льготные тарифы на тепловую энергию, поставляемую группе потребителей "население"</v>
      </c>
      <c r="AK137" s="1296" t="str">
        <f>IF($K$137="нет","без дифференциации",IF($N$137=0,"",$N$137))</f>
        <v>Территория 15</v>
      </c>
      <c r="AL137" s="1885" t="str">
        <f>IF($O$137="нет","без дифференциации",IF($R$137=0,"",$R$137))</f>
        <v>без дифференциации</v>
      </c>
      <c r="AM137" s="1885" t="str">
        <f>IF($S$137="нет","без дифференциации",IF($V$137=0,"",$V$137))</f>
        <v>без дифференциации</v>
      </c>
      <c r="AN137" s="1296" t="str">
        <f>$I$86</f>
        <v>2</v>
      </c>
      <c r="AO137" s="1296" t="str">
        <f>$I$86&amp;"."&amp;$M$137</f>
        <v>2.15</v>
      </c>
      <c r="AP137" s="1296" t="str">
        <f>$I$86&amp;"."&amp;$M$137&amp;"."&amp;$Q$137</f>
        <v>2.15.1</v>
      </c>
      <c r="AQ137" s="1296" t="str">
        <f>$I$86&amp;"."&amp;$M$137&amp;"."&amp;$Q$137&amp;"."&amp;$U$137</f>
        <v>2.15.1.1</v>
      </c>
      <c r="AR137" s="2875"/>
    </row>
    <row customHeight="1" ht="17.25">
      <c r="A138" s="1881"/>
      <c r="B138" s="2875"/>
      <c r="C138" s="1886"/>
      <c r="D138" s="1871"/>
      <c r="E138" s="1888"/>
      <c r="F138" s="1825"/>
      <c r="G138" s="1889"/>
      <c r="H138" s="1871"/>
      <c r="I138" s="1871"/>
      <c r="J138" s="1890"/>
      <c r="K138" s="1800"/>
      <c r="L138" s="1982"/>
      <c r="M138" s="1982"/>
      <c r="N138" s="2387"/>
      <c r="O138" s="2045"/>
      <c r="P138" s="1982"/>
      <c r="Q138" s="1982"/>
      <c r="R138" s="2911" t="s">
        <v>24</v>
      </c>
      <c r="S138" s="1981"/>
      <c r="T138" s="310"/>
      <c r="U138" s="311"/>
      <c r="V138" s="311" t="s">
        <v>250</v>
      </c>
      <c r="W138" s="312"/>
      <c r="X138" s="2875"/>
      <c r="Y138" s="1288"/>
      <c r="Z138" s="1288"/>
      <c r="AA138" s="1288"/>
      <c r="AB138" s="1288"/>
      <c r="AC138" s="1288"/>
      <c r="AD138" s="1288"/>
      <c r="AE138" s="1288"/>
      <c r="AF138" s="1288"/>
      <c r="AG138" s="1288"/>
      <c r="AH138" s="1288"/>
      <c r="AI138" s="1288"/>
      <c r="AJ138" s="1288"/>
      <c r="AK138" s="1288"/>
      <c r="AL138" s="2875"/>
      <c r="AM138" s="2875"/>
      <c r="AN138" s="2875"/>
      <c r="AO138" s="2875"/>
      <c r="AP138" s="2875"/>
      <c r="AQ138" s="2875"/>
      <c r="AR138" s="2875"/>
    </row>
    <row customHeight="1" ht="17.25">
      <c r="A139" s="1881"/>
      <c r="B139" s="2875"/>
      <c r="C139" s="1886"/>
      <c r="D139" s="1871"/>
      <c r="E139" s="1888"/>
      <c r="F139" s="1825"/>
      <c r="G139" s="1889"/>
      <c r="H139" s="1871"/>
      <c r="I139" s="1871"/>
      <c r="J139" s="1890"/>
      <c r="K139" s="1800"/>
      <c r="L139" s="2354"/>
      <c r="M139" s="2354"/>
      <c r="N139" s="2388"/>
      <c r="O139" s="1986"/>
      <c r="P139" s="310"/>
      <c r="Q139" s="311"/>
      <c r="R139" s="311" t="s">
        <v>251</v>
      </c>
      <c r="S139" s="1887"/>
      <c r="T139" s="1887"/>
      <c r="U139" s="1887"/>
      <c r="V139" s="1887"/>
      <c r="W139" s="312"/>
      <c r="X139" s="2875"/>
      <c r="Y139" s="1288"/>
      <c r="Z139" s="1288"/>
      <c r="AA139" s="1288"/>
      <c r="AB139" s="1288"/>
      <c r="AC139" s="1288"/>
      <c r="AD139" s="1288"/>
      <c r="AE139" s="1288"/>
      <c r="AF139" s="1288"/>
      <c r="AG139" s="1288"/>
      <c r="AH139" s="1288"/>
      <c r="AI139" s="1288"/>
      <c r="AJ139" s="1288"/>
      <c r="AK139" s="1288"/>
      <c r="AL139" s="2875"/>
      <c r="AM139" s="2875"/>
      <c r="AN139" s="2875"/>
      <c r="AO139" s="2875"/>
      <c r="AP139" s="2875"/>
      <c r="AQ139" s="2875"/>
      <c r="AR139" s="2875"/>
    </row>
    <row customHeight="1" ht="17.25">
      <c r="A140" s="1881"/>
      <c r="B140" s="2875"/>
      <c r="C140" s="1883"/>
      <c r="D140" s="1871"/>
      <c r="E140" s="1888"/>
      <c r="F140" s="1825"/>
      <c r="G140" s="1889"/>
      <c r="H140" s="1871"/>
      <c r="I140" s="1871"/>
      <c r="J140" s="1890"/>
      <c r="K140" s="1800"/>
      <c r="L140" s="1982" t="s">
        <v>103</v>
      </c>
      <c r="M140" s="1982" t="s">
        <v>169</v>
      </c>
      <c r="N140" s="2387" t="str">
        <f>IF(Z140="","",INDEX(TERRITORY_MR_LIST,MATCH(Z140,TERRITORY_LIST_ID,0)))</f>
        <v>Территория 16</v>
      </c>
      <c r="O140" s="2044" t="s">
        <v>56</v>
      </c>
      <c r="P140" s="1982"/>
      <c r="Q140" s="1982" t="s">
        <v>196</v>
      </c>
      <c r="R140" s="2911" t="s">
        <v>24</v>
      </c>
      <c r="S140" s="1981" t="s">
        <v>61</v>
      </c>
      <c r="T140" s="1852"/>
      <c r="U140" s="1852" t="s">
        <v>196</v>
      </c>
      <c r="V140" s="1884" t="s">
        <v>309</v>
      </c>
      <c r="W140" s="1842" t="s">
        <v>332</v>
      </c>
      <c r="X140" s="2875"/>
      <c r="Y140" s="1296"/>
      <c r="Z140" s="1296" t="s">
        <v>170</v>
      </c>
      <c r="AA140" s="1296"/>
      <c r="AB140" s="1296"/>
      <c r="AC140" s="2887" t="s">
        <v>243</v>
      </c>
      <c r="AD140" s="2887" t="s">
        <v>333</v>
      </c>
      <c r="AE140" s="1296" t="s">
        <v>393</v>
      </c>
      <c r="AF140" s="1296" t="s">
        <v>394</v>
      </c>
      <c r="AG140" s="1296" t="s">
        <v>395</v>
      </c>
      <c r="AH14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40" s="1296" t="str">
        <f>IF($G$18=0,"",$G$18)</f>
        <v>Производство тепловой энергии. Некомбинированная выработка, Передача. Тепловая энергия, Сбыт. Тепловая энергия</v>
      </c>
      <c r="AJ140" s="1296" t="str">
        <f>IF($J$86=0,"",$J$86)</f>
        <v>Льготные тарифы на тепловую энергию, поставляемую группе потребителей "население"</v>
      </c>
      <c r="AK140" s="1296" t="str">
        <f>IF($K$140="нет","без дифференциации",IF($N$140=0,"",$N$140))</f>
        <v>Территория 16</v>
      </c>
      <c r="AL140" s="1885" t="str">
        <f>IF($O$140="нет","без дифференциации",IF($R$140=0,"",$R$140))</f>
        <v>без дифференциации</v>
      </c>
      <c r="AM140" s="1885" t="str">
        <f>IF($S$140="нет","без дифференциации",IF($V$140=0,"",$V$140))</f>
        <v>потребители, присоединенные к тепловым сетям МУП "Тепловые сети"</v>
      </c>
      <c r="AN140" s="1296" t="str">
        <f>$I$86</f>
        <v>2</v>
      </c>
      <c r="AO140" s="1296" t="str">
        <f>$I$86&amp;"."&amp;$M$140</f>
        <v>2.16</v>
      </c>
      <c r="AP140" s="1296" t="str">
        <f>$I$86&amp;"."&amp;$M$140&amp;"."&amp;$Q$140</f>
        <v>2.16.1</v>
      </c>
      <c r="AQ140" s="1296" t="str">
        <f>$I$86&amp;"."&amp;$M$140&amp;"."&amp;$Q$140&amp;"."&amp;$U$140</f>
        <v>2.16.1.1</v>
      </c>
      <c r="AR140" s="2875"/>
    </row>
    <row customHeight="1" ht="17.25">
      <c r="A141" s="1881"/>
      <c r="B141" s="2875"/>
      <c r="C141" s="1886"/>
      <c r="D141" s="1871"/>
      <c r="E141" s="1888"/>
      <c r="F141" s="1825"/>
      <c r="G141" s="1889"/>
      <c r="H141" s="1871"/>
      <c r="I141" s="1871"/>
      <c r="J141" s="1890"/>
      <c r="K141" s="1800"/>
      <c r="L141" s="1982"/>
      <c r="M141" s="1982"/>
      <c r="N141" s="2387"/>
      <c r="O141" s="2045"/>
      <c r="P141" s="1982"/>
      <c r="Q141" s="1982"/>
      <c r="R141" s="2911" t="s">
        <v>24</v>
      </c>
      <c r="S141" s="1981"/>
      <c r="T141" s="310"/>
      <c r="U141" s="311"/>
      <c r="V141" s="311" t="s">
        <v>250</v>
      </c>
      <c r="W141" s="312"/>
      <c r="X141" s="2875"/>
      <c r="Y141" s="1288"/>
      <c r="Z141" s="1288"/>
      <c r="AA141" s="1288"/>
      <c r="AB141" s="1288"/>
      <c r="AC141" s="1288"/>
      <c r="AD141" s="1288"/>
      <c r="AE141" s="1288"/>
      <c r="AF141" s="1288"/>
      <c r="AG141" s="1288"/>
      <c r="AH141" s="1288"/>
      <c r="AI141" s="1288"/>
      <c r="AJ141" s="1288"/>
      <c r="AK141" s="1288"/>
      <c r="AL141" s="2875"/>
      <c r="AM141" s="2875"/>
      <c r="AN141" s="2875"/>
      <c r="AO141" s="2875"/>
      <c r="AP141" s="2875"/>
      <c r="AQ141" s="2875"/>
      <c r="AR141" s="2875"/>
    </row>
    <row customHeight="1" ht="17.25">
      <c r="A142" s="1881"/>
      <c r="B142" s="2875"/>
      <c r="C142" s="1886"/>
      <c r="D142" s="1871"/>
      <c r="E142" s="1888"/>
      <c r="F142" s="1825"/>
      <c r="G142" s="1889"/>
      <c r="H142" s="1871"/>
      <c r="I142" s="1871"/>
      <c r="J142" s="1890"/>
      <c r="K142" s="1800"/>
      <c r="L142" s="2354"/>
      <c r="M142" s="2354"/>
      <c r="N142" s="2388"/>
      <c r="O142" s="1986"/>
      <c r="P142" s="310"/>
      <c r="Q142" s="311"/>
      <c r="R142" s="311" t="s">
        <v>251</v>
      </c>
      <c r="S142" s="1887"/>
      <c r="T142" s="1887"/>
      <c r="U142" s="1887"/>
      <c r="V142" s="1887"/>
      <c r="W142" s="312"/>
      <c r="X142" s="2875"/>
      <c r="Y142" s="1288"/>
      <c r="Z142" s="1288"/>
      <c r="AA142" s="1288"/>
      <c r="AB142" s="1288"/>
      <c r="AC142" s="1288"/>
      <c r="AD142" s="1288"/>
      <c r="AE142" s="1288"/>
      <c r="AF142" s="1288"/>
      <c r="AG142" s="1288"/>
      <c r="AH142" s="1288"/>
      <c r="AI142" s="1288"/>
      <c r="AJ142" s="1288"/>
      <c r="AK142" s="1288"/>
      <c r="AL142" s="2875"/>
      <c r="AM142" s="2875"/>
      <c r="AN142" s="2875"/>
      <c r="AO142" s="2875"/>
      <c r="AP142" s="2875"/>
      <c r="AQ142" s="2875"/>
      <c r="AR142" s="2875"/>
    </row>
    <row customHeight="1" ht="17.25">
      <c r="A143" s="1881"/>
      <c r="B143" s="2875"/>
      <c r="C143" s="1883"/>
      <c r="D143" s="1871"/>
      <c r="E143" s="1888"/>
      <c r="F143" s="1825"/>
      <c r="G143" s="1889"/>
      <c r="H143" s="1871"/>
      <c r="I143" s="1871"/>
      <c r="J143" s="1890"/>
      <c r="K143" s="1800"/>
      <c r="L143" s="1982" t="s">
        <v>103</v>
      </c>
      <c r="M143" s="1982" t="s">
        <v>174</v>
      </c>
      <c r="N143" s="2387" t="str">
        <f>IF(Z143="","",INDEX(TERRITORY_MR_LIST,MATCH(Z143,TERRITORY_LIST_ID,0)))</f>
        <v>Территория 17</v>
      </c>
      <c r="O143" s="2044" t="s">
        <v>56</v>
      </c>
      <c r="P143" s="1982"/>
      <c r="Q143" s="1982" t="s">
        <v>196</v>
      </c>
      <c r="R143" s="2911" t="s">
        <v>24</v>
      </c>
      <c r="S143" s="1981" t="s">
        <v>56</v>
      </c>
      <c r="T143" s="1852"/>
      <c r="U143" s="1852" t="s">
        <v>196</v>
      </c>
      <c r="V143" s="2912" t="s">
        <v>24</v>
      </c>
      <c r="W143" s="1842" t="s">
        <v>332</v>
      </c>
      <c r="X143" s="2875"/>
      <c r="Y143" s="1296"/>
      <c r="Z143" s="1296" t="s">
        <v>175</v>
      </c>
      <c r="AA143" s="1296"/>
      <c r="AB143" s="1296"/>
      <c r="AC143" s="2887" t="s">
        <v>243</v>
      </c>
      <c r="AD143" s="2887" t="s">
        <v>333</v>
      </c>
      <c r="AE143" s="1296" t="s">
        <v>396</v>
      </c>
      <c r="AF143" s="1296" t="s">
        <v>397</v>
      </c>
      <c r="AG143" s="1296" t="s">
        <v>398</v>
      </c>
      <c r="AH143"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43" s="1296" t="str">
        <f>IF($G$18=0,"",$G$18)</f>
        <v>Производство тепловой энергии. Некомбинированная выработка, Передача. Тепловая энергия, Сбыт. Тепловая энергия</v>
      </c>
      <c r="AJ143" s="1296" t="str">
        <f>IF($J$86=0,"",$J$86)</f>
        <v>Льготные тарифы на тепловую энергию, поставляемую группе потребителей "население"</v>
      </c>
      <c r="AK143" s="1296" t="str">
        <f>IF($K$143="нет","без дифференциации",IF($N$143=0,"",$N$143))</f>
        <v>Территория 17</v>
      </c>
      <c r="AL143" s="1885" t="str">
        <f>IF($O$143="нет","без дифференциации",IF($R$143=0,"",$R$143))</f>
        <v>без дифференциации</v>
      </c>
      <c r="AM143" s="1885" t="str">
        <f>IF($S$143="нет","без дифференциации",IF($V$143=0,"",$V$143))</f>
        <v>без дифференциации</v>
      </c>
      <c r="AN143" s="1296" t="str">
        <f>$I$86</f>
        <v>2</v>
      </c>
      <c r="AO143" s="1296" t="str">
        <f>$I$86&amp;"."&amp;$M$143</f>
        <v>2.17</v>
      </c>
      <c r="AP143" s="1296" t="str">
        <f>$I$86&amp;"."&amp;$M$143&amp;"."&amp;$Q$143</f>
        <v>2.17.1</v>
      </c>
      <c r="AQ143" s="1296" t="str">
        <f>$I$86&amp;"."&amp;$M$143&amp;"."&amp;$Q$143&amp;"."&amp;$U$143</f>
        <v>2.17.1.1</v>
      </c>
      <c r="AR143" s="2875"/>
    </row>
    <row customHeight="1" ht="17.25">
      <c r="A144" s="1881"/>
      <c r="B144" s="2875"/>
      <c r="C144" s="1886"/>
      <c r="D144" s="1871"/>
      <c r="E144" s="1888"/>
      <c r="F144" s="1825"/>
      <c r="G144" s="1889"/>
      <c r="H144" s="1871"/>
      <c r="I144" s="1871"/>
      <c r="J144" s="1890"/>
      <c r="K144" s="1800"/>
      <c r="L144" s="1982"/>
      <c r="M144" s="1982"/>
      <c r="N144" s="2387"/>
      <c r="O144" s="2045"/>
      <c r="P144" s="1982"/>
      <c r="Q144" s="1982"/>
      <c r="R144" s="2911" t="s">
        <v>24</v>
      </c>
      <c r="S144" s="1981"/>
      <c r="T144" s="310"/>
      <c r="U144" s="311"/>
      <c r="V144" s="311" t="s">
        <v>250</v>
      </c>
      <c r="W144" s="312"/>
      <c r="X144" s="2875"/>
      <c r="Y144" s="1288"/>
      <c r="Z144" s="1288"/>
      <c r="AA144" s="1288"/>
      <c r="AB144" s="1288"/>
      <c r="AC144" s="1288"/>
      <c r="AD144" s="1288"/>
      <c r="AE144" s="1288"/>
      <c r="AF144" s="1288"/>
      <c r="AG144" s="1288"/>
      <c r="AH144" s="1288"/>
      <c r="AI144" s="1288"/>
      <c r="AJ144" s="1288"/>
      <c r="AK144" s="1288"/>
      <c r="AL144" s="2875"/>
      <c r="AM144" s="2875"/>
      <c r="AN144" s="2875"/>
      <c r="AO144" s="2875"/>
      <c r="AP144" s="2875"/>
      <c r="AQ144" s="2875"/>
      <c r="AR144" s="2875"/>
    </row>
    <row customHeight="1" ht="17.25">
      <c r="A145" s="1881"/>
      <c r="B145" s="2875"/>
      <c r="C145" s="1886"/>
      <c r="D145" s="1871"/>
      <c r="E145" s="1888"/>
      <c r="F145" s="1825"/>
      <c r="G145" s="1889"/>
      <c r="H145" s="1871"/>
      <c r="I145" s="1871"/>
      <c r="J145" s="1890"/>
      <c r="K145" s="1800"/>
      <c r="L145" s="2354"/>
      <c r="M145" s="2354"/>
      <c r="N145" s="2388"/>
      <c r="O145" s="1986"/>
      <c r="P145" s="310"/>
      <c r="Q145" s="311"/>
      <c r="R145" s="311" t="s">
        <v>251</v>
      </c>
      <c r="S145" s="1887"/>
      <c r="T145" s="1887"/>
      <c r="U145" s="1887"/>
      <c r="V145" s="1887"/>
      <c r="W145" s="312"/>
      <c r="X145" s="2875"/>
      <c r="Y145" s="1288"/>
      <c r="Z145" s="1288"/>
      <c r="AA145" s="1288"/>
      <c r="AB145" s="1288"/>
      <c r="AC145" s="1288"/>
      <c r="AD145" s="1288"/>
      <c r="AE145" s="1288"/>
      <c r="AF145" s="1288"/>
      <c r="AG145" s="1288"/>
      <c r="AH145" s="1288"/>
      <c r="AI145" s="1288"/>
      <c r="AJ145" s="1288"/>
      <c r="AK145" s="1288"/>
      <c r="AL145" s="2875"/>
      <c r="AM145" s="2875"/>
      <c r="AN145" s="2875"/>
      <c r="AO145" s="2875"/>
      <c r="AP145" s="2875"/>
      <c r="AQ145" s="2875"/>
      <c r="AR145" s="2875"/>
    </row>
    <row customHeight="1" ht="17.25">
      <c r="A146" s="1881"/>
      <c r="B146" s="2875"/>
      <c r="C146" s="1883"/>
      <c r="D146" s="1871"/>
      <c r="E146" s="1888"/>
      <c r="F146" s="1825"/>
      <c r="G146" s="1889"/>
      <c r="H146" s="1871"/>
      <c r="I146" s="1871"/>
      <c r="J146" s="1890"/>
      <c r="K146" s="1800"/>
      <c r="L146" s="1982" t="s">
        <v>103</v>
      </c>
      <c r="M146" s="1982" t="s">
        <v>178</v>
      </c>
      <c r="N146" s="2387" t="str">
        <f>IF(Z146="","",INDEX(TERRITORY_MR_LIST,MATCH(Z146,TERRITORY_LIST_ID,0)))</f>
        <v>Территория 18</v>
      </c>
      <c r="O146" s="2044" t="s">
        <v>56</v>
      </c>
      <c r="P146" s="1982"/>
      <c r="Q146" s="1982" t="s">
        <v>196</v>
      </c>
      <c r="R146" s="2911" t="s">
        <v>24</v>
      </c>
      <c r="S146" s="1981" t="s">
        <v>61</v>
      </c>
      <c r="T146" s="1852"/>
      <c r="U146" s="1852" t="s">
        <v>196</v>
      </c>
      <c r="V146" s="1884" t="s">
        <v>399</v>
      </c>
      <c r="W146" s="1842" t="s">
        <v>332</v>
      </c>
      <c r="X146" s="2875"/>
      <c r="Y146" s="1296"/>
      <c r="Z146" s="1296" t="s">
        <v>179</v>
      </c>
      <c r="AA146" s="1296"/>
      <c r="AB146" s="1296"/>
      <c r="AC146" s="2887" t="s">
        <v>243</v>
      </c>
      <c r="AD146" s="2887" t="s">
        <v>333</v>
      </c>
      <c r="AE146" s="1296" t="s">
        <v>400</v>
      </c>
      <c r="AF146" s="1296" t="s">
        <v>401</v>
      </c>
      <c r="AG146" s="1296" t="s">
        <v>402</v>
      </c>
      <c r="AH146"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46" s="1296" t="str">
        <f>IF($G$18=0,"",$G$18)</f>
        <v>Производство тепловой энергии. Некомбинированная выработка, Передача. Тепловая энергия, Сбыт. Тепловая энергия</v>
      </c>
      <c r="AJ146" s="1296" t="str">
        <f>IF($J$86=0,"",$J$86)</f>
        <v>Льготные тарифы на тепловую энергию, поставляемую группе потребителей "население"</v>
      </c>
      <c r="AK146" s="1296" t="str">
        <f>IF($K$146="нет","без дифференциации",IF($N$146=0,"",$N$146))</f>
        <v>Территория 18</v>
      </c>
      <c r="AL146" s="1885" t="str">
        <f>IF($O$146="нет","без дифференциации",IF($R$146=0,"",$R$146))</f>
        <v>без дифференциации</v>
      </c>
      <c r="AM146" s="1885" t="str">
        <f>IF($S$146="нет","без дифференциации",IF($V$146=0,"",$V$146))</f>
        <v>город Кандалакша (кроме ул. Фрунзе дд. 5,6,7,8,9,10,31,32,33,34 и микрорайона Нива-3)</v>
      </c>
      <c r="AN146" s="1296" t="str">
        <f>$I$86</f>
        <v>2</v>
      </c>
      <c r="AO146" s="1296" t="str">
        <f>$I$86&amp;"."&amp;$M$146</f>
        <v>2.18</v>
      </c>
      <c r="AP146" s="1296" t="str">
        <f>$I$86&amp;"."&amp;$M$146&amp;"."&amp;$Q$146</f>
        <v>2.18.1</v>
      </c>
      <c r="AQ146" s="1296" t="str">
        <f>$I$86&amp;"."&amp;$M$146&amp;"."&amp;$Q$146&amp;"."&amp;$U$146</f>
        <v>2.18.1.1</v>
      </c>
      <c r="AR146" s="2875"/>
    </row>
    <row customHeight="1" ht="17.25">
      <c r="A147" s="1881"/>
      <c r="B147" s="2875"/>
      <c r="C147" s="1883"/>
      <c r="D147" s="1871"/>
      <c r="E147" s="1888"/>
      <c r="F147" s="1825"/>
      <c r="G147" s="1889"/>
      <c r="H147" s="1796"/>
      <c r="I147" s="1796"/>
      <c r="J147" s="1797"/>
      <c r="K147" s="1889"/>
      <c r="L147" s="1796"/>
      <c r="M147" s="1796"/>
      <c r="N147" s="1889"/>
      <c r="O147" s="1889"/>
      <c r="P147" s="1796"/>
      <c r="Q147" s="1796"/>
      <c r="R147" s="1798"/>
      <c r="S147" s="1889"/>
      <c r="T147" s="1852" t="s">
        <v>103</v>
      </c>
      <c r="U147" s="1852" t="s">
        <v>102</v>
      </c>
      <c r="V147" s="1884" t="s">
        <v>403</v>
      </c>
      <c r="W147" s="1842" t="s">
        <v>332</v>
      </c>
      <c r="X147" s="2875"/>
      <c r="Y147" s="1296"/>
      <c r="Z147" s="1296"/>
      <c r="AA147" s="1296"/>
      <c r="AB147" s="1296"/>
      <c r="AC147" s="2887" t="s">
        <v>243</v>
      </c>
      <c r="AD147" s="2887" t="s">
        <v>333</v>
      </c>
      <c r="AE147" s="2887" t="s">
        <v>400</v>
      </c>
      <c r="AF147" s="2887" t="s">
        <v>401</v>
      </c>
      <c r="AG147" s="1296" t="s">
        <v>404</v>
      </c>
      <c r="AH14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47" s="1296" t="str">
        <f>IF($G$18=0,"",$G$18)</f>
        <v>Производство тепловой энергии. Некомбинированная выработка, Передача. Тепловая энергия, Сбыт. Тепловая энергия</v>
      </c>
      <c r="AJ147" s="1296" t="str">
        <f>IF($J$86=0,"",$J$86)</f>
        <v>Льготные тарифы на тепловую энергию, поставляемую группе потребителей "население"</v>
      </c>
      <c r="AK147" s="1296" t="str">
        <f>IF($K$146="нет","без дифференциации",IF($N$146=0,"",$N$146))</f>
        <v>Территория 18</v>
      </c>
      <c r="AL147" s="1885" t="str">
        <f>IF($O$146="нет","без дифференциации",IF($R$146=0,"",$R$146))</f>
        <v>без дифференциации</v>
      </c>
      <c r="AM147" s="1885" t="str">
        <f>IF($S$147="нет","без дифференциации",IF($V$147=0,"",$V$147))</f>
        <v>город Кандалакша (ул. Фрунзе дд. 5,6,7,8,9,10,31,32,33,34)</v>
      </c>
      <c r="AN147" s="1296" t="str">
        <f>$I$86</f>
        <v>2</v>
      </c>
      <c r="AO147" s="1296" t="str">
        <f>$I$86&amp;"."&amp;$M$146</f>
        <v>2.18</v>
      </c>
      <c r="AP147" s="1296" t="str">
        <f>$I$86&amp;"."&amp;$M$146&amp;"."&amp;$Q$146</f>
        <v>2.18.1</v>
      </c>
      <c r="AQ147" s="1296" t="str">
        <f>$I$86&amp;"."&amp;$M$146&amp;"."&amp;$Q$146&amp;"."&amp;$U$147</f>
        <v>2.18.1.2</v>
      </c>
      <c r="AR147" s="2875"/>
    </row>
    <row customHeight="1" ht="17.25">
      <c r="A148" s="1881"/>
      <c r="B148" s="2875"/>
      <c r="C148" s="1883"/>
      <c r="D148" s="1871"/>
      <c r="E148" s="1888"/>
      <c r="F148" s="1825"/>
      <c r="G148" s="1889"/>
      <c r="H148" s="1796"/>
      <c r="I148" s="1796"/>
      <c r="J148" s="1797"/>
      <c r="K148" s="1889"/>
      <c r="L148" s="1796"/>
      <c r="M148" s="1796"/>
      <c r="N148" s="1889"/>
      <c r="O148" s="1889"/>
      <c r="P148" s="1796"/>
      <c r="Q148" s="1796"/>
      <c r="R148" s="1798"/>
      <c r="S148" s="1889"/>
      <c r="T148" s="1852" t="s">
        <v>103</v>
      </c>
      <c r="U148" s="1852" t="s">
        <v>89</v>
      </c>
      <c r="V148" s="1884" t="s">
        <v>320</v>
      </c>
      <c r="W148" s="1842" t="s">
        <v>332</v>
      </c>
      <c r="X148" s="2875"/>
      <c r="Y148" s="1296"/>
      <c r="Z148" s="1296"/>
      <c r="AA148" s="1296"/>
      <c r="AB148" s="1296"/>
      <c r="AC148" s="2887" t="s">
        <v>243</v>
      </c>
      <c r="AD148" s="2887" t="s">
        <v>333</v>
      </c>
      <c r="AE148" s="2887" t="s">
        <v>400</v>
      </c>
      <c r="AF148" s="2887" t="s">
        <v>401</v>
      </c>
      <c r="AG148" s="1296" t="s">
        <v>405</v>
      </c>
      <c r="AH14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48" s="1296" t="str">
        <f>IF($G$18=0,"",$G$18)</f>
        <v>Производство тепловой энергии. Некомбинированная выработка, Передача. Тепловая энергия, Сбыт. Тепловая энергия</v>
      </c>
      <c r="AJ148" s="1296" t="str">
        <f>IF($J$86=0,"",$J$86)</f>
        <v>Льготные тарифы на тепловую энергию, поставляемую группе потребителей "население"</v>
      </c>
      <c r="AK148" s="1296" t="str">
        <f>IF($K$146="нет","без дифференциации",IF($N$146=0,"",$N$146))</f>
        <v>Территория 18</v>
      </c>
      <c r="AL148" s="1885" t="str">
        <f>IF($O$146="нет","без дифференциации",IF($R$146=0,"",$R$146))</f>
        <v>без дифференциации</v>
      </c>
      <c r="AM148" s="1885" t="str">
        <f>IF($S$148="нет","без дифференциации",IF($V$148=0,"",$V$148))</f>
        <v>город Кандалакша (микрорайон Нива-3)</v>
      </c>
      <c r="AN148" s="1296" t="str">
        <f>$I$86</f>
        <v>2</v>
      </c>
      <c r="AO148" s="1296" t="str">
        <f>$I$86&amp;"."&amp;$M$146</f>
        <v>2.18</v>
      </c>
      <c r="AP148" s="1296" t="str">
        <f>$I$86&amp;"."&amp;$M$146&amp;"."&amp;$Q$146</f>
        <v>2.18.1</v>
      </c>
      <c r="AQ148" s="1296" t="str">
        <f>$I$86&amp;"."&amp;$M$146&amp;"."&amp;$Q$146&amp;"."&amp;$U$148</f>
        <v>2.18.1.3</v>
      </c>
      <c r="AR148" s="2875"/>
    </row>
    <row customHeight="1" ht="17.25">
      <c r="A149" s="1881"/>
      <c r="B149" s="2875"/>
      <c r="C149" s="1886"/>
      <c r="D149" s="1871"/>
      <c r="E149" s="1888"/>
      <c r="F149" s="1825"/>
      <c r="G149" s="1889"/>
      <c r="H149" s="1871"/>
      <c r="I149" s="1871"/>
      <c r="J149" s="1890"/>
      <c r="K149" s="1800"/>
      <c r="L149" s="1982"/>
      <c r="M149" s="1982"/>
      <c r="N149" s="2387"/>
      <c r="O149" s="2045"/>
      <c r="P149" s="1982"/>
      <c r="Q149" s="1982"/>
      <c r="R149" s="2911" t="s">
        <v>24</v>
      </c>
      <c r="S149" s="1981"/>
      <c r="T149" s="310"/>
      <c r="U149" s="311"/>
      <c r="V149" s="311" t="s">
        <v>250</v>
      </c>
      <c r="W149" s="312"/>
      <c r="X149" s="2875"/>
      <c r="Y149" s="1288"/>
      <c r="Z149" s="1288"/>
      <c r="AA149" s="1288"/>
      <c r="AB149" s="1288"/>
      <c r="AC149" s="1288"/>
      <c r="AD149" s="1288"/>
      <c r="AE149" s="1288"/>
      <c r="AF149" s="1288"/>
      <c r="AG149" s="1288"/>
      <c r="AH149" s="1288"/>
      <c r="AI149" s="1288"/>
      <c r="AJ149" s="1288"/>
      <c r="AK149" s="1288"/>
      <c r="AL149" s="2875"/>
      <c r="AM149" s="2875"/>
      <c r="AN149" s="2875"/>
      <c r="AO149" s="2875"/>
      <c r="AP149" s="2875"/>
      <c r="AQ149" s="2875"/>
      <c r="AR149" s="2875"/>
    </row>
    <row customHeight="1" ht="17.25">
      <c r="A150" s="1881"/>
      <c r="B150" s="2875"/>
      <c r="C150" s="1886"/>
      <c r="D150" s="1871"/>
      <c r="E150" s="1888"/>
      <c r="F150" s="1825"/>
      <c r="G150" s="1889"/>
      <c r="H150" s="1871"/>
      <c r="I150" s="1871"/>
      <c r="J150" s="1890"/>
      <c r="K150" s="1800"/>
      <c r="L150" s="2354"/>
      <c r="M150" s="2354"/>
      <c r="N150" s="2388"/>
      <c r="O150" s="1986"/>
      <c r="P150" s="310"/>
      <c r="Q150" s="311"/>
      <c r="R150" s="311" t="s">
        <v>251</v>
      </c>
      <c r="S150" s="1887"/>
      <c r="T150" s="1887"/>
      <c r="U150" s="1887"/>
      <c r="V150" s="1887"/>
      <c r="W150" s="312"/>
      <c r="X150" s="2875"/>
      <c r="Y150" s="1288"/>
      <c r="Z150" s="1288"/>
      <c r="AA150" s="1288"/>
      <c r="AB150" s="1288"/>
      <c r="AC150" s="1288"/>
      <c r="AD150" s="1288"/>
      <c r="AE150" s="1288"/>
      <c r="AF150" s="1288"/>
      <c r="AG150" s="1288"/>
      <c r="AH150" s="1288"/>
      <c r="AI150" s="1288"/>
      <c r="AJ150" s="1288"/>
      <c r="AK150" s="1288"/>
      <c r="AL150" s="2875"/>
      <c r="AM150" s="2875"/>
      <c r="AN150" s="2875"/>
      <c r="AO150" s="2875"/>
      <c r="AP150" s="2875"/>
      <c r="AQ150" s="2875"/>
      <c r="AR150" s="2875"/>
    </row>
    <row customHeight="1" ht="17.25">
      <c r="A151" s="1881"/>
      <c r="B151" s="2875"/>
      <c r="C151" s="1883"/>
      <c r="D151" s="1871"/>
      <c r="E151" s="1888"/>
      <c r="F151" s="1825"/>
      <c r="G151" s="1889"/>
      <c r="H151" s="1871"/>
      <c r="I151" s="1871"/>
      <c r="J151" s="1890"/>
      <c r="K151" s="1800"/>
      <c r="L151" s="1982" t="s">
        <v>103</v>
      </c>
      <c r="M151" s="1982" t="s">
        <v>183</v>
      </c>
      <c r="N151" s="2387" t="str">
        <f>IF(Z151="","",INDEX(TERRITORY_MR_LIST,MATCH(Z151,TERRITORY_LIST_ID,0)))</f>
        <v>Территория 19</v>
      </c>
      <c r="O151" s="2044" t="s">
        <v>56</v>
      </c>
      <c r="P151" s="1982"/>
      <c r="Q151" s="1982" t="s">
        <v>196</v>
      </c>
      <c r="R151" s="2911" t="s">
        <v>24</v>
      </c>
      <c r="S151" s="1981" t="s">
        <v>56</v>
      </c>
      <c r="T151" s="1852"/>
      <c r="U151" s="1852" t="s">
        <v>196</v>
      </c>
      <c r="V151" s="2912" t="s">
        <v>24</v>
      </c>
      <c r="W151" s="1842" t="s">
        <v>332</v>
      </c>
      <c r="X151" s="2875"/>
      <c r="Y151" s="1296"/>
      <c r="Z151" s="1296" t="s">
        <v>184</v>
      </c>
      <c r="AA151" s="1296"/>
      <c r="AB151" s="1296"/>
      <c r="AC151" s="2887" t="s">
        <v>243</v>
      </c>
      <c r="AD151" s="2887" t="s">
        <v>333</v>
      </c>
      <c r="AE151" s="1296" t="s">
        <v>406</v>
      </c>
      <c r="AF151" s="1296" t="s">
        <v>407</v>
      </c>
      <c r="AG151" s="1296" t="s">
        <v>408</v>
      </c>
      <c r="AH15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51" s="1296" t="str">
        <f>IF($G$18=0,"",$G$18)</f>
        <v>Производство тепловой энергии. Некомбинированная выработка, Передача. Тепловая энергия, Сбыт. Тепловая энергия</v>
      </c>
      <c r="AJ151" s="1296" t="str">
        <f>IF($J$86=0,"",$J$86)</f>
        <v>Льготные тарифы на тепловую энергию, поставляемую группе потребителей "население"</v>
      </c>
      <c r="AK151" s="1296" t="str">
        <f>IF($K$151="нет","без дифференциации",IF($N$151=0,"",$N$151))</f>
        <v>Территория 19</v>
      </c>
      <c r="AL151" s="1885" t="str">
        <f>IF($O$151="нет","без дифференциации",IF($R$151=0,"",$R$151))</f>
        <v>без дифференциации</v>
      </c>
      <c r="AM151" s="1885" t="str">
        <f>IF($S$151="нет","без дифференциации",IF($V$151=0,"",$V$151))</f>
        <v>без дифференциации</v>
      </c>
      <c r="AN151" s="1296" t="str">
        <f>$I$86</f>
        <v>2</v>
      </c>
      <c r="AO151" s="1296" t="str">
        <f>$I$86&amp;"."&amp;$M$151</f>
        <v>2.19</v>
      </c>
      <c r="AP151" s="1296" t="str">
        <f>$I$86&amp;"."&amp;$M$151&amp;"."&amp;$Q$151</f>
        <v>2.19.1</v>
      </c>
      <c r="AQ151" s="1296" t="str">
        <f>$I$86&amp;"."&amp;$M$151&amp;"."&amp;$Q$151&amp;"."&amp;$U$151</f>
        <v>2.19.1.1</v>
      </c>
      <c r="AR151" s="2875"/>
    </row>
    <row customHeight="1" ht="17.25">
      <c r="A152" s="1881"/>
      <c r="B152" s="2875"/>
      <c r="C152" s="1886"/>
      <c r="D152" s="1871"/>
      <c r="E152" s="1888"/>
      <c r="F152" s="1825"/>
      <c r="G152" s="1889"/>
      <c r="H152" s="1871"/>
      <c r="I152" s="1871"/>
      <c r="J152" s="1890"/>
      <c r="K152" s="1800"/>
      <c r="L152" s="1982"/>
      <c r="M152" s="1982"/>
      <c r="N152" s="2387"/>
      <c r="O152" s="2045"/>
      <c r="P152" s="1982"/>
      <c r="Q152" s="1982"/>
      <c r="R152" s="2911" t="s">
        <v>24</v>
      </c>
      <c r="S152" s="1981"/>
      <c r="T152" s="310"/>
      <c r="U152" s="311"/>
      <c r="V152" s="311" t="s">
        <v>250</v>
      </c>
      <c r="W152" s="312"/>
      <c r="X152" s="2875"/>
      <c r="Y152" s="1288"/>
      <c r="Z152" s="1288"/>
      <c r="AA152" s="1288"/>
      <c r="AB152" s="1288"/>
      <c r="AC152" s="1288"/>
      <c r="AD152" s="1288"/>
      <c r="AE152" s="1288"/>
      <c r="AF152" s="1288"/>
      <c r="AG152" s="1288"/>
      <c r="AH152" s="1288"/>
      <c r="AI152" s="1288"/>
      <c r="AJ152" s="1288"/>
      <c r="AK152" s="1288"/>
      <c r="AL152" s="2875"/>
      <c r="AM152" s="2875"/>
      <c r="AN152" s="2875"/>
      <c r="AO152" s="2875"/>
      <c r="AP152" s="2875"/>
      <c r="AQ152" s="2875"/>
      <c r="AR152" s="2875"/>
    </row>
    <row customHeight="1" ht="17.25">
      <c r="A153" s="1881"/>
      <c r="B153" s="2875"/>
      <c r="C153" s="1886"/>
      <c r="D153" s="1871"/>
      <c r="E153" s="1888"/>
      <c r="F153" s="1825"/>
      <c r="G153" s="1889"/>
      <c r="H153" s="1871"/>
      <c r="I153" s="1871"/>
      <c r="J153" s="1890"/>
      <c r="K153" s="1800"/>
      <c r="L153" s="2354"/>
      <c r="M153" s="2354"/>
      <c r="N153" s="2388"/>
      <c r="O153" s="1986"/>
      <c r="P153" s="310"/>
      <c r="Q153" s="311"/>
      <c r="R153" s="311" t="s">
        <v>251</v>
      </c>
      <c r="S153" s="1887"/>
      <c r="T153" s="1887"/>
      <c r="U153" s="1887"/>
      <c r="V153" s="1887"/>
      <c r="W153" s="312"/>
      <c r="X153" s="2875"/>
      <c r="Y153" s="1288"/>
      <c r="Z153" s="1288"/>
      <c r="AA153" s="1288"/>
      <c r="AB153" s="1288"/>
      <c r="AC153" s="1288"/>
      <c r="AD153" s="1288"/>
      <c r="AE153" s="1288"/>
      <c r="AF153" s="1288"/>
      <c r="AG153" s="1288"/>
      <c r="AH153" s="1288"/>
      <c r="AI153" s="1288"/>
      <c r="AJ153" s="1288"/>
      <c r="AK153" s="1288"/>
      <c r="AL153" s="2875"/>
      <c r="AM153" s="2875"/>
      <c r="AN153" s="2875"/>
      <c r="AO153" s="2875"/>
      <c r="AP153" s="2875"/>
      <c r="AQ153" s="2875"/>
      <c r="AR153" s="2875"/>
    </row>
    <row customHeight="1" ht="17.25">
      <c r="A154" s="1881"/>
      <c r="B154" s="2875"/>
      <c r="C154" s="1883"/>
      <c r="D154" s="1871"/>
      <c r="E154" s="1888"/>
      <c r="F154" s="1825"/>
      <c r="G154" s="1889"/>
      <c r="H154" s="1871"/>
      <c r="I154" s="1871"/>
      <c r="J154" s="1890"/>
      <c r="K154" s="1800"/>
      <c r="L154" s="1982" t="s">
        <v>103</v>
      </c>
      <c r="M154" s="1982" t="s">
        <v>119</v>
      </c>
      <c r="N154" s="2387" t="str">
        <f>IF(Z154="","",INDEX(TERRITORY_MR_LIST,MATCH(Z154,TERRITORY_LIST_ID,0)))</f>
        <v>Территория 20</v>
      </c>
      <c r="O154" s="2044" t="s">
        <v>56</v>
      </c>
      <c r="P154" s="1982"/>
      <c r="Q154" s="1982" t="s">
        <v>196</v>
      </c>
      <c r="R154" s="2911" t="s">
        <v>24</v>
      </c>
      <c r="S154" s="1981" t="s">
        <v>61</v>
      </c>
      <c r="T154" s="1852"/>
      <c r="U154" s="1852" t="s">
        <v>196</v>
      </c>
      <c r="V154" s="1884" t="s">
        <v>325</v>
      </c>
      <c r="W154" s="1842" t="s">
        <v>332</v>
      </c>
      <c r="X154" s="2875"/>
      <c r="Y154" s="1296"/>
      <c r="Z154" s="1296" t="s">
        <v>187</v>
      </c>
      <c r="AA154" s="1296"/>
      <c r="AB154" s="1296"/>
      <c r="AC154" s="2887" t="s">
        <v>243</v>
      </c>
      <c r="AD154" s="2887" t="s">
        <v>333</v>
      </c>
      <c r="AE154" s="1296" t="s">
        <v>409</v>
      </c>
      <c r="AF154" s="1296" t="s">
        <v>410</v>
      </c>
      <c r="AG154" s="1296" t="s">
        <v>411</v>
      </c>
      <c r="AH15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54" s="1296" t="str">
        <f>IF($G$18=0,"",$G$18)</f>
        <v>Производство тепловой энергии. Некомбинированная выработка, Передача. Тепловая энергия, Сбыт. Тепловая энергия</v>
      </c>
      <c r="AJ154" s="1296" t="str">
        <f>IF($J$86=0,"",$J$86)</f>
        <v>Льготные тарифы на тепловую энергию, поставляемую группе потребителей "население"</v>
      </c>
      <c r="AK154" s="1296" t="str">
        <f>IF($K$154="нет","без дифференциации",IF($N$154=0,"",$N$154))</f>
        <v>Территория 20</v>
      </c>
      <c r="AL154" s="1885" t="str">
        <f>IF($O$154="нет","без дифференциации",IF($R$154=0,"",$R$154))</f>
        <v>без дифференциации</v>
      </c>
      <c r="AM154" s="1885" t="str">
        <f>IF($S$154="нет","без дифференциации",IF($V$154=0,"",$V$154))</f>
        <v>нп Лейпи</v>
      </c>
      <c r="AN154" s="1296" t="str">
        <f>$I$86</f>
        <v>2</v>
      </c>
      <c r="AO154" s="1296" t="str">
        <f>$I$86&amp;"."&amp;$M$154</f>
        <v>2.20</v>
      </c>
      <c r="AP154" s="1296" t="str">
        <f>$I$86&amp;"."&amp;$M$154&amp;"."&amp;$Q$154</f>
        <v>2.20.1</v>
      </c>
      <c r="AQ154" s="1296" t="str">
        <f>$I$86&amp;"."&amp;$M$154&amp;"."&amp;$Q$154&amp;"."&amp;$U$154</f>
        <v>2.20.1.1</v>
      </c>
      <c r="AR154" s="2875"/>
    </row>
    <row customHeight="1" ht="17.25">
      <c r="A155" s="1881"/>
      <c r="B155" s="2875"/>
      <c r="C155" s="1886"/>
      <c r="D155" s="1871"/>
      <c r="E155" s="1888"/>
      <c r="F155" s="1825"/>
      <c r="G155" s="1889"/>
      <c r="H155" s="1871"/>
      <c r="I155" s="1871"/>
      <c r="J155" s="1890"/>
      <c r="K155" s="1800"/>
      <c r="L155" s="1982"/>
      <c r="M155" s="1982"/>
      <c r="N155" s="2387"/>
      <c r="O155" s="2045"/>
      <c r="P155" s="1982"/>
      <c r="Q155" s="1982"/>
      <c r="R155" s="2911" t="s">
        <v>24</v>
      </c>
      <c r="S155" s="1981"/>
      <c r="T155" s="310"/>
      <c r="U155" s="311"/>
      <c r="V155" s="311" t="s">
        <v>250</v>
      </c>
      <c r="W155" s="312"/>
      <c r="X155" s="2875"/>
      <c r="Y155" s="1288"/>
      <c r="Z155" s="1288"/>
      <c r="AA155" s="1288"/>
      <c r="AB155" s="1288"/>
      <c r="AC155" s="1288"/>
      <c r="AD155" s="1288"/>
      <c r="AE155" s="1288"/>
      <c r="AF155" s="1288"/>
      <c r="AG155" s="1288"/>
      <c r="AH155" s="1288"/>
      <c r="AI155" s="1288"/>
      <c r="AJ155" s="1288"/>
      <c r="AK155" s="1288"/>
      <c r="AL155" s="2875"/>
      <c r="AM155" s="2875"/>
      <c r="AN155" s="2875"/>
      <c r="AO155" s="2875"/>
      <c r="AP155" s="2875"/>
      <c r="AQ155" s="2875"/>
      <c r="AR155" s="2875"/>
    </row>
    <row customHeight="1" ht="17.25">
      <c r="A156" s="1881"/>
      <c r="B156" s="2875"/>
      <c r="C156" s="1886"/>
      <c r="D156" s="1871"/>
      <c r="E156" s="1888"/>
      <c r="F156" s="1825"/>
      <c r="G156" s="1889"/>
      <c r="H156" s="1871"/>
      <c r="I156" s="1871"/>
      <c r="J156" s="1890"/>
      <c r="K156" s="1800"/>
      <c r="L156" s="2354"/>
      <c r="M156" s="2354"/>
      <c r="N156" s="2388"/>
      <c r="O156" s="1986"/>
      <c r="P156" s="310"/>
      <c r="Q156" s="311"/>
      <c r="R156" s="311" t="s">
        <v>251</v>
      </c>
      <c r="S156" s="1887"/>
      <c r="T156" s="1887"/>
      <c r="U156" s="1887"/>
      <c r="V156" s="1887"/>
      <c r="W156" s="312"/>
      <c r="X156" s="2875"/>
      <c r="Y156" s="1288"/>
      <c r="Z156" s="1288"/>
      <c r="AA156" s="1288"/>
      <c r="AB156" s="1288"/>
      <c r="AC156" s="1288"/>
      <c r="AD156" s="1288"/>
      <c r="AE156" s="1288"/>
      <c r="AF156" s="1288"/>
      <c r="AG156" s="1288"/>
      <c r="AH156" s="1288"/>
      <c r="AI156" s="1288"/>
      <c r="AJ156" s="1288"/>
      <c r="AK156" s="1288"/>
      <c r="AL156" s="2875"/>
      <c r="AM156" s="2875"/>
      <c r="AN156" s="2875"/>
      <c r="AO156" s="2875"/>
      <c r="AP156" s="2875"/>
      <c r="AQ156" s="2875"/>
      <c r="AR156" s="2875"/>
    </row>
    <row customHeight="1" ht="17.25">
      <c r="A157" s="1881"/>
      <c r="B157" s="2875"/>
      <c r="C157" s="1886"/>
      <c r="D157" s="1871"/>
      <c r="E157" s="1888"/>
      <c r="F157" s="1825"/>
      <c r="G157" s="1889"/>
      <c r="H157" s="2354"/>
      <c r="I157" s="2354"/>
      <c r="J157" s="2390"/>
      <c r="K157" s="1986"/>
      <c r="L157" s="310"/>
      <c r="M157" s="311"/>
      <c r="N157" s="311" t="s">
        <v>329</v>
      </c>
      <c r="O157" s="311"/>
      <c r="P157" s="311"/>
      <c r="Q157" s="311"/>
      <c r="R157" s="311"/>
      <c r="S157" s="1887"/>
      <c r="T157" s="1887"/>
      <c r="U157" s="1887"/>
      <c r="V157" s="1887"/>
      <c r="W157" s="312"/>
      <c r="X157" s="2875"/>
      <c r="Y157" s="1288"/>
      <c r="Z157" s="1288"/>
      <c r="AA157" s="1288"/>
      <c r="AB157" s="1288"/>
      <c r="AC157" s="1288"/>
      <c r="AD157" s="1288"/>
      <c r="AE157" s="1288"/>
      <c r="AF157" s="1288"/>
      <c r="AG157" s="1288"/>
      <c r="AH157" s="1288"/>
      <c r="AI157" s="1288"/>
      <c r="AJ157" s="1288"/>
      <c r="AK157" s="1288"/>
      <c r="AL157" s="2875"/>
      <c r="AM157" s="2875"/>
      <c r="AN157" s="2875"/>
      <c r="AO157" s="2875"/>
      <c r="AP157" s="2875"/>
      <c r="AQ157" s="2875"/>
      <c r="AR157" s="2875"/>
    </row>
    <row customHeight="1" ht="17.25">
      <c r="A158" s="1881"/>
      <c r="B158" s="2875"/>
      <c r="C158" s="1883"/>
      <c r="D158" s="1871"/>
      <c r="E158" s="1888"/>
      <c r="F158" s="1825"/>
      <c r="G158" s="1889"/>
      <c r="H158" s="2353" t="s">
        <v>103</v>
      </c>
      <c r="I158" s="2353" t="s">
        <v>89</v>
      </c>
      <c r="J158" s="2389" t="s">
        <v>412</v>
      </c>
      <c r="K158" s="2044" t="s">
        <v>61</v>
      </c>
      <c r="L158" s="1982"/>
      <c r="M158" s="1982" t="s">
        <v>196</v>
      </c>
      <c r="N158" s="2387" t="str">
        <f>IF(Z158="","",INDEX(TERRITORY_MR_LIST,MATCH(Z158,TERRITORY_LIST_ID,0)))</f>
        <v>Территория 1</v>
      </c>
      <c r="O158" s="2044" t="s">
        <v>56</v>
      </c>
      <c r="P158" s="1982"/>
      <c r="Q158" s="1982" t="s">
        <v>196</v>
      </c>
      <c r="R158" s="2911" t="s">
        <v>24</v>
      </c>
      <c r="S158" s="1981" t="s">
        <v>61</v>
      </c>
      <c r="T158" s="1852"/>
      <c r="U158" s="1852" t="s">
        <v>196</v>
      </c>
      <c r="V158" s="1884" t="s">
        <v>240</v>
      </c>
      <c r="W158" s="1842" t="s">
        <v>413</v>
      </c>
      <c r="X158" s="2875"/>
      <c r="Y158" s="1296"/>
      <c r="Z158" s="1296" t="s">
        <v>97</v>
      </c>
      <c r="AA158" s="1296"/>
      <c r="AB158" s="1296"/>
      <c r="AC158" s="2887" t="s">
        <v>243</v>
      </c>
      <c r="AD158" s="1296" t="s">
        <v>414</v>
      </c>
      <c r="AE158" s="1296" t="s">
        <v>415</v>
      </c>
      <c r="AF158" s="1296" t="s">
        <v>416</v>
      </c>
      <c r="AG158" s="1296" t="s">
        <v>417</v>
      </c>
      <c r="AH15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58" s="1296" t="str">
        <f>IF($G$18=0,"",$G$18)</f>
        <v>Производство тепловой энергии. Некомбинированная выработка, Передача. Тепловая энергия, Сбыт. Тепловая энергия</v>
      </c>
      <c r="AJ158" s="1296" t="str">
        <f>IF($J$158=0,"",$J$158)</f>
        <v>Тарифы на тепловую энергию, поставляемую потребителям</v>
      </c>
      <c r="AK158" s="1296" t="str">
        <f>IF($K$158="нет","без дифференциации",IF($N$158=0,"",$N$158))</f>
        <v>Территория 1</v>
      </c>
      <c r="AL158" s="1885" t="str">
        <f>IF($O$158="нет","без дифференциации",IF($R$158=0,"",$R$158))</f>
        <v>без дифференциации</v>
      </c>
      <c r="AM158" s="1885" t="str">
        <f>IF($S$158="нет","без дифференциации",IF($V$158=0,"",$V$158))</f>
        <v>городской округ город-герой Мурманск (кроме р-на Росляково)</v>
      </c>
      <c r="AN158" s="1296" t="str">
        <f>$I$158</f>
        <v>3</v>
      </c>
      <c r="AO158" s="1296" t="str">
        <f>$I$158&amp;"."&amp;$M$158</f>
        <v>3.1</v>
      </c>
      <c r="AP158" s="1296" t="str">
        <f>$I$158&amp;"."&amp;$M$158&amp;"."&amp;$Q$158</f>
        <v>3.1.1</v>
      </c>
      <c r="AQ158" s="1296" t="str">
        <f>$I$158&amp;"."&amp;$M$158&amp;"."&amp;$Q$158&amp;"."&amp;$U$158</f>
        <v>3.1.1.1</v>
      </c>
      <c r="AR158" s="2875"/>
    </row>
    <row customHeight="1" ht="17.25">
      <c r="A159" s="1881"/>
      <c r="B159" s="2875"/>
      <c r="C159" s="1883"/>
      <c r="D159" s="1871"/>
      <c r="E159" s="1888"/>
      <c r="F159" s="1825"/>
      <c r="G159" s="1889"/>
      <c r="H159" s="1796"/>
      <c r="I159" s="1796"/>
      <c r="J159" s="1797"/>
      <c r="K159" s="1889"/>
      <c r="L159" s="1796"/>
      <c r="M159" s="1796"/>
      <c r="N159" s="1889"/>
      <c r="O159" s="1889"/>
      <c r="P159" s="1796"/>
      <c r="Q159" s="1796"/>
      <c r="R159" s="1798"/>
      <c r="S159" s="1889"/>
      <c r="T159" s="1852" t="s">
        <v>103</v>
      </c>
      <c r="U159" s="1852" t="s">
        <v>102</v>
      </c>
      <c r="V159" s="1884" t="s">
        <v>418</v>
      </c>
      <c r="W159" s="1842" t="s">
        <v>413</v>
      </c>
      <c r="X159" s="2875"/>
      <c r="Y159" s="1296"/>
      <c r="Z159" s="1296"/>
      <c r="AA159" s="1296"/>
      <c r="AB159" s="1296"/>
      <c r="AC159" s="2887" t="s">
        <v>243</v>
      </c>
      <c r="AD159" s="2887" t="s">
        <v>414</v>
      </c>
      <c r="AE159" s="2887" t="s">
        <v>415</v>
      </c>
      <c r="AF159" s="2887" t="s">
        <v>416</v>
      </c>
      <c r="AG159" s="1296" t="s">
        <v>419</v>
      </c>
      <c r="AH159"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59" s="1296" t="str">
        <f>IF($G$18=0,"",$G$18)</f>
        <v>Производство тепловой энергии. Некомбинированная выработка, Передача. Тепловая энергия, Сбыт. Тепловая энергия</v>
      </c>
      <c r="AJ159" s="1296" t="str">
        <f>IF($J$158=0,"",$J$158)</f>
        <v>Тарифы на тепловую энергию, поставляемую потребителям</v>
      </c>
      <c r="AK159" s="1296" t="str">
        <f>IF($K$158="нет","без дифференциации",IF($N$158=0,"",$N$158))</f>
        <v>Территория 1</v>
      </c>
      <c r="AL159" s="1885" t="str">
        <f>IF($O$158="нет","без дифференциации",IF($R$158=0,"",$R$158))</f>
        <v>без дифференциации</v>
      </c>
      <c r="AM159" s="1885" t="str">
        <f>IF($S$159="нет","без дифференциации",IF($V$159=0,"",$V$159))</f>
        <v>городской округ город-герой Мурманск (р-на Росляково)</v>
      </c>
      <c r="AN159" s="1296" t="str">
        <f>$I$158</f>
        <v>3</v>
      </c>
      <c r="AO159" s="1296" t="str">
        <f>$I$158&amp;"."&amp;$M$158</f>
        <v>3.1</v>
      </c>
      <c r="AP159" s="1296" t="str">
        <f>$I$158&amp;"."&amp;$M$158&amp;"."&amp;$Q$158</f>
        <v>3.1.1</v>
      </c>
      <c r="AQ159" s="1296" t="str">
        <f>$I$158&amp;"."&amp;$M$158&amp;"."&amp;$Q$158&amp;"."&amp;$U$159</f>
        <v>3.1.1.2</v>
      </c>
      <c r="AR159" s="2875"/>
    </row>
    <row customHeight="1" ht="17.25">
      <c r="A160" s="1881"/>
      <c r="B160" s="2875"/>
      <c r="C160" s="1886"/>
      <c r="D160" s="1871"/>
      <c r="E160" s="1888"/>
      <c r="F160" s="1825"/>
      <c r="G160" s="1889"/>
      <c r="H160" s="2353"/>
      <c r="I160" s="2353"/>
      <c r="J160" s="2389"/>
      <c r="K160" s="2045"/>
      <c r="L160" s="1982"/>
      <c r="M160" s="1982"/>
      <c r="N160" s="2387"/>
      <c r="O160" s="2045"/>
      <c r="P160" s="1982"/>
      <c r="Q160" s="1982"/>
      <c r="R160" s="2911" t="s">
        <v>24</v>
      </c>
      <c r="S160" s="1981"/>
      <c r="T160" s="310"/>
      <c r="U160" s="311"/>
      <c r="V160" s="311" t="s">
        <v>250</v>
      </c>
      <c r="W160" s="312"/>
      <c r="X160" s="2875"/>
      <c r="Y160" s="1288"/>
      <c r="Z160" s="1288"/>
      <c r="AA160" s="1288"/>
      <c r="AB160" s="1288"/>
      <c r="AC160" s="1288"/>
      <c r="AD160" s="1288"/>
      <c r="AE160" s="1288"/>
      <c r="AF160" s="1288"/>
      <c r="AG160" s="1288"/>
      <c r="AH160" s="1288"/>
      <c r="AI160" s="1288"/>
      <c r="AJ160" s="1288"/>
      <c r="AK160" s="1288"/>
      <c r="AL160" s="2875"/>
      <c r="AM160" s="2875"/>
      <c r="AN160" s="2875"/>
      <c r="AO160" s="2875"/>
      <c r="AP160" s="2875"/>
      <c r="AQ160" s="2875"/>
      <c r="AR160" s="2875"/>
    </row>
    <row customHeight="1" ht="17.25">
      <c r="A161" s="1881"/>
      <c r="B161" s="2875"/>
      <c r="C161" s="1886"/>
      <c r="D161" s="1871"/>
      <c r="E161" s="1888"/>
      <c r="F161" s="1825"/>
      <c r="G161" s="1889"/>
      <c r="H161" s="2354"/>
      <c r="I161" s="2354"/>
      <c r="J161" s="2390"/>
      <c r="K161" s="2045"/>
      <c r="L161" s="2354"/>
      <c r="M161" s="2354"/>
      <c r="N161" s="2388"/>
      <c r="O161" s="1986"/>
      <c r="P161" s="310"/>
      <c r="Q161" s="311"/>
      <c r="R161" s="311" t="s">
        <v>251</v>
      </c>
      <c r="S161" s="1887"/>
      <c r="T161" s="1887"/>
      <c r="U161" s="1887"/>
      <c r="V161" s="1887"/>
      <c r="W161" s="312"/>
      <c r="X161" s="2875"/>
      <c r="Y161" s="1288"/>
      <c r="Z161" s="1288"/>
      <c r="AA161" s="1288"/>
      <c r="AB161" s="1288"/>
      <c r="AC161" s="1288"/>
      <c r="AD161" s="1288"/>
      <c r="AE161" s="1288"/>
      <c r="AF161" s="1288"/>
      <c r="AG161" s="1288"/>
      <c r="AH161" s="1288"/>
      <c r="AI161" s="1288"/>
      <c r="AJ161" s="1288"/>
      <c r="AK161" s="1288"/>
      <c r="AL161" s="2875"/>
      <c r="AM161" s="2875"/>
      <c r="AN161" s="2875"/>
      <c r="AO161" s="2875"/>
      <c r="AP161" s="2875"/>
      <c r="AQ161" s="2875"/>
      <c r="AR161" s="2875"/>
    </row>
    <row customHeight="1" ht="17.25">
      <c r="A162" s="1881"/>
      <c r="B162" s="2875"/>
      <c r="C162" s="1883"/>
      <c r="D162" s="1871"/>
      <c r="E162" s="1888"/>
      <c r="F162" s="1825"/>
      <c r="G162" s="1889"/>
      <c r="H162" s="1871"/>
      <c r="I162" s="1871"/>
      <c r="J162" s="1890"/>
      <c r="K162" s="1800"/>
      <c r="L162" s="1982" t="s">
        <v>103</v>
      </c>
      <c r="M162" s="1982" t="s">
        <v>102</v>
      </c>
      <c r="N162" s="2387" t="str">
        <f>IF(Z162="","",INDEX(TERRITORY_MR_LIST,MATCH(Z162,TERRITORY_LIST_ID,0)))</f>
        <v>Территория 2</v>
      </c>
      <c r="O162" s="2044" t="s">
        <v>56</v>
      </c>
      <c r="P162" s="1982"/>
      <c r="Q162" s="1982" t="s">
        <v>196</v>
      </c>
      <c r="R162" s="2911" t="s">
        <v>24</v>
      </c>
      <c r="S162" s="1981" t="s">
        <v>56</v>
      </c>
      <c r="T162" s="1852"/>
      <c r="U162" s="1852" t="s">
        <v>196</v>
      </c>
      <c r="V162" s="2912" t="s">
        <v>24</v>
      </c>
      <c r="W162" s="1842" t="s">
        <v>413</v>
      </c>
      <c r="X162" s="2875"/>
      <c r="Y162" s="1296"/>
      <c r="Z162" s="1296" t="s">
        <v>104</v>
      </c>
      <c r="AA162" s="1296"/>
      <c r="AB162" s="1296"/>
      <c r="AC162" s="2887" t="s">
        <v>243</v>
      </c>
      <c r="AD162" s="2887" t="s">
        <v>414</v>
      </c>
      <c r="AE162" s="1296" t="s">
        <v>420</v>
      </c>
      <c r="AF162" s="1296" t="s">
        <v>421</v>
      </c>
      <c r="AG162" s="1296" t="s">
        <v>422</v>
      </c>
      <c r="AH162"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62" s="1296" t="str">
        <f>IF($G$18=0,"",$G$18)</f>
        <v>Производство тепловой энергии. Некомбинированная выработка, Передача. Тепловая энергия, Сбыт. Тепловая энергия</v>
      </c>
      <c r="AJ162" s="1296" t="str">
        <f>IF($J$158=0,"",$J$158)</f>
        <v>Тарифы на тепловую энергию, поставляемую потребителям</v>
      </c>
      <c r="AK162" s="1296" t="str">
        <f>IF($K$162="нет","без дифференциации",IF($N$162=0,"",$N$162))</f>
        <v>Территория 2</v>
      </c>
      <c r="AL162" s="1885" t="str">
        <f>IF($O$162="нет","без дифференциации",IF($R$162=0,"",$R$162))</f>
        <v>без дифференциации</v>
      </c>
      <c r="AM162" s="1885" t="str">
        <f>IF($S$162="нет","без дифференциации",IF($V$162=0,"",$V$162))</f>
        <v>без дифференциации</v>
      </c>
      <c r="AN162" s="1296" t="str">
        <f>$I$158</f>
        <v>3</v>
      </c>
      <c r="AO162" s="1296" t="str">
        <f>$I$158&amp;"."&amp;$M$162</f>
        <v>3.2</v>
      </c>
      <c r="AP162" s="1296" t="str">
        <f>$I$158&amp;"."&amp;$M$162&amp;"."&amp;$Q$162</f>
        <v>3.2.1</v>
      </c>
      <c r="AQ162" s="1296" t="str">
        <f>$I$158&amp;"."&amp;$M$162&amp;"."&amp;$Q$162&amp;"."&amp;$U$162</f>
        <v>3.2.1.1</v>
      </c>
      <c r="AR162" s="2875"/>
    </row>
    <row customHeight="1" ht="17.25">
      <c r="A163" s="1881"/>
      <c r="B163" s="2875"/>
      <c r="C163" s="1886"/>
      <c r="D163" s="1871"/>
      <c r="E163" s="1888"/>
      <c r="F163" s="1825"/>
      <c r="G163" s="1889"/>
      <c r="H163" s="1871"/>
      <c r="I163" s="1871"/>
      <c r="J163" s="1890"/>
      <c r="K163" s="1800"/>
      <c r="L163" s="1982"/>
      <c r="M163" s="1982"/>
      <c r="N163" s="2387"/>
      <c r="O163" s="2045"/>
      <c r="P163" s="1982"/>
      <c r="Q163" s="1982"/>
      <c r="R163" s="2911" t="s">
        <v>24</v>
      </c>
      <c r="S163" s="1981"/>
      <c r="T163" s="310"/>
      <c r="U163" s="311"/>
      <c r="V163" s="311" t="s">
        <v>250</v>
      </c>
      <c r="W163" s="312"/>
      <c r="X163" s="2875"/>
      <c r="Y163" s="1288"/>
      <c r="Z163" s="1288"/>
      <c r="AA163" s="1288"/>
      <c r="AB163" s="1288"/>
      <c r="AC163" s="1288"/>
      <c r="AD163" s="1288"/>
      <c r="AE163" s="1288"/>
      <c r="AF163" s="1288"/>
      <c r="AG163" s="1288"/>
      <c r="AH163" s="1288"/>
      <c r="AI163" s="1288"/>
      <c r="AJ163" s="1288"/>
      <c r="AK163" s="1288"/>
      <c r="AL163" s="2875"/>
      <c r="AM163" s="2875"/>
      <c r="AN163" s="2875"/>
      <c r="AO163" s="2875"/>
      <c r="AP163" s="2875"/>
      <c r="AQ163" s="2875"/>
      <c r="AR163" s="2875"/>
    </row>
    <row customHeight="1" ht="17.25">
      <c r="A164" s="1881"/>
      <c r="B164" s="2875"/>
      <c r="C164" s="1886"/>
      <c r="D164" s="1871"/>
      <c r="E164" s="1888"/>
      <c r="F164" s="1825"/>
      <c r="G164" s="1889"/>
      <c r="H164" s="1871"/>
      <c r="I164" s="1871"/>
      <c r="J164" s="1890"/>
      <c r="K164" s="1800"/>
      <c r="L164" s="2354"/>
      <c r="M164" s="2354"/>
      <c r="N164" s="2388"/>
      <c r="O164" s="1986"/>
      <c r="P164" s="310"/>
      <c r="Q164" s="311"/>
      <c r="R164" s="311" t="s">
        <v>251</v>
      </c>
      <c r="S164" s="1887"/>
      <c r="T164" s="1887"/>
      <c r="U164" s="1887"/>
      <c r="V164" s="1887"/>
      <c r="W164" s="312"/>
      <c r="X164" s="2875"/>
      <c r="Y164" s="1288"/>
      <c r="Z164" s="1288"/>
      <c r="AA164" s="1288"/>
      <c r="AB164" s="1288"/>
      <c r="AC164" s="1288"/>
      <c r="AD164" s="1288"/>
      <c r="AE164" s="1288"/>
      <c r="AF164" s="1288"/>
      <c r="AG164" s="1288"/>
      <c r="AH164" s="1288"/>
      <c r="AI164" s="1288"/>
      <c r="AJ164" s="1288"/>
      <c r="AK164" s="1288"/>
      <c r="AL164" s="2875"/>
      <c r="AM164" s="2875"/>
      <c r="AN164" s="2875"/>
      <c r="AO164" s="2875"/>
      <c r="AP164" s="2875"/>
      <c r="AQ164" s="2875"/>
      <c r="AR164" s="2875"/>
    </row>
    <row customHeight="1" ht="17.25">
      <c r="A165" s="1881"/>
      <c r="B165" s="2875"/>
      <c r="C165" s="1883"/>
      <c r="D165" s="1871"/>
      <c r="E165" s="1888"/>
      <c r="F165" s="1825"/>
      <c r="G165" s="1889"/>
      <c r="H165" s="1871"/>
      <c r="I165" s="1871"/>
      <c r="J165" s="1890"/>
      <c r="K165" s="1800"/>
      <c r="L165" s="1982" t="s">
        <v>103</v>
      </c>
      <c r="M165" s="1982" t="s">
        <v>89</v>
      </c>
      <c r="N165" s="2387" t="str">
        <f>IF(Z165="","",INDEX(TERRITORY_MR_LIST,MATCH(Z165,TERRITORY_LIST_ID,0)))</f>
        <v>Территория 3</v>
      </c>
      <c r="O165" s="2044" t="s">
        <v>56</v>
      </c>
      <c r="P165" s="1982"/>
      <c r="Q165" s="1982" t="s">
        <v>196</v>
      </c>
      <c r="R165" s="2911" t="s">
        <v>24</v>
      </c>
      <c r="S165" s="1981" t="s">
        <v>56</v>
      </c>
      <c r="T165" s="1852"/>
      <c r="U165" s="1852" t="s">
        <v>196</v>
      </c>
      <c r="V165" s="2912" t="s">
        <v>24</v>
      </c>
      <c r="W165" s="1842" t="s">
        <v>413</v>
      </c>
      <c r="X165" s="2875"/>
      <c r="Y165" s="1296"/>
      <c r="Z165" s="1296" t="s">
        <v>109</v>
      </c>
      <c r="AA165" s="1296"/>
      <c r="AB165" s="1296"/>
      <c r="AC165" s="2887" t="s">
        <v>243</v>
      </c>
      <c r="AD165" s="2887" t="s">
        <v>414</v>
      </c>
      <c r="AE165" s="1296" t="s">
        <v>423</v>
      </c>
      <c r="AF165" s="1296" t="s">
        <v>424</v>
      </c>
      <c r="AG165" s="1296" t="s">
        <v>425</v>
      </c>
      <c r="AH165"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65" s="1296" t="str">
        <f>IF($G$18=0,"",$G$18)</f>
        <v>Производство тепловой энергии. Некомбинированная выработка, Передача. Тепловая энергия, Сбыт. Тепловая энергия</v>
      </c>
      <c r="AJ165" s="1296" t="str">
        <f>IF($J$158=0,"",$J$158)</f>
        <v>Тарифы на тепловую энергию, поставляемую потребителям</v>
      </c>
      <c r="AK165" s="1296" t="str">
        <f>IF($K$165="нет","без дифференциации",IF($N$165=0,"",$N$165))</f>
        <v>Территория 3</v>
      </c>
      <c r="AL165" s="1885" t="str">
        <f>IF($O$165="нет","без дифференциации",IF($R$165=0,"",$R$165))</f>
        <v>без дифференциации</v>
      </c>
      <c r="AM165" s="1885" t="str">
        <f>IF($S$165="нет","без дифференциации",IF($V$165=0,"",$V$165))</f>
        <v>без дифференциации</v>
      </c>
      <c r="AN165" s="1296" t="str">
        <f>$I$158</f>
        <v>3</v>
      </c>
      <c r="AO165" s="1296" t="str">
        <f>$I$158&amp;"."&amp;$M$165</f>
        <v>3.3</v>
      </c>
      <c r="AP165" s="1296" t="str">
        <f>$I$158&amp;"."&amp;$M$165&amp;"."&amp;$Q$165</f>
        <v>3.3.1</v>
      </c>
      <c r="AQ165" s="1296" t="str">
        <f>$I$158&amp;"."&amp;$M$165&amp;"."&amp;$Q$165&amp;"."&amp;$U$165</f>
        <v>3.3.1.1</v>
      </c>
      <c r="AR165" s="2875"/>
    </row>
    <row customHeight="1" ht="17.25">
      <c r="A166" s="1881"/>
      <c r="B166" s="2875"/>
      <c r="C166" s="1886"/>
      <c r="D166" s="1871"/>
      <c r="E166" s="1888"/>
      <c r="F166" s="1825"/>
      <c r="G166" s="1889"/>
      <c r="H166" s="1871"/>
      <c r="I166" s="1871"/>
      <c r="J166" s="1890"/>
      <c r="K166" s="1800"/>
      <c r="L166" s="1982"/>
      <c r="M166" s="1982"/>
      <c r="N166" s="2387"/>
      <c r="O166" s="2045"/>
      <c r="P166" s="1982"/>
      <c r="Q166" s="1982"/>
      <c r="R166" s="2911" t="s">
        <v>24</v>
      </c>
      <c r="S166" s="1981"/>
      <c r="T166" s="310"/>
      <c r="U166" s="311"/>
      <c r="V166" s="311" t="s">
        <v>250</v>
      </c>
      <c r="W166" s="312"/>
      <c r="X166" s="2875"/>
      <c r="Y166" s="1288"/>
      <c r="Z166" s="1288"/>
      <c r="AA166" s="1288"/>
      <c r="AB166" s="1288"/>
      <c r="AC166" s="1288"/>
      <c r="AD166" s="1288"/>
      <c r="AE166" s="1288"/>
      <c r="AF166" s="1288"/>
      <c r="AG166" s="1288"/>
      <c r="AH166" s="1288"/>
      <c r="AI166" s="1288"/>
      <c r="AJ166" s="1288"/>
      <c r="AK166" s="1288"/>
      <c r="AL166" s="2875"/>
      <c r="AM166" s="2875"/>
      <c r="AN166" s="2875"/>
      <c r="AO166" s="2875"/>
      <c r="AP166" s="2875"/>
      <c r="AQ166" s="2875"/>
      <c r="AR166" s="2875"/>
    </row>
    <row customHeight="1" ht="17.25">
      <c r="A167" s="1881"/>
      <c r="B167" s="2875"/>
      <c r="C167" s="1886"/>
      <c r="D167" s="1871"/>
      <c r="E167" s="1888"/>
      <c r="F167" s="1825"/>
      <c r="G167" s="1889"/>
      <c r="H167" s="1871"/>
      <c r="I167" s="1871"/>
      <c r="J167" s="1890"/>
      <c r="K167" s="1800"/>
      <c r="L167" s="2354"/>
      <c r="M167" s="2354"/>
      <c r="N167" s="2388"/>
      <c r="O167" s="1986"/>
      <c r="P167" s="310"/>
      <c r="Q167" s="311"/>
      <c r="R167" s="311" t="s">
        <v>251</v>
      </c>
      <c r="S167" s="1887"/>
      <c r="T167" s="1887"/>
      <c r="U167" s="1887"/>
      <c r="V167" s="1887"/>
      <c r="W167" s="312"/>
      <c r="X167" s="2875"/>
      <c r="Y167" s="1288"/>
      <c r="Z167" s="1288"/>
      <c r="AA167" s="1288"/>
      <c r="AB167" s="1288"/>
      <c r="AC167" s="1288"/>
      <c r="AD167" s="1288"/>
      <c r="AE167" s="1288"/>
      <c r="AF167" s="1288"/>
      <c r="AG167" s="1288"/>
      <c r="AH167" s="1288"/>
      <c r="AI167" s="1288"/>
      <c r="AJ167" s="1288"/>
      <c r="AK167" s="1288"/>
      <c r="AL167" s="2875"/>
      <c r="AM167" s="2875"/>
      <c r="AN167" s="2875"/>
      <c r="AO167" s="2875"/>
      <c r="AP167" s="2875"/>
      <c r="AQ167" s="2875"/>
      <c r="AR167" s="2875"/>
    </row>
    <row customHeight="1" ht="17.25">
      <c r="A168" s="1881"/>
      <c r="B168" s="2875"/>
      <c r="C168" s="1883"/>
      <c r="D168" s="1871"/>
      <c r="E168" s="1888"/>
      <c r="F168" s="1825"/>
      <c r="G168" s="1889"/>
      <c r="H168" s="1871"/>
      <c r="I168" s="1871"/>
      <c r="J168" s="1890"/>
      <c r="K168" s="1800"/>
      <c r="L168" s="1982" t="s">
        <v>103</v>
      </c>
      <c r="M168" s="1982" t="s">
        <v>90</v>
      </c>
      <c r="N168" s="2387" t="str">
        <f>IF(Z168="","",INDEX(TERRITORY_MR_LIST,MATCH(Z168,TERRITORY_LIST_ID,0)))</f>
        <v>Территория 4</v>
      </c>
      <c r="O168" s="2044" t="s">
        <v>56</v>
      </c>
      <c r="P168" s="1982"/>
      <c r="Q168" s="1982" t="s">
        <v>196</v>
      </c>
      <c r="R168" s="2911" t="s">
        <v>24</v>
      </c>
      <c r="S168" s="1981" t="s">
        <v>56</v>
      </c>
      <c r="T168" s="1852"/>
      <c r="U168" s="1852" t="s">
        <v>196</v>
      </c>
      <c r="V168" s="2912" t="s">
        <v>24</v>
      </c>
      <c r="W168" s="1842" t="s">
        <v>413</v>
      </c>
      <c r="X168" s="2875"/>
      <c r="Y168" s="1296"/>
      <c r="Z168" s="1296" t="s">
        <v>113</v>
      </c>
      <c r="AA168" s="1296"/>
      <c r="AB168" s="1296"/>
      <c r="AC168" s="2887" t="s">
        <v>243</v>
      </c>
      <c r="AD168" s="2887" t="s">
        <v>414</v>
      </c>
      <c r="AE168" s="1296" t="s">
        <v>426</v>
      </c>
      <c r="AF168" s="1296" t="s">
        <v>427</v>
      </c>
      <c r="AG168" s="1296" t="s">
        <v>428</v>
      </c>
      <c r="AH16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68" s="1296" t="str">
        <f>IF($G$18=0,"",$G$18)</f>
        <v>Производство тепловой энергии. Некомбинированная выработка, Передача. Тепловая энергия, Сбыт. Тепловая энергия</v>
      </c>
      <c r="AJ168" s="1296" t="str">
        <f>IF($J$158=0,"",$J$158)</f>
        <v>Тарифы на тепловую энергию, поставляемую потребителям</v>
      </c>
      <c r="AK168" s="1296" t="str">
        <f>IF($K$168="нет","без дифференциации",IF($N$168=0,"",$N$168))</f>
        <v>Территория 4</v>
      </c>
      <c r="AL168" s="1885" t="str">
        <f>IF($O$168="нет","без дифференциации",IF($R$168=0,"",$R$168))</f>
        <v>без дифференциации</v>
      </c>
      <c r="AM168" s="1885" t="str">
        <f>IF($S$168="нет","без дифференциации",IF($V$168=0,"",$V$168))</f>
        <v>без дифференциации</v>
      </c>
      <c r="AN168" s="1296" t="str">
        <f>$I$158</f>
        <v>3</v>
      </c>
      <c r="AO168" s="1296" t="str">
        <f>$I$158&amp;"."&amp;$M$168</f>
        <v>3.4</v>
      </c>
      <c r="AP168" s="1296" t="str">
        <f>$I$158&amp;"."&amp;$M$168&amp;"."&amp;$Q$168</f>
        <v>3.4.1</v>
      </c>
      <c r="AQ168" s="1296" t="str">
        <f>$I$158&amp;"."&amp;$M$168&amp;"."&amp;$Q$168&amp;"."&amp;$U$168</f>
        <v>3.4.1.1</v>
      </c>
      <c r="AR168" s="2875"/>
    </row>
    <row customHeight="1" ht="17.25">
      <c r="A169" s="1881"/>
      <c r="B169" s="2875"/>
      <c r="C169" s="1886"/>
      <c r="D169" s="1871"/>
      <c r="E169" s="1888"/>
      <c r="F169" s="1825"/>
      <c r="G169" s="1889"/>
      <c r="H169" s="1871"/>
      <c r="I169" s="1871"/>
      <c r="J169" s="1890"/>
      <c r="K169" s="1800"/>
      <c r="L169" s="1982"/>
      <c r="M169" s="1982"/>
      <c r="N169" s="2387"/>
      <c r="O169" s="2045"/>
      <c r="P169" s="1982"/>
      <c r="Q169" s="1982"/>
      <c r="R169" s="2911" t="s">
        <v>24</v>
      </c>
      <c r="S169" s="1981"/>
      <c r="T169" s="310"/>
      <c r="U169" s="311"/>
      <c r="V169" s="311" t="s">
        <v>250</v>
      </c>
      <c r="W169" s="312"/>
      <c r="X169" s="2875"/>
      <c r="Y169" s="1288"/>
      <c r="Z169" s="1288"/>
      <c r="AA169" s="1288"/>
      <c r="AB169" s="1288"/>
      <c r="AC169" s="1288"/>
      <c r="AD169" s="1288"/>
      <c r="AE169" s="1288"/>
      <c r="AF169" s="1288"/>
      <c r="AG169" s="1288"/>
      <c r="AH169" s="1288"/>
      <c r="AI169" s="1288"/>
      <c r="AJ169" s="1288"/>
      <c r="AK169" s="1288"/>
      <c r="AL169" s="2875"/>
      <c r="AM169" s="2875"/>
      <c r="AN169" s="2875"/>
      <c r="AO169" s="2875"/>
      <c r="AP169" s="2875"/>
      <c r="AQ169" s="2875"/>
      <c r="AR169" s="2875"/>
    </row>
    <row customHeight="1" ht="17.25">
      <c r="A170" s="1881"/>
      <c r="B170" s="2875"/>
      <c r="C170" s="1886"/>
      <c r="D170" s="1871"/>
      <c r="E170" s="1888"/>
      <c r="F170" s="1825"/>
      <c r="G170" s="1889"/>
      <c r="H170" s="1871"/>
      <c r="I170" s="1871"/>
      <c r="J170" s="1890"/>
      <c r="K170" s="1800"/>
      <c r="L170" s="2354"/>
      <c r="M170" s="2354"/>
      <c r="N170" s="2388"/>
      <c r="O170" s="1986"/>
      <c r="P170" s="310"/>
      <c r="Q170" s="311"/>
      <c r="R170" s="311" t="s">
        <v>251</v>
      </c>
      <c r="S170" s="1887"/>
      <c r="T170" s="1887"/>
      <c r="U170" s="1887"/>
      <c r="V170" s="1887"/>
      <c r="W170" s="312"/>
      <c r="X170" s="2875"/>
      <c r="Y170" s="1288"/>
      <c r="Z170" s="1288"/>
      <c r="AA170" s="1288"/>
      <c r="AB170" s="1288"/>
      <c r="AC170" s="1288"/>
      <c r="AD170" s="1288"/>
      <c r="AE170" s="1288"/>
      <c r="AF170" s="1288"/>
      <c r="AG170" s="1288"/>
      <c r="AH170" s="1288"/>
      <c r="AI170" s="1288"/>
      <c r="AJ170" s="1288"/>
      <c r="AK170" s="1288"/>
      <c r="AL170" s="2875"/>
      <c r="AM170" s="2875"/>
      <c r="AN170" s="2875"/>
      <c r="AO170" s="2875"/>
      <c r="AP170" s="2875"/>
      <c r="AQ170" s="2875"/>
      <c r="AR170" s="2875"/>
    </row>
    <row customHeight="1" ht="17.25">
      <c r="A171" s="1881"/>
      <c r="B171" s="2875"/>
      <c r="C171" s="1883"/>
      <c r="D171" s="1871"/>
      <c r="E171" s="1888"/>
      <c r="F171" s="1825"/>
      <c r="G171" s="1889"/>
      <c r="H171" s="1871"/>
      <c r="I171" s="1871"/>
      <c r="J171" s="1890"/>
      <c r="K171" s="1800"/>
      <c r="L171" s="1982" t="s">
        <v>103</v>
      </c>
      <c r="M171" s="1982" t="s">
        <v>117</v>
      </c>
      <c r="N171" s="2387" t="str">
        <f>IF(Z171="","",INDEX(TERRITORY_MR_LIST,MATCH(Z171,TERRITORY_LIST_ID,0)))</f>
        <v>Территория 5</v>
      </c>
      <c r="O171" s="2044" t="s">
        <v>56</v>
      </c>
      <c r="P171" s="1982"/>
      <c r="Q171" s="1982" t="s">
        <v>196</v>
      </c>
      <c r="R171" s="2911" t="s">
        <v>24</v>
      </c>
      <c r="S171" s="1981" t="s">
        <v>56</v>
      </c>
      <c r="T171" s="1852"/>
      <c r="U171" s="1852" t="s">
        <v>196</v>
      </c>
      <c r="V171" s="2912" t="s">
        <v>24</v>
      </c>
      <c r="W171" s="1842" t="s">
        <v>413</v>
      </c>
      <c r="X171" s="2875"/>
      <c r="Y171" s="1296"/>
      <c r="Z171" s="1296" t="s">
        <v>118</v>
      </c>
      <c r="AA171" s="1296"/>
      <c r="AB171" s="1296"/>
      <c r="AC171" s="2887" t="s">
        <v>243</v>
      </c>
      <c r="AD171" s="2887" t="s">
        <v>414</v>
      </c>
      <c r="AE171" s="1296" t="s">
        <v>429</v>
      </c>
      <c r="AF171" s="1296" t="s">
        <v>430</v>
      </c>
      <c r="AG171" s="1296" t="s">
        <v>431</v>
      </c>
      <c r="AH17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71" s="1296" t="str">
        <f>IF($G$18=0,"",$G$18)</f>
        <v>Производство тепловой энергии. Некомбинированная выработка, Передача. Тепловая энергия, Сбыт. Тепловая энергия</v>
      </c>
      <c r="AJ171" s="1296" t="str">
        <f>IF($J$158=0,"",$J$158)</f>
        <v>Тарифы на тепловую энергию, поставляемую потребителям</v>
      </c>
      <c r="AK171" s="1296" t="str">
        <f>IF($K$171="нет","без дифференциации",IF($N$171=0,"",$N$171))</f>
        <v>Территория 5</v>
      </c>
      <c r="AL171" s="1885" t="str">
        <f>IF($O$171="нет","без дифференциации",IF($R$171=0,"",$R$171))</f>
        <v>без дифференциации</v>
      </c>
      <c r="AM171" s="1885" t="str">
        <f>IF($S$171="нет","без дифференциации",IF($V$171=0,"",$V$171))</f>
        <v>без дифференциации</v>
      </c>
      <c r="AN171" s="1296" t="str">
        <f>$I$158</f>
        <v>3</v>
      </c>
      <c r="AO171" s="1296" t="str">
        <f>$I$158&amp;"."&amp;$M$171</f>
        <v>3.5</v>
      </c>
      <c r="AP171" s="1296" t="str">
        <f>$I$158&amp;"."&amp;$M$171&amp;"."&amp;$Q$171</f>
        <v>3.5.1</v>
      </c>
      <c r="AQ171" s="1296" t="str">
        <f>$I$158&amp;"."&amp;$M$171&amp;"."&amp;$Q$171&amp;"."&amp;$U$171</f>
        <v>3.5.1.1</v>
      </c>
      <c r="AR171" s="2875"/>
    </row>
    <row customHeight="1" ht="17.25">
      <c r="A172" s="1881"/>
      <c r="B172" s="2875"/>
      <c r="C172" s="1886"/>
      <c r="D172" s="1871"/>
      <c r="E172" s="1888"/>
      <c r="F172" s="1825"/>
      <c r="G172" s="1889"/>
      <c r="H172" s="1871"/>
      <c r="I172" s="1871"/>
      <c r="J172" s="1890"/>
      <c r="K172" s="1800"/>
      <c r="L172" s="1982"/>
      <c r="M172" s="1982"/>
      <c r="N172" s="2387"/>
      <c r="O172" s="2045"/>
      <c r="P172" s="1982"/>
      <c r="Q172" s="1982"/>
      <c r="R172" s="2911" t="s">
        <v>24</v>
      </c>
      <c r="S172" s="1981"/>
      <c r="T172" s="310"/>
      <c r="U172" s="311"/>
      <c r="V172" s="311" t="s">
        <v>250</v>
      </c>
      <c r="W172" s="312"/>
      <c r="X172" s="2875"/>
      <c r="Y172" s="1288"/>
      <c r="Z172" s="1288"/>
      <c r="AA172" s="1288"/>
      <c r="AB172" s="1288"/>
      <c r="AC172" s="1288"/>
      <c r="AD172" s="1288"/>
      <c r="AE172" s="1288"/>
      <c r="AF172" s="1288"/>
      <c r="AG172" s="1288"/>
      <c r="AH172" s="1288"/>
      <c r="AI172" s="1288"/>
      <c r="AJ172" s="1288"/>
      <c r="AK172" s="1288"/>
      <c r="AL172" s="2875"/>
      <c r="AM172" s="2875"/>
      <c r="AN172" s="2875"/>
      <c r="AO172" s="2875"/>
      <c r="AP172" s="2875"/>
      <c r="AQ172" s="2875"/>
      <c r="AR172" s="2875"/>
    </row>
    <row customHeight="1" ht="17.25">
      <c r="A173" s="1881"/>
      <c r="B173" s="2875"/>
      <c r="C173" s="1886"/>
      <c r="D173" s="1871"/>
      <c r="E173" s="1888"/>
      <c r="F173" s="1825"/>
      <c r="G173" s="1889"/>
      <c r="H173" s="1871"/>
      <c r="I173" s="1871"/>
      <c r="J173" s="1890"/>
      <c r="K173" s="1800"/>
      <c r="L173" s="2354"/>
      <c r="M173" s="2354"/>
      <c r="N173" s="2388"/>
      <c r="O173" s="1986"/>
      <c r="P173" s="310"/>
      <c r="Q173" s="311"/>
      <c r="R173" s="311" t="s">
        <v>251</v>
      </c>
      <c r="S173" s="1887"/>
      <c r="T173" s="1887"/>
      <c r="U173" s="1887"/>
      <c r="V173" s="1887"/>
      <c r="W173" s="312"/>
      <c r="X173" s="2875"/>
      <c r="Y173" s="1288"/>
      <c r="Z173" s="1288"/>
      <c r="AA173" s="1288"/>
      <c r="AB173" s="1288"/>
      <c r="AC173" s="1288"/>
      <c r="AD173" s="1288"/>
      <c r="AE173" s="1288"/>
      <c r="AF173" s="1288"/>
      <c r="AG173" s="1288"/>
      <c r="AH173" s="1288"/>
      <c r="AI173" s="1288"/>
      <c r="AJ173" s="1288"/>
      <c r="AK173" s="1288"/>
      <c r="AL173" s="2875"/>
      <c r="AM173" s="2875"/>
      <c r="AN173" s="2875"/>
      <c r="AO173" s="2875"/>
      <c r="AP173" s="2875"/>
      <c r="AQ173" s="2875"/>
      <c r="AR173" s="2875"/>
    </row>
    <row customHeight="1" ht="17.25">
      <c r="A174" s="1881"/>
      <c r="B174" s="2875"/>
      <c r="C174" s="1883"/>
      <c r="D174" s="1871"/>
      <c r="E174" s="1888"/>
      <c r="F174" s="1825"/>
      <c r="G174" s="1889"/>
      <c r="H174" s="1871"/>
      <c r="I174" s="1871"/>
      <c r="J174" s="1890"/>
      <c r="K174" s="1800"/>
      <c r="L174" s="1982" t="s">
        <v>103</v>
      </c>
      <c r="M174" s="1982" t="s">
        <v>91</v>
      </c>
      <c r="N174" s="2387" t="str">
        <f>IF(Z174="","",INDEX(TERRITORY_MR_LIST,MATCH(Z174,TERRITORY_LIST_ID,0)))</f>
        <v>Территория 6</v>
      </c>
      <c r="O174" s="2044" t="s">
        <v>56</v>
      </c>
      <c r="P174" s="1982"/>
      <c r="Q174" s="1982" t="s">
        <v>196</v>
      </c>
      <c r="R174" s="2911" t="s">
        <v>24</v>
      </c>
      <c r="S174" s="1981" t="s">
        <v>61</v>
      </c>
      <c r="T174" s="1852"/>
      <c r="U174" s="1852" t="s">
        <v>196</v>
      </c>
      <c r="V174" s="1884" t="s">
        <v>264</v>
      </c>
      <c r="W174" s="1842" t="s">
        <v>413</v>
      </c>
      <c r="X174" s="2875"/>
      <c r="Y174" s="1296"/>
      <c r="Z174" s="1296" t="s">
        <v>122</v>
      </c>
      <c r="AA174" s="1296"/>
      <c r="AB174" s="1296"/>
      <c r="AC174" s="2887" t="s">
        <v>243</v>
      </c>
      <c r="AD174" s="2887" t="s">
        <v>414</v>
      </c>
      <c r="AE174" s="1296" t="s">
        <v>432</v>
      </c>
      <c r="AF174" s="1296" t="s">
        <v>433</v>
      </c>
      <c r="AG174" s="1296" t="s">
        <v>434</v>
      </c>
      <c r="AH17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74" s="1296" t="str">
        <f>IF($G$18=0,"",$G$18)</f>
        <v>Производство тепловой энергии. Некомбинированная выработка, Передача. Тепловая энергия, Сбыт. Тепловая энергия</v>
      </c>
      <c r="AJ174" s="1296" t="str">
        <f>IF($J$158=0,"",$J$158)</f>
        <v>Тарифы на тепловую энергию, поставляемую потребителям</v>
      </c>
      <c r="AK174" s="1296" t="str">
        <f>IF($K$174="нет","без дифференциации",IF($N$174=0,"",$N$174))</f>
        <v>Территория 6</v>
      </c>
      <c r="AL174" s="1885" t="str">
        <f>IF($O$174="нет","без дифференциации",IF($R$174=0,"",$R$174))</f>
        <v>без дифференциации</v>
      </c>
      <c r="AM174" s="1885" t="str">
        <f>IF($S$174="нет","без дифференциации",IF($V$174=0,"",$V$174))</f>
        <v>пгт Кильдинстрой</v>
      </c>
      <c r="AN174" s="1296" t="str">
        <f>$I$158</f>
        <v>3</v>
      </c>
      <c r="AO174" s="1296" t="str">
        <f>$I$158&amp;"."&amp;$M$174</f>
        <v>3.6</v>
      </c>
      <c r="AP174" s="1296" t="str">
        <f>$I$158&amp;"."&amp;$M$174&amp;"."&amp;$Q$174</f>
        <v>3.6.1</v>
      </c>
      <c r="AQ174" s="1296" t="str">
        <f>$I$158&amp;"."&amp;$M$174&amp;"."&amp;$Q$174&amp;"."&amp;$U$174</f>
        <v>3.6.1.1</v>
      </c>
      <c r="AR174" s="2875"/>
    </row>
    <row customHeight="1" ht="17.25">
      <c r="A175" s="1881"/>
      <c r="B175" s="2875"/>
      <c r="C175" s="1883"/>
      <c r="D175" s="1871"/>
      <c r="E175" s="1888"/>
      <c r="F175" s="1825"/>
      <c r="G175" s="1889"/>
      <c r="H175" s="1796"/>
      <c r="I175" s="1796"/>
      <c r="J175" s="1797"/>
      <c r="K175" s="1889"/>
      <c r="L175" s="1796"/>
      <c r="M175" s="1796"/>
      <c r="N175" s="1889"/>
      <c r="O175" s="1889"/>
      <c r="P175" s="1796"/>
      <c r="Q175" s="1796"/>
      <c r="R175" s="1798"/>
      <c r="S175" s="1889"/>
      <c r="T175" s="1852" t="s">
        <v>103</v>
      </c>
      <c r="U175" s="1852" t="s">
        <v>102</v>
      </c>
      <c r="V175" s="1884" t="s">
        <v>268</v>
      </c>
      <c r="W175" s="1842" t="s">
        <v>413</v>
      </c>
      <c r="X175" s="2875"/>
      <c r="Y175" s="1296"/>
      <c r="Z175" s="1296"/>
      <c r="AA175" s="1296"/>
      <c r="AB175" s="1296"/>
      <c r="AC175" s="2887" t="s">
        <v>243</v>
      </c>
      <c r="AD175" s="2887" t="s">
        <v>414</v>
      </c>
      <c r="AE175" s="2887" t="s">
        <v>432</v>
      </c>
      <c r="AF175" s="2887" t="s">
        <v>433</v>
      </c>
      <c r="AG175" s="1296" t="s">
        <v>435</v>
      </c>
      <c r="AH175"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75" s="1296" t="str">
        <f>IF($G$18=0,"",$G$18)</f>
        <v>Производство тепловой энергии. Некомбинированная выработка, Передача. Тепловая энергия, Сбыт. Тепловая энергия</v>
      </c>
      <c r="AJ175" s="1296" t="str">
        <f>IF($J$158=0,"",$J$158)</f>
        <v>Тарифы на тепловую энергию, поставляемую потребителям</v>
      </c>
      <c r="AK175" s="1296" t="str">
        <f>IF($K$174="нет","без дифференциации",IF($N$174=0,"",$N$174))</f>
        <v>Территория 6</v>
      </c>
      <c r="AL175" s="1885" t="str">
        <f>IF($O$174="нет","без дифференциации",IF($R$174=0,"",$R$174))</f>
        <v>без дифференциации</v>
      </c>
      <c r="AM175" s="1885" t="str">
        <f>IF($S$175="нет","без дифференциации",IF($V$175=0,"",$V$175))</f>
        <v>нп Шонгуй</v>
      </c>
      <c r="AN175" s="1296" t="str">
        <f>$I$158</f>
        <v>3</v>
      </c>
      <c r="AO175" s="1296" t="str">
        <f>$I$158&amp;"."&amp;$M$174</f>
        <v>3.6</v>
      </c>
      <c r="AP175" s="1296" t="str">
        <f>$I$158&amp;"."&amp;$M$174&amp;"."&amp;$Q$174</f>
        <v>3.6.1</v>
      </c>
      <c r="AQ175" s="1296" t="str">
        <f>$I$158&amp;"."&amp;$M$174&amp;"."&amp;$Q$174&amp;"."&amp;$U$175</f>
        <v>3.6.1.2</v>
      </c>
      <c r="AR175" s="2875"/>
    </row>
    <row customHeight="1" ht="17.25">
      <c r="A176" s="1881"/>
      <c r="B176" s="2875"/>
      <c r="C176" s="1886"/>
      <c r="D176" s="1871"/>
      <c r="E176" s="1888"/>
      <c r="F176" s="1825"/>
      <c r="G176" s="1889"/>
      <c r="H176" s="1871"/>
      <c r="I176" s="1871"/>
      <c r="J176" s="1890"/>
      <c r="K176" s="1800"/>
      <c r="L176" s="1982"/>
      <c r="M176" s="1982"/>
      <c r="N176" s="2387"/>
      <c r="O176" s="2045"/>
      <c r="P176" s="1982"/>
      <c r="Q176" s="1982"/>
      <c r="R176" s="2911" t="s">
        <v>24</v>
      </c>
      <c r="S176" s="1981"/>
      <c r="T176" s="310"/>
      <c r="U176" s="311"/>
      <c r="V176" s="311" t="s">
        <v>250</v>
      </c>
      <c r="W176" s="312"/>
      <c r="X176" s="2875"/>
      <c r="Y176" s="1288"/>
      <c r="Z176" s="1288"/>
      <c r="AA176" s="1288"/>
      <c r="AB176" s="1288"/>
      <c r="AC176" s="1288"/>
      <c r="AD176" s="1288"/>
      <c r="AE176" s="1288"/>
      <c r="AF176" s="1288"/>
      <c r="AG176" s="1288"/>
      <c r="AH176" s="1288"/>
      <c r="AI176" s="1288"/>
      <c r="AJ176" s="1288"/>
      <c r="AK176" s="1288"/>
      <c r="AL176" s="2875"/>
      <c r="AM176" s="2875"/>
      <c r="AN176" s="2875"/>
      <c r="AO176" s="2875"/>
      <c r="AP176" s="2875"/>
      <c r="AQ176" s="2875"/>
      <c r="AR176" s="2875"/>
    </row>
    <row customHeight="1" ht="17.25">
      <c r="A177" s="1881"/>
      <c r="B177" s="2875"/>
      <c r="C177" s="1886"/>
      <c r="D177" s="1871"/>
      <c r="E177" s="1888"/>
      <c r="F177" s="1825"/>
      <c r="G177" s="1889"/>
      <c r="H177" s="1871"/>
      <c r="I177" s="1871"/>
      <c r="J177" s="1890"/>
      <c r="K177" s="1800"/>
      <c r="L177" s="2354"/>
      <c r="M177" s="2354"/>
      <c r="N177" s="2388"/>
      <c r="O177" s="1986"/>
      <c r="P177" s="310"/>
      <c r="Q177" s="311"/>
      <c r="R177" s="311" t="s">
        <v>251</v>
      </c>
      <c r="S177" s="1887"/>
      <c r="T177" s="1887"/>
      <c r="U177" s="1887"/>
      <c r="V177" s="1887"/>
      <c r="W177" s="312"/>
      <c r="X177" s="2875"/>
      <c r="Y177" s="1288"/>
      <c r="Z177" s="1288"/>
      <c r="AA177" s="1288"/>
      <c r="AB177" s="1288"/>
      <c r="AC177" s="1288"/>
      <c r="AD177" s="1288"/>
      <c r="AE177" s="1288"/>
      <c r="AF177" s="1288"/>
      <c r="AG177" s="1288"/>
      <c r="AH177" s="1288"/>
      <c r="AI177" s="1288"/>
      <c r="AJ177" s="1288"/>
      <c r="AK177" s="1288"/>
      <c r="AL177" s="2875"/>
      <c r="AM177" s="2875"/>
      <c r="AN177" s="2875"/>
      <c r="AO177" s="2875"/>
      <c r="AP177" s="2875"/>
      <c r="AQ177" s="2875"/>
      <c r="AR177" s="2875"/>
    </row>
    <row customHeight="1" ht="17.25">
      <c r="A178" s="1881"/>
      <c r="B178" s="2875"/>
      <c r="C178" s="1883"/>
      <c r="D178" s="1871"/>
      <c r="E178" s="1888"/>
      <c r="F178" s="1825"/>
      <c r="G178" s="1889"/>
      <c r="H178" s="1871"/>
      <c r="I178" s="1871"/>
      <c r="J178" s="1890"/>
      <c r="K178" s="1800"/>
      <c r="L178" s="1982" t="s">
        <v>103</v>
      </c>
      <c r="M178" s="1982" t="s">
        <v>92</v>
      </c>
      <c r="N178" s="2387" t="str">
        <f>IF(Z178="","",INDEX(TERRITORY_MR_LIST,MATCH(Z178,TERRITORY_LIST_ID,0)))</f>
        <v>Территория 7</v>
      </c>
      <c r="O178" s="2044" t="s">
        <v>56</v>
      </c>
      <c r="P178" s="1982"/>
      <c r="Q178" s="1982" t="s">
        <v>196</v>
      </c>
      <c r="R178" s="2911" t="s">
        <v>24</v>
      </c>
      <c r="S178" s="1981" t="s">
        <v>56</v>
      </c>
      <c r="T178" s="1852"/>
      <c r="U178" s="1852" t="s">
        <v>196</v>
      </c>
      <c r="V178" s="2912" t="s">
        <v>24</v>
      </c>
      <c r="W178" s="1842" t="s">
        <v>413</v>
      </c>
      <c r="X178" s="2875"/>
      <c r="Y178" s="1296"/>
      <c r="Z178" s="1296" t="s">
        <v>126</v>
      </c>
      <c r="AA178" s="1296"/>
      <c r="AB178" s="1296"/>
      <c r="AC178" s="2887" t="s">
        <v>243</v>
      </c>
      <c r="AD178" s="2887" t="s">
        <v>414</v>
      </c>
      <c r="AE178" s="1296" t="s">
        <v>436</v>
      </c>
      <c r="AF178" s="1296" t="s">
        <v>437</v>
      </c>
      <c r="AG178" s="1296" t="s">
        <v>438</v>
      </c>
      <c r="AH17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78" s="1296" t="str">
        <f>IF($G$18=0,"",$G$18)</f>
        <v>Производство тепловой энергии. Некомбинированная выработка, Передача. Тепловая энергия, Сбыт. Тепловая энергия</v>
      </c>
      <c r="AJ178" s="1296" t="str">
        <f>IF($J$158=0,"",$J$158)</f>
        <v>Тарифы на тепловую энергию, поставляемую потребителям</v>
      </c>
      <c r="AK178" s="1296" t="str">
        <f>IF($K$178="нет","без дифференциации",IF($N$178=0,"",$N$178))</f>
        <v>Территория 7</v>
      </c>
      <c r="AL178" s="1885" t="str">
        <f>IF($O$178="нет","без дифференциации",IF($R$178=0,"",$R$178))</f>
        <v>без дифференциации</v>
      </c>
      <c r="AM178" s="1885" t="str">
        <f>IF($S$178="нет","без дифференциации",IF($V$178=0,"",$V$178))</f>
        <v>без дифференциации</v>
      </c>
      <c r="AN178" s="1296" t="str">
        <f>$I$158</f>
        <v>3</v>
      </c>
      <c r="AO178" s="1296" t="str">
        <f>$I$158&amp;"."&amp;$M$178</f>
        <v>3.7</v>
      </c>
      <c r="AP178" s="1296" t="str">
        <f>$I$158&amp;"."&amp;$M$178&amp;"."&amp;$Q$178</f>
        <v>3.7.1</v>
      </c>
      <c r="AQ178" s="1296" t="str">
        <f>$I$158&amp;"."&amp;$M$178&amp;"."&amp;$Q$178&amp;"."&amp;$U$178</f>
        <v>3.7.1.1</v>
      </c>
      <c r="AR178" s="2875"/>
    </row>
    <row customHeight="1" ht="17.25">
      <c r="A179" s="1881"/>
      <c r="B179" s="2875"/>
      <c r="C179" s="1886"/>
      <c r="D179" s="1871"/>
      <c r="E179" s="1888"/>
      <c r="F179" s="1825"/>
      <c r="G179" s="1889"/>
      <c r="H179" s="1871"/>
      <c r="I179" s="1871"/>
      <c r="J179" s="1890"/>
      <c r="K179" s="1800"/>
      <c r="L179" s="1982"/>
      <c r="M179" s="1982"/>
      <c r="N179" s="2387"/>
      <c r="O179" s="2045"/>
      <c r="P179" s="1982"/>
      <c r="Q179" s="1982"/>
      <c r="R179" s="2911" t="s">
        <v>24</v>
      </c>
      <c r="S179" s="1981"/>
      <c r="T179" s="310"/>
      <c r="U179" s="311"/>
      <c r="V179" s="311" t="s">
        <v>250</v>
      </c>
      <c r="W179" s="312"/>
      <c r="X179" s="2875"/>
      <c r="Y179" s="1288"/>
      <c r="Z179" s="1288"/>
      <c r="AA179" s="1288"/>
      <c r="AB179" s="1288"/>
      <c r="AC179" s="1288"/>
      <c r="AD179" s="1288"/>
      <c r="AE179" s="1288"/>
      <c r="AF179" s="1288"/>
      <c r="AG179" s="1288"/>
      <c r="AH179" s="1288"/>
      <c r="AI179" s="1288"/>
      <c r="AJ179" s="1288"/>
      <c r="AK179" s="1288"/>
      <c r="AL179" s="2875"/>
      <c r="AM179" s="2875"/>
      <c r="AN179" s="2875"/>
      <c r="AO179" s="2875"/>
      <c r="AP179" s="2875"/>
      <c r="AQ179" s="2875"/>
      <c r="AR179" s="2875"/>
    </row>
    <row customHeight="1" ht="17.25">
      <c r="A180" s="1881"/>
      <c r="B180" s="2875"/>
      <c r="C180" s="1886"/>
      <c r="D180" s="1871"/>
      <c r="E180" s="1888"/>
      <c r="F180" s="1825"/>
      <c r="G180" s="1889"/>
      <c r="H180" s="1871"/>
      <c r="I180" s="1871"/>
      <c r="J180" s="1890"/>
      <c r="K180" s="1800"/>
      <c r="L180" s="2354"/>
      <c r="M180" s="2354"/>
      <c r="N180" s="2388"/>
      <c r="O180" s="1986"/>
      <c r="P180" s="310"/>
      <c r="Q180" s="311"/>
      <c r="R180" s="311" t="s">
        <v>251</v>
      </c>
      <c r="S180" s="1887"/>
      <c r="T180" s="1887"/>
      <c r="U180" s="1887"/>
      <c r="V180" s="1887"/>
      <c r="W180" s="312"/>
      <c r="X180" s="2875"/>
      <c r="Y180" s="1288"/>
      <c r="Z180" s="1288"/>
      <c r="AA180" s="1288"/>
      <c r="AB180" s="1288"/>
      <c r="AC180" s="1288"/>
      <c r="AD180" s="1288"/>
      <c r="AE180" s="1288"/>
      <c r="AF180" s="1288"/>
      <c r="AG180" s="1288"/>
      <c r="AH180" s="1288"/>
      <c r="AI180" s="1288"/>
      <c r="AJ180" s="1288"/>
      <c r="AK180" s="1288"/>
      <c r="AL180" s="2875"/>
      <c r="AM180" s="2875"/>
      <c r="AN180" s="2875"/>
      <c r="AO180" s="2875"/>
      <c r="AP180" s="2875"/>
      <c r="AQ180" s="2875"/>
      <c r="AR180" s="2875"/>
    </row>
    <row customHeight="1" ht="17.25">
      <c r="A181" s="1881"/>
      <c r="B181" s="2875"/>
      <c r="C181" s="1883"/>
      <c r="D181" s="1871"/>
      <c r="E181" s="1888"/>
      <c r="F181" s="1825"/>
      <c r="G181" s="1889"/>
      <c r="H181" s="1871"/>
      <c r="I181" s="1871"/>
      <c r="J181" s="1890"/>
      <c r="K181" s="1800"/>
      <c r="L181" s="1982" t="s">
        <v>103</v>
      </c>
      <c r="M181" s="1982" t="s">
        <v>130</v>
      </c>
      <c r="N181" s="2387" t="str">
        <f>IF(Z181="","",INDEX(TERRITORY_MR_LIST,MATCH(Z181,TERRITORY_LIST_ID,0)))</f>
        <v>Территория 8</v>
      </c>
      <c r="O181" s="2044" t="s">
        <v>56</v>
      </c>
      <c r="P181" s="1982"/>
      <c r="Q181" s="1982" t="s">
        <v>196</v>
      </c>
      <c r="R181" s="2911" t="s">
        <v>24</v>
      </c>
      <c r="S181" s="1981" t="s">
        <v>61</v>
      </c>
      <c r="T181" s="1852"/>
      <c r="U181" s="1852" t="s">
        <v>196</v>
      </c>
      <c r="V181" s="1884" t="s">
        <v>273</v>
      </c>
      <c r="W181" s="1842" t="s">
        <v>413</v>
      </c>
      <c r="X181" s="2875"/>
      <c r="Y181" s="1296"/>
      <c r="Z181" s="1296" t="s">
        <v>131</v>
      </c>
      <c r="AA181" s="1296"/>
      <c r="AB181" s="1296"/>
      <c r="AC181" s="2887" t="s">
        <v>243</v>
      </c>
      <c r="AD181" s="2887" t="s">
        <v>414</v>
      </c>
      <c r="AE181" s="1296" t="s">
        <v>439</v>
      </c>
      <c r="AF181" s="1296" t="s">
        <v>440</v>
      </c>
      <c r="AG181" s="1296" t="s">
        <v>441</v>
      </c>
      <c r="AH18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1" s="1296" t="str">
        <f>IF($G$18=0,"",$G$18)</f>
        <v>Производство тепловой энергии. Некомбинированная выработка, Передача. Тепловая энергия, Сбыт. Тепловая энергия</v>
      </c>
      <c r="AJ181" s="1296" t="str">
        <f>IF($J$158=0,"",$J$158)</f>
        <v>Тарифы на тепловую энергию, поставляемую потребителям</v>
      </c>
      <c r="AK181" s="1296" t="str">
        <f>IF($K$181="нет","без дифференциации",IF($N$181=0,"",$N$181))</f>
        <v>Территория 8</v>
      </c>
      <c r="AL181" s="1885" t="str">
        <f>IF($O$181="нет","без дифференциации",IF($R$181=0,"",$R$181))</f>
        <v>без дифференциации</v>
      </c>
      <c r="AM181" s="1885" t="str">
        <f>IF($S$181="нет","без дифференциации",IF($V$181=0,"",$V$181))</f>
        <v>ж-д ст. Лопарская</v>
      </c>
      <c r="AN181" s="1296" t="str">
        <f>$I$158</f>
        <v>3</v>
      </c>
      <c r="AO181" s="1296" t="str">
        <f>$I$158&amp;"."&amp;$M$181</f>
        <v>3.8</v>
      </c>
      <c r="AP181" s="1296" t="str">
        <f>$I$158&amp;"."&amp;$M$181&amp;"."&amp;$Q$181</f>
        <v>3.8.1</v>
      </c>
      <c r="AQ181" s="1296" t="str">
        <f>$I$158&amp;"."&amp;$M$181&amp;"."&amp;$Q$181&amp;"."&amp;$U$181</f>
        <v>3.8.1.1</v>
      </c>
      <c r="AR181" s="2875"/>
    </row>
    <row customHeight="1" ht="17.25">
      <c r="A182" s="1881"/>
      <c r="B182" s="2875"/>
      <c r="C182" s="1886"/>
      <c r="D182" s="1871"/>
      <c r="E182" s="1888"/>
      <c r="F182" s="1825"/>
      <c r="G182" s="1889"/>
      <c r="H182" s="1871"/>
      <c r="I182" s="1871"/>
      <c r="J182" s="1890"/>
      <c r="K182" s="1800"/>
      <c r="L182" s="1982"/>
      <c r="M182" s="1982"/>
      <c r="N182" s="2387"/>
      <c r="O182" s="2045"/>
      <c r="P182" s="1982"/>
      <c r="Q182" s="1982"/>
      <c r="R182" s="2911" t="s">
        <v>24</v>
      </c>
      <c r="S182" s="1981"/>
      <c r="T182" s="310"/>
      <c r="U182" s="311"/>
      <c r="V182" s="311" t="s">
        <v>250</v>
      </c>
      <c r="W182" s="312"/>
      <c r="X182" s="2875"/>
      <c r="Y182" s="1288"/>
      <c r="Z182" s="1288"/>
      <c r="AA182" s="1288"/>
      <c r="AB182" s="1288"/>
      <c r="AC182" s="1288"/>
      <c r="AD182" s="1288"/>
      <c r="AE182" s="1288"/>
      <c r="AF182" s="1288"/>
      <c r="AG182" s="1288"/>
      <c r="AH182" s="1288"/>
      <c r="AI182" s="1288"/>
      <c r="AJ182" s="1288"/>
      <c r="AK182" s="1288"/>
      <c r="AL182" s="2875"/>
      <c r="AM182" s="2875"/>
      <c r="AN182" s="2875"/>
      <c r="AO182" s="2875"/>
      <c r="AP182" s="2875"/>
      <c r="AQ182" s="2875"/>
      <c r="AR182" s="2875"/>
    </row>
    <row customHeight="1" ht="17.25">
      <c r="A183" s="1881"/>
      <c r="B183" s="2875"/>
      <c r="C183" s="1886"/>
      <c r="D183" s="1871"/>
      <c r="E183" s="1888"/>
      <c r="F183" s="1825"/>
      <c r="G183" s="1889"/>
      <c r="H183" s="1871"/>
      <c r="I183" s="1871"/>
      <c r="J183" s="1890"/>
      <c r="K183" s="1800"/>
      <c r="L183" s="2354"/>
      <c r="M183" s="2354"/>
      <c r="N183" s="2388"/>
      <c r="O183" s="1986"/>
      <c r="P183" s="310"/>
      <c r="Q183" s="311"/>
      <c r="R183" s="311" t="s">
        <v>251</v>
      </c>
      <c r="S183" s="1887"/>
      <c r="T183" s="1887"/>
      <c r="U183" s="1887"/>
      <c r="V183" s="1887"/>
      <c r="W183" s="312"/>
      <c r="X183" s="2875"/>
      <c r="Y183" s="1288"/>
      <c r="Z183" s="1288"/>
      <c r="AA183" s="1288"/>
      <c r="AB183" s="1288"/>
      <c r="AC183" s="1288"/>
      <c r="AD183" s="1288"/>
      <c r="AE183" s="1288"/>
      <c r="AF183" s="1288"/>
      <c r="AG183" s="1288"/>
      <c r="AH183" s="1288"/>
      <c r="AI183" s="1288"/>
      <c r="AJ183" s="1288"/>
      <c r="AK183" s="1288"/>
      <c r="AL183" s="2875"/>
      <c r="AM183" s="2875"/>
      <c r="AN183" s="2875"/>
      <c r="AO183" s="2875"/>
      <c r="AP183" s="2875"/>
      <c r="AQ183" s="2875"/>
      <c r="AR183" s="2875"/>
    </row>
    <row customHeight="1" ht="17.25">
      <c r="A184" s="1881"/>
      <c r="B184" s="2875"/>
      <c r="C184" s="1883"/>
      <c r="D184" s="1871"/>
      <c r="E184" s="1888"/>
      <c r="F184" s="1825"/>
      <c r="G184" s="1889"/>
      <c r="H184" s="1871"/>
      <c r="I184" s="1871"/>
      <c r="J184" s="1890"/>
      <c r="K184" s="1800"/>
      <c r="L184" s="1982" t="s">
        <v>103</v>
      </c>
      <c r="M184" s="1982" t="s">
        <v>135</v>
      </c>
      <c r="N184" s="2387" t="str">
        <f>IF(Z184="","",INDEX(TERRITORY_MR_LIST,MATCH(Z184,TERRITORY_LIST_ID,0)))</f>
        <v>Территория 9</v>
      </c>
      <c r="O184" s="2044" t="s">
        <v>56</v>
      </c>
      <c r="P184" s="1982"/>
      <c r="Q184" s="1982" t="s">
        <v>196</v>
      </c>
      <c r="R184" s="2911" t="s">
        <v>24</v>
      </c>
      <c r="S184" s="1981" t="s">
        <v>56</v>
      </c>
      <c r="T184" s="1852"/>
      <c r="U184" s="1852" t="s">
        <v>196</v>
      </c>
      <c r="V184" s="2912" t="s">
        <v>24</v>
      </c>
      <c r="W184" s="1842" t="s">
        <v>413</v>
      </c>
      <c r="X184" s="2875"/>
      <c r="Y184" s="1296"/>
      <c r="Z184" s="1296" t="s">
        <v>136</v>
      </c>
      <c r="AA184" s="1296"/>
      <c r="AB184" s="1296"/>
      <c r="AC184" s="2887" t="s">
        <v>243</v>
      </c>
      <c r="AD184" s="2887" t="s">
        <v>414</v>
      </c>
      <c r="AE184" s="1296" t="s">
        <v>442</v>
      </c>
      <c r="AF184" s="1296" t="s">
        <v>443</v>
      </c>
      <c r="AG184" s="1296" t="s">
        <v>444</v>
      </c>
      <c r="AH18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4" s="1296" t="str">
        <f>IF($G$18=0,"",$G$18)</f>
        <v>Производство тепловой энергии. Некомбинированная выработка, Передача. Тепловая энергия, Сбыт. Тепловая энергия</v>
      </c>
      <c r="AJ184" s="1296" t="str">
        <f>IF($J$158=0,"",$J$158)</f>
        <v>Тарифы на тепловую энергию, поставляемую потребителям</v>
      </c>
      <c r="AK184" s="1296" t="str">
        <f>IF($K$184="нет","без дифференциации",IF($N$184=0,"",$N$184))</f>
        <v>Территория 9</v>
      </c>
      <c r="AL184" s="1885" t="str">
        <f>IF($O$184="нет","без дифференциации",IF($R$184=0,"",$R$184))</f>
        <v>без дифференциации</v>
      </c>
      <c r="AM184" s="1885" t="str">
        <f>IF($S$184="нет","без дифференциации",IF($V$184=0,"",$V$184))</f>
        <v>без дифференциации</v>
      </c>
      <c r="AN184" s="1296" t="str">
        <f>$I$158</f>
        <v>3</v>
      </c>
      <c r="AO184" s="1296" t="str">
        <f>$I$158&amp;"."&amp;$M$184</f>
        <v>3.9</v>
      </c>
      <c r="AP184" s="1296" t="str">
        <f>$I$158&amp;"."&amp;$M$184&amp;"."&amp;$Q$184</f>
        <v>3.9.1</v>
      </c>
      <c r="AQ184" s="1296" t="str">
        <f>$I$158&amp;"."&amp;$M$184&amp;"."&amp;$Q$184&amp;"."&amp;$U$184</f>
        <v>3.9.1.1</v>
      </c>
      <c r="AR184" s="2875"/>
    </row>
    <row customHeight="1" ht="17.25">
      <c r="A185" s="1881"/>
      <c r="B185" s="2875"/>
      <c r="C185" s="1886"/>
      <c r="D185" s="1871"/>
      <c r="E185" s="1888"/>
      <c r="F185" s="1825"/>
      <c r="G185" s="1889"/>
      <c r="H185" s="1871"/>
      <c r="I185" s="1871"/>
      <c r="J185" s="1890"/>
      <c r="K185" s="1800"/>
      <c r="L185" s="1982"/>
      <c r="M185" s="1982"/>
      <c r="N185" s="2387"/>
      <c r="O185" s="2045"/>
      <c r="P185" s="1982"/>
      <c r="Q185" s="1982"/>
      <c r="R185" s="2911" t="s">
        <v>24</v>
      </c>
      <c r="S185" s="1981"/>
      <c r="T185" s="310"/>
      <c r="U185" s="311"/>
      <c r="V185" s="311" t="s">
        <v>250</v>
      </c>
      <c r="W185" s="312"/>
      <c r="X185" s="2875"/>
      <c r="Y185" s="1288"/>
      <c r="Z185" s="1288"/>
      <c r="AA185" s="1288"/>
      <c r="AB185" s="1288"/>
      <c r="AC185" s="1288"/>
      <c r="AD185" s="1288"/>
      <c r="AE185" s="1288"/>
      <c r="AF185" s="1288"/>
      <c r="AG185" s="1288"/>
      <c r="AH185" s="1288"/>
      <c r="AI185" s="1288"/>
      <c r="AJ185" s="1288"/>
      <c r="AK185" s="1288"/>
      <c r="AL185" s="2875"/>
      <c r="AM185" s="2875"/>
      <c r="AN185" s="2875"/>
      <c r="AO185" s="2875"/>
      <c r="AP185" s="2875"/>
      <c r="AQ185" s="2875"/>
      <c r="AR185" s="2875"/>
    </row>
    <row customHeight="1" ht="17.25">
      <c r="A186" s="1881"/>
      <c r="B186" s="2875"/>
      <c r="C186" s="1886"/>
      <c r="D186" s="1871"/>
      <c r="E186" s="1888"/>
      <c r="F186" s="1825"/>
      <c r="G186" s="1889"/>
      <c r="H186" s="1871"/>
      <c r="I186" s="1871"/>
      <c r="J186" s="1890"/>
      <c r="K186" s="1800"/>
      <c r="L186" s="2354"/>
      <c r="M186" s="2354"/>
      <c r="N186" s="2388"/>
      <c r="O186" s="1986"/>
      <c r="P186" s="310"/>
      <c r="Q186" s="311"/>
      <c r="R186" s="311" t="s">
        <v>251</v>
      </c>
      <c r="S186" s="1887"/>
      <c r="T186" s="1887"/>
      <c r="U186" s="1887"/>
      <c r="V186" s="1887"/>
      <c r="W186" s="312"/>
      <c r="X186" s="2875"/>
      <c r="Y186" s="1288"/>
      <c r="Z186" s="1288"/>
      <c r="AA186" s="1288"/>
      <c r="AB186" s="1288"/>
      <c r="AC186" s="1288"/>
      <c r="AD186" s="1288"/>
      <c r="AE186" s="1288"/>
      <c r="AF186" s="1288"/>
      <c r="AG186" s="1288"/>
      <c r="AH186" s="1288"/>
      <c r="AI186" s="1288"/>
      <c r="AJ186" s="1288"/>
      <c r="AK186" s="1288"/>
      <c r="AL186" s="2875"/>
      <c r="AM186" s="2875"/>
      <c r="AN186" s="2875"/>
      <c r="AO186" s="2875"/>
      <c r="AP186" s="2875"/>
      <c r="AQ186" s="2875"/>
      <c r="AR186" s="2875"/>
    </row>
    <row customHeight="1" ht="17.25">
      <c r="A187" s="1881"/>
      <c r="B187" s="2875"/>
      <c r="C187" s="1883"/>
      <c r="D187" s="1871"/>
      <c r="E187" s="1888"/>
      <c r="F187" s="1825"/>
      <c r="G187" s="1889"/>
      <c r="H187" s="1871"/>
      <c r="I187" s="1871"/>
      <c r="J187" s="1890"/>
      <c r="K187" s="1800"/>
      <c r="L187" s="1982" t="s">
        <v>103</v>
      </c>
      <c r="M187" s="1982" t="s">
        <v>140</v>
      </c>
      <c r="N187" s="2387" t="str">
        <f>IF(Z187="","",INDEX(TERRITORY_MR_LIST,MATCH(Z187,TERRITORY_LIST_ID,0)))</f>
        <v>Территория 10</v>
      </c>
      <c r="O187" s="2044" t="s">
        <v>56</v>
      </c>
      <c r="P187" s="1982"/>
      <c r="Q187" s="1982" t="s">
        <v>196</v>
      </c>
      <c r="R187" s="2911" t="s">
        <v>24</v>
      </c>
      <c r="S187" s="1981" t="s">
        <v>56</v>
      </c>
      <c r="T187" s="1852"/>
      <c r="U187" s="1852" t="s">
        <v>196</v>
      </c>
      <c r="V187" s="2912" t="s">
        <v>24</v>
      </c>
      <c r="W187" s="1842" t="s">
        <v>413</v>
      </c>
      <c r="X187" s="2875"/>
      <c r="Y187" s="1296"/>
      <c r="Z187" s="1296" t="s">
        <v>141</v>
      </c>
      <c r="AA187" s="1296"/>
      <c r="AB187" s="1296"/>
      <c r="AC187" s="2887" t="s">
        <v>243</v>
      </c>
      <c r="AD187" s="2887" t="s">
        <v>414</v>
      </c>
      <c r="AE187" s="1296" t="s">
        <v>445</v>
      </c>
      <c r="AF187" s="1296" t="s">
        <v>446</v>
      </c>
      <c r="AG187" s="1296" t="s">
        <v>447</v>
      </c>
      <c r="AH18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7" s="1296" t="str">
        <f>IF($G$18=0,"",$G$18)</f>
        <v>Производство тепловой энергии. Некомбинированная выработка, Передача. Тепловая энергия, Сбыт. Тепловая энергия</v>
      </c>
      <c r="AJ187" s="1296" t="str">
        <f>IF($J$158=0,"",$J$158)</f>
        <v>Тарифы на тепловую энергию, поставляемую потребителям</v>
      </c>
      <c r="AK187" s="1296" t="str">
        <f>IF($K$187="нет","без дифференциации",IF($N$187=0,"",$N$187))</f>
        <v>Территория 10</v>
      </c>
      <c r="AL187" s="1885" t="str">
        <f>IF($O$187="нет","без дифференциации",IF($R$187=0,"",$R$187))</f>
        <v>без дифференциации</v>
      </c>
      <c r="AM187" s="1885" t="str">
        <f>IF($S$187="нет","без дифференциации",IF($V$187=0,"",$V$187))</f>
        <v>без дифференциации</v>
      </c>
      <c r="AN187" s="1296" t="str">
        <f>$I$158</f>
        <v>3</v>
      </c>
      <c r="AO187" s="1296" t="str">
        <f>$I$158&amp;"."&amp;$M$187</f>
        <v>3.10</v>
      </c>
      <c r="AP187" s="1296" t="str">
        <f>$I$158&amp;"."&amp;$M$187&amp;"."&amp;$Q$187</f>
        <v>3.10.1</v>
      </c>
      <c r="AQ187" s="1296" t="str">
        <f>$I$158&amp;"."&amp;$M$187&amp;"."&amp;$Q$187&amp;"."&amp;$U$187</f>
        <v>3.10.1.1</v>
      </c>
      <c r="AR187" s="2875"/>
    </row>
    <row customHeight="1" ht="17.25">
      <c r="A188" s="1881"/>
      <c r="B188" s="2875"/>
      <c r="C188" s="1886"/>
      <c r="D188" s="1871"/>
      <c r="E188" s="1888"/>
      <c r="F188" s="1825"/>
      <c r="G188" s="1889"/>
      <c r="H188" s="1871"/>
      <c r="I188" s="1871"/>
      <c r="J188" s="1890"/>
      <c r="K188" s="1800"/>
      <c r="L188" s="1982"/>
      <c r="M188" s="1982"/>
      <c r="N188" s="2387"/>
      <c r="O188" s="2045"/>
      <c r="P188" s="1982"/>
      <c r="Q188" s="1982"/>
      <c r="R188" s="2911" t="s">
        <v>24</v>
      </c>
      <c r="S188" s="1981"/>
      <c r="T188" s="310"/>
      <c r="U188" s="311"/>
      <c r="V188" s="311" t="s">
        <v>250</v>
      </c>
      <c r="W188" s="312"/>
      <c r="X188" s="2875"/>
      <c r="Y188" s="1288"/>
      <c r="Z188" s="1288"/>
      <c r="AA188" s="1288"/>
      <c r="AB188" s="1288"/>
      <c r="AC188" s="1288"/>
      <c r="AD188" s="1288"/>
      <c r="AE188" s="1288"/>
      <c r="AF188" s="1288"/>
      <c r="AG188" s="1288"/>
      <c r="AH188" s="1288"/>
      <c r="AI188" s="1288"/>
      <c r="AJ188" s="1288"/>
      <c r="AK188" s="1288"/>
      <c r="AL188" s="2875"/>
      <c r="AM188" s="2875"/>
      <c r="AN188" s="2875"/>
      <c r="AO188" s="2875"/>
      <c r="AP188" s="2875"/>
      <c r="AQ188" s="2875"/>
      <c r="AR188" s="2875"/>
    </row>
    <row customHeight="1" ht="17.25">
      <c r="A189" s="1881"/>
      <c r="B189" s="2875"/>
      <c r="C189" s="1886"/>
      <c r="D189" s="1871"/>
      <c r="E189" s="1888"/>
      <c r="F189" s="1825"/>
      <c r="G189" s="1889"/>
      <c r="H189" s="1871"/>
      <c r="I189" s="1871"/>
      <c r="J189" s="1890"/>
      <c r="K189" s="1800"/>
      <c r="L189" s="2354"/>
      <c r="M189" s="2354"/>
      <c r="N189" s="2388"/>
      <c r="O189" s="1986"/>
      <c r="P189" s="310"/>
      <c r="Q189" s="311"/>
      <c r="R189" s="311" t="s">
        <v>251</v>
      </c>
      <c r="S189" s="1887"/>
      <c r="T189" s="1887"/>
      <c r="U189" s="1887"/>
      <c r="V189" s="1887"/>
      <c r="W189" s="312"/>
      <c r="X189" s="2875"/>
      <c r="Y189" s="1288"/>
      <c r="Z189" s="1288"/>
      <c r="AA189" s="1288"/>
      <c r="AB189" s="1288"/>
      <c r="AC189" s="1288"/>
      <c r="AD189" s="1288"/>
      <c r="AE189" s="1288"/>
      <c r="AF189" s="1288"/>
      <c r="AG189" s="1288"/>
      <c r="AH189" s="1288"/>
      <c r="AI189" s="1288"/>
      <c r="AJ189" s="1288"/>
      <c r="AK189" s="1288"/>
      <c r="AL189" s="2875"/>
      <c r="AM189" s="2875"/>
      <c r="AN189" s="2875"/>
      <c r="AO189" s="2875"/>
      <c r="AP189" s="2875"/>
      <c r="AQ189" s="2875"/>
      <c r="AR189" s="2875"/>
    </row>
    <row customHeight="1" ht="17.25">
      <c r="A190" s="1881"/>
      <c r="B190" s="2875"/>
      <c r="C190" s="1883"/>
      <c r="D190" s="1871"/>
      <c r="E190" s="1888"/>
      <c r="F190" s="1825"/>
      <c r="G190" s="1889"/>
      <c r="H190" s="1871"/>
      <c r="I190" s="1871"/>
      <c r="J190" s="1890"/>
      <c r="K190" s="1800"/>
      <c r="L190" s="1982" t="s">
        <v>103</v>
      </c>
      <c r="M190" s="1982" t="s">
        <v>146</v>
      </c>
      <c r="N190" s="2387" t="str">
        <f>IF(Z190="","",INDEX(TERRITORY_MR_LIST,MATCH(Z190,TERRITORY_LIST_ID,0)))</f>
        <v>Территория 11</v>
      </c>
      <c r="O190" s="2044" t="s">
        <v>56</v>
      </c>
      <c r="P190" s="1982"/>
      <c r="Q190" s="1982" t="s">
        <v>196</v>
      </c>
      <c r="R190" s="2911" t="s">
        <v>24</v>
      </c>
      <c r="S190" s="1981" t="s">
        <v>61</v>
      </c>
      <c r="T190" s="1852"/>
      <c r="U190" s="1852" t="s">
        <v>196</v>
      </c>
      <c r="V190" s="1884" t="s">
        <v>283</v>
      </c>
      <c r="W190" s="1842" t="s">
        <v>413</v>
      </c>
      <c r="X190" s="2875"/>
      <c r="Y190" s="1296"/>
      <c r="Z190" s="1296" t="s">
        <v>147</v>
      </c>
      <c r="AA190" s="1296"/>
      <c r="AB190" s="1296"/>
      <c r="AC190" s="2887" t="s">
        <v>243</v>
      </c>
      <c r="AD190" s="2887" t="s">
        <v>414</v>
      </c>
      <c r="AE190" s="1296" t="s">
        <v>448</v>
      </c>
      <c r="AF190" s="1296" t="s">
        <v>449</v>
      </c>
      <c r="AG190" s="1296" t="s">
        <v>450</v>
      </c>
      <c r="AH19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90" s="1296" t="str">
        <f>IF($G$18=0,"",$G$18)</f>
        <v>Производство тепловой энергии. Некомбинированная выработка, Передача. Тепловая энергия, Сбыт. Тепловая энергия</v>
      </c>
      <c r="AJ190" s="1296" t="str">
        <f>IF($J$158=0,"",$J$158)</f>
        <v>Тарифы на тепловую энергию, поставляемую потребителям</v>
      </c>
      <c r="AK190" s="1296" t="str">
        <f>IF($K$190="нет","без дифференциации",IF($N$190=0,"",$N$190))</f>
        <v>Территория 11</v>
      </c>
      <c r="AL190" s="1885" t="str">
        <f>IF($O$190="нет","без дифференциации",IF($R$190=0,"",$R$190))</f>
        <v>без дифференциации</v>
      </c>
      <c r="AM190" s="1885" t="str">
        <f>IF($S$190="нет","без дифференциации",IF($V$190=0,"",$V$190))</f>
        <v>потребители, присоединенные к тепловым сетям АО "МЭС"</v>
      </c>
      <c r="AN190" s="1296" t="str">
        <f>$I$158</f>
        <v>3</v>
      </c>
      <c r="AO190" s="1296" t="str">
        <f>$I$158&amp;"."&amp;$M$190</f>
        <v>3.11</v>
      </c>
      <c r="AP190" s="1296" t="str">
        <f>$I$158&amp;"."&amp;$M$190&amp;"."&amp;$Q$190</f>
        <v>3.11.1</v>
      </c>
      <c r="AQ190" s="1296" t="str">
        <f>$I$158&amp;"."&amp;$M$190&amp;"."&amp;$Q$190&amp;"."&amp;$U$190</f>
        <v>3.11.1.1</v>
      </c>
      <c r="AR190" s="2875"/>
    </row>
    <row customHeight="1" ht="17.25">
      <c r="A191" s="1881"/>
      <c r="B191" s="2875"/>
      <c r="C191" s="1883"/>
      <c r="D191" s="1871"/>
      <c r="E191" s="1888"/>
      <c r="F191" s="1825"/>
      <c r="G191" s="1889"/>
      <c r="H191" s="1796"/>
      <c r="I191" s="1796"/>
      <c r="J191" s="1797"/>
      <c r="K191" s="1889"/>
      <c r="L191" s="1796"/>
      <c r="M191" s="1796"/>
      <c r="N191" s="1889"/>
      <c r="O191" s="1889"/>
      <c r="P191" s="1796"/>
      <c r="Q191" s="1796"/>
      <c r="R191" s="1798"/>
      <c r="S191" s="1889"/>
      <c r="T191" s="1852" t="s">
        <v>103</v>
      </c>
      <c r="U191" s="1852" t="s">
        <v>102</v>
      </c>
      <c r="V191" s="1884" t="s">
        <v>371</v>
      </c>
      <c r="W191" s="1842" t="s">
        <v>413</v>
      </c>
      <c r="X191" s="2875"/>
      <c r="Y191" s="1296"/>
      <c r="Z191" s="1296"/>
      <c r="AA191" s="1296"/>
      <c r="AB191" s="1296"/>
      <c r="AC191" s="2887" t="s">
        <v>243</v>
      </c>
      <c r="AD191" s="2887" t="s">
        <v>414</v>
      </c>
      <c r="AE191" s="2887" t="s">
        <v>448</v>
      </c>
      <c r="AF191" s="2887" t="s">
        <v>449</v>
      </c>
      <c r="AG191" s="1296" t="s">
        <v>451</v>
      </c>
      <c r="AH19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91" s="1296" t="str">
        <f>IF($G$18=0,"",$G$18)</f>
        <v>Производство тепловой энергии. Некомбинированная выработка, Передача. Тепловая энергия, Сбыт. Тепловая энергия</v>
      </c>
      <c r="AJ191" s="1296" t="str">
        <f>IF($J$158=0,"",$J$158)</f>
        <v>Тарифы на тепловую энергию, поставляемую потребителям</v>
      </c>
      <c r="AK191" s="1296" t="str">
        <f>IF($K$190="нет","без дифференциации",IF($N$190=0,"",$N$190))</f>
        <v>Территория 11</v>
      </c>
      <c r="AL191" s="1885" t="str">
        <f>IF($O$190="нет","без дифференциации",IF($R$190=0,"",$R$190))</f>
        <v>без дифференциации</v>
      </c>
      <c r="AM191" s="1885" t="str">
        <f>IF($S$191="нет","без дифференциации",IF($V$191=0,"",$V$191))</f>
        <v>потребители, присоединенные к тепловым сетям МУП "Водоканал- Ревда"</v>
      </c>
      <c r="AN191" s="1296" t="str">
        <f>$I$158</f>
        <v>3</v>
      </c>
      <c r="AO191" s="1296" t="str">
        <f>$I$158&amp;"."&amp;$M$190</f>
        <v>3.11</v>
      </c>
      <c r="AP191" s="1296" t="str">
        <f>$I$158&amp;"."&amp;$M$190&amp;"."&amp;$Q$190</f>
        <v>3.11.1</v>
      </c>
      <c r="AQ191" s="1296" t="str">
        <f>$I$158&amp;"."&amp;$M$190&amp;"."&amp;$Q$190&amp;"."&amp;$U$191</f>
        <v>3.11.1.2</v>
      </c>
      <c r="AR191" s="2875"/>
    </row>
    <row customHeight="1" ht="17.25">
      <c r="A192" s="1881"/>
      <c r="B192" s="2875"/>
      <c r="C192" s="1886"/>
      <c r="D192" s="1871"/>
      <c r="E192" s="1888"/>
      <c r="F192" s="1825"/>
      <c r="G192" s="1889"/>
      <c r="H192" s="1871"/>
      <c r="I192" s="1871"/>
      <c r="J192" s="1890"/>
      <c r="K192" s="1800"/>
      <c r="L192" s="1982"/>
      <c r="M192" s="1982"/>
      <c r="N192" s="2387"/>
      <c r="O192" s="2045"/>
      <c r="P192" s="1982"/>
      <c r="Q192" s="1982"/>
      <c r="R192" s="2911" t="s">
        <v>24</v>
      </c>
      <c r="S192" s="1981"/>
      <c r="T192" s="310"/>
      <c r="U192" s="311"/>
      <c r="V192" s="311" t="s">
        <v>250</v>
      </c>
      <c r="W192" s="312"/>
      <c r="X192" s="2875"/>
      <c r="Y192" s="1288"/>
      <c r="Z192" s="1288"/>
      <c r="AA192" s="1288"/>
      <c r="AB192" s="1288"/>
      <c r="AC192" s="1288"/>
      <c r="AD192" s="1288"/>
      <c r="AE192" s="1288"/>
      <c r="AF192" s="1288"/>
      <c r="AG192" s="1288"/>
      <c r="AH192" s="1288"/>
      <c r="AI192" s="1288"/>
      <c r="AJ192" s="1288"/>
      <c r="AK192" s="1288"/>
      <c r="AL192" s="2875"/>
      <c r="AM192" s="2875"/>
      <c r="AN192" s="2875"/>
      <c r="AO192" s="2875"/>
      <c r="AP192" s="2875"/>
      <c r="AQ192" s="2875"/>
      <c r="AR192" s="2875"/>
    </row>
    <row customHeight="1" ht="17.25">
      <c r="A193" s="1881"/>
      <c r="B193" s="2875"/>
      <c r="C193" s="1886"/>
      <c r="D193" s="1871"/>
      <c r="E193" s="1888"/>
      <c r="F193" s="1825"/>
      <c r="G193" s="1889"/>
      <c r="H193" s="1871"/>
      <c r="I193" s="1871"/>
      <c r="J193" s="1890"/>
      <c r="K193" s="1800"/>
      <c r="L193" s="2354"/>
      <c r="M193" s="2354"/>
      <c r="N193" s="2388"/>
      <c r="O193" s="1986"/>
      <c r="P193" s="310"/>
      <c r="Q193" s="311"/>
      <c r="R193" s="311" t="s">
        <v>251</v>
      </c>
      <c r="S193" s="1887"/>
      <c r="T193" s="1887"/>
      <c r="U193" s="1887"/>
      <c r="V193" s="1887"/>
      <c r="W193" s="312"/>
      <c r="X193" s="2875"/>
      <c r="Y193" s="1288"/>
      <c r="Z193" s="1288"/>
      <c r="AA193" s="1288"/>
      <c r="AB193" s="1288"/>
      <c r="AC193" s="1288"/>
      <c r="AD193" s="1288"/>
      <c r="AE193" s="1288"/>
      <c r="AF193" s="1288"/>
      <c r="AG193" s="1288"/>
      <c r="AH193" s="1288"/>
      <c r="AI193" s="1288"/>
      <c r="AJ193" s="1288"/>
      <c r="AK193" s="1288"/>
      <c r="AL193" s="2875"/>
      <c r="AM193" s="2875"/>
      <c r="AN193" s="2875"/>
      <c r="AO193" s="2875"/>
      <c r="AP193" s="2875"/>
      <c r="AQ193" s="2875"/>
      <c r="AR193" s="2875"/>
    </row>
    <row customHeight="1" ht="17.25">
      <c r="A194" s="1881"/>
      <c r="B194" s="2875"/>
      <c r="C194" s="1883"/>
      <c r="D194" s="1871"/>
      <c r="E194" s="1888"/>
      <c r="F194" s="1825"/>
      <c r="G194" s="1889"/>
      <c r="H194" s="1871"/>
      <c r="I194" s="1871"/>
      <c r="J194" s="1890"/>
      <c r="K194" s="1800"/>
      <c r="L194" s="1982" t="s">
        <v>103</v>
      </c>
      <c r="M194" s="1982" t="s">
        <v>151</v>
      </c>
      <c r="N194" s="2387" t="str">
        <f>IF(Z194="","",INDEX(TERRITORY_MR_LIST,MATCH(Z194,TERRITORY_LIST_ID,0)))</f>
        <v>Территория 12</v>
      </c>
      <c r="O194" s="2044" t="s">
        <v>56</v>
      </c>
      <c r="P194" s="1982"/>
      <c r="Q194" s="1982" t="s">
        <v>196</v>
      </c>
      <c r="R194" s="2911" t="s">
        <v>24</v>
      </c>
      <c r="S194" s="1981" t="s">
        <v>61</v>
      </c>
      <c r="T194" s="1852"/>
      <c r="U194" s="1852" t="s">
        <v>196</v>
      </c>
      <c r="V194" s="1884" t="s">
        <v>289</v>
      </c>
      <c r="W194" s="1842" t="s">
        <v>413</v>
      </c>
      <c r="X194" s="2875"/>
      <c r="Y194" s="1296"/>
      <c r="Z194" s="1296" t="s">
        <v>152</v>
      </c>
      <c r="AA194" s="1296"/>
      <c r="AB194" s="1296"/>
      <c r="AC194" s="2887" t="s">
        <v>243</v>
      </c>
      <c r="AD194" s="2887" t="s">
        <v>414</v>
      </c>
      <c r="AE194" s="1296" t="s">
        <v>452</v>
      </c>
      <c r="AF194" s="1296" t="s">
        <v>453</v>
      </c>
      <c r="AG194" s="1296" t="s">
        <v>454</v>
      </c>
      <c r="AH19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94" s="1296" t="str">
        <f>IF($G$18=0,"",$G$18)</f>
        <v>Производство тепловой энергии. Некомбинированная выработка, Передача. Тепловая энергия, Сбыт. Тепловая энергия</v>
      </c>
      <c r="AJ194" s="1296" t="str">
        <f>IF($J$158=0,"",$J$158)</f>
        <v>Тарифы на тепловую энергию, поставляемую потребителям</v>
      </c>
      <c r="AK194" s="1296" t="str">
        <f>IF($K$194="нет","без дифференциации",IF($N$194=0,"",$N$194))</f>
        <v>Территория 12</v>
      </c>
      <c r="AL194" s="1885" t="str">
        <f>IF($O$194="нет","без дифференциации",IF($R$194=0,"",$R$194))</f>
        <v>без дифференциации</v>
      </c>
      <c r="AM194" s="1885" t="str">
        <f>IF($S$194="нет","без дифференциации",IF($V$194=0,"",$V$194))</f>
        <v>нп Высокий</v>
      </c>
      <c r="AN194" s="1296" t="str">
        <f>$I$158</f>
        <v>3</v>
      </c>
      <c r="AO194" s="1296" t="str">
        <f>$I$158&amp;"."&amp;$M$194</f>
        <v>3.12</v>
      </c>
      <c r="AP194" s="1296" t="str">
        <f>$I$158&amp;"."&amp;$M$194&amp;"."&amp;$Q$194</f>
        <v>3.12.1</v>
      </c>
      <c r="AQ194" s="1296" t="str">
        <f>$I$158&amp;"."&amp;$M$194&amp;"."&amp;$Q$194&amp;"."&amp;$U$194</f>
        <v>3.12.1.1</v>
      </c>
      <c r="AR194" s="2875"/>
    </row>
    <row customHeight="1" ht="17.25">
      <c r="A195" s="1881"/>
      <c r="B195" s="2875"/>
      <c r="C195" s="1886"/>
      <c r="D195" s="1871"/>
      <c r="E195" s="1888"/>
      <c r="F195" s="1825"/>
      <c r="G195" s="1889"/>
      <c r="H195" s="1871"/>
      <c r="I195" s="1871"/>
      <c r="J195" s="1890"/>
      <c r="K195" s="1800"/>
      <c r="L195" s="1982"/>
      <c r="M195" s="1982"/>
      <c r="N195" s="2387"/>
      <c r="O195" s="2045"/>
      <c r="P195" s="1982"/>
      <c r="Q195" s="1982"/>
      <c r="R195" s="2911" t="s">
        <v>24</v>
      </c>
      <c r="S195" s="1981"/>
      <c r="T195" s="310"/>
      <c r="U195" s="311"/>
      <c r="V195" s="311" t="s">
        <v>250</v>
      </c>
      <c r="W195" s="312"/>
      <c r="X195" s="2875"/>
      <c r="Y195" s="1288"/>
      <c r="Z195" s="1288"/>
      <c r="AA195" s="1288"/>
      <c r="AB195" s="1288"/>
      <c r="AC195" s="1288"/>
      <c r="AD195" s="1288"/>
      <c r="AE195" s="1288"/>
      <c r="AF195" s="1288"/>
      <c r="AG195" s="1288"/>
      <c r="AH195" s="1288"/>
      <c r="AI195" s="1288"/>
      <c r="AJ195" s="1288"/>
      <c r="AK195" s="1288"/>
      <c r="AL195" s="2875"/>
      <c r="AM195" s="2875"/>
      <c r="AN195" s="2875"/>
      <c r="AO195" s="2875"/>
      <c r="AP195" s="2875"/>
      <c r="AQ195" s="2875"/>
      <c r="AR195" s="2875"/>
    </row>
    <row customHeight="1" ht="17.25">
      <c r="A196" s="1881"/>
      <c r="B196" s="2875"/>
      <c r="C196" s="1886"/>
      <c r="D196" s="1871"/>
      <c r="E196" s="1888"/>
      <c r="F196" s="1825"/>
      <c r="G196" s="1889"/>
      <c r="H196" s="1871"/>
      <c r="I196" s="1871"/>
      <c r="J196" s="1890"/>
      <c r="K196" s="1800"/>
      <c r="L196" s="2354"/>
      <c r="M196" s="2354"/>
      <c r="N196" s="2388"/>
      <c r="O196" s="1986"/>
      <c r="P196" s="310"/>
      <c r="Q196" s="311"/>
      <c r="R196" s="311" t="s">
        <v>251</v>
      </c>
      <c r="S196" s="1887"/>
      <c r="T196" s="1887"/>
      <c r="U196" s="1887"/>
      <c r="V196" s="1887"/>
      <c r="W196" s="312"/>
      <c r="X196" s="2875"/>
      <c r="Y196" s="1288"/>
      <c r="Z196" s="1288"/>
      <c r="AA196" s="1288"/>
      <c r="AB196" s="1288"/>
      <c r="AC196" s="1288"/>
      <c r="AD196" s="1288"/>
      <c r="AE196" s="1288"/>
      <c r="AF196" s="1288"/>
      <c r="AG196" s="1288"/>
      <c r="AH196" s="1288"/>
      <c r="AI196" s="1288"/>
      <c r="AJ196" s="1288"/>
      <c r="AK196" s="1288"/>
      <c r="AL196" s="2875"/>
      <c r="AM196" s="2875"/>
      <c r="AN196" s="2875"/>
      <c r="AO196" s="2875"/>
      <c r="AP196" s="2875"/>
      <c r="AQ196" s="2875"/>
      <c r="AR196" s="2875"/>
    </row>
    <row customHeight="1" ht="17.25">
      <c r="A197" s="1881"/>
      <c r="B197" s="2875"/>
      <c r="C197" s="1883"/>
      <c r="D197" s="1871"/>
      <c r="E197" s="1888"/>
      <c r="F197" s="1825"/>
      <c r="G197" s="1889"/>
      <c r="H197" s="1871"/>
      <c r="I197" s="1871"/>
      <c r="J197" s="1890"/>
      <c r="K197" s="1800"/>
      <c r="L197" s="1982" t="s">
        <v>103</v>
      </c>
      <c r="M197" s="1982" t="s">
        <v>155</v>
      </c>
      <c r="N197" s="2387" t="str">
        <f>IF(Z197="","",INDEX(TERRITORY_MR_LIST,MATCH(Z197,TERRITORY_LIST_ID,0)))</f>
        <v>Территория 13</v>
      </c>
      <c r="O197" s="2044" t="s">
        <v>56</v>
      </c>
      <c r="P197" s="1982"/>
      <c r="Q197" s="1982" t="s">
        <v>196</v>
      </c>
      <c r="R197" s="2911" t="s">
        <v>24</v>
      </c>
      <c r="S197" s="1981" t="s">
        <v>61</v>
      </c>
      <c r="T197" s="1852"/>
      <c r="U197" s="1852" t="s">
        <v>196</v>
      </c>
      <c r="V197" s="1884" t="s">
        <v>293</v>
      </c>
      <c r="W197" s="1842" t="s">
        <v>413</v>
      </c>
      <c r="X197" s="2875"/>
      <c r="Y197" s="1296"/>
      <c r="Z197" s="1296" t="s">
        <v>156</v>
      </c>
      <c r="AA197" s="1296"/>
      <c r="AB197" s="1296"/>
      <c r="AC197" s="2887" t="s">
        <v>243</v>
      </c>
      <c r="AD197" s="2887" t="s">
        <v>414</v>
      </c>
      <c r="AE197" s="1296" t="s">
        <v>455</v>
      </c>
      <c r="AF197" s="1296" t="s">
        <v>456</v>
      </c>
      <c r="AG197" s="1296" t="s">
        <v>457</v>
      </c>
      <c r="AH19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97" s="1296" t="str">
        <f>IF($G$18=0,"",$G$18)</f>
        <v>Производство тепловой энергии. Некомбинированная выработка, Передача. Тепловая энергия, Сбыт. Тепловая энергия</v>
      </c>
      <c r="AJ197" s="1296" t="str">
        <f>IF($J$158=0,"",$J$158)</f>
        <v>Тарифы на тепловую энергию, поставляемую потребителям</v>
      </c>
      <c r="AK197" s="1296" t="str">
        <f>IF($K$197="нет","без дифференциации",IF($N$197=0,"",$N$197))</f>
        <v>Территория 13</v>
      </c>
      <c r="AL197" s="1885" t="str">
        <f>IF($O$197="нет","без дифференциации",IF($R$197=0,"",$R$197))</f>
        <v>без дифференциации</v>
      </c>
      <c r="AM197" s="1885" t="str">
        <f>IF($S$197="нет","без дифференциации",IF($V$197=0,"",$V$197))</f>
        <v>город Полярный</v>
      </c>
      <c r="AN197" s="1296" t="str">
        <f>$I$158</f>
        <v>3</v>
      </c>
      <c r="AO197" s="1296" t="str">
        <f>$I$158&amp;"."&amp;$M$197</f>
        <v>3.13</v>
      </c>
      <c r="AP197" s="1296" t="str">
        <f>$I$158&amp;"."&amp;$M$197&amp;"."&amp;$Q$197</f>
        <v>3.13.1</v>
      </c>
      <c r="AQ197" s="1296" t="str">
        <f>$I$158&amp;"."&amp;$M$197&amp;"."&amp;$Q$197&amp;"."&amp;$U$197</f>
        <v>3.13.1.1</v>
      </c>
      <c r="AR197" s="2875"/>
    </row>
    <row customHeight="1" ht="17.25">
      <c r="A198" s="1881"/>
      <c r="B198" s="2875"/>
      <c r="C198" s="1883"/>
      <c r="D198" s="1871"/>
      <c r="E198" s="1888"/>
      <c r="F198" s="1825"/>
      <c r="G198" s="1889"/>
      <c r="H198" s="1796"/>
      <c r="I198" s="1796"/>
      <c r="J198" s="1797"/>
      <c r="K198" s="1889"/>
      <c r="L198" s="1796"/>
      <c r="M198" s="1796"/>
      <c r="N198" s="1889"/>
      <c r="O198" s="1889"/>
      <c r="P198" s="1796"/>
      <c r="Q198" s="1796"/>
      <c r="R198" s="1798"/>
      <c r="S198" s="1889"/>
      <c r="T198" s="1852" t="s">
        <v>103</v>
      </c>
      <c r="U198" s="1852" t="s">
        <v>102</v>
      </c>
      <c r="V198" s="1884" t="s">
        <v>297</v>
      </c>
      <c r="W198" s="1842" t="s">
        <v>413</v>
      </c>
      <c r="X198" s="2875"/>
      <c r="Y198" s="1296"/>
      <c r="Z198" s="1296"/>
      <c r="AA198" s="1296"/>
      <c r="AB198" s="1296"/>
      <c r="AC198" s="2887" t="s">
        <v>243</v>
      </c>
      <c r="AD198" s="2887" t="s">
        <v>414</v>
      </c>
      <c r="AE198" s="2887" t="s">
        <v>455</v>
      </c>
      <c r="AF198" s="2887" t="s">
        <v>456</v>
      </c>
      <c r="AG198" s="1296" t="s">
        <v>458</v>
      </c>
      <c r="AH19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98" s="1296" t="str">
        <f>IF($G$18=0,"",$G$18)</f>
        <v>Производство тепловой энергии. Некомбинированная выработка, Передача. Тепловая энергия, Сбыт. Тепловая энергия</v>
      </c>
      <c r="AJ198" s="1296" t="str">
        <f>IF($J$158=0,"",$J$158)</f>
        <v>Тарифы на тепловую энергию, поставляемую потребителям</v>
      </c>
      <c r="AK198" s="1296" t="str">
        <f>IF($K$197="нет","без дифференциации",IF($N$197=0,"",$N$197))</f>
        <v>Территория 13</v>
      </c>
      <c r="AL198" s="1885" t="str">
        <f>IF($O$197="нет","без дифференциации",IF($R$197=0,"",$R$197))</f>
        <v>без дифференциации</v>
      </c>
      <c r="AM198" s="1885" t="str">
        <f>IF($S$198="нет","без дифференциации",IF($V$198=0,"",$V$198))</f>
        <v>город Гаджиево</v>
      </c>
      <c r="AN198" s="1296" t="str">
        <f>$I$158</f>
        <v>3</v>
      </c>
      <c r="AO198" s="1296" t="str">
        <f>$I$158&amp;"."&amp;$M$197</f>
        <v>3.13</v>
      </c>
      <c r="AP198" s="1296" t="str">
        <f>$I$158&amp;"."&amp;$M$197&amp;"."&amp;$Q$197</f>
        <v>3.13.1</v>
      </c>
      <c r="AQ198" s="1296" t="str">
        <f>$I$158&amp;"."&amp;$M$197&amp;"."&amp;$Q$197&amp;"."&amp;$U$198</f>
        <v>3.13.1.2</v>
      </c>
      <c r="AR198" s="2875"/>
    </row>
    <row customHeight="1" ht="17.25">
      <c r="A199" s="1881"/>
      <c r="B199" s="2875"/>
      <c r="C199" s="1883"/>
      <c r="D199" s="1871"/>
      <c r="E199" s="1888"/>
      <c r="F199" s="1825"/>
      <c r="G199" s="1889"/>
      <c r="H199" s="1796"/>
      <c r="I199" s="1796"/>
      <c r="J199" s="1797"/>
      <c r="K199" s="1889"/>
      <c r="L199" s="1796"/>
      <c r="M199" s="1796"/>
      <c r="N199" s="1889"/>
      <c r="O199" s="1889"/>
      <c r="P199" s="1796"/>
      <c r="Q199" s="1796"/>
      <c r="R199" s="1798"/>
      <c r="S199" s="1889"/>
      <c r="T199" s="1852" t="s">
        <v>103</v>
      </c>
      <c r="U199" s="1852" t="s">
        <v>89</v>
      </c>
      <c r="V199" s="1884" t="s">
        <v>459</v>
      </c>
      <c r="W199" s="1842" t="s">
        <v>413</v>
      </c>
      <c r="X199" s="2875"/>
      <c r="Y199" s="1296"/>
      <c r="Z199" s="1296"/>
      <c r="AA199" s="1296"/>
      <c r="AB199" s="1296"/>
      <c r="AC199" s="2887" t="s">
        <v>243</v>
      </c>
      <c r="AD199" s="2887" t="s">
        <v>414</v>
      </c>
      <c r="AE199" s="2887" t="s">
        <v>455</v>
      </c>
      <c r="AF199" s="2887" t="s">
        <v>456</v>
      </c>
      <c r="AG199" s="1296" t="s">
        <v>460</v>
      </c>
      <c r="AH199"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99" s="1296" t="str">
        <f>IF($G$18=0,"",$G$18)</f>
        <v>Производство тепловой энергии. Некомбинированная выработка, Передача. Тепловая энергия, Сбыт. Тепловая энергия</v>
      </c>
      <c r="AJ199" s="1296" t="str">
        <f>IF($J$158=0,"",$J$158)</f>
        <v>Тарифы на тепловую энергию, поставляемую потребителям</v>
      </c>
      <c r="AK199" s="1296" t="str">
        <f>IF($K$197="нет","без дифференциации",IF($N$197=0,"",$N$197))</f>
        <v>Территория 13</v>
      </c>
      <c r="AL199" s="1885" t="str">
        <f>IF($O$197="нет","без дифференциации",IF($R$197=0,"",$R$197))</f>
        <v>без дифференциации</v>
      </c>
      <c r="AM199" s="1885" t="str">
        <f>IF($S$199="нет","без дифференциации",IF($V$199=0,"",$V$199))</f>
        <v>населенный пункт Оленья Губа</v>
      </c>
      <c r="AN199" s="1296" t="str">
        <f>$I$158</f>
        <v>3</v>
      </c>
      <c r="AO199" s="1296" t="str">
        <f>$I$158&amp;"."&amp;$M$197</f>
        <v>3.13</v>
      </c>
      <c r="AP199" s="1296" t="str">
        <f>$I$158&amp;"."&amp;$M$197&amp;"."&amp;$Q$197</f>
        <v>3.13.1</v>
      </c>
      <c r="AQ199" s="1296" t="str">
        <f>$I$158&amp;"."&amp;$M$197&amp;"."&amp;$Q$197&amp;"."&amp;$U$199</f>
        <v>3.13.1.3</v>
      </c>
      <c r="AR199" s="2875"/>
    </row>
    <row customHeight="1" ht="17.25">
      <c r="A200" s="1881"/>
      <c r="B200" s="2875"/>
      <c r="C200" s="1883"/>
      <c r="D200" s="1871"/>
      <c r="E200" s="1888"/>
      <c r="F200" s="1825"/>
      <c r="G200" s="1889"/>
      <c r="H200" s="1796"/>
      <c r="I200" s="1796"/>
      <c r="J200" s="1797"/>
      <c r="K200" s="1889"/>
      <c r="L200" s="1796"/>
      <c r="M200" s="1796"/>
      <c r="N200" s="1889"/>
      <c r="O200" s="1889"/>
      <c r="P200" s="1796"/>
      <c r="Q200" s="1796"/>
      <c r="R200" s="1798"/>
      <c r="S200" s="1889"/>
      <c r="T200" s="1852" t="s">
        <v>103</v>
      </c>
      <c r="U200" s="1852" t="s">
        <v>90</v>
      </c>
      <c r="V200" s="1884" t="s">
        <v>301</v>
      </c>
      <c r="W200" s="1842" t="s">
        <v>413</v>
      </c>
      <c r="X200" s="2875"/>
      <c r="Y200" s="1296"/>
      <c r="Z200" s="1296"/>
      <c r="AA200" s="1296"/>
      <c r="AB200" s="1296"/>
      <c r="AC200" s="2887" t="s">
        <v>243</v>
      </c>
      <c r="AD200" s="2887" t="s">
        <v>414</v>
      </c>
      <c r="AE200" s="2887" t="s">
        <v>455</v>
      </c>
      <c r="AF200" s="2887" t="s">
        <v>456</v>
      </c>
      <c r="AG200" s="1296" t="s">
        <v>461</v>
      </c>
      <c r="AH20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00" s="1296" t="str">
        <f>IF($G$18=0,"",$G$18)</f>
        <v>Производство тепловой энергии. Некомбинированная выработка, Передача. Тепловая энергия, Сбыт. Тепловая энергия</v>
      </c>
      <c r="AJ200" s="1296" t="str">
        <f>IF($J$158=0,"",$J$158)</f>
        <v>Тарифы на тепловую энергию, поставляемую потребителям</v>
      </c>
      <c r="AK200" s="1296" t="str">
        <f>IF($K$197="нет","без дифференциации",IF($N$197=0,"",$N$197))</f>
        <v>Территория 13</v>
      </c>
      <c r="AL200" s="1885" t="str">
        <f>IF($O$197="нет","без дифференциации",IF($R$197=0,"",$R$197))</f>
        <v>без дифференциации</v>
      </c>
      <c r="AM200" s="1885" t="str">
        <f>IF($S$200="нет","без дифференциации",IF($V$200=0,"",$V$200))</f>
        <v>город Снежногорск</v>
      </c>
      <c r="AN200" s="1296" t="str">
        <f>$I$158</f>
        <v>3</v>
      </c>
      <c r="AO200" s="1296" t="str">
        <f>$I$158&amp;"."&amp;$M$197</f>
        <v>3.13</v>
      </c>
      <c r="AP200" s="1296" t="str">
        <f>$I$158&amp;"."&amp;$M$197&amp;"."&amp;$Q$197</f>
        <v>3.13.1</v>
      </c>
      <c r="AQ200" s="1296" t="str">
        <f>$I$158&amp;"."&amp;$M$197&amp;"."&amp;$Q$197&amp;"."&amp;$U$200</f>
        <v>3.13.1.4</v>
      </c>
      <c r="AR200" s="2875"/>
    </row>
    <row customHeight="1" ht="17.25">
      <c r="A201" s="1881"/>
      <c r="B201" s="2875"/>
      <c r="C201" s="1886"/>
      <c r="D201" s="1871"/>
      <c r="E201" s="1888"/>
      <c r="F201" s="1825"/>
      <c r="G201" s="1889"/>
      <c r="H201" s="1871"/>
      <c r="I201" s="1871"/>
      <c r="J201" s="1890"/>
      <c r="K201" s="1800"/>
      <c r="L201" s="1982"/>
      <c r="M201" s="1982"/>
      <c r="N201" s="2387"/>
      <c r="O201" s="2045"/>
      <c r="P201" s="1982"/>
      <c r="Q201" s="1982"/>
      <c r="R201" s="2911" t="s">
        <v>24</v>
      </c>
      <c r="S201" s="1981"/>
      <c r="T201" s="310"/>
      <c r="U201" s="311"/>
      <c r="V201" s="311" t="s">
        <v>250</v>
      </c>
      <c r="W201" s="312"/>
      <c r="X201" s="2875"/>
      <c r="Y201" s="1288"/>
      <c r="Z201" s="1288"/>
      <c r="AA201" s="1288"/>
      <c r="AB201" s="1288"/>
      <c r="AC201" s="1288"/>
      <c r="AD201" s="1288"/>
      <c r="AE201" s="1288"/>
      <c r="AF201" s="1288"/>
      <c r="AG201" s="1288"/>
      <c r="AH201" s="1288"/>
      <c r="AI201" s="1288"/>
      <c r="AJ201" s="1288"/>
      <c r="AK201" s="1288"/>
      <c r="AL201" s="2875"/>
      <c r="AM201" s="2875"/>
      <c r="AN201" s="2875"/>
      <c r="AO201" s="2875"/>
      <c r="AP201" s="2875"/>
      <c r="AQ201" s="2875"/>
      <c r="AR201" s="2875"/>
    </row>
    <row customHeight="1" ht="17.25">
      <c r="A202" s="1881"/>
      <c r="B202" s="2875"/>
      <c r="C202" s="1886"/>
      <c r="D202" s="1871"/>
      <c r="E202" s="1888"/>
      <c r="F202" s="1825"/>
      <c r="G202" s="1889"/>
      <c r="H202" s="1871"/>
      <c r="I202" s="1871"/>
      <c r="J202" s="1890"/>
      <c r="K202" s="1800"/>
      <c r="L202" s="2354"/>
      <c r="M202" s="2354"/>
      <c r="N202" s="2388"/>
      <c r="O202" s="1986"/>
      <c r="P202" s="310"/>
      <c r="Q202" s="311"/>
      <c r="R202" s="311" t="s">
        <v>251</v>
      </c>
      <c r="S202" s="1887"/>
      <c r="T202" s="1887"/>
      <c r="U202" s="1887"/>
      <c r="V202" s="1887"/>
      <c r="W202" s="312"/>
      <c r="X202" s="2875"/>
      <c r="Y202" s="1288"/>
      <c r="Z202" s="1288"/>
      <c r="AA202" s="1288"/>
      <c r="AB202" s="1288"/>
      <c r="AC202" s="1288"/>
      <c r="AD202" s="1288"/>
      <c r="AE202" s="1288"/>
      <c r="AF202" s="1288"/>
      <c r="AG202" s="1288"/>
      <c r="AH202" s="1288"/>
      <c r="AI202" s="1288"/>
      <c r="AJ202" s="1288"/>
      <c r="AK202" s="1288"/>
      <c r="AL202" s="2875"/>
      <c r="AM202" s="2875"/>
      <c r="AN202" s="2875"/>
      <c r="AO202" s="2875"/>
      <c r="AP202" s="2875"/>
      <c r="AQ202" s="2875"/>
      <c r="AR202" s="2875"/>
    </row>
    <row customHeight="1" ht="17.25">
      <c r="A203" s="1881"/>
      <c r="B203" s="2875"/>
      <c r="C203" s="1883"/>
      <c r="D203" s="1871"/>
      <c r="E203" s="1888"/>
      <c r="F203" s="1825"/>
      <c r="G203" s="1889"/>
      <c r="H203" s="1871"/>
      <c r="I203" s="1871"/>
      <c r="J203" s="1890"/>
      <c r="K203" s="1800"/>
      <c r="L203" s="1982" t="s">
        <v>103</v>
      </c>
      <c r="M203" s="1982" t="s">
        <v>159</v>
      </c>
      <c r="N203" s="2387" t="str">
        <f>IF(Z203="","",INDEX(TERRITORY_MR_LIST,MATCH(Z203,TERRITORY_LIST_ID,0)))</f>
        <v>Территория 14</v>
      </c>
      <c r="O203" s="2044" t="s">
        <v>56</v>
      </c>
      <c r="P203" s="1982"/>
      <c r="Q203" s="1982" t="s">
        <v>196</v>
      </c>
      <c r="R203" s="2911" t="s">
        <v>24</v>
      </c>
      <c r="S203" s="1981" t="s">
        <v>56</v>
      </c>
      <c r="T203" s="1852"/>
      <c r="U203" s="1852" t="s">
        <v>196</v>
      </c>
      <c r="V203" s="2912" t="s">
        <v>24</v>
      </c>
      <c r="W203" s="1842" t="s">
        <v>413</v>
      </c>
      <c r="X203" s="2875"/>
      <c r="Y203" s="1296"/>
      <c r="Z203" s="1296" t="s">
        <v>160</v>
      </c>
      <c r="AA203" s="1296"/>
      <c r="AB203" s="1296"/>
      <c r="AC203" s="2887" t="s">
        <v>243</v>
      </c>
      <c r="AD203" s="2887" t="s">
        <v>414</v>
      </c>
      <c r="AE203" s="1296" t="s">
        <v>462</v>
      </c>
      <c r="AF203" s="1296" t="s">
        <v>463</v>
      </c>
      <c r="AG203" s="1296" t="s">
        <v>464</v>
      </c>
      <c r="AH203"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03" s="1296" t="str">
        <f>IF($G$18=0,"",$G$18)</f>
        <v>Производство тепловой энергии. Некомбинированная выработка, Передача. Тепловая энергия, Сбыт. Тепловая энергия</v>
      </c>
      <c r="AJ203" s="1296" t="str">
        <f>IF($J$158=0,"",$J$158)</f>
        <v>Тарифы на тепловую энергию, поставляемую потребителям</v>
      </c>
      <c r="AK203" s="1296" t="str">
        <f>IF($K$203="нет","без дифференциации",IF($N$203=0,"",$N$203))</f>
        <v>Территория 14</v>
      </c>
      <c r="AL203" s="1885" t="str">
        <f>IF($O$203="нет","без дифференциации",IF($R$203=0,"",$R$203))</f>
        <v>без дифференциации</v>
      </c>
      <c r="AM203" s="1885" t="str">
        <f>IF($S$203="нет","без дифференциации",IF($V$203=0,"",$V$203))</f>
        <v>без дифференциации</v>
      </c>
      <c r="AN203" s="1296" t="str">
        <f>$I$158</f>
        <v>3</v>
      </c>
      <c r="AO203" s="1296" t="str">
        <f>$I$158&amp;"."&amp;$M$203</f>
        <v>3.14</v>
      </c>
      <c r="AP203" s="1296" t="str">
        <f>$I$158&amp;"."&amp;$M$203&amp;"."&amp;$Q$203</f>
        <v>3.14.1</v>
      </c>
      <c r="AQ203" s="1296" t="str">
        <f>$I$158&amp;"."&amp;$M$203&amp;"."&amp;$Q$203&amp;"."&amp;$U$203</f>
        <v>3.14.1.1</v>
      </c>
      <c r="AR203" s="2875"/>
    </row>
    <row customHeight="1" ht="17.25">
      <c r="A204" s="1881"/>
      <c r="B204" s="2875"/>
      <c r="C204" s="1886"/>
      <c r="D204" s="1871"/>
      <c r="E204" s="1888"/>
      <c r="F204" s="1825"/>
      <c r="G204" s="1889"/>
      <c r="H204" s="1871"/>
      <c r="I204" s="1871"/>
      <c r="J204" s="1890"/>
      <c r="K204" s="1800"/>
      <c r="L204" s="1982"/>
      <c r="M204" s="1982"/>
      <c r="N204" s="2387"/>
      <c r="O204" s="2045"/>
      <c r="P204" s="1982"/>
      <c r="Q204" s="1982"/>
      <c r="R204" s="2911" t="s">
        <v>24</v>
      </c>
      <c r="S204" s="1981"/>
      <c r="T204" s="310"/>
      <c r="U204" s="311"/>
      <c r="V204" s="311" t="s">
        <v>250</v>
      </c>
      <c r="W204" s="312"/>
      <c r="X204" s="2875"/>
      <c r="Y204" s="1288"/>
      <c r="Z204" s="1288"/>
      <c r="AA204" s="1288"/>
      <c r="AB204" s="1288"/>
      <c r="AC204" s="1288"/>
      <c r="AD204" s="1288"/>
      <c r="AE204" s="1288"/>
      <c r="AF204" s="1288"/>
      <c r="AG204" s="1288"/>
      <c r="AH204" s="1288"/>
      <c r="AI204" s="1288"/>
      <c r="AJ204" s="1288"/>
      <c r="AK204" s="1288"/>
      <c r="AL204" s="2875"/>
      <c r="AM204" s="2875"/>
      <c r="AN204" s="2875"/>
      <c r="AO204" s="2875"/>
      <c r="AP204" s="2875"/>
      <c r="AQ204" s="2875"/>
      <c r="AR204" s="2875"/>
    </row>
    <row customHeight="1" ht="17.25">
      <c r="A205" s="1881"/>
      <c r="B205" s="2875"/>
      <c r="C205" s="1886"/>
      <c r="D205" s="1871"/>
      <c r="E205" s="1888"/>
      <c r="F205" s="1825"/>
      <c r="G205" s="1889"/>
      <c r="H205" s="1871"/>
      <c r="I205" s="1871"/>
      <c r="J205" s="1890"/>
      <c r="K205" s="1800"/>
      <c r="L205" s="2354"/>
      <c r="M205" s="2354"/>
      <c r="N205" s="2388"/>
      <c r="O205" s="1986"/>
      <c r="P205" s="310"/>
      <c r="Q205" s="311"/>
      <c r="R205" s="311" t="s">
        <v>251</v>
      </c>
      <c r="S205" s="1887"/>
      <c r="T205" s="1887"/>
      <c r="U205" s="1887"/>
      <c r="V205" s="1887"/>
      <c r="W205" s="312"/>
      <c r="X205" s="2875"/>
      <c r="Y205" s="1288"/>
      <c r="Z205" s="1288"/>
      <c r="AA205" s="1288"/>
      <c r="AB205" s="1288"/>
      <c r="AC205" s="1288"/>
      <c r="AD205" s="1288"/>
      <c r="AE205" s="1288"/>
      <c r="AF205" s="1288"/>
      <c r="AG205" s="1288"/>
      <c r="AH205" s="1288"/>
      <c r="AI205" s="1288"/>
      <c r="AJ205" s="1288"/>
      <c r="AK205" s="1288"/>
      <c r="AL205" s="2875"/>
      <c r="AM205" s="2875"/>
      <c r="AN205" s="2875"/>
      <c r="AO205" s="2875"/>
      <c r="AP205" s="2875"/>
      <c r="AQ205" s="2875"/>
      <c r="AR205" s="2875"/>
    </row>
    <row customHeight="1" ht="17.25">
      <c r="A206" s="1881"/>
      <c r="B206" s="2875"/>
      <c r="C206" s="1883"/>
      <c r="D206" s="1871"/>
      <c r="E206" s="1888"/>
      <c r="F206" s="1825"/>
      <c r="G206" s="1889"/>
      <c r="H206" s="1871"/>
      <c r="I206" s="1871"/>
      <c r="J206" s="1890"/>
      <c r="K206" s="1800"/>
      <c r="L206" s="1982" t="s">
        <v>103</v>
      </c>
      <c r="M206" s="1982" t="s">
        <v>163</v>
      </c>
      <c r="N206" s="2387" t="str">
        <f>IF(Z206="","",INDEX(TERRITORY_MR_LIST,MATCH(Z206,TERRITORY_LIST_ID,0)))</f>
        <v>Территория 15</v>
      </c>
      <c r="O206" s="2044" t="s">
        <v>56</v>
      </c>
      <c r="P206" s="1982"/>
      <c r="Q206" s="1982" t="s">
        <v>196</v>
      </c>
      <c r="R206" s="2911" t="s">
        <v>24</v>
      </c>
      <c r="S206" s="1981" t="s">
        <v>56</v>
      </c>
      <c r="T206" s="1852"/>
      <c r="U206" s="1852" t="s">
        <v>196</v>
      </c>
      <c r="V206" s="2912" t="s">
        <v>24</v>
      </c>
      <c r="W206" s="1842" t="s">
        <v>413</v>
      </c>
      <c r="X206" s="2875"/>
      <c r="Y206" s="1296"/>
      <c r="Z206" s="1296" t="s">
        <v>164</v>
      </c>
      <c r="AA206" s="1296"/>
      <c r="AB206" s="1296"/>
      <c r="AC206" s="2887" t="s">
        <v>243</v>
      </c>
      <c r="AD206" s="2887" t="s">
        <v>414</v>
      </c>
      <c r="AE206" s="1296" t="s">
        <v>465</v>
      </c>
      <c r="AF206" s="1296" t="s">
        <v>466</v>
      </c>
      <c r="AG206" s="1296" t="s">
        <v>467</v>
      </c>
      <c r="AH206"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06" s="1296" t="str">
        <f>IF($G$18=0,"",$G$18)</f>
        <v>Производство тепловой энергии. Некомбинированная выработка, Передача. Тепловая энергия, Сбыт. Тепловая энергия</v>
      </c>
      <c r="AJ206" s="1296" t="str">
        <f>IF($J$158=0,"",$J$158)</f>
        <v>Тарифы на тепловую энергию, поставляемую потребителям</v>
      </c>
      <c r="AK206" s="1296" t="str">
        <f>IF($K$206="нет","без дифференциации",IF($N$206=0,"",$N$206))</f>
        <v>Территория 15</v>
      </c>
      <c r="AL206" s="1885" t="str">
        <f>IF($O$206="нет","без дифференциации",IF($R$206=0,"",$R$206))</f>
        <v>без дифференциации</v>
      </c>
      <c r="AM206" s="1885" t="str">
        <f>IF($S$206="нет","без дифференциации",IF($V$206=0,"",$V$206))</f>
        <v>без дифференциации</v>
      </c>
      <c r="AN206" s="1296" t="str">
        <f>$I$158</f>
        <v>3</v>
      </c>
      <c r="AO206" s="1296" t="str">
        <f>$I$158&amp;"."&amp;$M$206</f>
        <v>3.15</v>
      </c>
      <c r="AP206" s="1296" t="str">
        <f>$I$158&amp;"."&amp;$M$206&amp;"."&amp;$Q$206</f>
        <v>3.15.1</v>
      </c>
      <c r="AQ206" s="1296" t="str">
        <f>$I$158&amp;"."&amp;$M$206&amp;"."&amp;$Q$206&amp;"."&amp;$U$206</f>
        <v>3.15.1.1</v>
      </c>
      <c r="AR206" s="2875"/>
    </row>
    <row customHeight="1" ht="17.25">
      <c r="A207" s="1881"/>
      <c r="B207" s="2875"/>
      <c r="C207" s="1886"/>
      <c r="D207" s="1871"/>
      <c r="E207" s="1888"/>
      <c r="F207" s="1825"/>
      <c r="G207" s="1889"/>
      <c r="H207" s="1871"/>
      <c r="I207" s="1871"/>
      <c r="J207" s="1890"/>
      <c r="K207" s="1800"/>
      <c r="L207" s="1982"/>
      <c r="M207" s="1982"/>
      <c r="N207" s="2387"/>
      <c r="O207" s="2045"/>
      <c r="P207" s="1982"/>
      <c r="Q207" s="1982"/>
      <c r="R207" s="2911" t="s">
        <v>24</v>
      </c>
      <c r="S207" s="1981"/>
      <c r="T207" s="310"/>
      <c r="U207" s="311"/>
      <c r="V207" s="311" t="s">
        <v>250</v>
      </c>
      <c r="W207" s="312"/>
      <c r="X207" s="2875"/>
      <c r="Y207" s="1288"/>
      <c r="Z207" s="1288"/>
      <c r="AA207" s="1288"/>
      <c r="AB207" s="1288"/>
      <c r="AC207" s="1288"/>
      <c r="AD207" s="1288"/>
      <c r="AE207" s="1288"/>
      <c r="AF207" s="1288"/>
      <c r="AG207" s="1288"/>
      <c r="AH207" s="1288"/>
      <c r="AI207" s="1288"/>
      <c r="AJ207" s="1288"/>
      <c r="AK207" s="1288"/>
      <c r="AL207" s="2875"/>
      <c r="AM207" s="2875"/>
      <c r="AN207" s="2875"/>
      <c r="AO207" s="2875"/>
      <c r="AP207" s="2875"/>
      <c r="AQ207" s="2875"/>
      <c r="AR207" s="2875"/>
    </row>
    <row customHeight="1" ht="17.25">
      <c r="A208" s="1881"/>
      <c r="B208" s="2875"/>
      <c r="C208" s="1886"/>
      <c r="D208" s="1871"/>
      <c r="E208" s="1888"/>
      <c r="F208" s="1825"/>
      <c r="G208" s="1889"/>
      <c r="H208" s="1871"/>
      <c r="I208" s="1871"/>
      <c r="J208" s="1890"/>
      <c r="K208" s="1800"/>
      <c r="L208" s="2354"/>
      <c r="M208" s="2354"/>
      <c r="N208" s="2388"/>
      <c r="O208" s="1986"/>
      <c r="P208" s="310"/>
      <c r="Q208" s="311"/>
      <c r="R208" s="311" t="s">
        <v>251</v>
      </c>
      <c r="S208" s="1887"/>
      <c r="T208" s="1887"/>
      <c r="U208" s="1887"/>
      <c r="V208" s="1887"/>
      <c r="W208" s="312"/>
      <c r="X208" s="2875"/>
      <c r="Y208" s="1288"/>
      <c r="Z208" s="1288"/>
      <c r="AA208" s="1288"/>
      <c r="AB208" s="1288"/>
      <c r="AC208" s="1288"/>
      <c r="AD208" s="1288"/>
      <c r="AE208" s="1288"/>
      <c r="AF208" s="1288"/>
      <c r="AG208" s="1288"/>
      <c r="AH208" s="1288"/>
      <c r="AI208" s="1288"/>
      <c r="AJ208" s="1288"/>
      <c r="AK208" s="1288"/>
      <c r="AL208" s="2875"/>
      <c r="AM208" s="2875"/>
      <c r="AN208" s="2875"/>
      <c r="AO208" s="2875"/>
      <c r="AP208" s="2875"/>
      <c r="AQ208" s="2875"/>
      <c r="AR208" s="2875"/>
    </row>
    <row customHeight="1" ht="17.25">
      <c r="A209" s="1881"/>
      <c r="B209" s="2875"/>
      <c r="C209" s="1883"/>
      <c r="D209" s="1871"/>
      <c r="E209" s="1888"/>
      <c r="F209" s="1825"/>
      <c r="G209" s="1889"/>
      <c r="H209" s="1871"/>
      <c r="I209" s="1871"/>
      <c r="J209" s="1890"/>
      <c r="K209" s="1800"/>
      <c r="L209" s="1982" t="s">
        <v>103</v>
      </c>
      <c r="M209" s="1982" t="s">
        <v>169</v>
      </c>
      <c r="N209" s="2387" t="str">
        <f>IF(Z209="","",INDEX(TERRITORY_MR_LIST,MATCH(Z209,TERRITORY_LIST_ID,0)))</f>
        <v>Территория 16</v>
      </c>
      <c r="O209" s="2044" t="s">
        <v>56</v>
      </c>
      <c r="P209" s="1982"/>
      <c r="Q209" s="1982" t="s">
        <v>196</v>
      </c>
      <c r="R209" s="2911" t="s">
        <v>24</v>
      </c>
      <c r="S209" s="1981" t="s">
        <v>61</v>
      </c>
      <c r="T209" s="1852"/>
      <c r="U209" s="1852" t="s">
        <v>196</v>
      </c>
      <c r="V209" s="1884" t="s">
        <v>283</v>
      </c>
      <c r="W209" s="1842" t="s">
        <v>413</v>
      </c>
      <c r="X209" s="2875"/>
      <c r="Y209" s="1296"/>
      <c r="Z209" s="1296" t="s">
        <v>170</v>
      </c>
      <c r="AA209" s="1296"/>
      <c r="AB209" s="1296"/>
      <c r="AC209" s="2887" t="s">
        <v>243</v>
      </c>
      <c r="AD209" s="2887" t="s">
        <v>414</v>
      </c>
      <c r="AE209" s="1296" t="s">
        <v>468</v>
      </c>
      <c r="AF209" s="1296" t="s">
        <v>469</v>
      </c>
      <c r="AG209" s="1296" t="s">
        <v>470</v>
      </c>
      <c r="AH209"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09" s="1296" t="str">
        <f>IF($G$18=0,"",$G$18)</f>
        <v>Производство тепловой энергии. Некомбинированная выработка, Передача. Тепловая энергия, Сбыт. Тепловая энергия</v>
      </c>
      <c r="AJ209" s="1296" t="str">
        <f>IF($J$158=0,"",$J$158)</f>
        <v>Тарифы на тепловую энергию, поставляемую потребителям</v>
      </c>
      <c r="AK209" s="1296" t="str">
        <f>IF($K$209="нет","без дифференциации",IF($N$209=0,"",$N$209))</f>
        <v>Территория 16</v>
      </c>
      <c r="AL209" s="1885" t="str">
        <f>IF($O$209="нет","без дифференциации",IF($R$209=0,"",$R$209))</f>
        <v>без дифференциации</v>
      </c>
      <c r="AM209" s="1885" t="str">
        <f>IF($S$209="нет","без дифференциации",IF($V$209=0,"",$V$209))</f>
        <v>потребители, присоединенные к тепловым сетям АО "МЭС"</v>
      </c>
      <c r="AN209" s="1296" t="str">
        <f>$I$158</f>
        <v>3</v>
      </c>
      <c r="AO209" s="1296" t="str">
        <f>$I$158&amp;"."&amp;$M$209</f>
        <v>3.16</v>
      </c>
      <c r="AP209" s="1296" t="str">
        <f>$I$158&amp;"."&amp;$M$209&amp;"."&amp;$Q$209</f>
        <v>3.16.1</v>
      </c>
      <c r="AQ209" s="1296" t="str">
        <f>$I$158&amp;"."&amp;$M$209&amp;"."&amp;$Q$209&amp;"."&amp;$U$209</f>
        <v>3.16.1.1</v>
      </c>
      <c r="AR209" s="2875"/>
    </row>
    <row customHeight="1" ht="17.25">
      <c r="A210" s="1881"/>
      <c r="B210" s="2875"/>
      <c r="C210" s="1883"/>
      <c r="D210" s="1871"/>
      <c r="E210" s="1888"/>
      <c r="F210" s="1825"/>
      <c r="G210" s="1889"/>
      <c r="H210" s="1796"/>
      <c r="I210" s="1796"/>
      <c r="J210" s="1797"/>
      <c r="K210" s="1889"/>
      <c r="L210" s="1796"/>
      <c r="M210" s="1796"/>
      <c r="N210" s="1889"/>
      <c r="O210" s="1889"/>
      <c r="P210" s="1796"/>
      <c r="Q210" s="1796"/>
      <c r="R210" s="1798"/>
      <c r="S210" s="1889"/>
      <c r="T210" s="1852" t="s">
        <v>103</v>
      </c>
      <c r="U210" s="1852" t="s">
        <v>102</v>
      </c>
      <c r="V210" s="1884" t="s">
        <v>309</v>
      </c>
      <c r="W210" s="1842" t="s">
        <v>413</v>
      </c>
      <c r="X210" s="2875"/>
      <c r="Y210" s="1296"/>
      <c r="Z210" s="1296"/>
      <c r="AA210" s="1296"/>
      <c r="AB210" s="1296"/>
      <c r="AC210" s="2887" t="s">
        <v>243</v>
      </c>
      <c r="AD210" s="2887" t="s">
        <v>414</v>
      </c>
      <c r="AE210" s="2887" t="s">
        <v>468</v>
      </c>
      <c r="AF210" s="2887" t="s">
        <v>469</v>
      </c>
      <c r="AG210" s="1296" t="s">
        <v>471</v>
      </c>
      <c r="AH21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10" s="1296" t="str">
        <f>IF($G$18=0,"",$G$18)</f>
        <v>Производство тепловой энергии. Некомбинированная выработка, Передача. Тепловая энергия, Сбыт. Тепловая энергия</v>
      </c>
      <c r="AJ210" s="1296" t="str">
        <f>IF($J$158=0,"",$J$158)</f>
        <v>Тарифы на тепловую энергию, поставляемую потребителям</v>
      </c>
      <c r="AK210" s="1296" t="str">
        <f>IF($K$209="нет","без дифференциации",IF($N$209=0,"",$N$209))</f>
        <v>Территория 16</v>
      </c>
      <c r="AL210" s="1885" t="str">
        <f>IF($O$209="нет","без дифференциации",IF($R$209=0,"",$R$209))</f>
        <v>без дифференциации</v>
      </c>
      <c r="AM210" s="1885" t="str">
        <f>IF($S$210="нет","без дифференциации",IF($V$210=0,"",$V$210))</f>
        <v>потребители, присоединенные к тепловым сетям МУП "Тепловые сети"</v>
      </c>
      <c r="AN210" s="1296" t="str">
        <f>$I$158</f>
        <v>3</v>
      </c>
      <c r="AO210" s="1296" t="str">
        <f>$I$158&amp;"."&amp;$M$209</f>
        <v>3.16</v>
      </c>
      <c r="AP210" s="1296" t="str">
        <f>$I$158&amp;"."&amp;$M$209&amp;"."&amp;$Q$209</f>
        <v>3.16.1</v>
      </c>
      <c r="AQ210" s="1296" t="str">
        <f>$I$158&amp;"."&amp;$M$209&amp;"."&amp;$Q$209&amp;"."&amp;$U$210</f>
        <v>3.16.1.2</v>
      </c>
      <c r="AR210" s="2875"/>
    </row>
    <row customHeight="1" ht="17.25">
      <c r="A211" s="1881"/>
      <c r="B211" s="2875"/>
      <c r="C211" s="1886"/>
      <c r="D211" s="1871"/>
      <c r="E211" s="1888"/>
      <c r="F211" s="1825"/>
      <c r="G211" s="1889"/>
      <c r="H211" s="1871"/>
      <c r="I211" s="1871"/>
      <c r="J211" s="1890"/>
      <c r="K211" s="1800"/>
      <c r="L211" s="1982"/>
      <c r="M211" s="1982"/>
      <c r="N211" s="2387"/>
      <c r="O211" s="2045"/>
      <c r="P211" s="1982"/>
      <c r="Q211" s="1982"/>
      <c r="R211" s="2911" t="s">
        <v>24</v>
      </c>
      <c r="S211" s="1981"/>
      <c r="T211" s="310"/>
      <c r="U211" s="311"/>
      <c r="V211" s="311" t="s">
        <v>250</v>
      </c>
      <c r="W211" s="312"/>
      <c r="X211" s="2875"/>
      <c r="Y211" s="1288"/>
      <c r="Z211" s="1288"/>
      <c r="AA211" s="1288"/>
      <c r="AB211" s="1288"/>
      <c r="AC211" s="1288"/>
      <c r="AD211" s="1288"/>
      <c r="AE211" s="1288"/>
      <c r="AF211" s="1288"/>
      <c r="AG211" s="1288"/>
      <c r="AH211" s="1288"/>
      <c r="AI211" s="1288"/>
      <c r="AJ211" s="1288"/>
      <c r="AK211" s="1288"/>
      <c r="AL211" s="2875"/>
      <c r="AM211" s="2875"/>
      <c r="AN211" s="2875"/>
      <c r="AO211" s="2875"/>
      <c r="AP211" s="2875"/>
      <c r="AQ211" s="2875"/>
      <c r="AR211" s="2875"/>
    </row>
    <row customHeight="1" ht="17.25">
      <c r="A212" s="1881"/>
      <c r="B212" s="2875"/>
      <c r="C212" s="1886"/>
      <c r="D212" s="1871"/>
      <c r="E212" s="1888"/>
      <c r="F212" s="1825"/>
      <c r="G212" s="1889"/>
      <c r="H212" s="1871"/>
      <c r="I212" s="1871"/>
      <c r="J212" s="1890"/>
      <c r="K212" s="1800"/>
      <c r="L212" s="2354"/>
      <c r="M212" s="2354"/>
      <c r="N212" s="2388"/>
      <c r="O212" s="1986"/>
      <c r="P212" s="310"/>
      <c r="Q212" s="311"/>
      <c r="R212" s="311" t="s">
        <v>251</v>
      </c>
      <c r="S212" s="1887"/>
      <c r="T212" s="1887"/>
      <c r="U212" s="1887"/>
      <c r="V212" s="1887"/>
      <c r="W212" s="312"/>
      <c r="X212" s="2875"/>
      <c r="Y212" s="1288"/>
      <c r="Z212" s="1288"/>
      <c r="AA212" s="1288"/>
      <c r="AB212" s="1288"/>
      <c r="AC212" s="1288"/>
      <c r="AD212" s="1288"/>
      <c r="AE212" s="1288"/>
      <c r="AF212" s="1288"/>
      <c r="AG212" s="1288"/>
      <c r="AH212" s="1288"/>
      <c r="AI212" s="1288"/>
      <c r="AJ212" s="1288"/>
      <c r="AK212" s="1288"/>
      <c r="AL212" s="2875"/>
      <c r="AM212" s="2875"/>
      <c r="AN212" s="2875"/>
      <c r="AO212" s="2875"/>
      <c r="AP212" s="2875"/>
      <c r="AQ212" s="2875"/>
      <c r="AR212" s="2875"/>
    </row>
    <row customHeight="1" ht="17.25">
      <c r="A213" s="1881"/>
      <c r="B213" s="2875"/>
      <c r="C213" s="1883"/>
      <c r="D213" s="1871"/>
      <c r="E213" s="1888"/>
      <c r="F213" s="1825"/>
      <c r="G213" s="1889"/>
      <c r="H213" s="1871"/>
      <c r="I213" s="1871"/>
      <c r="J213" s="1890"/>
      <c r="K213" s="1800"/>
      <c r="L213" s="1982" t="s">
        <v>103</v>
      </c>
      <c r="M213" s="1982" t="s">
        <v>174</v>
      </c>
      <c r="N213" s="2387" t="str">
        <f>IF(Z213="","",INDEX(TERRITORY_MR_LIST,MATCH(Z213,TERRITORY_LIST_ID,0)))</f>
        <v>Территория 17</v>
      </c>
      <c r="O213" s="2044" t="s">
        <v>56</v>
      </c>
      <c r="P213" s="1982"/>
      <c r="Q213" s="1982" t="s">
        <v>196</v>
      </c>
      <c r="R213" s="2911" t="s">
        <v>24</v>
      </c>
      <c r="S213" s="1981" t="s">
        <v>56</v>
      </c>
      <c r="T213" s="1852"/>
      <c r="U213" s="1852" t="s">
        <v>196</v>
      </c>
      <c r="V213" s="2912" t="s">
        <v>24</v>
      </c>
      <c r="W213" s="1842" t="s">
        <v>413</v>
      </c>
      <c r="X213" s="2875"/>
      <c r="Y213" s="1296"/>
      <c r="Z213" s="1296" t="s">
        <v>175</v>
      </c>
      <c r="AA213" s="1296"/>
      <c r="AB213" s="1296"/>
      <c r="AC213" s="2887" t="s">
        <v>243</v>
      </c>
      <c r="AD213" s="2887" t="s">
        <v>414</v>
      </c>
      <c r="AE213" s="1296" t="s">
        <v>472</v>
      </c>
      <c r="AF213" s="1296" t="s">
        <v>473</v>
      </c>
      <c r="AG213" s="1296" t="s">
        <v>474</v>
      </c>
      <c r="AH213"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13" s="1296" t="str">
        <f>IF($G$18=0,"",$G$18)</f>
        <v>Производство тепловой энергии. Некомбинированная выработка, Передача. Тепловая энергия, Сбыт. Тепловая энергия</v>
      </c>
      <c r="AJ213" s="1296" t="str">
        <f>IF($J$158=0,"",$J$158)</f>
        <v>Тарифы на тепловую энергию, поставляемую потребителям</v>
      </c>
      <c r="AK213" s="1296" t="str">
        <f>IF($K$213="нет","без дифференциации",IF($N$213=0,"",$N$213))</f>
        <v>Территория 17</v>
      </c>
      <c r="AL213" s="1885" t="str">
        <f>IF($O$213="нет","без дифференциации",IF($R$213=0,"",$R$213))</f>
        <v>без дифференциации</v>
      </c>
      <c r="AM213" s="1885" t="str">
        <f>IF($S$213="нет","без дифференциации",IF($V$213=0,"",$V$213))</f>
        <v>без дифференциации</v>
      </c>
      <c r="AN213" s="1296" t="str">
        <f>$I$158</f>
        <v>3</v>
      </c>
      <c r="AO213" s="1296" t="str">
        <f>$I$158&amp;"."&amp;$M$213</f>
        <v>3.17</v>
      </c>
      <c r="AP213" s="1296" t="str">
        <f>$I$158&amp;"."&amp;$M$213&amp;"."&amp;$Q$213</f>
        <v>3.17.1</v>
      </c>
      <c r="AQ213" s="1296" t="str">
        <f>$I$158&amp;"."&amp;$M$213&amp;"."&amp;$Q$213&amp;"."&amp;$U$213</f>
        <v>3.17.1.1</v>
      </c>
      <c r="AR213" s="2875"/>
    </row>
    <row customHeight="1" ht="17.25">
      <c r="A214" s="1881"/>
      <c r="B214" s="2875"/>
      <c r="C214" s="1886"/>
      <c r="D214" s="1871"/>
      <c r="E214" s="1888"/>
      <c r="F214" s="1825"/>
      <c r="G214" s="1889"/>
      <c r="H214" s="1871"/>
      <c r="I214" s="1871"/>
      <c r="J214" s="1890"/>
      <c r="K214" s="1800"/>
      <c r="L214" s="1982"/>
      <c r="M214" s="1982"/>
      <c r="N214" s="2387"/>
      <c r="O214" s="2045"/>
      <c r="P214" s="1982"/>
      <c r="Q214" s="1982"/>
      <c r="R214" s="2911" t="s">
        <v>24</v>
      </c>
      <c r="S214" s="1981"/>
      <c r="T214" s="310"/>
      <c r="U214" s="311"/>
      <c r="V214" s="311" t="s">
        <v>250</v>
      </c>
      <c r="W214" s="312"/>
      <c r="X214" s="2875"/>
      <c r="Y214" s="1288"/>
      <c r="Z214" s="1288"/>
      <c r="AA214" s="1288"/>
      <c r="AB214" s="1288"/>
      <c r="AC214" s="1288"/>
      <c r="AD214" s="1288"/>
      <c r="AE214" s="1288"/>
      <c r="AF214" s="1288"/>
      <c r="AG214" s="1288"/>
      <c r="AH214" s="1288"/>
      <c r="AI214" s="1288"/>
      <c r="AJ214" s="1288"/>
      <c r="AK214" s="1288"/>
      <c r="AL214" s="2875"/>
      <c r="AM214" s="2875"/>
      <c r="AN214" s="2875"/>
      <c r="AO214" s="2875"/>
      <c r="AP214" s="2875"/>
      <c r="AQ214" s="2875"/>
      <c r="AR214" s="2875"/>
    </row>
    <row customHeight="1" ht="17.25">
      <c r="A215" s="1881"/>
      <c r="B215" s="2875"/>
      <c r="C215" s="1886"/>
      <c r="D215" s="1871"/>
      <c r="E215" s="1888"/>
      <c r="F215" s="1825"/>
      <c r="G215" s="1889"/>
      <c r="H215" s="1871"/>
      <c r="I215" s="1871"/>
      <c r="J215" s="1890"/>
      <c r="K215" s="1800"/>
      <c r="L215" s="2354"/>
      <c r="M215" s="2354"/>
      <c r="N215" s="2388"/>
      <c r="O215" s="1986"/>
      <c r="P215" s="310"/>
      <c r="Q215" s="311"/>
      <c r="R215" s="311" t="s">
        <v>251</v>
      </c>
      <c r="S215" s="1887"/>
      <c r="T215" s="1887"/>
      <c r="U215" s="1887"/>
      <c r="V215" s="1887"/>
      <c r="W215" s="312"/>
      <c r="X215" s="2875"/>
      <c r="Y215" s="1288"/>
      <c r="Z215" s="1288"/>
      <c r="AA215" s="1288"/>
      <c r="AB215" s="1288"/>
      <c r="AC215" s="1288"/>
      <c r="AD215" s="1288"/>
      <c r="AE215" s="1288"/>
      <c r="AF215" s="1288"/>
      <c r="AG215" s="1288"/>
      <c r="AH215" s="1288"/>
      <c r="AI215" s="1288"/>
      <c r="AJ215" s="1288"/>
      <c r="AK215" s="1288"/>
      <c r="AL215" s="2875"/>
      <c r="AM215" s="2875"/>
      <c r="AN215" s="2875"/>
      <c r="AO215" s="2875"/>
      <c r="AP215" s="2875"/>
      <c r="AQ215" s="2875"/>
      <c r="AR215" s="2875"/>
    </row>
    <row customHeight="1" ht="17.25">
      <c r="A216" s="1881"/>
      <c r="B216" s="2875"/>
      <c r="C216" s="1883"/>
      <c r="D216" s="1871"/>
      <c r="E216" s="1888"/>
      <c r="F216" s="1825"/>
      <c r="G216" s="1889"/>
      <c r="H216" s="1871"/>
      <c r="I216" s="1871"/>
      <c r="J216" s="1890"/>
      <c r="K216" s="1800"/>
      <c r="L216" s="1982" t="s">
        <v>103</v>
      </c>
      <c r="M216" s="1982" t="s">
        <v>178</v>
      </c>
      <c r="N216" s="2387" t="str">
        <f>IF(Z216="","",INDEX(TERRITORY_MR_LIST,MATCH(Z216,TERRITORY_LIST_ID,0)))</f>
        <v>Территория 18</v>
      </c>
      <c r="O216" s="2044" t="s">
        <v>56</v>
      </c>
      <c r="P216" s="1982"/>
      <c r="Q216" s="1982" t="s">
        <v>196</v>
      </c>
      <c r="R216" s="2911" t="s">
        <v>24</v>
      </c>
      <c r="S216" s="1981" t="s">
        <v>61</v>
      </c>
      <c r="T216" s="1852"/>
      <c r="U216" s="1852" t="s">
        <v>196</v>
      </c>
      <c r="V216" s="1884" t="s">
        <v>316</v>
      </c>
      <c r="W216" s="1842" t="s">
        <v>413</v>
      </c>
      <c r="X216" s="2875"/>
      <c r="Y216" s="1296"/>
      <c r="Z216" s="1296" t="s">
        <v>179</v>
      </c>
      <c r="AA216" s="1296"/>
      <c r="AB216" s="1296"/>
      <c r="AC216" s="2887" t="s">
        <v>243</v>
      </c>
      <c r="AD216" s="2887" t="s">
        <v>414</v>
      </c>
      <c r="AE216" s="1296" t="s">
        <v>475</v>
      </c>
      <c r="AF216" s="1296" t="s">
        <v>476</v>
      </c>
      <c r="AG216" s="1296" t="s">
        <v>477</v>
      </c>
      <c r="AH216"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16" s="1296" t="str">
        <f>IF($G$18=0,"",$G$18)</f>
        <v>Производство тепловой энергии. Некомбинированная выработка, Передача. Тепловая энергия, Сбыт. Тепловая энергия</v>
      </c>
      <c r="AJ216" s="1296" t="str">
        <f>IF($J$158=0,"",$J$158)</f>
        <v>Тарифы на тепловую энергию, поставляемую потребителям</v>
      </c>
      <c r="AK216" s="1296" t="str">
        <f>IF($K$216="нет","без дифференциации",IF($N$216=0,"",$N$216))</f>
        <v>Территория 18</v>
      </c>
      <c r="AL216" s="1885" t="str">
        <f>IF($O$216="нет","без дифференциации",IF($R$216=0,"",$R$216))</f>
        <v>без дифференциации</v>
      </c>
      <c r="AM216" s="1885" t="str">
        <f>IF($S$216="нет","без дифференциации",IF($V$216=0,"",$V$216))</f>
        <v>город Кандалакша (кроме микрорайона Нива-3)</v>
      </c>
      <c r="AN216" s="1296" t="str">
        <f>$I$158</f>
        <v>3</v>
      </c>
      <c r="AO216" s="1296" t="str">
        <f>$I$158&amp;"."&amp;$M$216</f>
        <v>3.18</v>
      </c>
      <c r="AP216" s="1296" t="str">
        <f>$I$158&amp;"."&amp;$M$216&amp;"."&amp;$Q$216</f>
        <v>3.18.1</v>
      </c>
      <c r="AQ216" s="1296" t="str">
        <f>$I$158&amp;"."&amp;$M$216&amp;"."&amp;$Q$216&amp;"."&amp;$U$216</f>
        <v>3.18.1.1</v>
      </c>
      <c r="AR216" s="2875"/>
    </row>
    <row customHeight="1" ht="17.25">
      <c r="A217" s="1881"/>
      <c r="B217" s="2875"/>
      <c r="C217" s="1883"/>
      <c r="D217" s="1871"/>
      <c r="E217" s="1888"/>
      <c r="F217" s="1825"/>
      <c r="G217" s="1889"/>
      <c r="H217" s="1796"/>
      <c r="I217" s="1796"/>
      <c r="J217" s="1797"/>
      <c r="K217" s="1889"/>
      <c r="L217" s="1796"/>
      <c r="M217" s="1796"/>
      <c r="N217" s="1889"/>
      <c r="O217" s="1889"/>
      <c r="P217" s="1796"/>
      <c r="Q217" s="1796"/>
      <c r="R217" s="1798"/>
      <c r="S217" s="1889"/>
      <c r="T217" s="1852" t="s">
        <v>103</v>
      </c>
      <c r="U217" s="1852" t="s">
        <v>102</v>
      </c>
      <c r="V217" s="1884" t="s">
        <v>320</v>
      </c>
      <c r="W217" s="1842" t="s">
        <v>413</v>
      </c>
      <c r="X217" s="2875"/>
      <c r="Y217" s="1296"/>
      <c r="Z217" s="1296"/>
      <c r="AA217" s="1296"/>
      <c r="AB217" s="1296"/>
      <c r="AC217" s="2887" t="s">
        <v>243</v>
      </c>
      <c r="AD217" s="2887" t="s">
        <v>414</v>
      </c>
      <c r="AE217" s="2887" t="s">
        <v>475</v>
      </c>
      <c r="AF217" s="2887" t="s">
        <v>476</v>
      </c>
      <c r="AG217" s="1296" t="s">
        <v>478</v>
      </c>
      <c r="AH21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17" s="1296" t="str">
        <f>IF($G$18=0,"",$G$18)</f>
        <v>Производство тепловой энергии. Некомбинированная выработка, Передача. Тепловая энергия, Сбыт. Тепловая энергия</v>
      </c>
      <c r="AJ217" s="1296" t="str">
        <f>IF($J$158=0,"",$J$158)</f>
        <v>Тарифы на тепловую энергию, поставляемую потребителям</v>
      </c>
      <c r="AK217" s="1296" t="str">
        <f>IF($K$216="нет","без дифференциации",IF($N$216=0,"",$N$216))</f>
        <v>Территория 18</v>
      </c>
      <c r="AL217" s="1885" t="str">
        <f>IF($O$216="нет","без дифференциации",IF($R$216=0,"",$R$216))</f>
        <v>без дифференциации</v>
      </c>
      <c r="AM217" s="1885" t="str">
        <f>IF($S$217="нет","без дифференциации",IF($V$217=0,"",$V$217))</f>
        <v>город Кандалакша (микрорайон Нива-3)</v>
      </c>
      <c r="AN217" s="1296" t="str">
        <f>$I$158</f>
        <v>3</v>
      </c>
      <c r="AO217" s="1296" t="str">
        <f>$I$158&amp;"."&amp;$M$216</f>
        <v>3.18</v>
      </c>
      <c r="AP217" s="1296" t="str">
        <f>$I$158&amp;"."&amp;$M$216&amp;"."&amp;$Q$216</f>
        <v>3.18.1</v>
      </c>
      <c r="AQ217" s="1296" t="str">
        <f>$I$158&amp;"."&amp;$M$216&amp;"."&amp;$Q$216&amp;"."&amp;$U$217</f>
        <v>3.18.1.2</v>
      </c>
      <c r="AR217" s="2875"/>
    </row>
    <row customHeight="1" ht="17.25">
      <c r="A218" s="1881"/>
      <c r="B218" s="2875"/>
      <c r="C218" s="1886"/>
      <c r="D218" s="1871"/>
      <c r="E218" s="1888"/>
      <c r="F218" s="1825"/>
      <c r="G218" s="1889"/>
      <c r="H218" s="1871"/>
      <c r="I218" s="1871"/>
      <c r="J218" s="1890"/>
      <c r="K218" s="1800"/>
      <c r="L218" s="1982"/>
      <c r="M218" s="1982"/>
      <c r="N218" s="2387"/>
      <c r="O218" s="2045"/>
      <c r="P218" s="1982"/>
      <c r="Q218" s="1982"/>
      <c r="R218" s="2911" t="s">
        <v>24</v>
      </c>
      <c r="S218" s="1981"/>
      <c r="T218" s="310"/>
      <c r="U218" s="311"/>
      <c r="V218" s="311" t="s">
        <v>250</v>
      </c>
      <c r="W218" s="312"/>
      <c r="X218" s="2875"/>
      <c r="Y218" s="1288"/>
      <c r="Z218" s="1288"/>
      <c r="AA218" s="1288"/>
      <c r="AB218" s="1288"/>
      <c r="AC218" s="1288"/>
      <c r="AD218" s="1288"/>
      <c r="AE218" s="1288"/>
      <c r="AF218" s="1288"/>
      <c r="AG218" s="1288"/>
      <c r="AH218" s="1288"/>
      <c r="AI218" s="1288"/>
      <c r="AJ218" s="1288"/>
      <c r="AK218" s="1288"/>
      <c r="AL218" s="2875"/>
      <c r="AM218" s="2875"/>
      <c r="AN218" s="2875"/>
      <c r="AO218" s="2875"/>
      <c r="AP218" s="2875"/>
      <c r="AQ218" s="2875"/>
      <c r="AR218" s="2875"/>
    </row>
    <row customHeight="1" ht="17.25">
      <c r="A219" s="1881"/>
      <c r="B219" s="2875"/>
      <c r="C219" s="1886"/>
      <c r="D219" s="1871"/>
      <c r="E219" s="1888"/>
      <c r="F219" s="1825"/>
      <c r="G219" s="1889"/>
      <c r="H219" s="1871"/>
      <c r="I219" s="1871"/>
      <c r="J219" s="1890"/>
      <c r="K219" s="1800"/>
      <c r="L219" s="2354"/>
      <c r="M219" s="2354"/>
      <c r="N219" s="2388"/>
      <c r="O219" s="1986"/>
      <c r="P219" s="310"/>
      <c r="Q219" s="311"/>
      <c r="R219" s="311" t="s">
        <v>251</v>
      </c>
      <c r="S219" s="1887"/>
      <c r="T219" s="1887"/>
      <c r="U219" s="1887"/>
      <c r="V219" s="1887"/>
      <c r="W219" s="312"/>
      <c r="X219" s="2875"/>
      <c r="Y219" s="1288"/>
      <c r="Z219" s="1288"/>
      <c r="AA219" s="1288"/>
      <c r="AB219" s="1288"/>
      <c r="AC219" s="1288"/>
      <c r="AD219" s="1288"/>
      <c r="AE219" s="1288"/>
      <c r="AF219" s="1288"/>
      <c r="AG219" s="1288"/>
      <c r="AH219" s="1288"/>
      <c r="AI219" s="1288"/>
      <c r="AJ219" s="1288"/>
      <c r="AK219" s="1288"/>
      <c r="AL219" s="2875"/>
      <c r="AM219" s="2875"/>
      <c r="AN219" s="2875"/>
      <c r="AO219" s="2875"/>
      <c r="AP219" s="2875"/>
      <c r="AQ219" s="2875"/>
      <c r="AR219" s="2875"/>
    </row>
    <row customHeight="1" ht="17.25">
      <c r="A220" s="1881"/>
      <c r="B220" s="2875"/>
      <c r="C220" s="1883"/>
      <c r="D220" s="1871"/>
      <c r="E220" s="1888"/>
      <c r="F220" s="1825"/>
      <c r="G220" s="1889"/>
      <c r="H220" s="1871"/>
      <c r="I220" s="1871"/>
      <c r="J220" s="1890"/>
      <c r="K220" s="1800"/>
      <c r="L220" s="1982" t="s">
        <v>103</v>
      </c>
      <c r="M220" s="1982" t="s">
        <v>183</v>
      </c>
      <c r="N220" s="2387" t="str">
        <f>IF(Z220="","",INDEX(TERRITORY_MR_LIST,MATCH(Z220,TERRITORY_LIST_ID,0)))</f>
        <v>Территория 19</v>
      </c>
      <c r="O220" s="2044" t="s">
        <v>56</v>
      </c>
      <c r="P220" s="1982"/>
      <c r="Q220" s="1982" t="s">
        <v>196</v>
      </c>
      <c r="R220" s="2911" t="s">
        <v>24</v>
      </c>
      <c r="S220" s="1981" t="s">
        <v>56</v>
      </c>
      <c r="T220" s="1852"/>
      <c r="U220" s="1852" t="s">
        <v>196</v>
      </c>
      <c r="V220" s="2912" t="s">
        <v>24</v>
      </c>
      <c r="W220" s="1842" t="s">
        <v>413</v>
      </c>
      <c r="X220" s="2875"/>
      <c r="Y220" s="1296"/>
      <c r="Z220" s="1296" t="s">
        <v>184</v>
      </c>
      <c r="AA220" s="1296"/>
      <c r="AB220" s="1296"/>
      <c r="AC220" s="2887" t="s">
        <v>243</v>
      </c>
      <c r="AD220" s="2887" t="s">
        <v>414</v>
      </c>
      <c r="AE220" s="1296" t="s">
        <v>479</v>
      </c>
      <c r="AF220" s="1296" t="s">
        <v>480</v>
      </c>
      <c r="AG220" s="1296" t="s">
        <v>481</v>
      </c>
      <c r="AH22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20" s="1296" t="str">
        <f>IF($G$18=0,"",$G$18)</f>
        <v>Производство тепловой энергии. Некомбинированная выработка, Передача. Тепловая энергия, Сбыт. Тепловая энергия</v>
      </c>
      <c r="AJ220" s="1296" t="str">
        <f>IF($J$158=0,"",$J$158)</f>
        <v>Тарифы на тепловую энергию, поставляемую потребителям</v>
      </c>
      <c r="AK220" s="1296" t="str">
        <f>IF($K$220="нет","без дифференциации",IF($N$220=0,"",$N$220))</f>
        <v>Территория 19</v>
      </c>
      <c r="AL220" s="1885" t="str">
        <f>IF($O$220="нет","без дифференциации",IF($R$220=0,"",$R$220))</f>
        <v>без дифференциации</v>
      </c>
      <c r="AM220" s="1885" t="str">
        <f>IF($S$220="нет","без дифференциации",IF($V$220=0,"",$V$220))</f>
        <v>без дифференциации</v>
      </c>
      <c r="AN220" s="1296" t="str">
        <f>$I$158</f>
        <v>3</v>
      </c>
      <c r="AO220" s="1296" t="str">
        <f>$I$158&amp;"."&amp;$M$220</f>
        <v>3.19</v>
      </c>
      <c r="AP220" s="1296" t="str">
        <f>$I$158&amp;"."&amp;$M$220&amp;"."&amp;$Q$220</f>
        <v>3.19.1</v>
      </c>
      <c r="AQ220" s="1296" t="str">
        <f>$I$158&amp;"."&amp;$M$220&amp;"."&amp;$Q$220&amp;"."&amp;$U$220</f>
        <v>3.19.1.1</v>
      </c>
      <c r="AR220" s="2875"/>
    </row>
    <row customHeight="1" ht="17.25">
      <c r="A221" s="1881"/>
      <c r="B221" s="2875"/>
      <c r="C221" s="1886"/>
      <c r="D221" s="1871"/>
      <c r="E221" s="1888"/>
      <c r="F221" s="1825"/>
      <c r="G221" s="1889"/>
      <c r="H221" s="1871"/>
      <c r="I221" s="1871"/>
      <c r="J221" s="1890"/>
      <c r="K221" s="1800"/>
      <c r="L221" s="1982"/>
      <c r="M221" s="1982"/>
      <c r="N221" s="2387"/>
      <c r="O221" s="2045"/>
      <c r="P221" s="1982"/>
      <c r="Q221" s="1982"/>
      <c r="R221" s="2911" t="s">
        <v>24</v>
      </c>
      <c r="S221" s="1981"/>
      <c r="T221" s="310"/>
      <c r="U221" s="311"/>
      <c r="V221" s="311" t="s">
        <v>250</v>
      </c>
      <c r="W221" s="312"/>
      <c r="X221" s="2875"/>
      <c r="Y221" s="1288"/>
      <c r="Z221" s="1288"/>
      <c r="AA221" s="1288"/>
      <c r="AB221" s="1288"/>
      <c r="AC221" s="1288"/>
      <c r="AD221" s="1288"/>
      <c r="AE221" s="1288"/>
      <c r="AF221" s="1288"/>
      <c r="AG221" s="1288"/>
      <c r="AH221" s="1288"/>
      <c r="AI221" s="1288"/>
      <c r="AJ221" s="1288"/>
      <c r="AK221" s="1288"/>
      <c r="AL221" s="2875"/>
      <c r="AM221" s="2875"/>
      <c r="AN221" s="2875"/>
      <c r="AO221" s="2875"/>
      <c r="AP221" s="2875"/>
      <c r="AQ221" s="2875"/>
      <c r="AR221" s="2875"/>
    </row>
    <row customHeight="1" ht="17.25">
      <c r="A222" s="1881"/>
      <c r="B222" s="2875"/>
      <c r="C222" s="1886"/>
      <c r="D222" s="1871"/>
      <c r="E222" s="1888"/>
      <c r="F222" s="1825"/>
      <c r="G222" s="1889"/>
      <c r="H222" s="1871"/>
      <c r="I222" s="1871"/>
      <c r="J222" s="1890"/>
      <c r="K222" s="1800"/>
      <c r="L222" s="2354"/>
      <c r="M222" s="2354"/>
      <c r="N222" s="2388"/>
      <c r="O222" s="1986"/>
      <c r="P222" s="310"/>
      <c r="Q222" s="311"/>
      <c r="R222" s="311" t="s">
        <v>251</v>
      </c>
      <c r="S222" s="1887"/>
      <c r="T222" s="1887"/>
      <c r="U222" s="1887"/>
      <c r="V222" s="1887"/>
      <c r="W222" s="312"/>
      <c r="X222" s="2875"/>
      <c r="Y222" s="1288"/>
      <c r="Z222" s="1288"/>
      <c r="AA222" s="1288"/>
      <c r="AB222" s="1288"/>
      <c r="AC222" s="1288"/>
      <c r="AD222" s="1288"/>
      <c r="AE222" s="1288"/>
      <c r="AF222" s="1288"/>
      <c r="AG222" s="1288"/>
      <c r="AH222" s="1288"/>
      <c r="AI222" s="1288"/>
      <c r="AJ222" s="1288"/>
      <c r="AK222" s="1288"/>
      <c r="AL222" s="2875"/>
      <c r="AM222" s="2875"/>
      <c r="AN222" s="2875"/>
      <c r="AO222" s="2875"/>
      <c r="AP222" s="2875"/>
      <c r="AQ222" s="2875"/>
      <c r="AR222" s="2875"/>
    </row>
    <row customHeight="1" ht="17.25">
      <c r="A223" s="1881"/>
      <c r="B223" s="2875"/>
      <c r="C223" s="1883"/>
      <c r="D223" s="1871"/>
      <c r="E223" s="1888"/>
      <c r="F223" s="1825"/>
      <c r="G223" s="1889"/>
      <c r="H223" s="1871"/>
      <c r="I223" s="1871"/>
      <c r="J223" s="1890"/>
      <c r="K223" s="1800"/>
      <c r="L223" s="1982" t="s">
        <v>103</v>
      </c>
      <c r="M223" s="1982" t="s">
        <v>119</v>
      </c>
      <c r="N223" s="2387" t="str">
        <f>IF(Z223="","",INDEX(TERRITORY_MR_LIST,MATCH(Z223,TERRITORY_LIST_ID,0)))</f>
        <v>Территория 20</v>
      </c>
      <c r="O223" s="2044" t="s">
        <v>56</v>
      </c>
      <c r="P223" s="1982"/>
      <c r="Q223" s="1982" t="s">
        <v>196</v>
      </c>
      <c r="R223" s="2911" t="s">
        <v>24</v>
      </c>
      <c r="S223" s="1981" t="s">
        <v>61</v>
      </c>
      <c r="T223" s="1852"/>
      <c r="U223" s="1852" t="s">
        <v>196</v>
      </c>
      <c r="V223" s="1884" t="s">
        <v>325</v>
      </c>
      <c r="W223" s="1842" t="s">
        <v>413</v>
      </c>
      <c r="X223" s="2875"/>
      <c r="Y223" s="1296"/>
      <c r="Z223" s="1296" t="s">
        <v>187</v>
      </c>
      <c r="AA223" s="1296"/>
      <c r="AB223" s="1296"/>
      <c r="AC223" s="2887" t="s">
        <v>243</v>
      </c>
      <c r="AD223" s="2887" t="s">
        <v>414</v>
      </c>
      <c r="AE223" s="1296" t="s">
        <v>482</v>
      </c>
      <c r="AF223" s="1296" t="s">
        <v>483</v>
      </c>
      <c r="AG223" s="1296" t="s">
        <v>484</v>
      </c>
      <c r="AH223"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23" s="1296" t="str">
        <f>IF($G$18=0,"",$G$18)</f>
        <v>Производство тепловой энергии. Некомбинированная выработка, Передача. Тепловая энергия, Сбыт. Тепловая энергия</v>
      </c>
      <c r="AJ223" s="1296" t="str">
        <f>IF($J$158=0,"",$J$158)</f>
        <v>Тарифы на тепловую энергию, поставляемую потребителям</v>
      </c>
      <c r="AK223" s="1296" t="str">
        <f>IF($K$223="нет","без дифференциации",IF($N$223=0,"",$N$223))</f>
        <v>Территория 20</v>
      </c>
      <c r="AL223" s="1885" t="str">
        <f>IF($O$223="нет","без дифференциации",IF($R$223=0,"",$R$223))</f>
        <v>без дифференциации</v>
      </c>
      <c r="AM223" s="1885" t="str">
        <f>IF($S$223="нет","без дифференциации",IF($V$223=0,"",$V$223))</f>
        <v>нп Лейпи</v>
      </c>
      <c r="AN223" s="1296" t="str">
        <f>$I$158</f>
        <v>3</v>
      </c>
      <c r="AO223" s="1296" t="str">
        <f>$I$158&amp;"."&amp;$M$223</f>
        <v>3.20</v>
      </c>
      <c r="AP223" s="1296" t="str">
        <f>$I$158&amp;"."&amp;$M$223&amp;"."&amp;$Q$223</f>
        <v>3.20.1</v>
      </c>
      <c r="AQ223" s="1296" t="str">
        <f>$I$158&amp;"."&amp;$M$223&amp;"."&amp;$Q$223&amp;"."&amp;$U$223</f>
        <v>3.20.1.1</v>
      </c>
      <c r="AR223" s="2875"/>
    </row>
    <row customHeight="1" ht="17.25">
      <c r="A224" s="1881"/>
      <c r="B224" s="2875"/>
      <c r="C224" s="1886"/>
      <c r="D224" s="1871"/>
      <c r="E224" s="1888"/>
      <c r="F224" s="1825"/>
      <c r="G224" s="1889"/>
      <c r="H224" s="1871"/>
      <c r="I224" s="1871"/>
      <c r="J224" s="1890"/>
      <c r="K224" s="1800"/>
      <c r="L224" s="1982"/>
      <c r="M224" s="1982"/>
      <c r="N224" s="2387"/>
      <c r="O224" s="2045"/>
      <c r="P224" s="1982"/>
      <c r="Q224" s="1982"/>
      <c r="R224" s="2911" t="s">
        <v>24</v>
      </c>
      <c r="S224" s="1981"/>
      <c r="T224" s="310"/>
      <c r="U224" s="311"/>
      <c r="V224" s="311" t="s">
        <v>250</v>
      </c>
      <c r="W224" s="312"/>
      <c r="X224" s="2875"/>
      <c r="Y224" s="1288"/>
      <c r="Z224" s="1288"/>
      <c r="AA224" s="1288"/>
      <c r="AB224" s="1288"/>
      <c r="AC224" s="1288"/>
      <c r="AD224" s="1288"/>
      <c r="AE224" s="1288"/>
      <c r="AF224" s="1288"/>
      <c r="AG224" s="1288"/>
      <c r="AH224" s="1288"/>
      <c r="AI224" s="1288"/>
      <c r="AJ224" s="1288"/>
      <c r="AK224" s="1288"/>
      <c r="AL224" s="2875"/>
      <c r="AM224" s="2875"/>
      <c r="AN224" s="2875"/>
      <c r="AO224" s="2875"/>
      <c r="AP224" s="2875"/>
      <c r="AQ224" s="2875"/>
      <c r="AR224" s="2875"/>
    </row>
    <row customHeight="1" ht="17.25">
      <c r="A225" s="1881"/>
      <c r="B225" s="2875"/>
      <c r="C225" s="1886"/>
      <c r="D225" s="1871"/>
      <c r="E225" s="1888"/>
      <c r="F225" s="1825"/>
      <c r="G225" s="1889"/>
      <c r="H225" s="1871"/>
      <c r="I225" s="1871"/>
      <c r="J225" s="1890"/>
      <c r="K225" s="1800"/>
      <c r="L225" s="2354"/>
      <c r="M225" s="2354"/>
      <c r="N225" s="2388"/>
      <c r="O225" s="1986"/>
      <c r="P225" s="310"/>
      <c r="Q225" s="311"/>
      <c r="R225" s="311" t="s">
        <v>251</v>
      </c>
      <c r="S225" s="1887"/>
      <c r="T225" s="1887"/>
      <c r="U225" s="1887"/>
      <c r="V225" s="1887"/>
      <c r="W225" s="312"/>
      <c r="X225" s="2875"/>
      <c r="Y225" s="1288"/>
      <c r="Z225" s="1288"/>
      <c r="AA225" s="1288"/>
      <c r="AB225" s="1288"/>
      <c r="AC225" s="1288"/>
      <c r="AD225" s="1288"/>
      <c r="AE225" s="1288"/>
      <c r="AF225" s="1288"/>
      <c r="AG225" s="1288"/>
      <c r="AH225" s="1288"/>
      <c r="AI225" s="1288"/>
      <c r="AJ225" s="1288"/>
      <c r="AK225" s="1288"/>
      <c r="AL225" s="2875"/>
      <c r="AM225" s="2875"/>
      <c r="AN225" s="2875"/>
      <c r="AO225" s="2875"/>
      <c r="AP225" s="2875"/>
      <c r="AQ225" s="2875"/>
      <c r="AR225" s="2875"/>
    </row>
    <row customHeight="1" ht="17.25">
      <c r="A226" s="1881"/>
      <c r="B226" s="2875"/>
      <c r="C226" s="1886"/>
      <c r="D226" s="1871"/>
      <c r="E226" s="1888"/>
      <c r="F226" s="1825"/>
      <c r="G226" s="1889"/>
      <c r="H226" s="2354"/>
      <c r="I226" s="2354"/>
      <c r="J226" s="2390"/>
      <c r="K226" s="1986"/>
      <c r="L226" s="310"/>
      <c r="M226" s="311"/>
      <c r="N226" s="311" t="s">
        <v>329</v>
      </c>
      <c r="O226" s="311"/>
      <c r="P226" s="311"/>
      <c r="Q226" s="311"/>
      <c r="R226" s="311"/>
      <c r="S226" s="1887"/>
      <c r="T226" s="1887"/>
      <c r="U226" s="1887"/>
      <c r="V226" s="1887"/>
      <c r="W226" s="312"/>
      <c r="X226" s="2875"/>
      <c r="Y226" s="1288"/>
      <c r="Z226" s="1288"/>
      <c r="AA226" s="1288"/>
      <c r="AB226" s="1288"/>
      <c r="AC226" s="1288"/>
      <c r="AD226" s="1288"/>
      <c r="AE226" s="1288"/>
      <c r="AF226" s="1288"/>
      <c r="AG226" s="1288"/>
      <c r="AH226" s="1288"/>
      <c r="AI226" s="1288"/>
      <c r="AJ226" s="1288"/>
      <c r="AK226" s="1288"/>
      <c r="AL226" s="2875"/>
      <c r="AM226" s="2875"/>
      <c r="AN226" s="2875"/>
      <c r="AO226" s="2875"/>
      <c r="AP226" s="2875"/>
      <c r="AQ226" s="2875"/>
      <c r="AR226" s="2875"/>
    </row>
    <row customHeight="1" ht="17.25">
      <c r="A227" s="1881"/>
      <c r="B227" s="2875"/>
      <c r="C227" s="1883"/>
      <c r="D227" s="1871"/>
      <c r="E227" s="1888"/>
      <c r="F227" s="1825"/>
      <c r="G227" s="1889"/>
      <c r="H227" s="2353" t="s">
        <v>103</v>
      </c>
      <c r="I227" s="2353" t="s">
        <v>90</v>
      </c>
      <c r="J227" s="2389" t="s">
        <v>485</v>
      </c>
      <c r="K227" s="2044" t="s">
        <v>61</v>
      </c>
      <c r="L227" s="1982"/>
      <c r="M227" s="1982" t="s">
        <v>196</v>
      </c>
      <c r="N227" s="2387" t="str">
        <f>IF(Z227="","",INDEX(TERRITORY_MR_LIST,MATCH(Z227,TERRITORY_LIST_ID,0)))</f>
        <v>Территория 15</v>
      </c>
      <c r="O227" s="2044" t="s">
        <v>56</v>
      </c>
      <c r="P227" s="1982"/>
      <c r="Q227" s="1982" t="s">
        <v>196</v>
      </c>
      <c r="R227" s="2911" t="s">
        <v>24</v>
      </c>
      <c r="S227" s="1981" t="s">
        <v>56</v>
      </c>
      <c r="T227" s="1852"/>
      <c r="U227" s="1852" t="s">
        <v>196</v>
      </c>
      <c r="V227" s="2912" t="s">
        <v>24</v>
      </c>
      <c r="W227" s="1842" t="s">
        <v>486</v>
      </c>
      <c r="X227" s="2875"/>
      <c r="Y227" s="1296"/>
      <c r="Z227" s="1296" t="s">
        <v>164</v>
      </c>
      <c r="AA227" s="1296"/>
      <c r="AB227" s="1296"/>
      <c r="AC227" s="2887" t="s">
        <v>243</v>
      </c>
      <c r="AD227" s="1296" t="s">
        <v>487</v>
      </c>
      <c r="AE227" s="1296" t="s">
        <v>488</v>
      </c>
      <c r="AF227" s="1296" t="s">
        <v>489</v>
      </c>
      <c r="AG227" s="1296" t="s">
        <v>490</v>
      </c>
      <c r="AH22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27" s="1296" t="str">
        <f>IF($G$18=0,"",$G$18)</f>
        <v>Производство тепловой энергии. Некомбинированная выработка, Передача. Тепловая энергия, Сбыт. Тепловая энергия</v>
      </c>
      <c r="AJ227" s="1296" t="str">
        <f>IF($J$227=0,"",$J$227)</f>
        <v>Тарифы на тепловую энергию на коллекторах источника тепловой энергии</v>
      </c>
      <c r="AK227" s="1296" t="str">
        <f>IF($K$227="нет","без дифференциации",IF($N$227=0,"",$N$227))</f>
        <v>Территория 15</v>
      </c>
      <c r="AL227" s="1885" t="str">
        <f>IF($O$227="нет","без дифференциации",IF($R$227=0,"",$R$227))</f>
        <v>без дифференциации</v>
      </c>
      <c r="AM227" s="1885" t="str">
        <f>IF($S$227="нет","без дифференциации",IF($V$227=0,"",$V$227))</f>
        <v>без дифференциации</v>
      </c>
      <c r="AN227" s="1296" t="str">
        <f>$I$227</f>
        <v>4</v>
      </c>
      <c r="AO227" s="1296" t="str">
        <f>$I$227&amp;"."&amp;$M$227</f>
        <v>4.1</v>
      </c>
      <c r="AP227" s="1296" t="str">
        <f>$I$227&amp;"."&amp;$M$227&amp;"."&amp;$Q$227</f>
        <v>4.1.1</v>
      </c>
      <c r="AQ227" s="1296" t="str">
        <f>$I$227&amp;"."&amp;$M$227&amp;"."&amp;$Q$227&amp;"."&amp;$U$227</f>
        <v>4.1.1.1</v>
      </c>
      <c r="AR227" s="2875"/>
    </row>
    <row customHeight="1" ht="17.25">
      <c r="A228" s="1881"/>
      <c r="B228" s="2875"/>
      <c r="C228" s="1886"/>
      <c r="D228" s="1871"/>
      <c r="E228" s="1888"/>
      <c r="F228" s="1825"/>
      <c r="G228" s="1889"/>
      <c r="H228" s="2353"/>
      <c r="I228" s="2353"/>
      <c r="J228" s="2389"/>
      <c r="K228" s="2045"/>
      <c r="L228" s="1982"/>
      <c r="M228" s="1982"/>
      <c r="N228" s="2387"/>
      <c r="O228" s="2045"/>
      <c r="P228" s="1982"/>
      <c r="Q228" s="1982"/>
      <c r="R228" s="2911" t="s">
        <v>24</v>
      </c>
      <c r="S228" s="1981"/>
      <c r="T228" s="310"/>
      <c r="U228" s="311"/>
      <c r="V228" s="311" t="s">
        <v>250</v>
      </c>
      <c r="W228" s="312"/>
      <c r="X228" s="2875"/>
      <c r="Y228" s="1288"/>
      <c r="Z228" s="1288"/>
      <c r="AA228" s="1288"/>
      <c r="AB228" s="1288"/>
      <c r="AC228" s="1288"/>
      <c r="AD228" s="1288"/>
      <c r="AE228" s="1288"/>
      <c r="AF228" s="1288"/>
      <c r="AG228" s="1288"/>
      <c r="AH228" s="1288"/>
      <c r="AI228" s="1288"/>
      <c r="AJ228" s="1288"/>
      <c r="AK228" s="1288"/>
      <c r="AL228" s="2875"/>
      <c r="AM228" s="2875"/>
      <c r="AN228" s="2875"/>
      <c r="AO228" s="2875"/>
      <c r="AP228" s="2875"/>
      <c r="AQ228" s="2875"/>
      <c r="AR228" s="2875"/>
    </row>
    <row customHeight="1" ht="17.25">
      <c r="A229" s="1881"/>
      <c r="B229" s="2875"/>
      <c r="C229" s="1886"/>
      <c r="D229" s="1871"/>
      <c r="E229" s="1888"/>
      <c r="F229" s="1825"/>
      <c r="G229" s="1889"/>
      <c r="H229" s="2354"/>
      <c r="I229" s="2354"/>
      <c r="J229" s="2390"/>
      <c r="K229" s="2045"/>
      <c r="L229" s="2354"/>
      <c r="M229" s="2354"/>
      <c r="N229" s="2388"/>
      <c r="O229" s="1986"/>
      <c r="P229" s="310"/>
      <c r="Q229" s="311"/>
      <c r="R229" s="311" t="s">
        <v>251</v>
      </c>
      <c r="S229" s="1887"/>
      <c r="T229" s="1887"/>
      <c r="U229" s="1887"/>
      <c r="V229" s="1887"/>
      <c r="W229" s="312"/>
      <c r="X229" s="2875"/>
      <c r="Y229" s="1288"/>
      <c r="Z229" s="1288"/>
      <c r="AA229" s="1288"/>
      <c r="AB229" s="1288"/>
      <c r="AC229" s="1288"/>
      <c r="AD229" s="1288"/>
      <c r="AE229" s="1288"/>
      <c r="AF229" s="1288"/>
      <c r="AG229" s="1288"/>
      <c r="AH229" s="1288"/>
      <c r="AI229" s="1288"/>
      <c r="AJ229" s="1288"/>
      <c r="AK229" s="1288"/>
      <c r="AL229" s="2875"/>
      <c r="AM229" s="2875"/>
      <c r="AN229" s="2875"/>
      <c r="AO229" s="2875"/>
      <c r="AP229" s="2875"/>
      <c r="AQ229" s="2875"/>
      <c r="AR229" s="2875"/>
    </row>
    <row customHeight="1" ht="17.25">
      <c r="A230" s="1881"/>
      <c r="B230" s="2875"/>
      <c r="C230" s="1883"/>
      <c r="D230" s="1871"/>
      <c r="E230" s="1888"/>
      <c r="F230" s="1825"/>
      <c r="G230" s="1889"/>
      <c r="H230" s="1871"/>
      <c r="I230" s="1871"/>
      <c r="J230" s="1890"/>
      <c r="K230" s="1800"/>
      <c r="L230" s="1982" t="s">
        <v>103</v>
      </c>
      <c r="M230" s="1982" t="s">
        <v>102</v>
      </c>
      <c r="N230" s="2387" t="str">
        <f>IF(Z230="","",INDEX(TERRITORY_MR_LIST,MATCH(Z230,TERRITORY_LIST_ID,0)))</f>
        <v>Территория 18</v>
      </c>
      <c r="O230" s="2044" t="s">
        <v>56</v>
      </c>
      <c r="P230" s="1982"/>
      <c r="Q230" s="1982" t="s">
        <v>196</v>
      </c>
      <c r="R230" s="2911" t="s">
        <v>24</v>
      </c>
      <c r="S230" s="1981" t="s">
        <v>61</v>
      </c>
      <c r="T230" s="1852"/>
      <c r="U230" s="1852" t="s">
        <v>196</v>
      </c>
      <c r="V230" s="1884" t="s">
        <v>320</v>
      </c>
      <c r="W230" s="1842" t="s">
        <v>486</v>
      </c>
      <c r="X230" s="2875"/>
      <c r="Y230" s="1296"/>
      <c r="Z230" s="1296" t="s">
        <v>179</v>
      </c>
      <c r="AA230" s="1296"/>
      <c r="AB230" s="1296"/>
      <c r="AC230" s="2887" t="s">
        <v>243</v>
      </c>
      <c r="AD230" s="2887" t="s">
        <v>487</v>
      </c>
      <c r="AE230" s="1296" t="s">
        <v>491</v>
      </c>
      <c r="AF230" s="1296" t="s">
        <v>492</v>
      </c>
      <c r="AG230" s="1296" t="s">
        <v>493</v>
      </c>
      <c r="AH23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30" s="1296" t="str">
        <f>IF($G$18=0,"",$G$18)</f>
        <v>Производство тепловой энергии. Некомбинированная выработка, Передача. Тепловая энергия, Сбыт. Тепловая энергия</v>
      </c>
      <c r="AJ230" s="1296" t="str">
        <f>IF($J$227=0,"",$J$227)</f>
        <v>Тарифы на тепловую энергию на коллекторах источника тепловой энергии</v>
      </c>
      <c r="AK230" s="1296" t="str">
        <f>IF($K$230="нет","без дифференциации",IF($N$230=0,"",$N$230))</f>
        <v>Территория 18</v>
      </c>
      <c r="AL230" s="1885" t="str">
        <f>IF($O$230="нет","без дифференциации",IF($R$230=0,"",$R$230))</f>
        <v>без дифференциации</v>
      </c>
      <c r="AM230" s="1885" t="str">
        <f>IF($S$230="нет","без дифференциации",IF($V$230=0,"",$V$230))</f>
        <v>город Кандалакша (микрорайон Нива-3)</v>
      </c>
      <c r="AN230" s="1296" t="str">
        <f>$I$227</f>
        <v>4</v>
      </c>
      <c r="AO230" s="1296" t="str">
        <f>$I$227&amp;"."&amp;$M$230</f>
        <v>4.2</v>
      </c>
      <c r="AP230" s="1296" t="str">
        <f>$I$227&amp;"."&amp;$M$230&amp;"."&amp;$Q$230</f>
        <v>4.2.1</v>
      </c>
      <c r="AQ230" s="1296" t="str">
        <f>$I$227&amp;"."&amp;$M$230&amp;"."&amp;$Q$230&amp;"."&amp;$U$230</f>
        <v>4.2.1.1</v>
      </c>
      <c r="AR230" s="2875"/>
    </row>
    <row customHeight="1" ht="17.25">
      <c r="A231" s="1881"/>
      <c r="B231" s="2875"/>
      <c r="C231" s="1886"/>
      <c r="D231" s="1871"/>
      <c r="E231" s="1888"/>
      <c r="F231" s="1825"/>
      <c r="G231" s="1889"/>
      <c r="H231" s="1871"/>
      <c r="I231" s="1871"/>
      <c r="J231" s="1890"/>
      <c r="K231" s="1800"/>
      <c r="L231" s="1982"/>
      <c r="M231" s="1982"/>
      <c r="N231" s="2387"/>
      <c r="O231" s="2045"/>
      <c r="P231" s="1982"/>
      <c r="Q231" s="1982"/>
      <c r="R231" s="2911" t="s">
        <v>24</v>
      </c>
      <c r="S231" s="1981"/>
      <c r="T231" s="310"/>
      <c r="U231" s="311"/>
      <c r="V231" s="311" t="s">
        <v>250</v>
      </c>
      <c r="W231" s="312"/>
      <c r="X231" s="2875"/>
      <c r="Y231" s="1288"/>
      <c r="Z231" s="1288"/>
      <c r="AA231" s="1288"/>
      <c r="AB231" s="1288"/>
      <c r="AC231" s="1288"/>
      <c r="AD231" s="1288"/>
      <c r="AE231" s="1288"/>
      <c r="AF231" s="1288"/>
      <c r="AG231" s="1288"/>
      <c r="AH231" s="1288"/>
      <c r="AI231" s="1288"/>
      <c r="AJ231" s="1288"/>
      <c r="AK231" s="1288"/>
      <c r="AL231" s="2875"/>
      <c r="AM231" s="2875"/>
      <c r="AN231" s="2875"/>
      <c r="AO231" s="2875"/>
      <c r="AP231" s="2875"/>
      <c r="AQ231" s="2875"/>
      <c r="AR231" s="2875"/>
    </row>
    <row customHeight="1" ht="17.25">
      <c r="A232" s="1881"/>
      <c r="B232" s="2875"/>
      <c r="C232" s="1886"/>
      <c r="D232" s="1871"/>
      <c r="E232" s="1888"/>
      <c r="F232" s="1825"/>
      <c r="G232" s="1889"/>
      <c r="H232" s="1871"/>
      <c r="I232" s="1871"/>
      <c r="J232" s="1890"/>
      <c r="K232" s="1800"/>
      <c r="L232" s="2354"/>
      <c r="M232" s="2354"/>
      <c r="N232" s="2388"/>
      <c r="O232" s="1986"/>
      <c r="P232" s="310"/>
      <c r="Q232" s="311"/>
      <c r="R232" s="311" t="s">
        <v>251</v>
      </c>
      <c r="S232" s="1887"/>
      <c r="T232" s="1887"/>
      <c r="U232" s="1887"/>
      <c r="V232" s="1887"/>
      <c r="W232" s="312"/>
      <c r="X232" s="2875"/>
      <c r="Y232" s="1288"/>
      <c r="Z232" s="1288"/>
      <c r="AA232" s="1288"/>
      <c r="AB232" s="1288"/>
      <c r="AC232" s="1288"/>
      <c r="AD232" s="1288"/>
      <c r="AE232" s="1288"/>
      <c r="AF232" s="1288"/>
      <c r="AG232" s="1288"/>
      <c r="AH232" s="1288"/>
      <c r="AI232" s="1288"/>
      <c r="AJ232" s="1288"/>
      <c r="AK232" s="1288"/>
      <c r="AL232" s="2875"/>
      <c r="AM232" s="2875"/>
      <c r="AN232" s="2875"/>
      <c r="AO232" s="2875"/>
      <c r="AP232" s="2875"/>
      <c r="AQ232" s="2875"/>
      <c r="AR232" s="2875"/>
    </row>
    <row customHeight="1" ht="17.25">
      <c r="A233" s="1881"/>
      <c r="B233" s="2875"/>
      <c r="C233" s="1886"/>
      <c r="D233" s="1871"/>
      <c r="E233" s="1888"/>
      <c r="F233" s="1825"/>
      <c r="G233" s="1889"/>
      <c r="H233" s="2354"/>
      <c r="I233" s="2354"/>
      <c r="J233" s="2390"/>
      <c r="K233" s="1986"/>
      <c r="L233" s="310"/>
      <c r="M233" s="311"/>
      <c r="N233" s="311" t="s">
        <v>329</v>
      </c>
      <c r="O233" s="311"/>
      <c r="P233" s="311"/>
      <c r="Q233" s="311"/>
      <c r="R233" s="311"/>
      <c r="S233" s="1887"/>
      <c r="T233" s="1887"/>
      <c r="U233" s="1887"/>
      <c r="V233" s="1887"/>
      <c r="W233" s="312"/>
      <c r="X233" s="2875"/>
      <c r="Y233" s="1288"/>
      <c r="Z233" s="1288"/>
      <c r="AA233" s="1288"/>
      <c r="AB233" s="1288"/>
      <c r="AC233" s="1288"/>
      <c r="AD233" s="1288"/>
      <c r="AE233" s="1288"/>
      <c r="AF233" s="1288"/>
      <c r="AG233" s="1288"/>
      <c r="AH233" s="1288"/>
      <c r="AI233" s="1288"/>
      <c r="AJ233" s="1288"/>
      <c r="AK233" s="1288"/>
      <c r="AL233" s="2875"/>
      <c r="AM233" s="2875"/>
      <c r="AN233" s="2875"/>
      <c r="AO233" s="2875"/>
      <c r="AP233" s="2875"/>
      <c r="AQ233" s="2875"/>
      <c r="AR233" s="2875"/>
    </row>
    <row customHeight="1" ht="17.25">
      <c r="A234" s="1881"/>
      <c r="B234" s="2875"/>
      <c r="C234" s="1883"/>
      <c r="D234" s="1871"/>
      <c r="E234" s="1888"/>
      <c r="F234" s="1825"/>
      <c r="G234" s="1889"/>
      <c r="H234" s="2353" t="s">
        <v>103</v>
      </c>
      <c r="I234" s="2353" t="s">
        <v>117</v>
      </c>
      <c r="J234" s="2389" t="s">
        <v>494</v>
      </c>
      <c r="K234" s="2044" t="s">
        <v>61</v>
      </c>
      <c r="L234" s="1982"/>
      <c r="M234" s="1982" t="s">
        <v>196</v>
      </c>
      <c r="N234" s="2387" t="str">
        <f>IF($Z$234="","",INDEX(TERRITORY_MR_LIST,MATCH($Z$234,TERRITORY_LIST_ID,0)))</f>
        <v>Территория 16</v>
      </c>
      <c r="O234" s="2044" t="s">
        <v>56</v>
      </c>
      <c r="P234" s="1982"/>
      <c r="Q234" s="1982" t="s">
        <v>196</v>
      </c>
      <c r="R234" s="2911" t="s">
        <v>24</v>
      </c>
      <c r="S234" s="1981" t="s">
        <v>56</v>
      </c>
      <c r="T234" s="1852"/>
      <c r="U234" s="1852" t="s">
        <v>196</v>
      </c>
      <c r="V234" s="2912" t="s">
        <v>24</v>
      </c>
      <c r="W234" s="1842" t="s">
        <v>486</v>
      </c>
      <c r="X234" s="2875"/>
      <c r="Y234" s="1296"/>
      <c r="Z234" s="1296" t="s">
        <v>170</v>
      </c>
      <c r="AA234" s="1296"/>
      <c r="AB234" s="1296"/>
      <c r="AC234" s="2887" t="s">
        <v>243</v>
      </c>
      <c r="AD234" s="1296" t="s">
        <v>495</v>
      </c>
      <c r="AE234" s="1296" t="s">
        <v>496</v>
      </c>
      <c r="AF234" s="1296" t="s">
        <v>497</v>
      </c>
      <c r="AG234" s="1296" t="s">
        <v>498</v>
      </c>
      <c r="AH23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34" s="1296" t="str">
        <f>IF($G$18=0,"",$G$18)</f>
        <v>Производство тепловой энергии. Некомбинированная выработка, Передача. Тепловая энергия, Сбыт. Тепловая энергия</v>
      </c>
      <c r="AJ234" s="1296" t="str">
        <f>IF($J$234=0,"",$J$234)</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v>
      </c>
      <c r="AK234" s="1296" t="str">
        <f>IF($K$234="нет","без дифференциации",IF($N$234=0,"",$N$234))</f>
        <v>Территория 16</v>
      </c>
      <c r="AL234" s="1885" t="str">
        <f>IF($O$234="нет","без дифференциации",IF($R$234=0,"",$R$234))</f>
        <v>без дифференциации</v>
      </c>
      <c r="AM234" s="1885" t="str">
        <f>IF($S$234="нет","без дифференциации",IF($V$234=0,"",$V$234))</f>
        <v>без дифференциации</v>
      </c>
      <c r="AN234" s="1296" t="str">
        <f>$I$234</f>
        <v>5</v>
      </c>
      <c r="AO234" s="1296" t="str">
        <f>$I$234&amp;"."&amp;$M$234</f>
        <v>5.1</v>
      </c>
      <c r="AP234" s="1296" t="str">
        <f>$I$234&amp;"."&amp;$M$234&amp;"."&amp;$Q$234</f>
        <v>5.1.1</v>
      </c>
      <c r="AQ234" s="1296" t="str">
        <f>$I$234&amp;"."&amp;$M$234&amp;"."&amp;$Q$234&amp;"."&amp;$U$234</f>
        <v>5.1.1.1</v>
      </c>
      <c r="AR234" s="2875"/>
    </row>
    <row customHeight="1" ht="17.25">
      <c r="A235" s="1881"/>
      <c r="B235" s="2875"/>
      <c r="C235" s="1886"/>
      <c r="D235" s="1871"/>
      <c r="E235" s="1888"/>
      <c r="F235" s="1825"/>
      <c r="G235" s="1889"/>
      <c r="H235" s="2353"/>
      <c r="I235" s="2353"/>
      <c r="J235" s="2389"/>
      <c r="K235" s="2045"/>
      <c r="L235" s="1982"/>
      <c r="M235" s="1982"/>
      <c r="N235" s="2387" t="str">
        <f>IF($Z$234="","",INDEX(TERRITORY_MR_LIST,MATCH($Z$234,TERRITORY_LIST_ID,0)))</f>
        <v>Территория 16</v>
      </c>
      <c r="O235" s="2045"/>
      <c r="P235" s="1982"/>
      <c r="Q235" s="1982"/>
      <c r="R235" s="2911" t="s">
        <v>24</v>
      </c>
      <c r="S235" s="1981"/>
      <c r="T235" s="310"/>
      <c r="U235" s="311"/>
      <c r="V235" s="311" t="s">
        <v>250</v>
      </c>
      <c r="W235" s="312"/>
      <c r="X235" s="2875"/>
      <c r="Y235" s="1288"/>
      <c r="Z235" s="1288"/>
      <c r="AA235" s="1288"/>
      <c r="AB235" s="1288"/>
      <c r="AC235" s="1288"/>
      <c r="AD235" s="1288"/>
      <c r="AE235" s="1288"/>
      <c r="AF235" s="1288"/>
      <c r="AG235" s="1288"/>
      <c r="AH235" s="1288"/>
      <c r="AI235" s="1288"/>
      <c r="AJ235" s="1288"/>
      <c r="AK235" s="1288"/>
      <c r="AL235" s="2875"/>
      <c r="AM235" s="2875"/>
      <c r="AN235" s="2875"/>
      <c r="AO235" s="2875"/>
      <c r="AP235" s="2875"/>
      <c r="AQ235" s="2875"/>
      <c r="AR235" s="2875"/>
    </row>
    <row customHeight="1" ht="17.25">
      <c r="A236" s="1881"/>
      <c r="B236" s="2875"/>
      <c r="C236" s="1886"/>
      <c r="D236" s="1871"/>
      <c r="E236" s="1888"/>
      <c r="F236" s="1825"/>
      <c r="G236" s="1889"/>
      <c r="H236" s="2354"/>
      <c r="I236" s="2354"/>
      <c r="J236" s="2390"/>
      <c r="K236" s="2045"/>
      <c r="L236" s="2354"/>
      <c r="M236" s="2354"/>
      <c r="N236" s="2388" t="str">
        <f>IF($Z$234="","",INDEX(TERRITORY_MR_LIST,MATCH($Z$234,TERRITORY_LIST_ID,0)))</f>
        <v>Территория 16</v>
      </c>
      <c r="O236" s="1986"/>
      <c r="P236" s="310"/>
      <c r="Q236" s="311"/>
      <c r="R236" s="311" t="s">
        <v>251</v>
      </c>
      <c r="S236" s="1887"/>
      <c r="T236" s="1887"/>
      <c r="U236" s="1887"/>
      <c r="V236" s="1887"/>
      <c r="W236" s="312"/>
      <c r="X236" s="2875"/>
      <c r="Y236" s="1288"/>
      <c r="Z236" s="1288"/>
      <c r="AA236" s="1288"/>
      <c r="AB236" s="1288"/>
      <c r="AC236" s="1288"/>
      <c r="AD236" s="1288"/>
      <c r="AE236" s="1288"/>
      <c r="AF236" s="1288"/>
      <c r="AG236" s="1288"/>
      <c r="AH236" s="1288"/>
      <c r="AI236" s="1288"/>
      <c r="AJ236" s="1288"/>
      <c r="AK236" s="1288"/>
      <c r="AL236" s="2875"/>
      <c r="AM236" s="2875"/>
      <c r="AN236" s="2875"/>
      <c r="AO236" s="2875"/>
      <c r="AP236" s="2875"/>
      <c r="AQ236" s="2875"/>
      <c r="AR236" s="2875"/>
    </row>
    <row customHeight="1" ht="17.25">
      <c r="A237" s="1881"/>
      <c r="B237" s="2875"/>
      <c r="C237" s="1886"/>
      <c r="D237" s="1871"/>
      <c r="E237" s="1888"/>
      <c r="F237" s="1825"/>
      <c r="G237" s="1889"/>
      <c r="H237" s="2354"/>
      <c r="I237" s="2354"/>
      <c r="J237" s="2390"/>
      <c r="K237" s="1986"/>
      <c r="L237" s="310"/>
      <c r="M237" s="311"/>
      <c r="N237" s="311" t="s">
        <v>329</v>
      </c>
      <c r="O237" s="311"/>
      <c r="P237" s="311"/>
      <c r="Q237" s="311"/>
      <c r="R237" s="311"/>
      <c r="S237" s="1887"/>
      <c r="T237" s="1887"/>
      <c r="U237" s="1887"/>
      <c r="V237" s="1887"/>
      <c r="W237" s="312"/>
      <c r="X237" s="2875"/>
      <c r="Y237" s="1288"/>
      <c r="Z237" s="1288"/>
      <c r="AA237" s="1288"/>
      <c r="AB237" s="1288"/>
      <c r="AC237" s="1288"/>
      <c r="AD237" s="1288"/>
      <c r="AE237" s="1288"/>
      <c r="AF237" s="1288"/>
      <c r="AG237" s="1288"/>
      <c r="AH237" s="1288"/>
      <c r="AI237" s="1288"/>
      <c r="AJ237" s="1288"/>
      <c r="AK237" s="1288"/>
      <c r="AL237" s="2875"/>
      <c r="AM237" s="2875"/>
      <c r="AN237" s="2875"/>
      <c r="AO237" s="2875"/>
      <c r="AP237" s="2875"/>
      <c r="AQ237" s="2875"/>
      <c r="AR237" s="2875"/>
    </row>
    <row s="2863" customFormat="1" customHeight="1" ht="17.25">
      <c r="A238" s="314"/>
      <c r="C238" s="313"/>
      <c r="D238" s="1992"/>
      <c r="E238" s="1994"/>
      <c r="F238" s="1997"/>
      <c r="G238" s="2894"/>
      <c r="H238" s="2936"/>
      <c r="I238" s="2937"/>
      <c r="J238" s="2938" t="s">
        <v>499</v>
      </c>
      <c r="K238" s="2939"/>
      <c r="L238" s="2940"/>
      <c r="M238" s="2941"/>
      <c r="N238" s="2942"/>
      <c r="O238" s="2943"/>
      <c r="P238" s="2944"/>
      <c r="Q238" s="2945"/>
      <c r="R238" s="2946"/>
      <c r="S238" s="2947"/>
      <c r="T238" s="2948"/>
      <c r="U238" s="2949"/>
      <c r="V238" s="2950"/>
      <c r="W238" s="2951"/>
      <c r="X238" s="1288"/>
      <c r="Y238" s="1288"/>
      <c r="Z238" s="1288"/>
      <c r="AA238" s="1288"/>
      <c r="AB238" s="1288"/>
      <c r="AC238" s="1288"/>
      <c r="AD238" s="1288"/>
      <c r="AE238" s="1288"/>
      <c r="AF238" s="1288"/>
      <c r="AG238" s="1288"/>
      <c r="AH238" s="1288"/>
      <c r="AI238" s="1288"/>
      <c r="AJ238" s="1288"/>
      <c r="AK238" s="1288"/>
      <c r="AL238" s="1288"/>
      <c r="AM238" s="1288"/>
      <c r="AN238" s="1288"/>
      <c r="AO238" s="1288"/>
      <c r="AP238" s="1288"/>
      <c r="AQ238" s="1288"/>
    </row>
    <row s="2863" customFormat="1" customHeight="1" ht="17.25">
      <c r="A239" s="314"/>
      <c r="C239" s="195"/>
      <c r="D239" s="1991">
        <v>3</v>
      </c>
      <c r="E239" s="1993" t="s">
        <v>500</v>
      </c>
      <c r="F239" s="1995" t="s">
        <v>56</v>
      </c>
      <c r="G239" s="1993"/>
      <c r="H239" s="1998"/>
      <c r="I239" s="2000"/>
      <c r="J239" s="2002"/>
      <c r="K239" s="1989"/>
      <c r="L239" s="1989"/>
      <c r="M239" s="1989"/>
      <c r="N239" s="2005"/>
      <c r="O239" s="1989"/>
      <c r="P239" s="1989"/>
      <c r="Q239" s="1989"/>
      <c r="R239" s="2008"/>
      <c r="S239" s="1989"/>
      <c r="T239" s="1450"/>
      <c r="U239" s="1450"/>
      <c r="V239" s="1449"/>
      <c r="W239" s="1326"/>
      <c r="X239" s="1296"/>
      <c r="Y239" s="1296"/>
      <c r="Z239" s="1296"/>
      <c r="AA239" s="1296"/>
      <c r="AB239" s="1296"/>
      <c r="AC239" s="1296" t="s">
        <v>501</v>
      </c>
      <c r="AD239" s="1296" t="s">
        <v>502</v>
      </c>
      <c r="AE239" s="1296" t="s">
        <v>503</v>
      </c>
      <c r="AF239" s="1296" t="s">
        <v>504</v>
      </c>
      <c r="AG239" s="1296" t="s">
        <v>505</v>
      </c>
      <c r="AH239" s="1296" t="str">
        <f>IF($E$239=0,"",$E$239)</f>
        <v>Тарифы на теплоноситель, поставляемый теплоснабжающими организациями потребителям, другим теплоснабжающим организациям</v>
      </c>
      <c r="AI239" s="1296" t="str">
        <f>IF($G$239=0,"",$G$239)</f>
        <v/>
      </c>
      <c r="AJ239" s="1296" t="str">
        <f>IF($J$239=0,"",$J$239)</f>
        <v/>
      </c>
      <c r="AK239" s="1296" t="str">
        <f>IF($K$239="нет","без дифференциации",IF($N$239=0,"",$N$239))</f>
        <v/>
      </c>
      <c r="AL239" s="1296" t="str">
        <f>IF($O$239="нет","без дифференциации",IF($R$239=0,"",$R$239))</f>
        <v/>
      </c>
      <c r="AM239" s="1296" t="str">
        <f>IF($S$239="нет","без дифференциации",IF($V$239=0,"",$V$239))</f>
        <v/>
      </c>
      <c r="AN239" s="1813">
        <f>$I$239</f>
        <v>0</v>
      </c>
      <c r="AO239" s="1296" t="str">
        <f>$I$239&amp;"."&amp;$M$239</f>
        <v>.</v>
      </c>
      <c r="AP239" s="1288" t="str">
        <f>$I$239&amp;"."&amp;$M$239&amp;"."&amp;$Q$239</f>
        <v>..</v>
      </c>
      <c r="AQ239" s="1288" t="str">
        <f>$I$239&amp;"."&amp;$M$239&amp;"."&amp;$Q$239&amp;"."&amp;$U$239</f>
        <v>...</v>
      </c>
    </row>
    <row s="2863" customFormat="1" customHeight="1" ht="17.25">
      <c r="A240" s="314"/>
      <c r="C240" s="313"/>
      <c r="D240" s="1991"/>
      <c r="E240" s="1993"/>
      <c r="F240" s="1996"/>
      <c r="G240" s="1993"/>
      <c r="H240" s="1999"/>
      <c r="I240" s="2001"/>
      <c r="J240" s="2003"/>
      <c r="K240" s="1990"/>
      <c r="L240" s="1990"/>
      <c r="M240" s="1990"/>
      <c r="N240" s="2006"/>
      <c r="O240" s="1990"/>
      <c r="P240" s="1990"/>
      <c r="Q240" s="1990"/>
      <c r="R240" s="2007"/>
      <c r="S240" s="1990"/>
      <c r="T240" s="1327"/>
      <c r="U240" s="1327"/>
      <c r="V240" s="1327"/>
      <c r="W240" s="1328"/>
      <c r="X240" s="1288"/>
      <c r="Y240" s="1288"/>
      <c r="Z240" s="1288"/>
      <c r="AA240" s="1288"/>
      <c r="AB240" s="1288"/>
      <c r="AC240" s="1288"/>
      <c r="AD240" s="1288"/>
      <c r="AE240" s="1288"/>
      <c r="AF240" s="1288"/>
      <c r="AG240" s="1288"/>
      <c r="AH240" s="1288"/>
      <c r="AI240" s="1288"/>
      <c r="AJ240" s="1288"/>
      <c r="AK240" s="1288"/>
      <c r="AL240" s="1288"/>
      <c r="AM240" s="1288"/>
      <c r="AN240" s="1288"/>
      <c r="AO240" s="1288"/>
      <c r="AP240" s="1288"/>
      <c r="AQ240" s="1288"/>
    </row>
    <row s="2863" customFormat="1" customHeight="1" ht="17.25">
      <c r="A241" s="314"/>
      <c r="C241" s="313"/>
      <c r="D241" s="1992"/>
      <c r="E241" s="1994"/>
      <c r="F241" s="1996"/>
      <c r="G241" s="1994"/>
      <c r="H241" s="1999"/>
      <c r="I241" s="2001"/>
      <c r="J241" s="2004"/>
      <c r="K241" s="1990"/>
      <c r="L241" s="1990"/>
      <c r="M241" s="1990"/>
      <c r="N241" s="2007"/>
      <c r="O241" s="1990"/>
      <c r="P241" s="1448"/>
      <c r="Q241" s="1327"/>
      <c r="R241" s="1327"/>
      <c r="S241" s="325"/>
      <c r="T241" s="325"/>
      <c r="U241" s="325"/>
      <c r="V241" s="325"/>
      <c r="W241" s="1328"/>
      <c r="X241" s="1288"/>
      <c r="Y241" s="1288"/>
      <c r="Z241" s="1288"/>
      <c r="AA241" s="1288"/>
      <c r="AB241" s="1288"/>
      <c r="AC241" s="1288"/>
      <c r="AD241" s="1288"/>
      <c r="AE241" s="1288"/>
      <c r="AF241" s="1288"/>
      <c r="AG241" s="1288"/>
      <c r="AH241" s="1288"/>
      <c r="AI241" s="1288"/>
      <c r="AJ241" s="1288"/>
      <c r="AK241" s="1288"/>
      <c r="AL241" s="1288"/>
      <c r="AM241" s="1288"/>
      <c r="AN241" s="1288"/>
      <c r="AO241" s="1288"/>
      <c r="AP241" s="1288"/>
      <c r="AQ241" s="1288"/>
    </row>
    <row s="2863" customFormat="1" customHeight="1" ht="17.25">
      <c r="A242" s="314"/>
      <c r="C242" s="313"/>
      <c r="D242" s="1992"/>
      <c r="E242" s="1994"/>
      <c r="F242" s="1996"/>
      <c r="G242" s="1994"/>
      <c r="H242" s="1999"/>
      <c r="I242" s="2001"/>
      <c r="J242" s="2004"/>
      <c r="K242" s="1990"/>
      <c r="L242" s="1327"/>
      <c r="M242" s="1327"/>
      <c r="N242" s="1327"/>
      <c r="O242" s="1327"/>
      <c r="P242" s="1327"/>
      <c r="Q242" s="1327"/>
      <c r="R242" s="1327"/>
      <c r="S242" s="325"/>
      <c r="T242" s="325"/>
      <c r="U242" s="325"/>
      <c r="V242" s="325"/>
      <c r="W242" s="1328"/>
      <c r="X242" s="1288"/>
      <c r="Y242" s="1288"/>
      <c r="Z242" s="1288"/>
      <c r="AA242" s="1288"/>
      <c r="AB242" s="1288"/>
      <c r="AC242" s="1288"/>
      <c r="AD242" s="1288"/>
      <c r="AE242" s="1288"/>
      <c r="AF242" s="1288"/>
      <c r="AG242" s="1288"/>
      <c r="AH242" s="1288"/>
      <c r="AI242" s="1288"/>
      <c r="AJ242" s="1288"/>
      <c r="AK242" s="1288"/>
      <c r="AL242" s="1288"/>
      <c r="AM242" s="1288"/>
      <c r="AN242" s="1288"/>
      <c r="AO242" s="1288"/>
      <c r="AP242" s="1288"/>
      <c r="AQ242" s="1288"/>
    </row>
    <row s="2863" customFormat="1" customHeight="1" ht="17.25">
      <c r="A243" s="314"/>
      <c r="C243" s="313"/>
      <c r="D243" s="1992"/>
      <c r="E243" s="1994"/>
      <c r="F243" s="1997"/>
      <c r="G243" s="1994"/>
      <c r="H243" s="1329"/>
      <c r="I243" s="1330"/>
      <c r="J243" s="1330"/>
      <c r="K243" s="1330"/>
      <c r="L243" s="1330"/>
      <c r="M243" s="1330"/>
      <c r="N243" s="1330"/>
      <c r="O243" s="1330"/>
      <c r="P243" s="1330"/>
      <c r="Q243" s="1330"/>
      <c r="R243" s="1330"/>
      <c r="S243" s="1331"/>
      <c r="T243" s="1331"/>
      <c r="U243" s="1331"/>
      <c r="V243" s="1331"/>
      <c r="W243" s="1332"/>
      <c r="X243" s="1288"/>
      <c r="Y243" s="1288"/>
      <c r="Z243" s="1288"/>
      <c r="AA243" s="1288"/>
      <c r="AB243" s="1288"/>
      <c r="AC243" s="1288"/>
      <c r="AD243" s="1288"/>
      <c r="AE243" s="1288"/>
      <c r="AF243" s="1288"/>
      <c r="AG243" s="1288"/>
      <c r="AH243" s="1288"/>
      <c r="AI243" s="1288"/>
      <c r="AJ243" s="1288"/>
      <c r="AK243" s="1288"/>
      <c r="AL243" s="1288"/>
      <c r="AM243" s="1288"/>
      <c r="AN243" s="1288"/>
      <c r="AO243" s="1288"/>
      <c r="AP243" s="1288"/>
      <c r="AQ243" s="1288"/>
    </row>
    <row s="2863" customFormat="1" customHeight="1" ht="17.25">
      <c r="A244" s="314"/>
      <c r="C244" s="195"/>
      <c r="D244" s="1991">
        <v>4</v>
      </c>
      <c r="E244" s="1993" t="s">
        <v>506</v>
      </c>
      <c r="F244" s="1995" t="s">
        <v>56</v>
      </c>
      <c r="G244" s="1993"/>
      <c r="H244" s="1998"/>
      <c r="I244" s="2000"/>
      <c r="J244" s="2002"/>
      <c r="K244" s="1989"/>
      <c r="L244" s="1989"/>
      <c r="M244" s="1989"/>
      <c r="N244" s="2005"/>
      <c r="O244" s="1989"/>
      <c r="P244" s="1989"/>
      <c r="Q244" s="1989"/>
      <c r="R244" s="2008"/>
      <c r="S244" s="1989"/>
      <c r="T244" s="1450"/>
      <c r="U244" s="1450"/>
      <c r="V244" s="1449"/>
      <c r="W244" s="1326"/>
      <c r="X244" s="1296"/>
      <c r="Y244" s="1296"/>
      <c r="Z244" s="1296"/>
      <c r="AA244" s="1296"/>
      <c r="AB244" s="1296"/>
      <c r="AC244" s="1296" t="s">
        <v>507</v>
      </c>
      <c r="AD244" s="1296" t="s">
        <v>508</v>
      </c>
      <c r="AE244" s="1296" t="s">
        <v>509</v>
      </c>
      <c r="AF244" s="1296" t="s">
        <v>510</v>
      </c>
      <c r="AG244" s="1296" t="s">
        <v>511</v>
      </c>
      <c r="AH244" s="1296" t="str">
        <f>IF($E$244=0,"",$E$244)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44" s="1296" t="str">
        <f>IF($G$244=0,"",$G$244)</f>
        <v/>
      </c>
      <c r="AJ244" s="1296" t="str">
        <f>IF($J$244=0,"",$J$244)</f>
        <v/>
      </c>
      <c r="AK244" s="1296" t="str">
        <f>IF($K$244="нет","без дифференциации",IF($N$244=0,"",$N$244))</f>
        <v/>
      </c>
      <c r="AL244" s="1296" t="str">
        <f>IF($O$244="нет","без дифференциации",IF($R$244=0,"",$R$244))</f>
        <v/>
      </c>
      <c r="AM244" s="1296" t="str">
        <f>IF($S$244="нет","без дифференциации",IF($V$244=0,"",$V$244))</f>
        <v/>
      </c>
      <c r="AN244" s="1813">
        <f>$I$244</f>
        <v>0</v>
      </c>
      <c r="AO244" s="1296" t="str">
        <f>$I$244&amp;"."&amp;$M$244</f>
        <v>.</v>
      </c>
      <c r="AP244" s="1288" t="str">
        <f>$I$244&amp;"."&amp;$M$244&amp;"."&amp;$Q$244</f>
        <v>..</v>
      </c>
      <c r="AQ244" s="1288" t="str">
        <f>$I$244&amp;"."&amp;$M$244&amp;"."&amp;$Q$244&amp;"."&amp;$U$244</f>
        <v>...</v>
      </c>
    </row>
    <row s="2863" customFormat="1" customHeight="1" ht="17.25">
      <c r="A245" s="314"/>
      <c r="C245" s="313"/>
      <c r="D245" s="1991"/>
      <c r="E245" s="1993"/>
      <c r="F245" s="1996"/>
      <c r="G245" s="1993"/>
      <c r="H245" s="1999"/>
      <c r="I245" s="2001"/>
      <c r="J245" s="2003"/>
      <c r="K245" s="1990"/>
      <c r="L245" s="1990"/>
      <c r="M245" s="1990"/>
      <c r="N245" s="2006"/>
      <c r="O245" s="1990"/>
      <c r="P245" s="1990"/>
      <c r="Q245" s="1990"/>
      <c r="R245" s="2007"/>
      <c r="S245" s="1990"/>
      <c r="T245" s="1327"/>
      <c r="U245" s="1327"/>
      <c r="V245" s="1327"/>
      <c r="W245" s="1328"/>
      <c r="X245" s="1288"/>
      <c r="Y245" s="1288"/>
      <c r="Z245" s="1288"/>
      <c r="AA245" s="1288"/>
      <c r="AB245" s="1288"/>
      <c r="AC245" s="1288"/>
      <c r="AD245" s="1288"/>
      <c r="AE245" s="1288"/>
      <c r="AF245" s="1288"/>
      <c r="AG245" s="1288"/>
      <c r="AH245" s="1288"/>
      <c r="AI245" s="1288"/>
      <c r="AJ245" s="1288"/>
      <c r="AK245" s="1288"/>
      <c r="AL245" s="1288"/>
      <c r="AM245" s="1288"/>
      <c r="AN245" s="1288"/>
      <c r="AO245" s="1288"/>
      <c r="AP245" s="1288"/>
      <c r="AQ245" s="1288"/>
    </row>
    <row s="2863" customFormat="1" customHeight="1" ht="17.25">
      <c r="A246" s="314"/>
      <c r="C246" s="313"/>
      <c r="D246" s="1992"/>
      <c r="E246" s="1994"/>
      <c r="F246" s="1996"/>
      <c r="G246" s="1994"/>
      <c r="H246" s="1999"/>
      <c r="I246" s="2001"/>
      <c r="J246" s="2004"/>
      <c r="K246" s="1990"/>
      <c r="L246" s="1990"/>
      <c r="M246" s="1990"/>
      <c r="N246" s="2007"/>
      <c r="O246" s="1990"/>
      <c r="P246" s="1448"/>
      <c r="Q246" s="1327"/>
      <c r="R246" s="1327"/>
      <c r="S246" s="325"/>
      <c r="T246" s="325"/>
      <c r="U246" s="325"/>
      <c r="V246" s="325"/>
      <c r="W246" s="1328"/>
      <c r="X246" s="1288"/>
      <c r="Y246" s="1288"/>
      <c r="Z246" s="1288"/>
      <c r="AA246" s="1288"/>
      <c r="AB246" s="1288"/>
      <c r="AC246" s="1288"/>
      <c r="AD246" s="1288"/>
      <c r="AE246" s="1288"/>
      <c r="AF246" s="1288"/>
      <c r="AG246" s="1288"/>
      <c r="AH246" s="1288"/>
      <c r="AI246" s="1288"/>
      <c r="AJ246" s="1288"/>
      <c r="AK246" s="1288"/>
      <c r="AL246" s="1288"/>
      <c r="AM246" s="1288"/>
      <c r="AN246" s="1288"/>
      <c r="AO246" s="1288"/>
      <c r="AP246" s="1288"/>
      <c r="AQ246" s="1288"/>
    </row>
    <row s="2863" customFormat="1" customHeight="1" ht="17.25">
      <c r="A247" s="314"/>
      <c r="C247" s="313"/>
      <c r="D247" s="1992"/>
      <c r="E247" s="1994"/>
      <c r="F247" s="1996"/>
      <c r="G247" s="1994"/>
      <c r="H247" s="1999"/>
      <c r="I247" s="2001"/>
      <c r="J247" s="2004"/>
      <c r="K247" s="1990"/>
      <c r="L247" s="1327"/>
      <c r="M247" s="1327"/>
      <c r="N247" s="1327"/>
      <c r="O247" s="1327"/>
      <c r="P247" s="1327"/>
      <c r="Q247" s="1327"/>
      <c r="R247" s="1327"/>
      <c r="S247" s="325"/>
      <c r="T247" s="325"/>
      <c r="U247" s="325"/>
      <c r="V247" s="325"/>
      <c r="W247" s="1328"/>
      <c r="X247" s="1288"/>
      <c r="Y247" s="1288"/>
      <c r="Z247" s="1288"/>
      <c r="AA247" s="1288"/>
      <c r="AB247" s="1288"/>
      <c r="AC247" s="1288"/>
      <c r="AD247" s="1288"/>
      <c r="AE247" s="1288"/>
      <c r="AF247" s="1288"/>
      <c r="AG247" s="1288"/>
      <c r="AH247" s="1288"/>
      <c r="AI247" s="1288"/>
      <c r="AJ247" s="1288"/>
      <c r="AK247" s="1288"/>
      <c r="AL247" s="1288"/>
      <c r="AM247" s="1288"/>
      <c r="AN247" s="1288"/>
      <c r="AO247" s="1288"/>
      <c r="AP247" s="1288"/>
      <c r="AQ247" s="1288"/>
    </row>
    <row s="2863" customFormat="1" customHeight="1" ht="17.25">
      <c r="A248" s="314"/>
      <c r="C248" s="313"/>
      <c r="D248" s="1992"/>
      <c r="E248" s="1994"/>
      <c r="F248" s="1997"/>
      <c r="G248" s="1994"/>
      <c r="H248" s="1329"/>
      <c r="I248" s="1330"/>
      <c r="J248" s="1330"/>
      <c r="K248" s="1330"/>
      <c r="L248" s="1330"/>
      <c r="M248" s="1330"/>
      <c r="N248" s="1330"/>
      <c r="O248" s="1330"/>
      <c r="P248" s="1330"/>
      <c r="Q248" s="1330"/>
      <c r="R248" s="1330"/>
      <c r="S248" s="1331"/>
      <c r="T248" s="1331"/>
      <c r="U248" s="1331"/>
      <c r="V248" s="1331"/>
      <c r="W248" s="1332"/>
      <c r="X248" s="1288"/>
      <c r="Y248" s="1288"/>
      <c r="Z248" s="1288"/>
      <c r="AA248" s="1288"/>
      <c r="AB248" s="1288"/>
      <c r="AC248" s="1288"/>
      <c r="AD248" s="1288"/>
      <c r="AE248" s="1288"/>
      <c r="AF248" s="1288"/>
      <c r="AG248" s="1288"/>
      <c r="AH248" s="1288"/>
      <c r="AI248" s="1288"/>
      <c r="AJ248" s="1288"/>
      <c r="AK248" s="1288"/>
      <c r="AL248" s="1288"/>
      <c r="AM248" s="1288"/>
      <c r="AN248" s="1288"/>
      <c r="AO248" s="1288"/>
      <c r="AP248" s="1288"/>
      <c r="AQ248" s="1288"/>
    </row>
    <row s="2863" customFormat="1" customHeight="1" ht="17.25">
      <c r="A249" s="314"/>
      <c r="C249" s="195"/>
      <c r="D249" s="1991">
        <v>5</v>
      </c>
      <c r="E249" s="1993" t="s">
        <v>512</v>
      </c>
      <c r="F249" s="1995" t="s">
        <v>56</v>
      </c>
      <c r="G249" s="1993"/>
      <c r="H249" s="1998"/>
      <c r="I249" s="2000"/>
      <c r="J249" s="2002"/>
      <c r="K249" s="1989"/>
      <c r="L249" s="1989"/>
      <c r="M249" s="1989"/>
      <c r="N249" s="2005"/>
      <c r="O249" s="1989"/>
      <c r="P249" s="1989"/>
      <c r="Q249" s="1989"/>
      <c r="R249" s="2008"/>
      <c r="S249" s="1989"/>
      <c r="T249" s="1450"/>
      <c r="U249" s="1450"/>
      <c r="V249" s="1449"/>
      <c r="W249" s="1326"/>
      <c r="X249" s="1296"/>
      <c r="Y249" s="1296"/>
      <c r="Z249" s="1296"/>
      <c r="AA249" s="1296"/>
      <c r="AB249" s="1296"/>
      <c r="AC249" s="1296" t="s">
        <v>513</v>
      </c>
      <c r="AD249" s="1296" t="s">
        <v>514</v>
      </c>
      <c r="AE249" s="1296" t="s">
        <v>515</v>
      </c>
      <c r="AF249" s="1296" t="s">
        <v>516</v>
      </c>
      <c r="AG249" s="1296" t="s">
        <v>517</v>
      </c>
      <c r="AH249" s="1296" t="str">
        <f>IF($E$249=0,"",$E$249)</f>
        <v>Тарифы на услуги по передаче тепловой энергии</v>
      </c>
      <c r="AI249" s="1296" t="str">
        <f>IF($G$249=0,"",$G$249)</f>
        <v/>
      </c>
      <c r="AJ249" s="1296" t="str">
        <f>IF($J$249=0,"",$J$249)</f>
        <v/>
      </c>
      <c r="AK249" s="1296" t="str">
        <f>IF($K$249="нет","без дифференциации",IF($N$249=0,"",$N$249))</f>
        <v/>
      </c>
      <c r="AL249" s="1296" t="str">
        <f>IF($O$249="нет","без дифференциации",IF($R$249=0,"",$R$249))</f>
        <v/>
      </c>
      <c r="AM249" s="1296" t="str">
        <f>IF($S$249="нет","без дифференциации",IF($V$249=0,"",$V$249))</f>
        <v/>
      </c>
      <c r="AN249" s="1813">
        <f>$I$249</f>
        <v>0</v>
      </c>
      <c r="AO249" s="1296" t="str">
        <f>$I$249&amp;"."&amp;$M$249</f>
        <v>.</v>
      </c>
      <c r="AP249" s="1288" t="str">
        <f>$I$249&amp;"."&amp;$M$249&amp;"."&amp;$Q$249</f>
        <v>..</v>
      </c>
      <c r="AQ249" s="1288" t="str">
        <f>$I$249&amp;"."&amp;$M$249&amp;"."&amp;$Q$249&amp;"."&amp;$U$249</f>
        <v>...</v>
      </c>
    </row>
    <row s="2863" customFormat="1" customHeight="1" ht="17.25">
      <c r="A250" s="314"/>
      <c r="C250" s="313"/>
      <c r="D250" s="1991"/>
      <c r="E250" s="1993"/>
      <c r="F250" s="1996"/>
      <c r="G250" s="1993"/>
      <c r="H250" s="1999"/>
      <c r="I250" s="2001"/>
      <c r="J250" s="2003"/>
      <c r="K250" s="1990"/>
      <c r="L250" s="1990"/>
      <c r="M250" s="1990"/>
      <c r="N250" s="2006"/>
      <c r="O250" s="1990"/>
      <c r="P250" s="1990"/>
      <c r="Q250" s="1990"/>
      <c r="R250" s="2007"/>
      <c r="S250" s="1990"/>
      <c r="T250" s="1327"/>
      <c r="U250" s="1327"/>
      <c r="V250" s="1327"/>
      <c r="W250" s="1328"/>
      <c r="X250" s="1288"/>
      <c r="Y250" s="1288"/>
      <c r="Z250" s="1288"/>
      <c r="AA250" s="1288"/>
      <c r="AB250" s="1288"/>
      <c r="AC250" s="1288"/>
      <c r="AD250" s="1288"/>
      <c r="AE250" s="1288"/>
      <c r="AF250" s="1288"/>
      <c r="AG250" s="1288"/>
      <c r="AH250" s="1288"/>
      <c r="AI250" s="1288"/>
      <c r="AJ250" s="1288"/>
      <c r="AK250" s="1288"/>
      <c r="AL250" s="1288"/>
      <c r="AM250" s="1288"/>
      <c r="AN250" s="1288"/>
      <c r="AO250" s="1288"/>
      <c r="AP250" s="1288"/>
      <c r="AQ250" s="1288"/>
    </row>
    <row s="2863" customFormat="1" customHeight="1" ht="17.25">
      <c r="A251" s="314"/>
      <c r="C251" s="313"/>
      <c r="D251" s="1992"/>
      <c r="E251" s="1994"/>
      <c r="F251" s="1996"/>
      <c r="G251" s="1994"/>
      <c r="H251" s="1999"/>
      <c r="I251" s="2001"/>
      <c r="J251" s="2004"/>
      <c r="K251" s="1990"/>
      <c r="L251" s="1990"/>
      <c r="M251" s="1990"/>
      <c r="N251" s="2007"/>
      <c r="O251" s="1990"/>
      <c r="P251" s="1448"/>
      <c r="Q251" s="1327"/>
      <c r="R251" s="1327"/>
      <c r="S251" s="325"/>
      <c r="T251" s="325"/>
      <c r="U251" s="325"/>
      <c r="V251" s="325"/>
      <c r="W251" s="1328"/>
      <c r="X251" s="1288"/>
      <c r="Y251" s="1288"/>
      <c r="Z251" s="1288"/>
      <c r="AA251" s="1288"/>
      <c r="AB251" s="1288"/>
      <c r="AC251" s="1288"/>
      <c r="AD251" s="1288"/>
      <c r="AE251" s="1288"/>
      <c r="AF251" s="1288"/>
      <c r="AG251" s="1288"/>
      <c r="AH251" s="1288"/>
      <c r="AI251" s="1288"/>
      <c r="AJ251" s="1288"/>
      <c r="AK251" s="1288"/>
      <c r="AL251" s="1288"/>
      <c r="AM251" s="1288"/>
      <c r="AN251" s="1288"/>
      <c r="AO251" s="1288"/>
      <c r="AP251" s="1288"/>
      <c r="AQ251" s="1288"/>
    </row>
    <row s="2863" customFormat="1" customHeight="1" ht="17.25">
      <c r="A252" s="314"/>
      <c r="C252" s="313"/>
      <c r="D252" s="1992"/>
      <c r="E252" s="1994"/>
      <c r="F252" s="1996"/>
      <c r="G252" s="1994"/>
      <c r="H252" s="1999"/>
      <c r="I252" s="2001"/>
      <c r="J252" s="2004"/>
      <c r="K252" s="1990"/>
      <c r="L252" s="1327"/>
      <c r="M252" s="1327"/>
      <c r="N252" s="1327"/>
      <c r="O252" s="1327"/>
      <c r="P252" s="1327"/>
      <c r="Q252" s="1327"/>
      <c r="R252" s="1327"/>
      <c r="S252" s="325"/>
      <c r="T252" s="325"/>
      <c r="U252" s="325"/>
      <c r="V252" s="325"/>
      <c r="W252" s="1328"/>
      <c r="X252" s="1288"/>
      <c r="Y252" s="1288"/>
      <c r="Z252" s="1288"/>
      <c r="AA252" s="1288"/>
      <c r="AB252" s="1288"/>
      <c r="AC252" s="1288"/>
      <c r="AD252" s="1288"/>
      <c r="AE252" s="1288"/>
      <c r="AF252" s="1288"/>
      <c r="AG252" s="1288"/>
      <c r="AH252" s="1288"/>
      <c r="AI252" s="1288"/>
      <c r="AJ252" s="1288"/>
      <c r="AK252" s="1288"/>
      <c r="AL252" s="1288"/>
      <c r="AM252" s="1288"/>
      <c r="AN252" s="1288"/>
      <c r="AO252" s="1288"/>
      <c r="AP252" s="1288"/>
      <c r="AQ252" s="1288"/>
    </row>
    <row s="2863" customFormat="1" customHeight="1" ht="17.25">
      <c r="A253" s="314"/>
      <c r="C253" s="313"/>
      <c r="D253" s="1992"/>
      <c r="E253" s="1994"/>
      <c r="F253" s="1997"/>
      <c r="G253" s="1994"/>
      <c r="H253" s="1329"/>
      <c r="I253" s="1330"/>
      <c r="J253" s="1330"/>
      <c r="K253" s="1330"/>
      <c r="L253" s="1330"/>
      <c r="M253" s="1330"/>
      <c r="N253" s="1330"/>
      <c r="O253" s="1330"/>
      <c r="P253" s="1330"/>
      <c r="Q253" s="1330"/>
      <c r="R253" s="1330"/>
      <c r="S253" s="1331"/>
      <c r="T253" s="1331"/>
      <c r="U253" s="1331"/>
      <c r="V253" s="1331"/>
      <c r="W253" s="1332"/>
      <c r="X253" s="1288"/>
      <c r="Y253" s="1288"/>
      <c r="Z253" s="1288"/>
      <c r="AA253" s="1288"/>
      <c r="AB253" s="1288"/>
      <c r="AC253" s="1288"/>
      <c r="AD253" s="1288"/>
      <c r="AE253" s="1288"/>
      <c r="AF253" s="1288"/>
      <c r="AG253" s="1288"/>
      <c r="AH253" s="1288"/>
      <c r="AI253" s="1288"/>
      <c r="AJ253" s="1288"/>
      <c r="AK253" s="1288"/>
      <c r="AL253" s="1288"/>
      <c r="AM253" s="1288"/>
      <c r="AN253" s="1288"/>
      <c r="AO253" s="1288"/>
      <c r="AP253" s="1288"/>
      <c r="AQ253" s="1288"/>
    </row>
    <row s="2863" customFormat="1" customHeight="1" ht="17.25">
      <c r="A254" s="314"/>
      <c r="C254" s="195"/>
      <c r="D254" s="1991">
        <v>6</v>
      </c>
      <c r="E254" s="1993" t="s">
        <v>518</v>
      </c>
      <c r="F254" s="1995" t="s">
        <v>56</v>
      </c>
      <c r="G254" s="1993"/>
      <c r="H254" s="1998"/>
      <c r="I254" s="2000"/>
      <c r="J254" s="2002"/>
      <c r="K254" s="1989"/>
      <c r="L254" s="1989"/>
      <c r="M254" s="1989"/>
      <c r="N254" s="2005"/>
      <c r="O254" s="1989"/>
      <c r="P254" s="1989"/>
      <c r="Q254" s="1989"/>
      <c r="R254" s="2008"/>
      <c r="S254" s="1989"/>
      <c r="T254" s="1450"/>
      <c r="U254" s="1450"/>
      <c r="V254" s="1449"/>
      <c r="W254" s="1326"/>
      <c r="X254" s="1296"/>
      <c r="Y254" s="1296"/>
      <c r="Z254" s="1296"/>
      <c r="AA254" s="1296"/>
      <c r="AB254" s="1296"/>
      <c r="AC254" s="1296" t="s">
        <v>519</v>
      </c>
      <c r="AD254" s="1296" t="s">
        <v>520</v>
      </c>
      <c r="AE254" s="1296" t="s">
        <v>521</v>
      </c>
      <c r="AF254" s="1296" t="s">
        <v>522</v>
      </c>
      <c r="AG254" s="1296" t="s">
        <v>523</v>
      </c>
      <c r="AH254" s="1296" t="str">
        <f>IF($E$254=0,"",$E$254)</f>
        <v>Тарифы на услуги по передаче теплоносителя</v>
      </c>
      <c r="AI254" s="1296" t="str">
        <f>IF($G$254=0,"",$G$254)</f>
        <v/>
      </c>
      <c r="AJ254" s="1296" t="str">
        <f>IF($J$254=0,"",$J$254)</f>
        <v/>
      </c>
      <c r="AK254" s="1296" t="str">
        <f>IF($K$254="нет","без дифференциации",IF($N$254=0,"",$N$254))</f>
        <v/>
      </c>
      <c r="AL254" s="1296" t="str">
        <f>IF($O$254="нет","без дифференциации",IF($R$254=0,"",$R$254))</f>
        <v/>
      </c>
      <c r="AM254" s="1296" t="str">
        <f>IF($S$254="нет","без дифференциации",IF($V$254=0,"",$V$254))</f>
        <v/>
      </c>
      <c r="AN254" s="1813">
        <f>$I$254</f>
        <v>0</v>
      </c>
      <c r="AO254" s="1296" t="str">
        <f>$I$254&amp;"."&amp;$M$254</f>
        <v>.</v>
      </c>
      <c r="AP254" s="1288" t="str">
        <f>$I$254&amp;"."&amp;$M$254&amp;"."&amp;$Q$254</f>
        <v>..</v>
      </c>
      <c r="AQ254" s="1288" t="str">
        <f>$I$254&amp;"."&amp;$M$254&amp;"."&amp;$Q$254&amp;"."&amp;$U$254</f>
        <v>...</v>
      </c>
    </row>
    <row s="2863" customFormat="1" customHeight="1" ht="17.25">
      <c r="A255" s="314"/>
      <c r="C255" s="313"/>
      <c r="D255" s="1991"/>
      <c r="E255" s="1993"/>
      <c r="F255" s="1996"/>
      <c r="G255" s="1993"/>
      <c r="H255" s="1999"/>
      <c r="I255" s="2001"/>
      <c r="J255" s="2003"/>
      <c r="K255" s="1990"/>
      <c r="L255" s="1990"/>
      <c r="M255" s="1990"/>
      <c r="N255" s="2006"/>
      <c r="O255" s="1990"/>
      <c r="P255" s="1990"/>
      <c r="Q255" s="1990"/>
      <c r="R255" s="2007"/>
      <c r="S255" s="1990"/>
      <c r="T255" s="1327"/>
      <c r="U255" s="1327"/>
      <c r="V255" s="1327"/>
      <c r="W255" s="1328"/>
      <c r="X255" s="1288"/>
      <c r="Y255" s="1288"/>
      <c r="Z255" s="1288"/>
      <c r="AA255" s="1288"/>
      <c r="AB255" s="1288"/>
      <c r="AC255" s="1288"/>
      <c r="AD255" s="1288"/>
      <c r="AE255" s="1288"/>
      <c r="AF255" s="1288"/>
      <c r="AG255" s="1288"/>
      <c r="AH255" s="1288"/>
      <c r="AI255" s="1288"/>
      <c r="AJ255" s="1288"/>
      <c r="AK255" s="1288"/>
      <c r="AL255" s="1288"/>
      <c r="AM255" s="1288"/>
      <c r="AN255" s="1288"/>
      <c r="AO255" s="1288"/>
      <c r="AP255" s="1288"/>
      <c r="AQ255" s="1288"/>
    </row>
    <row s="2863" customFormat="1" customHeight="1" ht="17.25">
      <c r="A256" s="314"/>
      <c r="C256" s="313"/>
      <c r="D256" s="1992"/>
      <c r="E256" s="1994"/>
      <c r="F256" s="1996"/>
      <c r="G256" s="1994"/>
      <c r="H256" s="1999"/>
      <c r="I256" s="2001"/>
      <c r="J256" s="2004"/>
      <c r="K256" s="1990"/>
      <c r="L256" s="1990"/>
      <c r="M256" s="1990"/>
      <c r="N256" s="2007"/>
      <c r="O256" s="1990"/>
      <c r="P256" s="1448"/>
      <c r="Q256" s="1327"/>
      <c r="R256" s="1327"/>
      <c r="S256" s="325"/>
      <c r="T256" s="325"/>
      <c r="U256" s="325"/>
      <c r="V256" s="325"/>
      <c r="W256" s="1328"/>
      <c r="X256" s="1288"/>
      <c r="Y256" s="1288"/>
      <c r="Z256" s="1288"/>
      <c r="AA256" s="1288"/>
      <c r="AB256" s="1288"/>
      <c r="AC256" s="1288"/>
      <c r="AD256" s="1288"/>
      <c r="AE256" s="1288"/>
      <c r="AF256" s="1288"/>
      <c r="AG256" s="1288"/>
      <c r="AH256" s="1288"/>
      <c r="AI256" s="1288"/>
      <c r="AJ256" s="1288"/>
      <c r="AK256" s="1288"/>
      <c r="AL256" s="1288"/>
      <c r="AM256" s="1288"/>
      <c r="AN256" s="1288"/>
      <c r="AO256" s="1288"/>
      <c r="AP256" s="1288"/>
      <c r="AQ256" s="1288"/>
    </row>
    <row s="2952" customFormat="1" customHeight="1" ht="17.25">
      <c r="A257" s="314"/>
      <c r="C257" s="195"/>
      <c r="D257" s="1992"/>
      <c r="E257" s="1994"/>
      <c r="F257" s="1996"/>
      <c r="G257" s="1994"/>
      <c r="H257" s="1999"/>
      <c r="I257" s="2001"/>
      <c r="J257" s="2004"/>
      <c r="K257" s="1990"/>
      <c r="L257" s="1327"/>
      <c r="M257" s="1327"/>
      <c r="N257" s="1327"/>
      <c r="O257" s="1327"/>
      <c r="P257" s="1327"/>
      <c r="Q257" s="1327"/>
      <c r="R257" s="1327"/>
      <c r="S257" s="325"/>
      <c r="T257" s="325"/>
      <c r="U257" s="325"/>
      <c r="V257" s="325"/>
      <c r="W257" s="1328"/>
      <c r="Y257" s="1296"/>
      <c r="Z257" s="1296"/>
      <c r="AA257" s="1296"/>
      <c r="AB257" s="1296"/>
      <c r="AC257" s="1296"/>
      <c r="AD257" s="1296"/>
      <c r="AE257" s="1296"/>
      <c r="AF257" s="1296"/>
      <c r="AG257" s="1296"/>
      <c r="AH257" s="1296"/>
      <c r="AI257" s="1296"/>
      <c r="AJ257" s="1296"/>
      <c r="AK257" s="1296"/>
      <c r="AL257" s="1296"/>
      <c r="AM257" s="1296"/>
      <c r="AN257" s="1296"/>
      <c r="AO257" s="1296"/>
      <c r="AP257" s="1296"/>
      <c r="AQ257" s="1296"/>
    </row>
    <row s="2863" customFormat="1" customHeight="1" ht="17.25">
      <c r="A258" s="314"/>
      <c r="C258" s="313"/>
      <c r="D258" s="1992"/>
      <c r="E258" s="1994"/>
      <c r="F258" s="1997"/>
      <c r="G258" s="1994"/>
      <c r="H258" s="1329"/>
      <c r="I258" s="1330"/>
      <c r="J258" s="1330"/>
      <c r="K258" s="1330"/>
      <c r="L258" s="1330"/>
      <c r="M258" s="1330"/>
      <c r="N258" s="1330"/>
      <c r="O258" s="1330"/>
      <c r="P258" s="1330"/>
      <c r="Q258" s="1330"/>
      <c r="R258" s="1330"/>
      <c r="S258" s="1331"/>
      <c r="T258" s="1331"/>
      <c r="U258" s="1331"/>
      <c r="V258" s="1331"/>
      <c r="W258" s="1332"/>
      <c r="X258" s="1288"/>
      <c r="Y258" s="1288"/>
      <c r="Z258" s="1288"/>
      <c r="AA258" s="1288"/>
      <c r="AB258" s="1288"/>
      <c r="AC258" s="1288"/>
      <c r="AD258" s="1288"/>
      <c r="AE258" s="1288"/>
      <c r="AF258" s="1288"/>
      <c r="AG258" s="1288"/>
      <c r="AH258" s="1288"/>
      <c r="AI258" s="1288"/>
      <c r="AJ258" s="1288"/>
      <c r="AK258" s="1288"/>
      <c r="AL258" s="1288"/>
      <c r="AM258" s="1288"/>
      <c r="AN258" s="1288"/>
      <c r="AO258" s="1288"/>
      <c r="AP258" s="1288"/>
      <c r="AQ258" s="1288"/>
    </row>
    <row s="2953" customFormat="1" customHeight="1" ht="17.25">
      <c r="A259" s="314"/>
      <c r="C259" s="195"/>
      <c r="D259" s="2012">
        <v>7</v>
      </c>
      <c r="E259" s="2015" t="s">
        <v>524</v>
      </c>
      <c r="F259" s="1995" t="s">
        <v>56</v>
      </c>
      <c r="G259" s="2015"/>
      <c r="H259" s="1998"/>
      <c r="I259" s="2000"/>
      <c r="J259" s="2002"/>
      <c r="K259" s="1989"/>
      <c r="L259" s="1989"/>
      <c r="M259" s="1989"/>
      <c r="N259" s="2005"/>
      <c r="O259" s="1989"/>
      <c r="P259" s="1989"/>
      <c r="Q259" s="1989"/>
      <c r="R259" s="2008"/>
      <c r="S259" s="1989"/>
      <c r="T259" s="1450"/>
      <c r="U259" s="1450"/>
      <c r="V259" s="1449"/>
      <c r="W259" s="1326"/>
      <c r="X259" s="1296"/>
      <c r="Y259" s="1296"/>
      <c r="Z259" s="1296"/>
      <c r="AA259" s="1296"/>
      <c r="AB259" s="1296"/>
      <c r="AC259" s="1296" t="s">
        <v>525</v>
      </c>
      <c r="AD259" s="1296" t="s">
        <v>526</v>
      </c>
      <c r="AE259" s="1296" t="s">
        <v>527</v>
      </c>
      <c r="AF259" s="1296" t="s">
        <v>528</v>
      </c>
      <c r="AG259" s="1296" t="s">
        <v>529</v>
      </c>
      <c r="AH259" s="1296" t="str">
        <f>IF($E$259=0,"",$E$259)</f>
        <v>Плата за услуги по поддержанию резервной тепловой мощности при отсутствии потребления тепловой энергии</v>
      </c>
      <c r="AI259" s="1296" t="str">
        <f>IF($G$259=0,"",$G$259)</f>
        <v/>
      </c>
      <c r="AJ259" s="1296" t="str">
        <f>IF($J$259=0,"",$J$259)</f>
        <v/>
      </c>
      <c r="AK259" s="1296" t="str">
        <f>IF($K$259="нет","без дифференциации",IF($N$259=0,"",$N$259))</f>
        <v/>
      </c>
      <c r="AL259" s="1296" t="str">
        <f>IF($O$259="нет","без дифференциации",IF($R$259=0,"",$R$259))</f>
        <v/>
      </c>
      <c r="AM259" s="1296" t="str">
        <f>IF($S$259="нет","без дифференциации",IF($V$259=0,"",$V$259))</f>
        <v/>
      </c>
      <c r="AN259" s="1813">
        <f>$I$259</f>
        <v>0</v>
      </c>
      <c r="AO259" s="1296" t="str">
        <f>$I$259&amp;"."&amp;$M$259</f>
        <v>.</v>
      </c>
      <c r="AP259" s="1288" t="str">
        <f>$I$259&amp;"."&amp;$M$259&amp;"."&amp;$Q$259</f>
        <v>..</v>
      </c>
      <c r="AQ259" s="1288" t="str">
        <f>$I$259&amp;"."&amp;$M$259&amp;"."&amp;$Q$259&amp;"."&amp;$U$259</f>
        <v>...</v>
      </c>
    </row>
    <row s="2953" customFormat="1" customHeight="1" ht="17.25">
      <c r="A260" s="314"/>
      <c r="C260" s="313"/>
      <c r="D260" s="2013"/>
      <c r="E260" s="2016"/>
      <c r="F260" s="1996"/>
      <c r="G260" s="2016"/>
      <c r="H260" s="1999"/>
      <c r="I260" s="2001"/>
      <c r="J260" s="2003"/>
      <c r="K260" s="1990"/>
      <c r="L260" s="1990"/>
      <c r="M260" s="1990"/>
      <c r="N260" s="2006"/>
      <c r="O260" s="1990"/>
      <c r="P260" s="1990"/>
      <c r="Q260" s="1990"/>
      <c r="R260" s="2007"/>
      <c r="S260" s="1990"/>
      <c r="T260" s="1327"/>
      <c r="U260" s="1327"/>
      <c r="V260" s="1327"/>
      <c r="W260" s="1328"/>
      <c r="X260" s="1288"/>
      <c r="Y260" s="1288"/>
      <c r="Z260" s="1288"/>
      <c r="AA260" s="1288"/>
      <c r="AB260" s="1288"/>
      <c r="AC260" s="1288"/>
      <c r="AD260" s="1288"/>
      <c r="AE260" s="1288"/>
      <c r="AF260" s="1288"/>
      <c r="AG260" s="1288"/>
      <c r="AH260" s="1288"/>
      <c r="AI260" s="1288"/>
      <c r="AJ260" s="1288"/>
      <c r="AK260" s="1288"/>
      <c r="AL260" s="1288"/>
      <c r="AM260" s="1288"/>
      <c r="AN260" s="1288"/>
      <c r="AO260" s="1288"/>
      <c r="AP260" s="1288"/>
      <c r="AQ260" s="1288"/>
    </row>
    <row s="2953" customFormat="1" customHeight="1" ht="17.25">
      <c r="A261" s="314"/>
      <c r="C261" s="313"/>
      <c r="D261" s="2013"/>
      <c r="E261" s="2016"/>
      <c r="F261" s="1996"/>
      <c r="G261" s="2016"/>
      <c r="H261" s="1999"/>
      <c r="I261" s="2001"/>
      <c r="J261" s="2004"/>
      <c r="K261" s="1990"/>
      <c r="L261" s="1990"/>
      <c r="M261" s="1990"/>
      <c r="N261" s="2007"/>
      <c r="O261" s="1990"/>
      <c r="P261" s="1448"/>
      <c r="Q261" s="1327"/>
      <c r="R261" s="1327"/>
      <c r="S261" s="325"/>
      <c r="T261" s="325"/>
      <c r="U261" s="325"/>
      <c r="V261" s="325"/>
      <c r="W261" s="1328"/>
      <c r="X261" s="1288"/>
      <c r="Y261" s="1288"/>
      <c r="Z261" s="1288"/>
      <c r="AA261" s="1288"/>
      <c r="AB261" s="1288"/>
      <c r="AC261" s="1288"/>
      <c r="AD261" s="1288"/>
      <c r="AE261" s="1288"/>
      <c r="AF261" s="1288"/>
      <c r="AG261" s="1288"/>
      <c r="AH261" s="1288"/>
      <c r="AI261" s="1288"/>
      <c r="AJ261" s="1288"/>
      <c r="AK261" s="1288"/>
      <c r="AL261" s="1288"/>
      <c r="AM261" s="1288"/>
      <c r="AN261" s="1288"/>
      <c r="AO261" s="1288"/>
      <c r="AP261" s="1288"/>
      <c r="AQ261" s="1288"/>
    </row>
    <row s="2952" customFormat="1" customHeight="1" ht="17.25">
      <c r="A262" s="314"/>
      <c r="C262" s="195"/>
      <c r="D262" s="2013"/>
      <c r="E262" s="2016"/>
      <c r="F262" s="1996"/>
      <c r="G262" s="2016"/>
      <c r="H262" s="1999"/>
      <c r="I262" s="2001"/>
      <c r="J262" s="2004"/>
      <c r="K262" s="1990"/>
      <c r="L262" s="1327"/>
      <c r="M262" s="1327"/>
      <c r="N262" s="1327"/>
      <c r="O262" s="1327"/>
      <c r="P262" s="1327"/>
      <c r="Q262" s="1327"/>
      <c r="R262" s="1327"/>
      <c r="S262" s="325"/>
      <c r="T262" s="325"/>
      <c r="U262" s="325"/>
      <c r="V262" s="325"/>
      <c r="W262" s="1328"/>
      <c r="Y262" s="1296"/>
      <c r="Z262" s="1296"/>
      <c r="AA262" s="1296"/>
      <c r="AB262" s="1296"/>
      <c r="AC262" s="1296"/>
      <c r="AD262" s="1296"/>
      <c r="AE262" s="1296"/>
      <c r="AF262" s="1296"/>
      <c r="AG262" s="1296"/>
      <c r="AH262" s="1296"/>
      <c r="AI262" s="1296"/>
      <c r="AJ262" s="1296"/>
      <c r="AK262" s="1296"/>
      <c r="AL262" s="1296"/>
      <c r="AM262" s="1296"/>
      <c r="AN262" s="1296"/>
      <c r="AO262" s="1296"/>
      <c r="AP262" s="1296"/>
      <c r="AQ262" s="1296"/>
    </row>
    <row s="2953" customFormat="1" customHeight="1" ht="17.25">
      <c r="A263" s="314"/>
      <c r="C263" s="313"/>
      <c r="D263" s="2014"/>
      <c r="E263" s="2017"/>
      <c r="F263" s="1997"/>
      <c r="G263" s="2017"/>
      <c r="H263" s="1329"/>
      <c r="I263" s="1330"/>
      <c r="J263" s="1330"/>
      <c r="K263" s="1330"/>
      <c r="L263" s="1330"/>
      <c r="M263" s="1330"/>
      <c r="N263" s="1330"/>
      <c r="O263" s="1330"/>
      <c r="P263" s="1330"/>
      <c r="Q263" s="1330"/>
      <c r="R263" s="1330"/>
      <c r="S263" s="1331"/>
      <c r="T263" s="1331"/>
      <c r="U263" s="1331"/>
      <c r="V263" s="1331"/>
      <c r="W263" s="1332"/>
      <c r="X263" s="1288"/>
      <c r="Y263" s="1288"/>
      <c r="Z263" s="1288"/>
      <c r="AA263" s="1288"/>
      <c r="AB263" s="1288"/>
      <c r="AC263" s="1288"/>
      <c r="AD263" s="1288"/>
      <c r="AE263" s="1288"/>
      <c r="AF263" s="1288"/>
      <c r="AG263" s="1288"/>
      <c r="AH263" s="1288"/>
      <c r="AI263" s="1288"/>
      <c r="AJ263" s="1288"/>
      <c r="AK263" s="1288"/>
      <c r="AL263" s="1288"/>
      <c r="AM263" s="1288"/>
      <c r="AN263" s="1288"/>
      <c r="AO263" s="1288"/>
      <c r="AP263" s="1288"/>
      <c r="AQ263" s="1288"/>
    </row>
    <row s="2953" customFormat="1" customHeight="1" ht="17.25">
      <c r="A264" s="314"/>
      <c r="C264" s="195"/>
      <c r="D264" s="1991">
        <v>8</v>
      </c>
      <c r="E264" s="1993" t="s">
        <v>530</v>
      </c>
      <c r="F264" s="1995" t="s">
        <v>56</v>
      </c>
      <c r="G264" s="1993"/>
      <c r="H264" s="1998"/>
      <c r="I264" s="2000"/>
      <c r="J264" s="2002"/>
      <c r="K264" s="1989"/>
      <c r="L264" s="1989"/>
      <c r="M264" s="1989"/>
      <c r="N264" s="2005"/>
      <c r="O264" s="1989"/>
      <c r="P264" s="1989"/>
      <c r="Q264" s="1989"/>
      <c r="R264" s="2008"/>
      <c r="S264" s="1989"/>
      <c r="T264" s="1500"/>
      <c r="U264" s="1500"/>
      <c r="V264" s="1502"/>
      <c r="W264" s="1326"/>
      <c r="X264" s="1296"/>
      <c r="Y264" s="1296"/>
      <c r="Z264" s="1296"/>
      <c r="AA264" s="1296"/>
      <c r="AB264" s="1296"/>
      <c r="AC264" s="1296" t="s">
        <v>531</v>
      </c>
      <c r="AD264" s="1296" t="s">
        <v>532</v>
      </c>
      <c r="AE264" s="1296" t="s">
        <v>533</v>
      </c>
      <c r="AF264" s="1296" t="s">
        <v>534</v>
      </c>
      <c r="AG264" s="1296" t="s">
        <v>535</v>
      </c>
      <c r="AH264" s="1296" t="str">
        <f>IF($E$264=0,"",$E$264)</f>
        <v>Плата за подключение (технологическое присоединение) к системе теплоснабжения</v>
      </c>
      <c r="AI264" s="1296" t="str">
        <f>IF($G$264=0,"",$G$264)</f>
        <v/>
      </c>
      <c r="AJ264" s="1296" t="str">
        <f>IF($J$264=0,"",$J$264)</f>
        <v/>
      </c>
      <c r="AK264" s="1296" t="str">
        <f>IF($K$264="нет","без дифференциации",IF($N$264=0,"",$N$264))</f>
        <v/>
      </c>
      <c r="AL264" s="1296" t="str">
        <f>IF($O$264="нет","без дифференциации",IF($R$264=0,"",$R$264))</f>
        <v/>
      </c>
      <c r="AM264" s="1296" t="str">
        <f>IF($S$264="нет","без дифференциации",IF($V$264=0,"",$V$264))</f>
        <v/>
      </c>
      <c r="AN264" s="1813">
        <f>$I$264</f>
        <v>0</v>
      </c>
      <c r="AO264" s="1296" t="str">
        <f>$I$264&amp;"."&amp;$M$264</f>
        <v>.</v>
      </c>
      <c r="AP264" s="1288" t="str">
        <f>$I$264&amp;"."&amp;$M$264&amp;"."&amp;$Q$264</f>
        <v>..</v>
      </c>
      <c r="AQ264" s="1288" t="str">
        <f>$I$264&amp;"."&amp;$M$264&amp;"."&amp;$Q$264&amp;"."&amp;$U$264</f>
        <v>...</v>
      </c>
    </row>
    <row s="2953" customFormat="1" customHeight="1" ht="17.25">
      <c r="A265" s="314"/>
      <c r="C265" s="313"/>
      <c r="D265" s="1991"/>
      <c r="E265" s="1993"/>
      <c r="F265" s="1996"/>
      <c r="G265" s="1993"/>
      <c r="H265" s="1999"/>
      <c r="I265" s="2001"/>
      <c r="J265" s="2003"/>
      <c r="K265" s="1990"/>
      <c r="L265" s="1990"/>
      <c r="M265" s="1990"/>
      <c r="N265" s="2006"/>
      <c r="O265" s="1990"/>
      <c r="P265" s="1990"/>
      <c r="Q265" s="1990"/>
      <c r="R265" s="2007"/>
      <c r="S265" s="1990"/>
      <c r="T265" s="1327"/>
      <c r="U265" s="1327"/>
      <c r="V265" s="1327"/>
      <c r="W265" s="1328"/>
      <c r="X265" s="1288"/>
      <c r="Y265" s="1288"/>
      <c r="Z265" s="1288"/>
      <c r="AA265" s="1288"/>
      <c r="AB265" s="1288"/>
      <c r="AC265" s="1288"/>
      <c r="AD265" s="1288"/>
      <c r="AE265" s="1288"/>
      <c r="AF265" s="1288"/>
      <c r="AG265" s="1288"/>
      <c r="AH265" s="1288"/>
      <c r="AI265" s="1288"/>
      <c r="AJ265" s="1288"/>
      <c r="AK265" s="1288"/>
      <c r="AL265" s="1288"/>
      <c r="AM265" s="1288"/>
      <c r="AN265" s="1288"/>
      <c r="AO265" s="1288"/>
      <c r="AP265" s="1288"/>
      <c r="AQ265" s="1288"/>
    </row>
    <row s="2953" customFormat="1" customHeight="1" ht="17.25">
      <c r="A266" s="314"/>
      <c r="C266" s="313"/>
      <c r="D266" s="1992"/>
      <c r="E266" s="1994"/>
      <c r="F266" s="1996"/>
      <c r="G266" s="1994"/>
      <c r="H266" s="1999"/>
      <c r="I266" s="2001"/>
      <c r="J266" s="2004"/>
      <c r="K266" s="1990"/>
      <c r="L266" s="1990"/>
      <c r="M266" s="1990"/>
      <c r="N266" s="2007"/>
      <c r="O266" s="1990"/>
      <c r="P266" s="1501"/>
      <c r="Q266" s="1327"/>
      <c r="R266" s="1327"/>
      <c r="S266" s="325"/>
      <c r="T266" s="325"/>
      <c r="U266" s="325"/>
      <c r="V266" s="325"/>
      <c r="W266" s="1328"/>
      <c r="X266" s="1288"/>
      <c r="Y266" s="1288"/>
      <c r="Z266" s="1288"/>
      <c r="AA266" s="1288"/>
      <c r="AB266" s="1288"/>
      <c r="AC266" s="1288"/>
      <c r="AD266" s="1288"/>
      <c r="AE266" s="1288"/>
      <c r="AF266" s="1288"/>
      <c r="AG266" s="1288"/>
      <c r="AH266" s="1288"/>
      <c r="AI266" s="1288"/>
      <c r="AJ266" s="1288"/>
      <c r="AK266" s="1288"/>
      <c r="AL266" s="1288"/>
      <c r="AM266" s="1288"/>
      <c r="AN266" s="1288"/>
      <c r="AO266" s="1288"/>
      <c r="AP266" s="1288"/>
      <c r="AQ266" s="1288"/>
    </row>
    <row s="2952" customFormat="1" customHeight="1" ht="17.25">
      <c r="A267" s="314"/>
      <c r="C267" s="195"/>
      <c r="D267" s="1992"/>
      <c r="E267" s="1994"/>
      <c r="F267" s="1996"/>
      <c r="G267" s="1994"/>
      <c r="H267" s="1999"/>
      <c r="I267" s="2001"/>
      <c r="J267" s="2004"/>
      <c r="K267" s="1990"/>
      <c r="L267" s="1327"/>
      <c r="M267" s="1327"/>
      <c r="N267" s="1327"/>
      <c r="O267" s="1327"/>
      <c r="P267" s="1327"/>
      <c r="Q267" s="1327"/>
      <c r="R267" s="1327"/>
      <c r="S267" s="325"/>
      <c r="T267" s="325"/>
      <c r="U267" s="325"/>
      <c r="V267" s="325"/>
      <c r="W267" s="1328"/>
      <c r="Y267" s="1296"/>
      <c r="Z267" s="1296"/>
      <c r="AA267" s="1296"/>
      <c r="AB267" s="1296"/>
      <c r="AC267" s="1296"/>
      <c r="AD267" s="1296"/>
      <c r="AE267" s="1296"/>
      <c r="AF267" s="1296"/>
      <c r="AG267" s="1296"/>
      <c r="AH267" s="1296"/>
      <c r="AI267" s="1296"/>
      <c r="AJ267" s="1296"/>
      <c r="AK267" s="1296"/>
      <c r="AL267" s="1296"/>
      <c r="AM267" s="1296"/>
      <c r="AN267" s="1296"/>
      <c r="AO267" s="1296"/>
      <c r="AP267" s="1296"/>
      <c r="AQ267" s="1296"/>
    </row>
    <row s="2953" customFormat="1" customHeight="1" ht="17.25">
      <c r="A268" s="314"/>
      <c r="C268" s="313"/>
      <c r="D268" s="1992"/>
      <c r="E268" s="1994"/>
      <c r="F268" s="1997"/>
      <c r="G268" s="1994"/>
      <c r="H268" s="1329"/>
      <c r="I268" s="1330"/>
      <c r="J268" s="1330"/>
      <c r="K268" s="1330"/>
      <c r="L268" s="1330"/>
      <c r="M268" s="1330"/>
      <c r="N268" s="1330"/>
      <c r="O268" s="1330"/>
      <c r="P268" s="1330"/>
      <c r="Q268" s="1330"/>
      <c r="R268" s="1330"/>
      <c r="S268" s="1331"/>
      <c r="T268" s="1331"/>
      <c r="U268" s="1331"/>
      <c r="V268" s="1331"/>
      <c r="W268" s="1332"/>
      <c r="X268" s="1288"/>
      <c r="Y268" s="1288"/>
      <c r="Z268" s="1288"/>
      <c r="AA268" s="1288"/>
      <c r="AB268" s="1288"/>
      <c r="AC268" s="1288"/>
      <c r="AD268" s="1288"/>
      <c r="AE268" s="1288"/>
      <c r="AF268" s="1288"/>
      <c r="AG268" s="1288"/>
      <c r="AH268" s="1288"/>
      <c r="AI268" s="1288"/>
      <c r="AJ268" s="1288"/>
      <c r="AK268" s="1288"/>
      <c r="AL268" s="1288"/>
      <c r="AM268" s="1288"/>
      <c r="AN268" s="1288"/>
      <c r="AO268" s="1288"/>
      <c r="AP268" s="1288"/>
      <c r="AQ268" s="1288"/>
    </row>
    <row customHeight="1" ht="11.25"/>
    <row customHeight="1" ht="11.25">
      <c r="E270" s="2011" t="s">
        <v>536</v>
      </c>
      <c r="F270" s="2011"/>
      <c r="G270" s="2011"/>
      <c r="H270" s="2011"/>
      <c r="I270" s="2011"/>
      <c r="J270" s="2011"/>
      <c r="K270" s="2011"/>
      <c r="L270" s="2011"/>
      <c r="M270" s="2011"/>
      <c r="N270" s="2011"/>
      <c r="O270" s="2011"/>
      <c r="P270" s="2011"/>
      <c r="Q270" s="2011"/>
      <c r="R270" s="2011"/>
      <c r="S270" s="2011"/>
      <c r="T270" s="2011"/>
      <c r="U270" s="2011"/>
      <c r="V270" s="2011"/>
      <c r="W270" s="2011"/>
    </row>
    <row customHeight="1" ht="36.75">
      <c r="E271" s="2009" t="s">
        <v>537</v>
      </c>
      <c r="F271" s="2009"/>
      <c r="G271" s="2010"/>
      <c r="H271" s="2010"/>
      <c r="I271" s="2010"/>
      <c r="J271" s="2010"/>
      <c r="K271" s="2010"/>
      <c r="L271" s="2010"/>
      <c r="M271" s="2010"/>
      <c r="N271" s="2010"/>
      <c r="O271" s="2010"/>
      <c r="P271" s="2010"/>
      <c r="Q271" s="2010"/>
      <c r="R271" s="2010"/>
      <c r="S271" s="2010"/>
      <c r="T271" s="2010"/>
      <c r="U271" s="2010"/>
      <c r="V271" s="2010"/>
      <c r="W271" s="2010"/>
    </row>
    <row customHeight="1" ht="28.5">
      <c r="E272" s="2009" t="s">
        <v>538</v>
      </c>
      <c r="F272" s="2009"/>
      <c r="G272" s="2010"/>
      <c r="H272" s="2010"/>
      <c r="I272" s="2010"/>
      <c r="J272" s="2010"/>
      <c r="K272" s="2010"/>
      <c r="L272" s="2010"/>
      <c r="M272" s="2010"/>
      <c r="N272" s="2010"/>
      <c r="O272" s="2010"/>
      <c r="P272" s="2010"/>
      <c r="Q272" s="2010"/>
      <c r="R272" s="2010"/>
      <c r="S272" s="2010"/>
      <c r="T272" s="2010"/>
      <c r="U272" s="2010"/>
      <c r="V272" s="2010"/>
      <c r="W272" s="2010"/>
    </row>
    <row customHeight="1" ht="27">
      <c r="E273" s="2009" t="s">
        <v>539</v>
      </c>
      <c r="F273" s="2009"/>
      <c r="G273" s="2010"/>
      <c r="H273" s="2010"/>
      <c r="I273" s="2010"/>
      <c r="J273" s="2010"/>
      <c r="K273" s="2010"/>
      <c r="L273" s="2010"/>
      <c r="M273" s="2010"/>
      <c r="N273" s="2010"/>
      <c r="O273" s="2010"/>
      <c r="P273" s="2010"/>
      <c r="Q273" s="2010"/>
      <c r="R273" s="2010"/>
      <c r="S273" s="2010"/>
      <c r="T273" s="2010"/>
      <c r="U273" s="2010"/>
      <c r="V273" s="2010"/>
      <c r="W273" s="2010"/>
    </row>
    <row customHeight="1" ht="17.25">
      <c r="E274" s="2009" t="s">
        <v>540</v>
      </c>
      <c r="F274" s="2009"/>
      <c r="G274" s="2010"/>
      <c r="H274" s="2010"/>
      <c r="I274" s="2010"/>
      <c r="J274" s="2010"/>
      <c r="K274" s="2010"/>
      <c r="L274" s="2010"/>
      <c r="M274" s="2010"/>
      <c r="N274" s="2010"/>
      <c r="O274" s="2010"/>
      <c r="P274" s="2010"/>
      <c r="Q274" s="2010"/>
      <c r="R274" s="2010"/>
      <c r="S274" s="2010"/>
      <c r="T274" s="2010"/>
      <c r="U274" s="2010"/>
      <c r="V274" s="2010"/>
      <c r="W274" s="2010"/>
    </row>
    <row customHeight="1" ht="15">
      <c r="E275" s="336"/>
      <c r="F275" s="1315"/>
      <c r="G275" s="143"/>
      <c r="H275" s="143"/>
      <c r="I275" s="143"/>
      <c r="J275" s="143"/>
      <c r="K275" s="143"/>
      <c r="L275" s="143"/>
      <c r="M275" s="143"/>
      <c r="N275" s="143"/>
      <c r="O275" s="143"/>
      <c r="P275" s="143"/>
      <c r="Q275" s="143"/>
      <c r="R275" s="143"/>
      <c r="S275" s="143"/>
      <c r="T275" s="143"/>
      <c r="U275" s="143"/>
      <c r="V275" s="143"/>
      <c r="W275" s="143"/>
    </row>
    <row customHeight="1" ht="15">
      <c r="E276" s="2011" t="s">
        <v>541</v>
      </c>
      <c r="F276" s="2011"/>
      <c r="G276" s="2011"/>
      <c r="H276" s="2011"/>
      <c r="I276" s="2011"/>
      <c r="J276" s="2011"/>
      <c r="K276" s="2011"/>
      <c r="L276" s="2011"/>
      <c r="M276" s="2011"/>
      <c r="N276" s="2011"/>
      <c r="O276" s="2011"/>
      <c r="P276" s="2011"/>
      <c r="Q276" s="2011"/>
      <c r="R276" s="2011"/>
      <c r="S276" s="2011"/>
      <c r="T276" s="2011"/>
      <c r="U276" s="2011"/>
      <c r="V276" s="2011"/>
      <c r="W276" s="2011"/>
    </row>
    <row customHeight="1" ht="17.25">
      <c r="E277" s="2009" t="s">
        <v>542</v>
      </c>
      <c r="F277" s="2009"/>
      <c r="G277" s="2010"/>
      <c r="H277" s="2010"/>
      <c r="I277" s="2010"/>
      <c r="J277" s="2010"/>
      <c r="K277" s="2010"/>
      <c r="L277" s="2010"/>
      <c r="M277" s="2010"/>
      <c r="N277" s="2010"/>
      <c r="O277" s="2010"/>
      <c r="P277" s="2010"/>
      <c r="Q277" s="2010"/>
      <c r="R277" s="2010"/>
      <c r="S277" s="2010"/>
      <c r="T277" s="2010"/>
      <c r="U277" s="2010"/>
      <c r="V277" s="2010"/>
      <c r="W277" s="2010"/>
    </row>
    <row customHeight="1" ht="17.25">
      <c r="E278" s="2009" t="s">
        <v>543</v>
      </c>
      <c r="F278" s="2009"/>
      <c r="G278" s="2010"/>
      <c r="H278" s="2010"/>
      <c r="I278" s="2010"/>
      <c r="J278" s="2010"/>
      <c r="K278" s="2010"/>
      <c r="L278" s="2010"/>
      <c r="M278" s="2010"/>
      <c r="N278" s="2010"/>
      <c r="O278" s="2010"/>
      <c r="P278" s="2010"/>
      <c r="Q278" s="2010"/>
      <c r="R278" s="2010"/>
      <c r="S278" s="2010"/>
      <c r="T278" s="2010"/>
      <c r="U278" s="2010"/>
      <c r="V278" s="2010"/>
      <c r="W278" s="2010"/>
    </row>
    <row s="2969" customFormat="1" customHeight="1" ht="11.25" hidden="1">
      <c r="A279" s="263"/>
      <c r="B279" s="263"/>
      <c r="Y279" s="1288"/>
      <c r="Z279" s="1288"/>
      <c r="AA279" s="1288"/>
      <c r="AB279" s="1288"/>
      <c r="AC279" s="1288"/>
      <c r="AD279" s="1288"/>
      <c r="AE279" s="1288"/>
      <c r="AF279" s="1288"/>
      <c r="AG279" s="1288"/>
      <c r="AH279" s="1288"/>
      <c r="AI279" s="1288"/>
      <c r="AJ279" s="1288"/>
      <c r="AK279" s="1288"/>
      <c r="AL279" s="1288"/>
      <c r="AM279" s="1288"/>
      <c r="AN279" s="1288"/>
      <c r="AO279" s="1288"/>
      <c r="AP279" s="1288"/>
      <c r="AQ279" s="1288"/>
    </row>
    <row s="2969" customFormat="1" customHeight="1" ht="17.25" hidden="1">
      <c r="A280" s="314"/>
      <c r="C280" s="195"/>
      <c r="D280" s="1991">
        <v>1</v>
      </c>
      <c r="E280" s="1993" t="s">
        <v>544</v>
      </c>
      <c r="F280" s="1995" t="s">
        <v>56</v>
      </c>
      <c r="G280" s="1993"/>
      <c r="H280" s="1998"/>
      <c r="I280" s="2000"/>
      <c r="J280" s="2002"/>
      <c r="K280" s="1989"/>
      <c r="L280" s="1989"/>
      <c r="M280" s="1989"/>
      <c r="N280" s="2005"/>
      <c r="O280" s="1989"/>
      <c r="P280" s="1989"/>
      <c r="Q280" s="1989"/>
      <c r="R280" s="2008"/>
      <c r="S280" s="1989"/>
      <c r="T280" s="1500"/>
      <c r="U280" s="1500"/>
      <c r="V280" s="1502"/>
      <c r="W280" s="1326"/>
      <c r="Y280" s="1296"/>
      <c r="Z280" s="1296"/>
      <c r="AA280" s="1296"/>
      <c r="AB280" s="1296"/>
      <c r="AC280" s="1296" t="s">
        <v>545</v>
      </c>
      <c r="AD280" s="1296" t="s">
        <v>546</v>
      </c>
      <c r="AE280" s="1296" t="s">
        <v>547</v>
      </c>
      <c r="AF280" s="1296" t="s">
        <v>548</v>
      </c>
      <c r="AG280" s="1296"/>
      <c r="AH280" s="1296" t="str">
        <f>IF($E$280=0,"",$E$280)</f>
        <v>Тариф на питьевую воду (питьевое водоснабжение)</v>
      </c>
      <c r="AI280" s="1296" t="str">
        <f>IF($G$280=0,"",$G$280)</f>
        <v/>
      </c>
      <c r="AJ280" s="1296" t="str">
        <f>IF($J$280=0,"",$J$280)</f>
        <v/>
      </c>
      <c r="AK280" s="1296" t="str">
        <f>IF($K$280="нет","без дифференциации",IF($N$280=0,"",$N$280))</f>
        <v/>
      </c>
      <c r="AL280" s="1296" t="str">
        <f>IF($O$280="нет","без дифференциации",IF($R$280=0,"",$R$280))</f>
        <v/>
      </c>
      <c r="AM280" s="1296" t="str">
        <f>IF($S$280="нет","без дифференциации",IF($V$280=0,"",$V$280))</f>
        <v/>
      </c>
      <c r="AN280" s="1296">
        <f>$I$280</f>
        <v>0</v>
      </c>
      <c r="AO280" s="1296" t="str">
        <f>$I$280&amp;"."&amp;$M$280</f>
        <v>.</v>
      </c>
      <c r="AP280" s="1296" t="str">
        <f>$I$280&amp;"."&amp;$M$280&amp;"."&amp;$Q$280</f>
        <v>..</v>
      </c>
      <c r="AQ280" s="1296" t="str">
        <f>$I$280&amp;"."&amp;$M$280&amp;"."&amp;$Q$280&amp;"."&amp;$U$280</f>
        <v>...</v>
      </c>
    </row>
    <row s="2969" customFormat="1" customHeight="1" ht="17.25" hidden="1">
      <c r="A281" s="314"/>
      <c r="C281" s="313"/>
      <c r="D281" s="1991"/>
      <c r="E281" s="1993"/>
      <c r="F281" s="1996"/>
      <c r="G281" s="1993"/>
      <c r="H281" s="1999"/>
      <c r="I281" s="2001"/>
      <c r="J281" s="2003"/>
      <c r="K281" s="1990"/>
      <c r="L281" s="1990"/>
      <c r="M281" s="1990"/>
      <c r="N281" s="2006"/>
      <c r="O281" s="1990"/>
      <c r="P281" s="1990"/>
      <c r="Q281" s="1990"/>
      <c r="R281" s="2007"/>
      <c r="S281" s="1990"/>
      <c r="T281" s="1327"/>
      <c r="U281" s="1327"/>
      <c r="V281" s="1327"/>
      <c r="W281" s="1328"/>
      <c r="Y281" s="1288"/>
      <c r="Z281" s="1288"/>
      <c r="AA281" s="1288"/>
      <c r="AB281" s="1288"/>
      <c r="AC281" s="1288"/>
      <c r="AD281" s="1288"/>
      <c r="AE281" s="1288"/>
      <c r="AF281" s="1288"/>
      <c r="AG281" s="1288"/>
      <c r="AH281" s="1288"/>
      <c r="AI281" s="1288"/>
      <c r="AJ281" s="1288"/>
      <c r="AK281" s="1288"/>
      <c r="AL281" s="1288"/>
      <c r="AM281" s="1288"/>
      <c r="AN281" s="1288"/>
      <c r="AO281" s="1288"/>
      <c r="AP281" s="1288"/>
      <c r="AQ281" s="1288"/>
    </row>
    <row s="2970" customFormat="1" customHeight="1" ht="17.25" hidden="1">
      <c r="A282" s="314"/>
      <c r="C282" s="195"/>
      <c r="D282" s="1991"/>
      <c r="E282" s="1993"/>
      <c r="F282" s="1996"/>
      <c r="G282" s="1993"/>
      <c r="H282" s="1999"/>
      <c r="I282" s="2001"/>
      <c r="J282" s="2004"/>
      <c r="K282" s="1990"/>
      <c r="L282" s="1990"/>
      <c r="M282" s="1990"/>
      <c r="N282" s="2007"/>
      <c r="O282" s="1990"/>
      <c r="P282" s="1501"/>
      <c r="Q282" s="1327"/>
      <c r="R282" s="1327"/>
      <c r="S282" s="325"/>
      <c r="T282" s="325"/>
      <c r="U282" s="325"/>
      <c r="V282" s="325"/>
      <c r="W282" s="1328"/>
      <c r="Y282" s="1296"/>
      <c r="Z282" s="1296"/>
      <c r="AA282" s="1296"/>
      <c r="AB282" s="1296"/>
      <c r="AC282" s="1296"/>
      <c r="AD282" s="1296"/>
      <c r="AE282" s="1296"/>
      <c r="AF282" s="1296"/>
      <c r="AG282" s="1296"/>
      <c r="AH282" s="1296"/>
      <c r="AI282" s="1296"/>
      <c r="AJ282" s="1296"/>
      <c r="AK282" s="1296"/>
      <c r="AL282" s="1296"/>
      <c r="AM282" s="1296"/>
      <c r="AN282" s="1296"/>
      <c r="AO282" s="1296"/>
      <c r="AP282" s="1296"/>
      <c r="AQ282" s="1296"/>
    </row>
    <row s="2970" customFormat="1" customHeight="1" ht="17.25" hidden="1">
      <c r="A283" s="314"/>
      <c r="C283" s="313"/>
      <c r="D283" s="1991"/>
      <c r="E283" s="1993"/>
      <c r="F283" s="1996"/>
      <c r="G283" s="1993"/>
      <c r="H283" s="1999"/>
      <c r="I283" s="2001"/>
      <c r="J283" s="2004"/>
      <c r="K283" s="1990"/>
      <c r="L283" s="1327"/>
      <c r="M283" s="1327"/>
      <c r="N283" s="1327"/>
      <c r="O283" s="1327"/>
      <c r="P283" s="1327"/>
      <c r="Q283" s="1327"/>
      <c r="R283" s="1327"/>
      <c r="S283" s="325"/>
      <c r="T283" s="325"/>
      <c r="U283" s="325"/>
      <c r="V283" s="325"/>
      <c r="W283" s="1328"/>
      <c r="Y283" s="1288"/>
      <c r="Z283" s="1288"/>
      <c r="AA283" s="1288"/>
      <c r="AB283" s="1288"/>
      <c r="AC283" s="1288"/>
      <c r="AD283" s="1288"/>
      <c r="AE283" s="1288"/>
      <c r="AF283" s="1288"/>
      <c r="AG283" s="1288"/>
      <c r="AH283" s="1288"/>
      <c r="AI283" s="1288"/>
      <c r="AJ283" s="1288"/>
      <c r="AK283" s="1288"/>
      <c r="AL283" s="1288"/>
      <c r="AM283" s="1288"/>
      <c r="AN283" s="1288"/>
      <c r="AO283" s="1288"/>
      <c r="AP283" s="1288"/>
      <c r="AQ283" s="1288"/>
    </row>
    <row s="2969" customFormat="1" customHeight="1" ht="17.25" hidden="1">
      <c r="A284" s="314"/>
      <c r="C284" s="313"/>
      <c r="D284" s="1992"/>
      <c r="E284" s="1994"/>
      <c r="F284" s="1997"/>
      <c r="G284" s="1994"/>
      <c r="H284" s="1329"/>
      <c r="I284" s="1330"/>
      <c r="J284" s="1330"/>
      <c r="K284" s="1330"/>
      <c r="L284" s="1330"/>
      <c r="M284" s="1330"/>
      <c r="N284" s="1330"/>
      <c r="O284" s="1330"/>
      <c r="P284" s="1330"/>
      <c r="Q284" s="1330"/>
      <c r="R284" s="1330"/>
      <c r="S284" s="1331"/>
      <c r="T284" s="1331"/>
      <c r="U284" s="1331"/>
      <c r="V284" s="1331"/>
      <c r="W284" s="1332"/>
      <c r="Y284" s="1288"/>
      <c r="Z284" s="1288"/>
      <c r="AA284" s="1288"/>
      <c r="AB284" s="1288"/>
      <c r="AC284" s="1288"/>
      <c r="AD284" s="1288"/>
      <c r="AE284" s="1288"/>
      <c r="AF284" s="1288"/>
      <c r="AG284" s="1288"/>
      <c r="AH284" s="1288"/>
      <c r="AI284" s="1288"/>
      <c r="AJ284" s="1288"/>
      <c r="AK284" s="1288"/>
      <c r="AL284" s="1288"/>
      <c r="AM284" s="1288"/>
      <c r="AN284" s="1288"/>
      <c r="AO284" s="1288"/>
      <c r="AP284" s="1288"/>
      <c r="AQ284" s="1288"/>
    </row>
    <row s="2969" customFormat="1" customHeight="1" ht="17.25" hidden="1">
      <c r="A285" s="314"/>
      <c r="C285" s="195"/>
      <c r="D285" s="1991">
        <v>2</v>
      </c>
      <c r="E285" s="1993" t="s">
        <v>549</v>
      </c>
      <c r="F285" s="1995" t="s">
        <v>56</v>
      </c>
      <c r="G285" s="1993"/>
      <c r="H285" s="1998"/>
      <c r="I285" s="2000"/>
      <c r="J285" s="2002"/>
      <c r="K285" s="1989"/>
      <c r="L285" s="1989"/>
      <c r="M285" s="1989"/>
      <c r="N285" s="2005"/>
      <c r="O285" s="1989"/>
      <c r="P285" s="1989"/>
      <c r="Q285" s="1989"/>
      <c r="R285" s="2008"/>
      <c r="S285" s="1989"/>
      <c r="T285" s="1473"/>
      <c r="U285" s="1473"/>
      <c r="V285" s="1475"/>
      <c r="W285" s="1326"/>
      <c r="X285" s="1296"/>
      <c r="Y285" s="1296"/>
      <c r="Z285" s="1296"/>
      <c r="AA285" s="1296"/>
      <c r="AB285" s="1296"/>
      <c r="AC285" s="1296" t="s">
        <v>550</v>
      </c>
      <c r="AD285" s="1296" t="s">
        <v>551</v>
      </c>
      <c r="AE285" s="1296" t="s">
        <v>552</v>
      </c>
      <c r="AF285" s="1296" t="s">
        <v>553</v>
      </c>
      <c r="AG285" s="1296"/>
      <c r="AH285" s="1296" t="str">
        <f>IF($E$285=0,"",$E$285)</f>
        <v>Тариф на техническую воду</v>
      </c>
      <c r="AI285" s="1296" t="str">
        <f>IF($G$285=0,"",$G$285)</f>
        <v/>
      </c>
      <c r="AJ285" s="1296" t="str">
        <f>IF($J$285=0,"",$J$285)</f>
        <v/>
      </c>
      <c r="AK285" s="1296" t="str">
        <f>IF($K$285="нет","без дифференциации",IF($N$285=0,"",$N$285))</f>
        <v/>
      </c>
      <c r="AL285" s="1296" t="str">
        <f>IF($O$285="нет","без дифференциации",IF($R$285=0,"",$R$285))</f>
        <v/>
      </c>
      <c r="AM285" s="1296" t="str">
        <f>IF($S$285="нет","без дифференциации",IF($V$285=0,"",$V$285))</f>
        <v/>
      </c>
      <c r="AN285" s="1813">
        <f>$I$285</f>
        <v>0</v>
      </c>
      <c r="AO285" s="1296" t="str">
        <f>$I$285&amp;"."&amp;$M$285</f>
        <v>.</v>
      </c>
      <c r="AP285" s="1288" t="str">
        <f>$I$285&amp;"."&amp;$M$285&amp;"."&amp;$Q$285</f>
        <v>..</v>
      </c>
      <c r="AQ285" s="1288" t="str">
        <f>$I$285&amp;"."&amp;$M$285&amp;"."&amp;$Q$285&amp;"."&amp;$U$285</f>
        <v>...</v>
      </c>
    </row>
    <row s="2969" customFormat="1" customHeight="1" ht="17.25" hidden="1">
      <c r="A286" s="314"/>
      <c r="C286" s="313"/>
      <c r="D286" s="1991"/>
      <c r="E286" s="1993"/>
      <c r="F286" s="1996"/>
      <c r="G286" s="1993"/>
      <c r="H286" s="1999"/>
      <c r="I286" s="2001"/>
      <c r="J286" s="2003"/>
      <c r="K286" s="1990"/>
      <c r="L286" s="1990"/>
      <c r="M286" s="1990"/>
      <c r="N286" s="2006"/>
      <c r="O286" s="1990"/>
      <c r="P286" s="1990"/>
      <c r="Q286" s="1990"/>
      <c r="R286" s="2007"/>
      <c r="S286" s="1990"/>
      <c r="T286" s="1327"/>
      <c r="U286" s="1327"/>
      <c r="V286" s="1327"/>
      <c r="W286" s="1328"/>
      <c r="X286" s="1288"/>
      <c r="Y286" s="1288"/>
      <c r="Z286" s="1288"/>
      <c r="AA286" s="1288"/>
      <c r="AB286" s="1288"/>
      <c r="AC286" s="1288"/>
      <c r="AD286" s="1288"/>
      <c r="AE286" s="1288"/>
      <c r="AF286" s="1288"/>
      <c r="AG286" s="1288"/>
      <c r="AH286" s="1288"/>
      <c r="AI286" s="1288"/>
      <c r="AJ286" s="1288"/>
      <c r="AK286" s="1288"/>
      <c r="AL286" s="1288"/>
      <c r="AM286" s="1288"/>
      <c r="AN286" s="1288"/>
      <c r="AO286" s="1288"/>
      <c r="AP286" s="1288"/>
      <c r="AQ286" s="1288"/>
    </row>
    <row s="2969" customFormat="1" customHeight="1" ht="17.25" hidden="1">
      <c r="A287" s="314"/>
      <c r="C287" s="313"/>
      <c r="D287" s="1992"/>
      <c r="E287" s="1994"/>
      <c r="F287" s="1996"/>
      <c r="G287" s="1994"/>
      <c r="H287" s="1999"/>
      <c r="I287" s="2001"/>
      <c r="J287" s="2004"/>
      <c r="K287" s="1990"/>
      <c r="L287" s="1990"/>
      <c r="M287" s="1990"/>
      <c r="N287" s="2007"/>
      <c r="O287" s="1990"/>
      <c r="P287" s="1474"/>
      <c r="Q287" s="1327"/>
      <c r="R287" s="1327"/>
      <c r="S287" s="325"/>
      <c r="T287" s="325"/>
      <c r="U287" s="325"/>
      <c r="V287" s="325"/>
      <c r="W287" s="1328"/>
      <c r="X287" s="1288"/>
      <c r="Y287" s="1288"/>
      <c r="Z287" s="1288"/>
      <c r="AA287" s="1288"/>
      <c r="AB287" s="1288"/>
      <c r="AC287" s="1288"/>
      <c r="AD287" s="1288"/>
      <c r="AE287" s="1288"/>
      <c r="AF287" s="1288"/>
      <c r="AG287" s="1288"/>
      <c r="AH287" s="1288"/>
      <c r="AI287" s="1288"/>
      <c r="AJ287" s="1288"/>
      <c r="AK287" s="1288"/>
      <c r="AL287" s="1288"/>
      <c r="AM287" s="1288"/>
      <c r="AN287" s="1288"/>
      <c r="AO287" s="1288"/>
      <c r="AP287" s="1288"/>
      <c r="AQ287" s="1288"/>
    </row>
    <row s="2969" customFormat="1" customHeight="1" ht="17.25" hidden="1">
      <c r="A288" s="314"/>
      <c r="C288" s="313"/>
      <c r="D288" s="1992"/>
      <c r="E288" s="1994"/>
      <c r="F288" s="1996"/>
      <c r="G288" s="1994"/>
      <c r="H288" s="1999"/>
      <c r="I288" s="2001"/>
      <c r="J288" s="2004"/>
      <c r="K288" s="1990"/>
      <c r="L288" s="1327"/>
      <c r="M288" s="1327"/>
      <c r="N288" s="1327"/>
      <c r="O288" s="1327"/>
      <c r="P288" s="1327"/>
      <c r="Q288" s="1327"/>
      <c r="R288" s="1327"/>
      <c r="S288" s="325"/>
      <c r="T288" s="325"/>
      <c r="U288" s="325"/>
      <c r="V288" s="325"/>
      <c r="W288" s="1328"/>
      <c r="X288" s="1288"/>
      <c r="Y288" s="1288"/>
      <c r="Z288" s="1288"/>
      <c r="AA288" s="1288"/>
      <c r="AB288" s="1288"/>
      <c r="AC288" s="1288"/>
      <c r="AD288" s="1288"/>
      <c r="AE288" s="1288"/>
      <c r="AF288" s="1288"/>
      <c r="AG288" s="1288"/>
      <c r="AH288" s="1288"/>
      <c r="AI288" s="1288"/>
      <c r="AJ288" s="1288"/>
      <c r="AK288" s="1288"/>
      <c r="AL288" s="1288"/>
      <c r="AM288" s="1288"/>
      <c r="AN288" s="1288"/>
      <c r="AO288" s="1288"/>
      <c r="AP288" s="1288"/>
      <c r="AQ288" s="1288"/>
    </row>
    <row s="2969" customFormat="1" customHeight="1" ht="17.25" hidden="1">
      <c r="A289" s="314"/>
      <c r="C289" s="313"/>
      <c r="D289" s="1992"/>
      <c r="E289" s="1994"/>
      <c r="F289" s="1997"/>
      <c r="G289" s="1994"/>
      <c r="H289" s="1329"/>
      <c r="I289" s="1330"/>
      <c r="J289" s="1330"/>
      <c r="K289" s="1330"/>
      <c r="L289" s="1330"/>
      <c r="M289" s="1330"/>
      <c r="N289" s="1330"/>
      <c r="O289" s="1330"/>
      <c r="P289" s="1330"/>
      <c r="Q289" s="1330"/>
      <c r="R289" s="1330"/>
      <c r="S289" s="1331"/>
      <c r="T289" s="1331"/>
      <c r="U289" s="1331"/>
      <c r="V289" s="1331"/>
      <c r="W289" s="1332"/>
      <c r="X289" s="1288"/>
      <c r="Y289" s="1288"/>
      <c r="Z289" s="1288"/>
      <c r="AA289" s="1288"/>
      <c r="AB289" s="1288"/>
      <c r="AC289" s="1288"/>
      <c r="AD289" s="1288"/>
      <c r="AE289" s="1288"/>
      <c r="AF289" s="1288"/>
      <c r="AG289" s="1288"/>
      <c r="AH289" s="1288"/>
      <c r="AI289" s="1288"/>
      <c r="AJ289" s="1288"/>
      <c r="AK289" s="1288"/>
      <c r="AL289" s="1288"/>
      <c r="AM289" s="1288"/>
      <c r="AN289" s="1288"/>
      <c r="AO289" s="1288"/>
      <c r="AP289" s="1288"/>
      <c r="AQ289" s="1288"/>
    </row>
    <row s="2969" customFormat="1" customHeight="1" ht="17.25" hidden="1">
      <c r="A290" s="314"/>
      <c r="C290" s="195"/>
      <c r="D290" s="1991">
        <v>3</v>
      </c>
      <c r="E290" s="1993" t="s">
        <v>554</v>
      </c>
      <c r="F290" s="1995" t="s">
        <v>56</v>
      </c>
      <c r="G290" s="1993"/>
      <c r="H290" s="1998"/>
      <c r="I290" s="2000"/>
      <c r="J290" s="2002"/>
      <c r="K290" s="1989"/>
      <c r="L290" s="1989"/>
      <c r="M290" s="1989"/>
      <c r="N290" s="2005"/>
      <c r="O290" s="1989"/>
      <c r="P290" s="1989"/>
      <c r="Q290" s="1989"/>
      <c r="R290" s="2008"/>
      <c r="S290" s="1989"/>
      <c r="T290" s="1473"/>
      <c r="U290" s="1473"/>
      <c r="V290" s="1475"/>
      <c r="W290" s="1326"/>
      <c r="X290" s="1296"/>
      <c r="Y290" s="1296"/>
      <c r="Z290" s="1296"/>
      <c r="AA290" s="1296"/>
      <c r="AB290" s="1296"/>
      <c r="AC290" s="1296" t="s">
        <v>555</v>
      </c>
      <c r="AD290" s="1296" t="s">
        <v>556</v>
      </c>
      <c r="AE290" s="1296" t="s">
        <v>557</v>
      </c>
      <c r="AF290" s="1296" t="s">
        <v>558</v>
      </c>
      <c r="AG290" s="1296"/>
      <c r="AH290" s="1296" t="str">
        <f>IF($E$290=0,"",$E$290)</f>
        <v>Тариф на транспортировку воды</v>
      </c>
      <c r="AI290" s="1296" t="str">
        <f>IF($G$290=0,"",$G$290)</f>
        <v/>
      </c>
      <c r="AJ290" s="1296" t="str">
        <f>IF($J$290=0,"",$J$290)</f>
        <v/>
      </c>
      <c r="AK290" s="1296" t="str">
        <f>IF($K$290="нет","без дифференциации",IF($N$290=0,"",$N$290))</f>
        <v/>
      </c>
      <c r="AL290" s="1296" t="str">
        <f>IF($O$290="нет","без дифференциации",IF($R$290=0,"",$R$290))</f>
        <v/>
      </c>
      <c r="AM290" s="1296" t="str">
        <f>IF($S$290="нет","без дифференциации",IF($V$290=0,"",$V$290))</f>
        <v/>
      </c>
      <c r="AN290" s="1813">
        <f>$I$290</f>
        <v>0</v>
      </c>
      <c r="AO290" s="1296" t="str">
        <f>$I$290&amp;"."&amp;$M$290</f>
        <v>.</v>
      </c>
      <c r="AP290" s="1288" t="str">
        <f>$I$290&amp;"."&amp;$M$290&amp;"."&amp;$Q$290</f>
        <v>..</v>
      </c>
      <c r="AQ290" s="1288" t="str">
        <f>$I$290&amp;"."&amp;$M$290&amp;"."&amp;$Q$290&amp;"."&amp;$U$290</f>
        <v>...</v>
      </c>
    </row>
    <row s="2969" customFormat="1" customHeight="1" ht="17.25" hidden="1">
      <c r="A291" s="314"/>
      <c r="C291" s="313"/>
      <c r="D291" s="1991"/>
      <c r="E291" s="1993"/>
      <c r="F291" s="1996"/>
      <c r="G291" s="1993"/>
      <c r="H291" s="1999"/>
      <c r="I291" s="2001"/>
      <c r="J291" s="2003"/>
      <c r="K291" s="1990"/>
      <c r="L291" s="1990"/>
      <c r="M291" s="1990"/>
      <c r="N291" s="2006"/>
      <c r="O291" s="1990"/>
      <c r="P291" s="1990"/>
      <c r="Q291" s="1990"/>
      <c r="R291" s="2007"/>
      <c r="S291" s="1990"/>
      <c r="T291" s="1327"/>
      <c r="U291" s="1327"/>
      <c r="V291" s="1327"/>
      <c r="W291" s="1328"/>
      <c r="X291" s="1288"/>
      <c r="Y291" s="1288"/>
      <c r="Z291" s="1288"/>
      <c r="AA291" s="1288"/>
      <c r="AB291" s="1288"/>
      <c r="AC291" s="1288"/>
      <c r="AD291" s="1288"/>
      <c r="AE291" s="1288"/>
      <c r="AF291" s="1288"/>
      <c r="AG291" s="1288"/>
      <c r="AH291" s="1288"/>
      <c r="AI291" s="1288"/>
      <c r="AJ291" s="1288"/>
      <c r="AK291" s="1288"/>
      <c r="AL291" s="1288"/>
      <c r="AM291" s="1288"/>
      <c r="AN291" s="1288"/>
      <c r="AO291" s="1288"/>
      <c r="AP291" s="1288"/>
      <c r="AQ291" s="1288"/>
    </row>
    <row s="2969" customFormat="1" customHeight="1" ht="17.25" hidden="1">
      <c r="A292" s="314"/>
      <c r="C292" s="313"/>
      <c r="D292" s="1992"/>
      <c r="E292" s="1994"/>
      <c r="F292" s="1996"/>
      <c r="G292" s="1994"/>
      <c r="H292" s="1999"/>
      <c r="I292" s="2001"/>
      <c r="J292" s="2004"/>
      <c r="K292" s="1990"/>
      <c r="L292" s="1990"/>
      <c r="M292" s="1990"/>
      <c r="N292" s="2007"/>
      <c r="O292" s="1990"/>
      <c r="P292" s="1474"/>
      <c r="Q292" s="1327"/>
      <c r="R292" s="1327"/>
      <c r="S292" s="325"/>
      <c r="T292" s="325"/>
      <c r="U292" s="325"/>
      <c r="V292" s="325"/>
      <c r="W292" s="1328"/>
      <c r="X292" s="1288"/>
      <c r="Y292" s="1288"/>
      <c r="Z292" s="1288"/>
      <c r="AA292" s="1288"/>
      <c r="AB292" s="1288"/>
      <c r="AC292" s="1288"/>
      <c r="AD292" s="1288"/>
      <c r="AE292" s="1288"/>
      <c r="AF292" s="1288"/>
      <c r="AG292" s="1288"/>
      <c r="AH292" s="1288"/>
      <c r="AI292" s="1288"/>
      <c r="AJ292" s="1288"/>
      <c r="AK292" s="1288"/>
      <c r="AL292" s="1288"/>
      <c r="AM292" s="1288"/>
      <c r="AN292" s="1288"/>
      <c r="AO292" s="1288"/>
      <c r="AP292" s="1288"/>
      <c r="AQ292" s="1288"/>
    </row>
    <row s="2969" customFormat="1" customHeight="1" ht="17.25" hidden="1">
      <c r="A293" s="314"/>
      <c r="C293" s="313"/>
      <c r="D293" s="1992"/>
      <c r="E293" s="1994"/>
      <c r="F293" s="1996"/>
      <c r="G293" s="1994"/>
      <c r="H293" s="1999"/>
      <c r="I293" s="2001"/>
      <c r="J293" s="2004"/>
      <c r="K293" s="1990"/>
      <c r="L293" s="1327"/>
      <c r="M293" s="1327"/>
      <c r="N293" s="1327"/>
      <c r="O293" s="1327"/>
      <c r="P293" s="1327"/>
      <c r="Q293" s="1327"/>
      <c r="R293" s="1327"/>
      <c r="S293" s="325"/>
      <c r="T293" s="325"/>
      <c r="U293" s="325"/>
      <c r="V293" s="325"/>
      <c r="W293" s="1328"/>
      <c r="X293" s="1288"/>
      <c r="Y293" s="1288"/>
      <c r="Z293" s="1288"/>
      <c r="AA293" s="1288"/>
      <c r="AB293" s="1288"/>
      <c r="AC293" s="1288"/>
      <c r="AD293" s="1288"/>
      <c r="AE293" s="1288"/>
      <c r="AF293" s="1288"/>
      <c r="AG293" s="1288"/>
      <c r="AH293" s="1288"/>
      <c r="AI293" s="1288"/>
      <c r="AJ293" s="1288"/>
      <c r="AK293" s="1288"/>
      <c r="AL293" s="1288"/>
      <c r="AM293" s="1288"/>
      <c r="AN293" s="1288"/>
      <c r="AO293" s="1288"/>
      <c r="AP293" s="1288"/>
      <c r="AQ293" s="1288"/>
    </row>
    <row s="2969" customFormat="1" customHeight="1" ht="17.25" hidden="1">
      <c r="A294" s="314"/>
      <c r="C294" s="313"/>
      <c r="D294" s="1992"/>
      <c r="E294" s="1994"/>
      <c r="F294" s="1997"/>
      <c r="G294" s="1994"/>
      <c r="H294" s="1329"/>
      <c r="I294" s="1330"/>
      <c r="J294" s="1330"/>
      <c r="K294" s="1330"/>
      <c r="L294" s="1330"/>
      <c r="M294" s="1330"/>
      <c r="N294" s="1330"/>
      <c r="O294" s="1330"/>
      <c r="P294" s="1330"/>
      <c r="Q294" s="1330"/>
      <c r="R294" s="1330"/>
      <c r="S294" s="1331"/>
      <c r="T294" s="1331"/>
      <c r="U294" s="1331"/>
      <c r="V294" s="1331"/>
      <c r="W294" s="1332"/>
      <c r="X294" s="1288"/>
      <c r="Y294" s="1288"/>
      <c r="Z294" s="1288"/>
      <c r="AA294" s="1288"/>
      <c r="AB294" s="1288"/>
      <c r="AC294" s="1288"/>
      <c r="AD294" s="1288"/>
      <c r="AE294" s="1288"/>
      <c r="AF294" s="1288"/>
      <c r="AG294" s="1288"/>
      <c r="AH294" s="1288"/>
      <c r="AI294" s="1288"/>
      <c r="AJ294" s="1288"/>
      <c r="AK294" s="1288"/>
      <c r="AL294" s="1288"/>
      <c r="AM294" s="1288"/>
      <c r="AN294" s="1288"/>
      <c r="AO294" s="1288"/>
      <c r="AP294" s="1288"/>
      <c r="AQ294" s="1288"/>
    </row>
    <row s="2969" customFormat="1" customHeight="1" ht="17.25" hidden="1">
      <c r="A295" s="314"/>
      <c r="C295" s="195"/>
      <c r="D295" s="1991">
        <v>4</v>
      </c>
      <c r="E295" s="1993" t="s">
        <v>559</v>
      </c>
      <c r="F295" s="1995" t="s">
        <v>56</v>
      </c>
      <c r="G295" s="1993"/>
      <c r="H295" s="1998"/>
      <c r="I295" s="2000"/>
      <c r="J295" s="2002"/>
      <c r="K295" s="1989"/>
      <c r="L295" s="1989"/>
      <c r="M295" s="1989"/>
      <c r="N295" s="2005"/>
      <c r="O295" s="1989"/>
      <c r="P295" s="1989"/>
      <c r="Q295" s="1989"/>
      <c r="R295" s="2008"/>
      <c r="S295" s="1989"/>
      <c r="T295" s="1473"/>
      <c r="U295" s="1473"/>
      <c r="V295" s="1475"/>
      <c r="W295" s="1326"/>
      <c r="X295" s="1296"/>
      <c r="Y295" s="1296"/>
      <c r="Z295" s="1296"/>
      <c r="AA295" s="1296"/>
      <c r="AB295" s="1296"/>
      <c r="AC295" s="1296" t="s">
        <v>560</v>
      </c>
      <c r="AD295" s="1296" t="s">
        <v>561</v>
      </c>
      <c r="AE295" s="1296" t="s">
        <v>562</v>
      </c>
      <c r="AF295" s="1296" t="s">
        <v>563</v>
      </c>
      <c r="AG295" s="1296"/>
      <c r="AH295" s="1296" t="str">
        <f>IF($E$295=0,"",$E$295)</f>
        <v>Тариф на подвоз воды</v>
      </c>
      <c r="AI295" s="1296" t="str">
        <f>IF($G$295=0,"",$G$295)</f>
        <v/>
      </c>
      <c r="AJ295" s="1296" t="str">
        <f>IF($J$295=0,"",$J$295)</f>
        <v/>
      </c>
      <c r="AK295" s="1296" t="str">
        <f>IF($K$295="нет","без дифференциации",IF($N$295=0,"",$N$295))</f>
        <v/>
      </c>
      <c r="AL295" s="1296" t="str">
        <f>IF($O$295="нет","без дифференциации",IF($R$295=0,"",$R$295))</f>
        <v/>
      </c>
      <c r="AM295" s="1296" t="str">
        <f>IF($S$295="нет","без дифференциации",IF($V$295=0,"",$V$295))</f>
        <v/>
      </c>
      <c r="AN295" s="1813">
        <f>$I$295</f>
        <v>0</v>
      </c>
      <c r="AO295" s="1296" t="str">
        <f>$I$295&amp;"."&amp;$M$295</f>
        <v>.</v>
      </c>
      <c r="AP295" s="1288" t="str">
        <f>$I$295&amp;"."&amp;$M$295&amp;"."&amp;$Q$295</f>
        <v>..</v>
      </c>
      <c r="AQ295" s="1288" t="str">
        <f>$I$295&amp;"."&amp;$M$295&amp;"."&amp;$Q$295&amp;"."&amp;$U$295</f>
        <v>...</v>
      </c>
    </row>
    <row s="2969" customFormat="1" customHeight="1" ht="17.25" hidden="1">
      <c r="A296" s="314"/>
      <c r="C296" s="313"/>
      <c r="D296" s="1991"/>
      <c r="E296" s="1993"/>
      <c r="F296" s="1996"/>
      <c r="G296" s="1993"/>
      <c r="H296" s="1999"/>
      <c r="I296" s="2001"/>
      <c r="J296" s="2003"/>
      <c r="K296" s="1990"/>
      <c r="L296" s="1990"/>
      <c r="M296" s="1990"/>
      <c r="N296" s="2006"/>
      <c r="O296" s="1990"/>
      <c r="P296" s="1990"/>
      <c r="Q296" s="1990"/>
      <c r="R296" s="2007"/>
      <c r="S296" s="1990"/>
      <c r="T296" s="1327"/>
      <c r="U296" s="1327"/>
      <c r="V296" s="1327"/>
      <c r="W296" s="1328"/>
      <c r="X296" s="1288"/>
      <c r="Y296" s="1288"/>
      <c r="Z296" s="1288"/>
      <c r="AA296" s="1288"/>
      <c r="AB296" s="1288"/>
      <c r="AC296" s="1288"/>
      <c r="AD296" s="1288"/>
      <c r="AE296" s="1288"/>
      <c r="AF296" s="1288"/>
      <c r="AG296" s="1288"/>
      <c r="AH296" s="1288"/>
      <c r="AI296" s="1288"/>
      <c r="AJ296" s="1288"/>
      <c r="AK296" s="1288"/>
      <c r="AL296" s="1288"/>
      <c r="AM296" s="1288"/>
      <c r="AN296" s="1288"/>
      <c r="AO296" s="1288"/>
      <c r="AP296" s="1288"/>
      <c r="AQ296" s="1288"/>
    </row>
    <row s="2969" customFormat="1" customHeight="1" ht="17.25" hidden="1">
      <c r="A297" s="314"/>
      <c r="C297" s="313"/>
      <c r="D297" s="1992"/>
      <c r="E297" s="1994"/>
      <c r="F297" s="1996"/>
      <c r="G297" s="1994"/>
      <c r="H297" s="1999"/>
      <c r="I297" s="2001"/>
      <c r="J297" s="2004"/>
      <c r="K297" s="1990"/>
      <c r="L297" s="1990"/>
      <c r="M297" s="1990"/>
      <c r="N297" s="2007"/>
      <c r="O297" s="1990"/>
      <c r="P297" s="1474"/>
      <c r="Q297" s="1327"/>
      <c r="R297" s="1327"/>
      <c r="S297" s="325"/>
      <c r="T297" s="325"/>
      <c r="U297" s="325"/>
      <c r="V297" s="325"/>
      <c r="W297" s="1328"/>
      <c r="X297" s="1288"/>
      <c r="Y297" s="1288"/>
      <c r="Z297" s="1288"/>
      <c r="AA297" s="1288"/>
      <c r="AB297" s="1288"/>
      <c r="AC297" s="1288"/>
      <c r="AD297" s="1288"/>
      <c r="AE297" s="1288"/>
      <c r="AF297" s="1288"/>
      <c r="AG297" s="1288"/>
      <c r="AH297" s="1288"/>
      <c r="AI297" s="1288"/>
      <c r="AJ297" s="1288"/>
      <c r="AK297" s="1288"/>
      <c r="AL297" s="1288"/>
      <c r="AM297" s="1288"/>
      <c r="AN297" s="1288"/>
      <c r="AO297" s="1288"/>
      <c r="AP297" s="1288"/>
      <c r="AQ297" s="1288"/>
    </row>
    <row s="2969" customFormat="1" customHeight="1" ht="17.25" hidden="1">
      <c r="A298" s="314"/>
      <c r="C298" s="313"/>
      <c r="D298" s="1992"/>
      <c r="E298" s="1994"/>
      <c r="F298" s="1996"/>
      <c r="G298" s="1994"/>
      <c r="H298" s="1999"/>
      <c r="I298" s="2001"/>
      <c r="J298" s="2004"/>
      <c r="K298" s="1990"/>
      <c r="L298" s="1327"/>
      <c r="M298" s="1327"/>
      <c r="N298" s="1327"/>
      <c r="O298" s="1327"/>
      <c r="P298" s="1327"/>
      <c r="Q298" s="1327"/>
      <c r="R298" s="1327"/>
      <c r="S298" s="325"/>
      <c r="T298" s="325"/>
      <c r="U298" s="325"/>
      <c r="V298" s="325"/>
      <c r="W298" s="1328"/>
      <c r="X298" s="1288"/>
      <c r="Y298" s="1288"/>
      <c r="Z298" s="1288"/>
      <c r="AA298" s="1288"/>
      <c r="AB298" s="1288"/>
      <c r="AC298" s="1288"/>
      <c r="AD298" s="1288"/>
      <c r="AE298" s="1288"/>
      <c r="AF298" s="1288"/>
      <c r="AG298" s="1288"/>
      <c r="AH298" s="1288"/>
      <c r="AI298" s="1288"/>
      <c r="AJ298" s="1288"/>
      <c r="AK298" s="1288"/>
      <c r="AL298" s="1288"/>
      <c r="AM298" s="1288"/>
      <c r="AN298" s="1288"/>
      <c r="AO298" s="1288"/>
      <c r="AP298" s="1288"/>
      <c r="AQ298" s="1288"/>
    </row>
    <row s="2969" customFormat="1" customHeight="1" ht="17.25" hidden="1">
      <c r="A299" s="314"/>
      <c r="C299" s="313"/>
      <c r="D299" s="1992"/>
      <c r="E299" s="1994"/>
      <c r="F299" s="1997"/>
      <c r="G299" s="1994"/>
      <c r="H299" s="1329"/>
      <c r="I299" s="1330"/>
      <c r="J299" s="1330"/>
      <c r="K299" s="1330"/>
      <c r="L299" s="1330"/>
      <c r="M299" s="1330"/>
      <c r="N299" s="1330"/>
      <c r="O299" s="1330"/>
      <c r="P299" s="1330"/>
      <c r="Q299" s="1330"/>
      <c r="R299" s="1330"/>
      <c r="S299" s="1331"/>
      <c r="T299" s="1331"/>
      <c r="U299" s="1331"/>
      <c r="V299" s="1331"/>
      <c r="W299" s="1332"/>
      <c r="X299" s="1288"/>
      <c r="Y299" s="1288"/>
      <c r="Z299" s="1288"/>
      <c r="AA299" s="1288"/>
      <c r="AB299" s="1288"/>
      <c r="AC299" s="1288"/>
      <c r="AD299" s="1288"/>
      <c r="AE299" s="1288"/>
      <c r="AF299" s="1288"/>
      <c r="AG299" s="1288"/>
      <c r="AH299" s="1288"/>
      <c r="AI299" s="1288"/>
      <c r="AJ299" s="1288"/>
      <c r="AK299" s="1288"/>
      <c r="AL299" s="1288"/>
      <c r="AM299" s="1288"/>
      <c r="AN299" s="1288"/>
      <c r="AO299" s="1288"/>
      <c r="AP299" s="1288"/>
      <c r="AQ299" s="1288"/>
    </row>
    <row s="2969" customFormat="1" customHeight="1" ht="17.25" hidden="1">
      <c r="A300" s="314"/>
      <c r="C300" s="195"/>
      <c r="D300" s="1991">
        <v>5</v>
      </c>
      <c r="E300" s="1993" t="s">
        <v>564</v>
      </c>
      <c r="F300" s="1995" t="s">
        <v>56</v>
      </c>
      <c r="G300" s="1993"/>
      <c r="H300" s="1998"/>
      <c r="I300" s="2000"/>
      <c r="J300" s="2002"/>
      <c r="K300" s="1989"/>
      <c r="L300" s="1989"/>
      <c r="M300" s="1989"/>
      <c r="N300" s="2005"/>
      <c r="O300" s="1989"/>
      <c r="P300" s="1989"/>
      <c r="Q300" s="1989"/>
      <c r="R300" s="2008"/>
      <c r="S300" s="1989"/>
      <c r="T300" s="1500"/>
      <c r="U300" s="1500"/>
      <c r="V300" s="1502"/>
      <c r="W300" s="1326"/>
      <c r="X300" s="1296"/>
      <c r="Y300" s="1296"/>
      <c r="Z300" s="1296"/>
      <c r="AA300" s="1296"/>
      <c r="AB300" s="1296"/>
      <c r="AC300" s="1296" t="s">
        <v>565</v>
      </c>
      <c r="AD300" s="1296" t="s">
        <v>566</v>
      </c>
      <c r="AE300" s="1296" t="s">
        <v>567</v>
      </c>
      <c r="AF300" s="1296" t="s">
        <v>568</v>
      </c>
      <c r="AG300" s="1296"/>
      <c r="AH300" s="1296" t="str">
        <f>IF($E$300=0,"",$E$300)</f>
        <v>Тариф на подключение (технологическое присоединение) к централизованной системе холодного водоснабжения</v>
      </c>
      <c r="AI300" s="1296" t="str">
        <f>IF($G$300=0,"",$G$300)</f>
        <v/>
      </c>
      <c r="AJ300" s="1296" t="str">
        <f>IF($J$300=0,"",$J$300)</f>
        <v/>
      </c>
      <c r="AK300" s="1296" t="str">
        <f>IF($K$300="нет","без дифференциации",IF($N$300=0,"",$N$300))</f>
        <v/>
      </c>
      <c r="AL300" s="1296" t="str">
        <f>IF($O$300="нет","без дифференциации",IF($R$300=0,"",$R$300))</f>
        <v/>
      </c>
      <c r="AM300" s="1296" t="str">
        <f>IF($S$300="нет","без дифференциации",IF($V$300=0,"",$V$300))</f>
        <v/>
      </c>
      <c r="AN300" s="1813">
        <f>$I$300</f>
        <v>0</v>
      </c>
      <c r="AO300" s="1296" t="str">
        <f>$I$300&amp;"."&amp;$M$300</f>
        <v>.</v>
      </c>
      <c r="AP300" s="1288" t="str">
        <f>$I$300&amp;"."&amp;$M$300&amp;"."&amp;$Q$300</f>
        <v>..</v>
      </c>
      <c r="AQ300" s="1288" t="str">
        <f>$I$300&amp;"."&amp;$M$300&amp;"."&amp;$Q$300&amp;"."&amp;$U$300</f>
        <v>...</v>
      </c>
    </row>
    <row s="2969" customFormat="1" customHeight="1" ht="17.25" hidden="1">
      <c r="A301" s="314"/>
      <c r="C301" s="313"/>
      <c r="D301" s="1991"/>
      <c r="E301" s="1993"/>
      <c r="F301" s="1996"/>
      <c r="G301" s="1993"/>
      <c r="H301" s="1999"/>
      <c r="I301" s="2001"/>
      <c r="J301" s="2003"/>
      <c r="K301" s="1990"/>
      <c r="L301" s="1990"/>
      <c r="M301" s="1990"/>
      <c r="N301" s="2006"/>
      <c r="O301" s="1990"/>
      <c r="P301" s="1990"/>
      <c r="Q301" s="1990"/>
      <c r="R301" s="2007"/>
      <c r="S301" s="1990"/>
      <c r="T301" s="1327"/>
      <c r="U301" s="1327"/>
      <c r="V301" s="1327"/>
      <c r="W301" s="1328"/>
      <c r="X301" s="1288"/>
      <c r="Y301" s="1288"/>
      <c r="Z301" s="1288"/>
      <c r="AA301" s="1288"/>
      <c r="AB301" s="1288"/>
      <c r="AC301" s="1288"/>
      <c r="AD301" s="1288"/>
      <c r="AE301" s="1288"/>
      <c r="AF301" s="1288"/>
      <c r="AG301" s="1288"/>
      <c r="AH301" s="1288"/>
      <c r="AI301" s="1288"/>
      <c r="AJ301" s="1288"/>
      <c r="AK301" s="1288"/>
      <c r="AL301" s="1288"/>
      <c r="AM301" s="1288"/>
      <c r="AN301" s="1288"/>
      <c r="AO301" s="1288"/>
      <c r="AP301" s="1288"/>
      <c r="AQ301" s="1288"/>
    </row>
    <row s="2969" customFormat="1" customHeight="1" ht="17.25" hidden="1">
      <c r="A302" s="314"/>
      <c r="C302" s="313"/>
      <c r="D302" s="1992"/>
      <c r="E302" s="1994"/>
      <c r="F302" s="1996"/>
      <c r="G302" s="1994"/>
      <c r="H302" s="1999"/>
      <c r="I302" s="2001"/>
      <c r="J302" s="2004"/>
      <c r="K302" s="1990"/>
      <c r="L302" s="1990"/>
      <c r="M302" s="1990"/>
      <c r="N302" s="2007"/>
      <c r="O302" s="1990"/>
      <c r="P302" s="1501"/>
      <c r="Q302" s="1327"/>
      <c r="R302" s="1327"/>
      <c r="S302" s="325"/>
      <c r="T302" s="325"/>
      <c r="U302" s="325"/>
      <c r="V302" s="325"/>
      <c r="W302" s="1328"/>
      <c r="X302" s="1288"/>
      <c r="Y302" s="1288"/>
      <c r="Z302" s="1288"/>
      <c r="AA302" s="1288"/>
      <c r="AB302" s="1288"/>
      <c r="AC302" s="1288"/>
      <c r="AD302" s="1288"/>
      <c r="AE302" s="1288"/>
      <c r="AF302" s="1288"/>
      <c r="AG302" s="1288"/>
      <c r="AH302" s="1288"/>
      <c r="AI302" s="1288"/>
      <c r="AJ302" s="1288"/>
      <c r="AK302" s="1288"/>
      <c r="AL302" s="1288"/>
      <c r="AM302" s="1288"/>
      <c r="AN302" s="1288"/>
      <c r="AO302" s="1288"/>
      <c r="AP302" s="1288"/>
      <c r="AQ302" s="1288"/>
    </row>
    <row s="2969" customFormat="1" customHeight="1" ht="17.25" hidden="1">
      <c r="A303" s="314"/>
      <c r="C303" s="313"/>
      <c r="D303" s="1992"/>
      <c r="E303" s="1994"/>
      <c r="F303" s="1996"/>
      <c r="G303" s="1994"/>
      <c r="H303" s="1999"/>
      <c r="I303" s="2001"/>
      <c r="J303" s="2004"/>
      <c r="K303" s="1990"/>
      <c r="L303" s="1327"/>
      <c r="M303" s="1327"/>
      <c r="N303" s="1327"/>
      <c r="O303" s="1327"/>
      <c r="P303" s="1327"/>
      <c r="Q303" s="1327"/>
      <c r="R303" s="1327"/>
      <c r="S303" s="325"/>
      <c r="T303" s="325"/>
      <c r="U303" s="325"/>
      <c r="V303" s="325"/>
      <c r="W303" s="1328"/>
      <c r="X303" s="1288"/>
      <c r="Y303" s="1288"/>
      <c r="Z303" s="1288"/>
      <c r="AA303" s="1288"/>
      <c r="AB303" s="1288"/>
      <c r="AC303" s="1288"/>
      <c r="AD303" s="1288"/>
      <c r="AE303" s="1288"/>
      <c r="AF303" s="1288"/>
      <c r="AG303" s="1288"/>
      <c r="AH303" s="1288"/>
      <c r="AI303" s="1288"/>
      <c r="AJ303" s="1288"/>
      <c r="AK303" s="1288"/>
      <c r="AL303" s="1288"/>
      <c r="AM303" s="1288"/>
      <c r="AN303" s="1288"/>
      <c r="AO303" s="1288"/>
      <c r="AP303" s="1288"/>
      <c r="AQ303" s="1288"/>
    </row>
    <row s="2969" customFormat="1" customHeight="1" ht="17.25" hidden="1">
      <c r="A304" s="314"/>
      <c r="C304" s="313"/>
      <c r="D304" s="1992"/>
      <c r="E304" s="1994"/>
      <c r="F304" s="1997"/>
      <c r="G304" s="1994"/>
      <c r="H304" s="1329"/>
      <c r="I304" s="1330"/>
      <c r="J304" s="1330"/>
      <c r="K304" s="1330"/>
      <c r="L304" s="1330"/>
      <c r="M304" s="1330"/>
      <c r="N304" s="1330"/>
      <c r="O304" s="1330"/>
      <c r="P304" s="1330"/>
      <c r="Q304" s="1330"/>
      <c r="R304" s="1330"/>
      <c r="S304" s="1331"/>
      <c r="T304" s="1331"/>
      <c r="U304" s="1331"/>
      <c r="V304" s="1331"/>
      <c r="W304" s="1332"/>
      <c r="X304" s="1288"/>
      <c r="Y304" s="1288"/>
      <c r="Z304" s="1288"/>
      <c r="AA304" s="1288"/>
      <c r="AB304" s="1288"/>
      <c r="AC304" s="1288"/>
      <c r="AD304" s="1288"/>
      <c r="AE304" s="1288"/>
      <c r="AF304" s="1288"/>
      <c r="AG304" s="1288"/>
      <c r="AH304" s="1288"/>
      <c r="AI304" s="1288"/>
      <c r="AJ304" s="1288"/>
      <c r="AK304" s="1288"/>
      <c r="AL304" s="1288"/>
      <c r="AM304" s="1288"/>
      <c r="AN304" s="1288"/>
      <c r="AO304" s="1288"/>
      <c r="AP304" s="1288"/>
      <c r="AQ304" s="1288"/>
    </row>
    <row s="2974" customFormat="1" customHeight="1" ht="11.25" hidden="1">
      <c r="A305" s="263"/>
      <c r="B305" s="263"/>
      <c r="Y305" s="1288"/>
      <c r="Z305" s="1288"/>
      <c r="AA305" s="1288"/>
      <c r="AB305" s="1288"/>
      <c r="AC305" s="1288"/>
      <c r="AD305" s="1288"/>
      <c r="AE305" s="1288"/>
      <c r="AF305" s="1288"/>
      <c r="AG305" s="1288"/>
      <c r="AH305" s="1288"/>
      <c r="AI305" s="1288"/>
      <c r="AJ305" s="1288"/>
      <c r="AK305" s="1288"/>
      <c r="AL305" s="1288"/>
      <c r="AM305" s="1288"/>
      <c r="AN305" s="1288"/>
      <c r="AO305" s="1288"/>
      <c r="AP305" s="1288"/>
      <c r="AQ305" s="1288"/>
    </row>
    <row s="2974" customFormat="1" customHeight="1" ht="17.25" hidden="1">
      <c r="A306" s="314"/>
      <c r="C306" s="195"/>
      <c r="D306" s="1991">
        <v>1</v>
      </c>
      <c r="E306" s="1993" t="s">
        <v>569</v>
      </c>
      <c r="F306" s="1995" t="s">
        <v>56</v>
      </c>
      <c r="G306" s="1993"/>
      <c r="H306" s="1998"/>
      <c r="I306" s="2000"/>
      <c r="J306" s="2002"/>
      <c r="K306" s="1989"/>
      <c r="L306" s="1989"/>
      <c r="M306" s="1989"/>
      <c r="N306" s="2005"/>
      <c r="O306" s="1989"/>
      <c r="P306" s="1989"/>
      <c r="Q306" s="1989"/>
      <c r="R306" s="2008"/>
      <c r="S306" s="1989"/>
      <c r="T306" s="1500"/>
      <c r="U306" s="1500"/>
      <c r="V306" s="1502"/>
      <c r="W306" s="1326"/>
      <c r="Y306" s="1296"/>
      <c r="Z306" s="1296"/>
      <c r="AA306" s="1296"/>
      <c r="AB306" s="1296"/>
      <c r="AC306" s="1296" t="s">
        <v>570</v>
      </c>
      <c r="AD306" s="1296" t="s">
        <v>571</v>
      </c>
      <c r="AE306" s="1296" t="s">
        <v>572</v>
      </c>
      <c r="AF306" s="1296" t="s">
        <v>573</v>
      </c>
      <c r="AG306" s="1296"/>
      <c r="AH306" s="1296" t="str">
        <f>IF($E$306=0,"",$E$306)</f>
        <v>Тариф на горячую воду (горячее водоснабжение)</v>
      </c>
      <c r="AI306" s="1296" t="str">
        <f>IF($G$306=0,"",$G$306)</f>
        <v/>
      </c>
      <c r="AJ306" s="1296" t="str">
        <f>IF($J$306=0,"",$J$306)</f>
        <v/>
      </c>
      <c r="AK306" s="1296" t="str">
        <f>IF($K$306="нет","без дифференциации",IF($N$306=0,"",$N$306))</f>
        <v/>
      </c>
      <c r="AL306" s="1296" t="str">
        <f>IF($O$306="нет","без дифференциации",IF($R$306=0,"",$R$306))</f>
        <v/>
      </c>
      <c r="AM306" s="1296" t="str">
        <f>IF($S$306="нет","без дифференциации",IF($V$306=0,"",$V$306))</f>
        <v/>
      </c>
      <c r="AN306" s="1296">
        <f>$I$306</f>
        <v>0</v>
      </c>
      <c r="AO306" s="1296" t="str">
        <f>$I$306&amp;"."&amp;$M$306</f>
        <v>.</v>
      </c>
      <c r="AP306" s="1296" t="str">
        <f>$I$306&amp;"."&amp;$M$306&amp;"."&amp;$Q$306</f>
        <v>..</v>
      </c>
      <c r="AQ306" s="1296" t="str">
        <f>$I$306&amp;"."&amp;$M$306&amp;"."&amp;$Q$306&amp;"."&amp;$U$306</f>
        <v>...</v>
      </c>
    </row>
    <row s="2974" customFormat="1" customHeight="1" ht="17.25" hidden="1">
      <c r="A307" s="314"/>
      <c r="C307" s="313"/>
      <c r="D307" s="1991"/>
      <c r="E307" s="1993"/>
      <c r="F307" s="1996"/>
      <c r="G307" s="1993"/>
      <c r="H307" s="1999"/>
      <c r="I307" s="2001"/>
      <c r="J307" s="2003"/>
      <c r="K307" s="1990"/>
      <c r="L307" s="1990"/>
      <c r="M307" s="1990"/>
      <c r="N307" s="2006"/>
      <c r="O307" s="1990"/>
      <c r="P307" s="1990"/>
      <c r="Q307" s="1990"/>
      <c r="R307" s="2007"/>
      <c r="S307" s="1990"/>
      <c r="T307" s="1327"/>
      <c r="U307" s="1327"/>
      <c r="V307" s="1327"/>
      <c r="W307" s="1328"/>
      <c r="Y307" s="1288"/>
      <c r="Z307" s="1288"/>
      <c r="AA307" s="1288"/>
      <c r="AB307" s="1288"/>
      <c r="AC307" s="1288"/>
      <c r="AD307" s="1288"/>
      <c r="AE307" s="1288"/>
      <c r="AF307" s="1288"/>
      <c r="AG307" s="1288"/>
      <c r="AH307" s="1288"/>
      <c r="AI307" s="1288"/>
      <c r="AJ307" s="1288"/>
      <c r="AK307" s="1288"/>
      <c r="AL307" s="1288"/>
      <c r="AM307" s="1288"/>
      <c r="AN307" s="1288"/>
      <c r="AO307" s="1288"/>
      <c r="AP307" s="1288"/>
      <c r="AQ307" s="1288"/>
    </row>
    <row s="2974" customFormat="1" customHeight="1" ht="17.25" hidden="1">
      <c r="A308" s="314"/>
      <c r="C308" s="195"/>
      <c r="D308" s="1991"/>
      <c r="E308" s="1993"/>
      <c r="F308" s="1996"/>
      <c r="G308" s="1993"/>
      <c r="H308" s="1999"/>
      <c r="I308" s="2001"/>
      <c r="J308" s="2004"/>
      <c r="K308" s="1990"/>
      <c r="L308" s="1990"/>
      <c r="M308" s="1990"/>
      <c r="N308" s="2007"/>
      <c r="O308" s="1990"/>
      <c r="P308" s="1501"/>
      <c r="Q308" s="1327"/>
      <c r="R308" s="1327"/>
      <c r="S308" s="325"/>
      <c r="T308" s="325"/>
      <c r="U308" s="325"/>
      <c r="V308" s="325"/>
      <c r="W308" s="1328"/>
      <c r="Y308" s="1296"/>
      <c r="Z308" s="1296"/>
      <c r="AA308" s="1296"/>
      <c r="AB308" s="1296"/>
      <c r="AC308" s="1296"/>
      <c r="AD308" s="1296"/>
      <c r="AE308" s="1296"/>
      <c r="AF308" s="1296"/>
      <c r="AG308" s="1296"/>
      <c r="AH308" s="1296"/>
      <c r="AI308" s="1296"/>
      <c r="AJ308" s="1296"/>
      <c r="AK308" s="1296"/>
      <c r="AL308" s="1296"/>
      <c r="AM308" s="1296"/>
      <c r="AN308" s="1296"/>
      <c r="AO308" s="1296"/>
      <c r="AP308" s="1296"/>
      <c r="AQ308" s="1296"/>
    </row>
    <row s="2974" customFormat="1" customHeight="1" ht="17.25" hidden="1">
      <c r="A309" s="314"/>
      <c r="C309" s="313"/>
      <c r="D309" s="1991"/>
      <c r="E309" s="1993"/>
      <c r="F309" s="1996"/>
      <c r="G309" s="1993"/>
      <c r="H309" s="1999"/>
      <c r="I309" s="2001"/>
      <c r="J309" s="2004"/>
      <c r="K309" s="1990"/>
      <c r="L309" s="1327"/>
      <c r="M309" s="1327"/>
      <c r="N309" s="1327"/>
      <c r="O309" s="1327"/>
      <c r="P309" s="1327"/>
      <c r="Q309" s="1327"/>
      <c r="R309" s="1327"/>
      <c r="S309" s="325"/>
      <c r="T309" s="325"/>
      <c r="U309" s="325"/>
      <c r="V309" s="325"/>
      <c r="W309" s="1328"/>
      <c r="Y309" s="1288"/>
      <c r="Z309" s="1288"/>
      <c r="AA309" s="1288"/>
      <c r="AB309" s="1288"/>
      <c r="AC309" s="1288"/>
      <c r="AD309" s="1288"/>
      <c r="AE309" s="1288"/>
      <c r="AF309" s="1288"/>
      <c r="AG309" s="1288"/>
      <c r="AH309" s="1288"/>
      <c r="AI309" s="1288"/>
      <c r="AJ309" s="1288"/>
      <c r="AK309" s="1288"/>
      <c r="AL309" s="1288"/>
      <c r="AM309" s="1288"/>
      <c r="AN309" s="1288"/>
      <c r="AO309" s="1288"/>
      <c r="AP309" s="1288"/>
      <c r="AQ309" s="1288"/>
    </row>
    <row s="2974" customFormat="1" customHeight="1" ht="17.25" hidden="1">
      <c r="A310" s="314"/>
      <c r="C310" s="313"/>
      <c r="D310" s="1992"/>
      <c r="E310" s="1994"/>
      <c r="F310" s="1997"/>
      <c r="G310" s="1994"/>
      <c r="H310" s="1329"/>
      <c r="I310" s="1330"/>
      <c r="J310" s="1330"/>
      <c r="K310" s="1330"/>
      <c r="L310" s="1330"/>
      <c r="M310" s="1330"/>
      <c r="N310" s="1330"/>
      <c r="O310" s="1330"/>
      <c r="P310" s="1330"/>
      <c r="Q310" s="1330"/>
      <c r="R310" s="1330"/>
      <c r="S310" s="1331"/>
      <c r="T310" s="1331"/>
      <c r="U310" s="1331"/>
      <c r="V310" s="1331"/>
      <c r="W310" s="1332"/>
      <c r="Y310" s="1288"/>
      <c r="Z310" s="1288"/>
      <c r="AA310" s="1288"/>
      <c r="AB310" s="1288"/>
      <c r="AC310" s="1288"/>
      <c r="AD310" s="1288"/>
      <c r="AE310" s="1288"/>
      <c r="AF310" s="1288"/>
      <c r="AG310" s="1288"/>
      <c r="AH310" s="1288"/>
      <c r="AI310" s="1288"/>
      <c r="AJ310" s="1288"/>
      <c r="AK310" s="1288"/>
      <c r="AL310" s="1288"/>
      <c r="AM310" s="1288"/>
      <c r="AN310" s="1288"/>
      <c r="AO310" s="1288"/>
      <c r="AP310" s="1288"/>
      <c r="AQ310" s="1288"/>
    </row>
    <row s="2974" customFormat="1" customHeight="1" ht="17.25" hidden="1">
      <c r="A311" s="314"/>
      <c r="C311" s="195"/>
      <c r="D311" s="1991">
        <v>2</v>
      </c>
      <c r="E311" s="1993" t="s">
        <v>574</v>
      </c>
      <c r="F311" s="1995" t="s">
        <v>56</v>
      </c>
      <c r="G311" s="1993"/>
      <c r="H311" s="1998"/>
      <c r="I311" s="2000"/>
      <c r="J311" s="2002"/>
      <c r="K311" s="1989"/>
      <c r="L311" s="1989"/>
      <c r="M311" s="1989"/>
      <c r="N311" s="2005"/>
      <c r="O311" s="1989"/>
      <c r="P311" s="1989"/>
      <c r="Q311" s="1989"/>
      <c r="R311" s="2008"/>
      <c r="S311" s="1989"/>
      <c r="T311" s="1500"/>
      <c r="U311" s="1500"/>
      <c r="V311" s="1502"/>
      <c r="W311" s="1326"/>
      <c r="X311" s="1296"/>
      <c r="Y311" s="1296"/>
      <c r="Z311" s="1296"/>
      <c r="AA311" s="1296"/>
      <c r="AB311" s="1296"/>
      <c r="AC311" s="1296" t="s">
        <v>575</v>
      </c>
      <c r="AD311" s="1296" t="s">
        <v>576</v>
      </c>
      <c r="AE311" s="1296" t="s">
        <v>577</v>
      </c>
      <c r="AF311" s="1296" t="s">
        <v>578</v>
      </c>
      <c r="AG311" s="1296"/>
      <c r="AH311" s="1296" t="str">
        <f>IF($E$311=0,"",$E$311)</f>
        <v>Тариф на транспортировку горячей воды</v>
      </c>
      <c r="AI311" s="1296" t="str">
        <f>IF($G$311=0,"",$G$311)</f>
        <v/>
      </c>
      <c r="AJ311" s="1296" t="str">
        <f>IF($J$311=0,"",$J$311)</f>
        <v/>
      </c>
      <c r="AK311" s="1296" t="str">
        <f>IF($K$311="нет","без дифференциации",IF($N$311=0,"",$N$311))</f>
        <v/>
      </c>
      <c r="AL311" s="1296" t="str">
        <f>IF($O$311="нет","без дифференциации",IF($R$311=0,"",$R$311))</f>
        <v/>
      </c>
      <c r="AM311" s="1296" t="str">
        <f>IF($S$311="нет","без дифференциации",IF($V$311=0,"",$V$311))</f>
        <v/>
      </c>
      <c r="AN311" s="1813">
        <f>$I$311</f>
        <v>0</v>
      </c>
      <c r="AO311" s="1296" t="str">
        <f>$I$311&amp;"."&amp;$M$311</f>
        <v>.</v>
      </c>
      <c r="AP311" s="1288" t="str">
        <f>$I$311&amp;"."&amp;$M$311&amp;"."&amp;$Q$311</f>
        <v>..</v>
      </c>
      <c r="AQ311" s="1288" t="str">
        <f>$I$311&amp;"."&amp;$M$311&amp;"."&amp;$Q$311&amp;"."&amp;$U$311</f>
        <v>...</v>
      </c>
    </row>
    <row s="2974" customFormat="1" customHeight="1" ht="17.25" hidden="1">
      <c r="A312" s="314"/>
      <c r="C312" s="313"/>
      <c r="D312" s="1991"/>
      <c r="E312" s="1993"/>
      <c r="F312" s="1996"/>
      <c r="G312" s="1993"/>
      <c r="H312" s="1999"/>
      <c r="I312" s="2001"/>
      <c r="J312" s="2003"/>
      <c r="K312" s="1990"/>
      <c r="L312" s="1990"/>
      <c r="M312" s="1990"/>
      <c r="N312" s="2006"/>
      <c r="O312" s="1990"/>
      <c r="P312" s="1990"/>
      <c r="Q312" s="1990"/>
      <c r="R312" s="2007"/>
      <c r="S312" s="1990"/>
      <c r="T312" s="1327"/>
      <c r="U312" s="1327"/>
      <c r="V312" s="1327"/>
      <c r="W312" s="1328"/>
      <c r="X312" s="1288"/>
      <c r="Y312" s="1288"/>
      <c r="Z312" s="1288"/>
      <c r="AA312" s="1288"/>
      <c r="AB312" s="1288"/>
      <c r="AC312" s="1288"/>
      <c r="AD312" s="1288"/>
      <c r="AE312" s="1288"/>
      <c r="AF312" s="1288"/>
      <c r="AG312" s="1288"/>
      <c r="AH312" s="1288"/>
      <c r="AI312" s="1288"/>
      <c r="AJ312" s="1288"/>
      <c r="AK312" s="1288"/>
      <c r="AL312" s="1288"/>
      <c r="AM312" s="1288"/>
      <c r="AN312" s="1288"/>
      <c r="AO312" s="1288"/>
      <c r="AP312" s="1288"/>
      <c r="AQ312" s="1288"/>
    </row>
    <row s="2974" customFormat="1" customHeight="1" ht="17.25" hidden="1">
      <c r="A313" s="314"/>
      <c r="C313" s="313"/>
      <c r="D313" s="1992"/>
      <c r="E313" s="1994"/>
      <c r="F313" s="1996"/>
      <c r="G313" s="1994"/>
      <c r="H313" s="1999"/>
      <c r="I313" s="2001"/>
      <c r="J313" s="2004"/>
      <c r="K313" s="1990"/>
      <c r="L313" s="1990"/>
      <c r="M313" s="1990"/>
      <c r="N313" s="2007"/>
      <c r="O313" s="1990"/>
      <c r="P313" s="1501"/>
      <c r="Q313" s="1327"/>
      <c r="R313" s="1327"/>
      <c r="S313" s="325"/>
      <c r="T313" s="325"/>
      <c r="U313" s="325"/>
      <c r="V313" s="325"/>
      <c r="W313" s="1328"/>
      <c r="X313" s="1288"/>
      <c r="Y313" s="1288"/>
      <c r="Z313" s="1288"/>
      <c r="AA313" s="1288"/>
      <c r="AB313" s="1288"/>
      <c r="AC313" s="1288"/>
      <c r="AD313" s="1288"/>
      <c r="AE313" s="1288"/>
      <c r="AF313" s="1288"/>
      <c r="AG313" s="1288"/>
      <c r="AH313" s="1288"/>
      <c r="AI313" s="1288"/>
      <c r="AJ313" s="1288"/>
      <c r="AK313" s="1288"/>
      <c r="AL313" s="1288"/>
      <c r="AM313" s="1288"/>
      <c r="AN313" s="1288"/>
      <c r="AO313" s="1288"/>
      <c r="AP313" s="1288"/>
      <c r="AQ313" s="1288"/>
    </row>
    <row s="2974" customFormat="1" customHeight="1" ht="17.25" hidden="1">
      <c r="A314" s="314"/>
      <c r="C314" s="313"/>
      <c r="D314" s="1992"/>
      <c r="E314" s="1994"/>
      <c r="F314" s="1996"/>
      <c r="G314" s="1994"/>
      <c r="H314" s="1999"/>
      <c r="I314" s="2001"/>
      <c r="J314" s="2004"/>
      <c r="K314" s="1990"/>
      <c r="L314" s="1327"/>
      <c r="M314" s="1327"/>
      <c r="N314" s="1327"/>
      <c r="O314" s="1327"/>
      <c r="P314" s="1327"/>
      <c r="Q314" s="1327"/>
      <c r="R314" s="1327"/>
      <c r="S314" s="325"/>
      <c r="T314" s="325"/>
      <c r="U314" s="325"/>
      <c r="V314" s="325"/>
      <c r="W314" s="1328"/>
      <c r="X314" s="1288"/>
      <c r="Y314" s="1288"/>
      <c r="Z314" s="1288"/>
      <c r="AA314" s="1288"/>
      <c r="AB314" s="1288"/>
      <c r="AC314" s="1288"/>
      <c r="AD314" s="1288"/>
      <c r="AE314" s="1288"/>
      <c r="AF314" s="1288"/>
      <c r="AG314" s="1288"/>
      <c r="AH314" s="1288"/>
      <c r="AI314" s="1288"/>
      <c r="AJ314" s="1288"/>
      <c r="AK314" s="1288"/>
      <c r="AL314" s="1288"/>
      <c r="AM314" s="1288"/>
      <c r="AN314" s="1288"/>
      <c r="AO314" s="1288"/>
      <c r="AP314" s="1288"/>
      <c r="AQ314" s="1288"/>
    </row>
    <row s="2974" customFormat="1" customHeight="1" ht="17.25" hidden="1">
      <c r="A315" s="314"/>
      <c r="C315" s="313"/>
      <c r="D315" s="1992"/>
      <c r="E315" s="1994"/>
      <c r="F315" s="1997"/>
      <c r="G315" s="1994"/>
      <c r="H315" s="1329"/>
      <c r="I315" s="1330"/>
      <c r="J315" s="1330"/>
      <c r="K315" s="1330"/>
      <c r="L315" s="1330"/>
      <c r="M315" s="1330"/>
      <c r="N315" s="1330"/>
      <c r="O315" s="1330"/>
      <c r="P315" s="1330"/>
      <c r="Q315" s="1330"/>
      <c r="R315" s="1330"/>
      <c r="S315" s="1331"/>
      <c r="T315" s="1331"/>
      <c r="U315" s="1331"/>
      <c r="V315" s="1331"/>
      <c r="W315" s="1332"/>
      <c r="X315" s="1288"/>
      <c r="Y315" s="1288"/>
      <c r="Z315" s="1288"/>
      <c r="AA315" s="1288"/>
      <c r="AB315" s="1288"/>
      <c r="AC315" s="1288"/>
      <c r="AD315" s="1288"/>
      <c r="AE315" s="1288"/>
      <c r="AF315" s="1288"/>
      <c r="AG315" s="1288"/>
      <c r="AH315" s="1288"/>
      <c r="AI315" s="1288"/>
      <c r="AJ315" s="1288"/>
      <c r="AK315" s="1288"/>
      <c r="AL315" s="1288"/>
      <c r="AM315" s="1288"/>
      <c r="AN315" s="1288"/>
      <c r="AO315" s="1288"/>
      <c r="AP315" s="1288"/>
      <c r="AQ315" s="1288"/>
    </row>
    <row s="2974" customFormat="1" customHeight="1" ht="17.25" hidden="1">
      <c r="A316" s="314"/>
      <c r="C316" s="195"/>
      <c r="D316" s="1991">
        <v>3</v>
      </c>
      <c r="E316" s="1993" t="s">
        <v>579</v>
      </c>
      <c r="F316" s="1995" t="s">
        <v>56</v>
      </c>
      <c r="G316" s="1993"/>
      <c r="H316" s="1998"/>
      <c r="I316" s="2000"/>
      <c r="J316" s="2002"/>
      <c r="K316" s="1989"/>
      <c r="L316" s="1989"/>
      <c r="M316" s="1989"/>
      <c r="N316" s="2005"/>
      <c r="O316" s="1989"/>
      <c r="P316" s="1989"/>
      <c r="Q316" s="1989"/>
      <c r="R316" s="2008"/>
      <c r="S316" s="1989"/>
      <c r="T316" s="1500"/>
      <c r="U316" s="1500"/>
      <c r="V316" s="1502"/>
      <c r="W316" s="1326"/>
      <c r="X316" s="1296"/>
      <c r="Y316" s="1296"/>
      <c r="Z316" s="1296"/>
      <c r="AA316" s="1296"/>
      <c r="AB316" s="1296"/>
      <c r="AC316" s="1296" t="s">
        <v>580</v>
      </c>
      <c r="AD316" s="1296" t="s">
        <v>581</v>
      </c>
      <c r="AE316" s="1296" t="s">
        <v>582</v>
      </c>
      <c r="AF316" s="1296" t="s">
        <v>583</v>
      </c>
      <c r="AG316" s="1296"/>
      <c r="AH316" s="1296" t="str">
        <f>IF($E$316=0,"",$E$316)</f>
        <v>Тариф на подключение (технологическое присоединение) к централизованной системе горячего водоснабжения</v>
      </c>
      <c r="AI316" s="1296" t="str">
        <f>IF($G$316=0,"",$G$316)</f>
        <v/>
      </c>
      <c r="AJ316" s="1296" t="str">
        <f>IF($J$316=0,"",$J$316)</f>
        <v/>
      </c>
      <c r="AK316" s="1296" t="str">
        <f>IF($K$316="нет","без дифференциации",IF($N$316=0,"",$N$316))</f>
        <v/>
      </c>
      <c r="AL316" s="1296" t="str">
        <f>IF($O$316="нет","без дифференциации",IF($R$316=0,"",$R$316))</f>
        <v/>
      </c>
      <c r="AM316" s="1296" t="str">
        <f>IF($S$316="нет","без дифференциации",IF($V$316=0,"",$V$316))</f>
        <v/>
      </c>
      <c r="AN316" s="1813">
        <f>$I$316</f>
        <v>0</v>
      </c>
      <c r="AO316" s="1296" t="str">
        <f>$I$316&amp;"."&amp;$M$316</f>
        <v>.</v>
      </c>
      <c r="AP316" s="1288" t="str">
        <f>$I$316&amp;"."&amp;$M$316&amp;"."&amp;$Q$316</f>
        <v>..</v>
      </c>
      <c r="AQ316" s="1288" t="str">
        <f>$I$316&amp;"."&amp;$M$316&amp;"."&amp;$Q$316&amp;"."&amp;$U$316</f>
        <v>...</v>
      </c>
    </row>
    <row s="2974" customFormat="1" customHeight="1" ht="17.25" hidden="1">
      <c r="A317" s="314"/>
      <c r="C317" s="313"/>
      <c r="D317" s="1991"/>
      <c r="E317" s="1993"/>
      <c r="F317" s="1996"/>
      <c r="G317" s="1993"/>
      <c r="H317" s="1999"/>
      <c r="I317" s="2001"/>
      <c r="J317" s="2003"/>
      <c r="K317" s="1990"/>
      <c r="L317" s="1990"/>
      <c r="M317" s="1990"/>
      <c r="N317" s="2006"/>
      <c r="O317" s="1990"/>
      <c r="P317" s="1990"/>
      <c r="Q317" s="1990"/>
      <c r="R317" s="2007"/>
      <c r="S317" s="1990"/>
      <c r="T317" s="1327"/>
      <c r="U317" s="1327"/>
      <c r="V317" s="1327"/>
      <c r="W317" s="1328"/>
      <c r="X317" s="1288"/>
      <c r="Y317" s="1288"/>
      <c r="Z317" s="1288"/>
      <c r="AA317" s="1288"/>
      <c r="AB317" s="1288"/>
      <c r="AC317" s="1288"/>
      <c r="AD317" s="1288"/>
      <c r="AE317" s="1288"/>
      <c r="AF317" s="1288"/>
      <c r="AG317" s="1288"/>
      <c r="AH317" s="1288"/>
      <c r="AI317" s="1288"/>
      <c r="AJ317" s="1288"/>
      <c r="AK317" s="1288"/>
      <c r="AL317" s="1288"/>
      <c r="AM317" s="1288"/>
      <c r="AN317" s="1288"/>
      <c r="AO317" s="1288"/>
      <c r="AP317" s="1288"/>
      <c r="AQ317" s="1288"/>
    </row>
    <row s="2974" customFormat="1" customHeight="1" ht="17.25" hidden="1">
      <c r="A318" s="314"/>
      <c r="C318" s="313"/>
      <c r="D318" s="1992"/>
      <c r="E318" s="1994"/>
      <c r="F318" s="1996"/>
      <c r="G318" s="1994"/>
      <c r="H318" s="1999"/>
      <c r="I318" s="2001"/>
      <c r="J318" s="2004"/>
      <c r="K318" s="1990"/>
      <c r="L318" s="1990"/>
      <c r="M318" s="1990"/>
      <c r="N318" s="2007"/>
      <c r="O318" s="1990"/>
      <c r="P318" s="1501"/>
      <c r="Q318" s="1327"/>
      <c r="R318" s="1327"/>
      <c r="S318" s="325"/>
      <c r="T318" s="325"/>
      <c r="U318" s="325"/>
      <c r="V318" s="325"/>
      <c r="W318" s="1328"/>
      <c r="X318" s="1288"/>
      <c r="Y318" s="1288"/>
      <c r="Z318" s="1288"/>
      <c r="AA318" s="1288"/>
      <c r="AB318" s="1288"/>
      <c r="AC318" s="1288"/>
      <c r="AD318" s="1288"/>
      <c r="AE318" s="1288"/>
      <c r="AF318" s="1288"/>
      <c r="AG318" s="1288"/>
      <c r="AH318" s="1288"/>
      <c r="AI318" s="1288"/>
      <c r="AJ318" s="1288"/>
      <c r="AK318" s="1288"/>
      <c r="AL318" s="1288"/>
      <c r="AM318" s="1288"/>
      <c r="AN318" s="1288"/>
      <c r="AO318" s="1288"/>
      <c r="AP318" s="1288"/>
      <c r="AQ318" s="1288"/>
    </row>
    <row s="2974" customFormat="1" customHeight="1" ht="17.25" hidden="1">
      <c r="A319" s="314"/>
      <c r="C319" s="313"/>
      <c r="D319" s="1992"/>
      <c r="E319" s="1994"/>
      <c r="F319" s="1996"/>
      <c r="G319" s="1994"/>
      <c r="H319" s="1999"/>
      <c r="I319" s="2001"/>
      <c r="J319" s="2004"/>
      <c r="K319" s="1990"/>
      <c r="L319" s="1327"/>
      <c r="M319" s="1327"/>
      <c r="N319" s="1327"/>
      <c r="O319" s="1327"/>
      <c r="P319" s="1327"/>
      <c r="Q319" s="1327"/>
      <c r="R319" s="1327"/>
      <c r="S319" s="325"/>
      <c r="T319" s="325"/>
      <c r="U319" s="325"/>
      <c r="V319" s="325"/>
      <c r="W319" s="1328"/>
      <c r="X319" s="1288"/>
      <c r="Y319" s="1288"/>
      <c r="Z319" s="1288"/>
      <c r="AA319" s="1288"/>
      <c r="AB319" s="1288"/>
      <c r="AC319" s="1288"/>
      <c r="AD319" s="1288"/>
      <c r="AE319" s="1288"/>
      <c r="AF319" s="1288"/>
      <c r="AG319" s="1288"/>
      <c r="AH319" s="1288"/>
      <c r="AI319" s="1288"/>
      <c r="AJ319" s="1288"/>
      <c r="AK319" s="1288"/>
      <c r="AL319" s="1288"/>
      <c r="AM319" s="1288"/>
      <c r="AN319" s="1288"/>
      <c r="AO319" s="1288"/>
      <c r="AP319" s="1288"/>
      <c r="AQ319" s="1288"/>
    </row>
    <row s="2974" customFormat="1" customHeight="1" ht="17.25" hidden="1">
      <c r="A320" s="314"/>
      <c r="C320" s="313"/>
      <c r="D320" s="1992"/>
      <c r="E320" s="1994"/>
      <c r="F320" s="1997"/>
      <c r="G320" s="1994"/>
      <c r="H320" s="1329"/>
      <c r="I320" s="1330"/>
      <c r="J320" s="1330"/>
      <c r="K320" s="1330"/>
      <c r="L320" s="1330"/>
      <c r="M320" s="1330"/>
      <c r="N320" s="1330"/>
      <c r="O320" s="1330"/>
      <c r="P320" s="1330"/>
      <c r="Q320" s="1330"/>
      <c r="R320" s="1330"/>
      <c r="S320" s="1331"/>
      <c r="T320" s="1331"/>
      <c r="U320" s="1331"/>
      <c r="V320" s="1331"/>
      <c r="W320" s="1332"/>
      <c r="X320" s="1288"/>
      <c r="Y320" s="1288"/>
      <c r="Z320" s="1288"/>
      <c r="AA320" s="1288"/>
      <c r="AB320" s="1288"/>
      <c r="AC320" s="1288"/>
      <c r="AD320" s="1288"/>
      <c r="AE320" s="1288"/>
      <c r="AF320" s="1288"/>
      <c r="AG320" s="1288"/>
      <c r="AH320" s="1288"/>
      <c r="AI320" s="1288"/>
      <c r="AJ320" s="1288"/>
      <c r="AK320" s="1288"/>
      <c r="AL320" s="1288"/>
      <c r="AM320" s="1288"/>
      <c r="AN320" s="1288"/>
      <c r="AO320" s="1288"/>
      <c r="AP320" s="1288"/>
      <c r="AQ320" s="1288"/>
    </row>
    <row s="2974" customFormat="1" customHeight="1" ht="11.25" hidden="1">
      <c r="A321" s="263"/>
      <c r="B321" s="263"/>
      <c r="Y321" s="1288"/>
      <c r="Z321" s="1288"/>
      <c r="AA321" s="1288"/>
      <c r="AB321" s="1288"/>
      <c r="AC321" s="1288"/>
      <c r="AD321" s="1288"/>
      <c r="AE321" s="1288"/>
      <c r="AF321" s="1288"/>
      <c r="AG321" s="1288"/>
      <c r="AH321" s="1288"/>
      <c r="AI321" s="1288"/>
      <c r="AJ321" s="1288"/>
      <c r="AK321" s="1288"/>
      <c r="AL321" s="1288"/>
      <c r="AM321" s="1288"/>
      <c r="AN321" s="1288"/>
      <c r="AO321" s="1288"/>
      <c r="AP321" s="1288"/>
      <c r="AQ321" s="1288"/>
    </row>
    <row s="2974" customFormat="1" customHeight="1" ht="17.25" hidden="1">
      <c r="A322" s="314"/>
      <c r="C322" s="195"/>
      <c r="D322" s="1991">
        <v>1</v>
      </c>
      <c r="E322" s="1993" t="s">
        <v>584</v>
      </c>
      <c r="F322" s="1995" t="s">
        <v>56</v>
      </c>
      <c r="G322" s="1993"/>
      <c r="H322" s="1998"/>
      <c r="I322" s="2000"/>
      <c r="J322" s="2002"/>
      <c r="K322" s="1989"/>
      <c r="L322" s="1989"/>
      <c r="M322" s="1989"/>
      <c r="N322" s="2005"/>
      <c r="O322" s="1989"/>
      <c r="P322" s="1989"/>
      <c r="Q322" s="1989"/>
      <c r="R322" s="2008"/>
      <c r="S322" s="1989"/>
      <c r="T322" s="1500"/>
      <c r="U322" s="1500"/>
      <c r="V322" s="1502"/>
      <c r="W322" s="1326"/>
      <c r="Y322" s="1296"/>
      <c r="Z322" s="1296"/>
      <c r="AA322" s="1296"/>
      <c r="AB322" s="1296"/>
      <c r="AC322" s="1296" t="s">
        <v>585</v>
      </c>
      <c r="AD322" s="1296" t="s">
        <v>586</v>
      </c>
      <c r="AE322" s="1296" t="s">
        <v>587</v>
      </c>
      <c r="AF322" s="1296" t="s">
        <v>588</v>
      </c>
      <c r="AG322" s="1296"/>
      <c r="AH322" s="1296" t="str">
        <f>IF($E$322=0,"",$E$322)</f>
        <v>Тариф на водоотведение</v>
      </c>
      <c r="AI322" s="1296" t="str">
        <f>IF($G$322=0,"",$G$322)</f>
        <v/>
      </c>
      <c r="AJ322" s="1296" t="str">
        <f>IF($J$322=0,"",$J$322)</f>
        <v/>
      </c>
      <c r="AK322" s="1296" t="str">
        <f>IF($K$322="нет","без дифференциации",IF($N$322=0,"",$N$322))</f>
        <v/>
      </c>
      <c r="AL322" s="1296" t="str">
        <f>IF($O$322="нет","без дифференциации",IF($R$322=0,"",$R$322))</f>
        <v/>
      </c>
      <c r="AM322" s="1296" t="str">
        <f>IF($S$322="нет","без дифференциации",IF($V$322=0,"",$V$322))</f>
        <v/>
      </c>
      <c r="AN322" s="1296">
        <f>$I$322</f>
        <v>0</v>
      </c>
      <c r="AO322" s="1296" t="str">
        <f>$I$322&amp;"."&amp;$M$322</f>
        <v>.</v>
      </c>
      <c r="AP322" s="1296" t="str">
        <f>$I$322&amp;"."&amp;$M$322&amp;"."&amp;$Q$322</f>
        <v>..</v>
      </c>
      <c r="AQ322" s="1296" t="str">
        <f>$I$322&amp;"."&amp;$M$322&amp;"."&amp;$Q$322&amp;"."&amp;$U$322</f>
        <v>...</v>
      </c>
    </row>
    <row s="2974" customFormat="1" customHeight="1" ht="17.25" hidden="1">
      <c r="A323" s="314"/>
      <c r="C323" s="313"/>
      <c r="D323" s="1991"/>
      <c r="E323" s="1993"/>
      <c r="F323" s="1996"/>
      <c r="G323" s="1993"/>
      <c r="H323" s="1999"/>
      <c r="I323" s="2001"/>
      <c r="J323" s="2003"/>
      <c r="K323" s="1990"/>
      <c r="L323" s="1990"/>
      <c r="M323" s="1990"/>
      <c r="N323" s="2006"/>
      <c r="O323" s="1990"/>
      <c r="P323" s="1990"/>
      <c r="Q323" s="1990"/>
      <c r="R323" s="2007"/>
      <c r="S323" s="1990"/>
      <c r="T323" s="1327"/>
      <c r="U323" s="1327"/>
      <c r="V323" s="1327"/>
      <c r="W323" s="1328"/>
      <c r="Y323" s="1288"/>
      <c r="Z323" s="1288"/>
      <c r="AA323" s="1288"/>
      <c r="AB323" s="1288"/>
      <c r="AC323" s="1288"/>
      <c r="AD323" s="1288"/>
      <c r="AE323" s="1288"/>
      <c r="AF323" s="1288"/>
      <c r="AG323" s="1288"/>
      <c r="AH323" s="1288"/>
      <c r="AI323" s="1288"/>
      <c r="AJ323" s="1288"/>
      <c r="AK323" s="1288"/>
      <c r="AL323" s="1288"/>
      <c r="AM323" s="1288"/>
      <c r="AN323" s="1288"/>
      <c r="AO323" s="1288"/>
      <c r="AP323" s="1288"/>
      <c r="AQ323" s="1288"/>
    </row>
    <row s="2974" customFormat="1" customHeight="1" ht="17.25" hidden="1">
      <c r="A324" s="314"/>
      <c r="C324" s="195"/>
      <c r="D324" s="1991"/>
      <c r="E324" s="1993"/>
      <c r="F324" s="1996"/>
      <c r="G324" s="1993"/>
      <c r="H324" s="1999"/>
      <c r="I324" s="2001"/>
      <c r="J324" s="2004"/>
      <c r="K324" s="1990"/>
      <c r="L324" s="1990"/>
      <c r="M324" s="1990"/>
      <c r="N324" s="2007"/>
      <c r="O324" s="1990"/>
      <c r="P324" s="1501"/>
      <c r="Q324" s="1327"/>
      <c r="R324" s="1327"/>
      <c r="S324" s="325"/>
      <c r="T324" s="325"/>
      <c r="U324" s="325"/>
      <c r="V324" s="325"/>
      <c r="W324" s="1328"/>
      <c r="Y324" s="1296"/>
      <c r="Z324" s="1296"/>
      <c r="AA324" s="1296"/>
      <c r="AB324" s="1296"/>
      <c r="AC324" s="1296"/>
      <c r="AD324" s="1296"/>
      <c r="AE324" s="1296"/>
      <c r="AF324" s="1296"/>
      <c r="AG324" s="1296"/>
      <c r="AH324" s="1296"/>
      <c r="AI324" s="1296"/>
      <c r="AJ324" s="1296"/>
      <c r="AK324" s="1296"/>
      <c r="AL324" s="1296"/>
      <c r="AM324" s="1296"/>
      <c r="AN324" s="1296"/>
      <c r="AO324" s="1296"/>
      <c r="AP324" s="1296"/>
      <c r="AQ324" s="1296"/>
    </row>
    <row s="2974" customFormat="1" customHeight="1" ht="17.25" hidden="1">
      <c r="A325" s="314"/>
      <c r="C325" s="313"/>
      <c r="D325" s="1991"/>
      <c r="E325" s="1993"/>
      <c r="F325" s="1996"/>
      <c r="G325" s="1993"/>
      <c r="H325" s="1999"/>
      <c r="I325" s="2001"/>
      <c r="J325" s="2004"/>
      <c r="K325" s="1990"/>
      <c r="L325" s="1327"/>
      <c r="M325" s="1327"/>
      <c r="N325" s="1327"/>
      <c r="O325" s="1327"/>
      <c r="P325" s="1327"/>
      <c r="Q325" s="1327"/>
      <c r="R325" s="1327"/>
      <c r="S325" s="325"/>
      <c r="T325" s="325"/>
      <c r="U325" s="325"/>
      <c r="V325" s="325"/>
      <c r="W325" s="1328"/>
      <c r="Y325" s="1288"/>
      <c r="Z325" s="1288"/>
      <c r="AA325" s="1288"/>
      <c r="AB325" s="1288"/>
      <c r="AC325" s="1288"/>
      <c r="AD325" s="1288"/>
      <c r="AE325" s="1288"/>
      <c r="AF325" s="1288"/>
      <c r="AG325" s="1288"/>
      <c r="AH325" s="1288"/>
      <c r="AI325" s="1288"/>
      <c r="AJ325" s="1288"/>
      <c r="AK325" s="1288"/>
      <c r="AL325" s="1288"/>
      <c r="AM325" s="1288"/>
      <c r="AN325" s="1288"/>
      <c r="AO325" s="1288"/>
      <c r="AP325" s="1288"/>
      <c r="AQ325" s="1288"/>
    </row>
    <row s="2974" customFormat="1" customHeight="1" ht="17.25" hidden="1">
      <c r="A326" s="314"/>
      <c r="C326" s="313"/>
      <c r="D326" s="1992"/>
      <c r="E326" s="1994"/>
      <c r="F326" s="1997"/>
      <c r="G326" s="1994"/>
      <c r="H326" s="1329"/>
      <c r="I326" s="1330"/>
      <c r="J326" s="1330"/>
      <c r="K326" s="1330"/>
      <c r="L326" s="1330"/>
      <c r="M326" s="1330"/>
      <c r="N326" s="1330"/>
      <c r="O326" s="1330"/>
      <c r="P326" s="1330"/>
      <c r="Q326" s="1330"/>
      <c r="R326" s="1330"/>
      <c r="S326" s="1331"/>
      <c r="T326" s="1331"/>
      <c r="U326" s="1331"/>
      <c r="V326" s="1331"/>
      <c r="W326" s="1332"/>
      <c r="Y326" s="1288"/>
      <c r="Z326" s="1288"/>
      <c r="AA326" s="1288"/>
      <c r="AB326" s="1288"/>
      <c r="AC326" s="1288"/>
      <c r="AD326" s="1288"/>
      <c r="AE326" s="1288"/>
      <c r="AF326" s="1288"/>
      <c r="AG326" s="1288"/>
      <c r="AH326" s="1288"/>
      <c r="AI326" s="1288"/>
      <c r="AJ326" s="1288"/>
      <c r="AK326" s="1288"/>
      <c r="AL326" s="1288"/>
      <c r="AM326" s="1288"/>
      <c r="AN326" s="1288"/>
      <c r="AO326" s="1288"/>
      <c r="AP326" s="1288"/>
      <c r="AQ326" s="1288"/>
    </row>
    <row s="2974" customFormat="1" customHeight="1" ht="17.25" hidden="1">
      <c r="A327" s="314"/>
      <c r="C327" s="195"/>
      <c r="D327" s="1991">
        <v>2</v>
      </c>
      <c r="E327" s="1993" t="s">
        <v>589</v>
      </c>
      <c r="F327" s="1995" t="s">
        <v>56</v>
      </c>
      <c r="G327" s="1993"/>
      <c r="H327" s="1998"/>
      <c r="I327" s="2000"/>
      <c r="J327" s="2002"/>
      <c r="K327" s="1989"/>
      <c r="L327" s="1989"/>
      <c r="M327" s="1989"/>
      <c r="N327" s="2005"/>
      <c r="O327" s="1989"/>
      <c r="P327" s="1989"/>
      <c r="Q327" s="1989"/>
      <c r="R327" s="2008"/>
      <c r="S327" s="1989"/>
      <c r="T327" s="1500"/>
      <c r="U327" s="1500"/>
      <c r="V327" s="1502"/>
      <c r="W327" s="1326"/>
      <c r="X327" s="1296"/>
      <c r="Y327" s="1296"/>
      <c r="Z327" s="1296"/>
      <c r="AA327" s="1296"/>
      <c r="AB327" s="1296"/>
      <c r="AC327" s="1296" t="s">
        <v>590</v>
      </c>
      <c r="AD327" s="1296" t="s">
        <v>591</v>
      </c>
      <c r="AE327" s="1296" t="s">
        <v>592</v>
      </c>
      <c r="AF327" s="1296" t="s">
        <v>593</v>
      </c>
      <c r="AG327" s="1296"/>
      <c r="AH327" s="1296" t="str">
        <f>IF($E$327=0,"",$E$327)</f>
        <v>Тариф на транспортировку сточных вод</v>
      </c>
      <c r="AI327" s="1296" t="str">
        <f>IF($G$327=0,"",$G$327)</f>
        <v/>
      </c>
      <c r="AJ327" s="1296" t="str">
        <f>IF($J$327=0,"",$J$327)</f>
        <v/>
      </c>
      <c r="AK327" s="1296" t="str">
        <f>IF($K$327="нет","без дифференциации",IF($N$327=0,"",$N$327))</f>
        <v/>
      </c>
      <c r="AL327" s="1296" t="str">
        <f>IF($O$327="нет","без дифференциации",IF($R$327=0,"",$R$327))</f>
        <v/>
      </c>
      <c r="AM327" s="1296" t="str">
        <f>IF($S$327="нет","без дифференциации",IF($V$327=0,"",$V$327))</f>
        <v/>
      </c>
      <c r="AN327" s="1813">
        <f>$I$327</f>
        <v>0</v>
      </c>
      <c r="AO327" s="1296" t="str">
        <f>$I$327&amp;"."&amp;$M$327</f>
        <v>.</v>
      </c>
      <c r="AP327" s="1288" t="str">
        <f>$I$327&amp;"."&amp;$M$327&amp;"."&amp;$Q$327</f>
        <v>..</v>
      </c>
      <c r="AQ327" s="1288" t="str">
        <f>$I$327&amp;"."&amp;$M$327&amp;"."&amp;$Q$327&amp;"."&amp;$U$327</f>
        <v>...</v>
      </c>
    </row>
    <row s="2974" customFormat="1" customHeight="1" ht="17.25" hidden="1">
      <c r="A328" s="314"/>
      <c r="C328" s="313"/>
      <c r="D328" s="1991"/>
      <c r="E328" s="1993"/>
      <c r="F328" s="1996"/>
      <c r="G328" s="1993"/>
      <c r="H328" s="1999"/>
      <c r="I328" s="2001"/>
      <c r="J328" s="2003"/>
      <c r="K328" s="1990"/>
      <c r="L328" s="1990"/>
      <c r="M328" s="1990"/>
      <c r="N328" s="2006"/>
      <c r="O328" s="1990"/>
      <c r="P328" s="1990"/>
      <c r="Q328" s="1990"/>
      <c r="R328" s="2007"/>
      <c r="S328" s="1990"/>
      <c r="T328" s="1327"/>
      <c r="U328" s="1327"/>
      <c r="V328" s="1327"/>
      <c r="W328" s="1328"/>
      <c r="X328" s="1288"/>
      <c r="Y328" s="1288"/>
      <c r="Z328" s="1288"/>
      <c r="AA328" s="1288"/>
      <c r="AB328" s="1288"/>
      <c r="AC328" s="1288"/>
      <c r="AD328" s="1288"/>
      <c r="AE328" s="1288"/>
      <c r="AF328" s="1288"/>
      <c r="AG328" s="1288"/>
      <c r="AH328" s="1288"/>
      <c r="AI328" s="1288"/>
      <c r="AJ328" s="1288"/>
      <c r="AK328" s="1288"/>
      <c r="AL328" s="1288"/>
      <c r="AM328" s="1288"/>
      <c r="AN328" s="1288"/>
      <c r="AO328" s="1288"/>
      <c r="AP328" s="1288"/>
      <c r="AQ328" s="1288"/>
    </row>
    <row s="2974" customFormat="1" customHeight="1" ht="17.25" hidden="1">
      <c r="A329" s="314"/>
      <c r="C329" s="313"/>
      <c r="D329" s="1992"/>
      <c r="E329" s="1994"/>
      <c r="F329" s="1996"/>
      <c r="G329" s="1994"/>
      <c r="H329" s="1999"/>
      <c r="I329" s="2001"/>
      <c r="J329" s="2004"/>
      <c r="K329" s="1990"/>
      <c r="L329" s="1990"/>
      <c r="M329" s="1990"/>
      <c r="N329" s="2007"/>
      <c r="O329" s="1990"/>
      <c r="P329" s="1501"/>
      <c r="Q329" s="1327"/>
      <c r="R329" s="1327"/>
      <c r="S329" s="325"/>
      <c r="T329" s="325"/>
      <c r="U329" s="325"/>
      <c r="V329" s="325"/>
      <c r="W329" s="1328"/>
      <c r="X329" s="1288"/>
      <c r="Y329" s="1288"/>
      <c r="Z329" s="1288"/>
      <c r="AA329" s="1288"/>
      <c r="AB329" s="1288"/>
      <c r="AC329" s="1288"/>
      <c r="AD329" s="1288"/>
      <c r="AE329" s="1288"/>
      <c r="AF329" s="1288"/>
      <c r="AG329" s="1288"/>
      <c r="AH329" s="1288"/>
      <c r="AI329" s="1288"/>
      <c r="AJ329" s="1288"/>
      <c r="AK329" s="1288"/>
      <c r="AL329" s="1288"/>
      <c r="AM329" s="1288"/>
      <c r="AN329" s="1288"/>
      <c r="AO329" s="1288"/>
      <c r="AP329" s="1288"/>
      <c r="AQ329" s="1288"/>
    </row>
    <row s="2974" customFormat="1" customHeight="1" ht="17.25" hidden="1">
      <c r="A330" s="314"/>
      <c r="C330" s="313"/>
      <c r="D330" s="1992"/>
      <c r="E330" s="1994"/>
      <c r="F330" s="1996"/>
      <c r="G330" s="1994"/>
      <c r="H330" s="1999"/>
      <c r="I330" s="2001"/>
      <c r="J330" s="2004"/>
      <c r="K330" s="1990"/>
      <c r="L330" s="1327"/>
      <c r="M330" s="1327"/>
      <c r="N330" s="1327"/>
      <c r="O330" s="1327"/>
      <c r="P330" s="1327"/>
      <c r="Q330" s="1327"/>
      <c r="R330" s="1327"/>
      <c r="S330" s="325"/>
      <c r="T330" s="325"/>
      <c r="U330" s="325"/>
      <c r="V330" s="325"/>
      <c r="W330" s="1328"/>
      <c r="X330" s="1288"/>
      <c r="Y330" s="1288"/>
      <c r="Z330" s="1288"/>
      <c r="AA330" s="1288"/>
      <c r="AB330" s="1288"/>
      <c r="AC330" s="1288"/>
      <c r="AD330" s="1288"/>
      <c r="AE330" s="1288"/>
      <c r="AF330" s="1288"/>
      <c r="AG330" s="1288"/>
      <c r="AH330" s="1288"/>
      <c r="AI330" s="1288"/>
      <c r="AJ330" s="1288"/>
      <c r="AK330" s="1288"/>
      <c r="AL330" s="1288"/>
      <c r="AM330" s="1288"/>
      <c r="AN330" s="1288"/>
      <c r="AO330" s="1288"/>
      <c r="AP330" s="1288"/>
      <c r="AQ330" s="1288"/>
    </row>
    <row s="2974" customFormat="1" customHeight="1" ht="17.25" hidden="1">
      <c r="A331" s="314"/>
      <c r="C331" s="313"/>
      <c r="D331" s="1992"/>
      <c r="E331" s="1994"/>
      <c r="F331" s="1997"/>
      <c r="G331" s="1994"/>
      <c r="H331" s="1329"/>
      <c r="I331" s="1330"/>
      <c r="J331" s="1330"/>
      <c r="K331" s="1330"/>
      <c r="L331" s="1330"/>
      <c r="M331" s="1330"/>
      <c r="N331" s="1330"/>
      <c r="O331" s="1330"/>
      <c r="P331" s="1330"/>
      <c r="Q331" s="1330"/>
      <c r="R331" s="1330"/>
      <c r="S331" s="1331"/>
      <c r="T331" s="1331"/>
      <c r="U331" s="1331"/>
      <c r="V331" s="1331"/>
      <c r="W331" s="1332"/>
      <c r="X331" s="1288"/>
      <c r="Y331" s="1288"/>
      <c r="Z331" s="1288"/>
      <c r="AA331" s="1288"/>
      <c r="AB331" s="1288"/>
      <c r="AC331" s="1288"/>
      <c r="AD331" s="1288"/>
      <c r="AE331" s="1288"/>
      <c r="AF331" s="1288"/>
      <c r="AG331" s="1288"/>
      <c r="AH331" s="1288"/>
      <c r="AI331" s="1288"/>
      <c r="AJ331" s="1288"/>
      <c r="AK331" s="1288"/>
      <c r="AL331" s="1288"/>
      <c r="AM331" s="1288"/>
      <c r="AN331" s="1288"/>
      <c r="AO331" s="1288"/>
      <c r="AP331" s="1288"/>
      <c r="AQ331" s="1288"/>
    </row>
    <row s="2974" customFormat="1" customHeight="1" ht="17.25" hidden="1">
      <c r="A332" s="314"/>
      <c r="C332" s="195"/>
      <c r="D332" s="1991">
        <v>3</v>
      </c>
      <c r="E332" s="1993" t="s">
        <v>594</v>
      </c>
      <c r="F332" s="1995" t="s">
        <v>56</v>
      </c>
      <c r="G332" s="1993"/>
      <c r="H332" s="1998"/>
      <c r="I332" s="2000"/>
      <c r="J332" s="2002"/>
      <c r="K332" s="1989"/>
      <c r="L332" s="1989"/>
      <c r="M332" s="1989"/>
      <c r="N332" s="2005"/>
      <c r="O332" s="1989"/>
      <c r="P332" s="1989"/>
      <c r="Q332" s="1989"/>
      <c r="R332" s="2008"/>
      <c r="S332" s="1989"/>
      <c r="T332" s="1500"/>
      <c r="U332" s="1500"/>
      <c r="V332" s="1502"/>
      <c r="W332" s="1326"/>
      <c r="X332" s="1296"/>
      <c r="Y332" s="1296"/>
      <c r="Z332" s="1296"/>
      <c r="AA332" s="1296"/>
      <c r="AB332" s="1296"/>
      <c r="AC332" s="1296" t="s">
        <v>595</v>
      </c>
      <c r="AD332" s="1296" t="s">
        <v>596</v>
      </c>
      <c r="AE332" s="1296" t="s">
        <v>597</v>
      </c>
      <c r="AF332" s="1296" t="s">
        <v>598</v>
      </c>
      <c r="AG332" s="1296"/>
      <c r="AH332" s="1296" t="str">
        <f>IF($E$332=0,"",$E$332)</f>
        <v>Тариф на подключение (технологическое присоединение) к централизованной системе водоотведения</v>
      </c>
      <c r="AI332" s="1296" t="str">
        <f>IF($G$332=0,"",$G$332)</f>
        <v/>
      </c>
      <c r="AJ332" s="1296" t="str">
        <f>IF($J$332=0,"",$J$332)</f>
        <v/>
      </c>
      <c r="AK332" s="1296" t="str">
        <f>IF($K$332="нет","без дифференциации",IF($N$332=0,"",$N$332))</f>
        <v/>
      </c>
      <c r="AL332" s="1296" t="str">
        <f>IF($O$332="нет","без дифференциации",IF($R$332=0,"",$R$332))</f>
        <v/>
      </c>
      <c r="AM332" s="1296" t="str">
        <f>IF($S$332="нет","без дифференциации",IF($V$332=0,"",$V$332))</f>
        <v/>
      </c>
      <c r="AN332" s="1813">
        <f>$I$332</f>
        <v>0</v>
      </c>
      <c r="AO332" s="1296" t="str">
        <f>$I$332&amp;"."&amp;$M$332</f>
        <v>.</v>
      </c>
      <c r="AP332" s="1288" t="str">
        <f>$I$332&amp;"."&amp;$M$332&amp;"."&amp;$Q$332</f>
        <v>..</v>
      </c>
      <c r="AQ332" s="1288" t="str">
        <f>$I$332&amp;"."&amp;$M$332&amp;"."&amp;$Q$332&amp;"."&amp;$U$332</f>
        <v>...</v>
      </c>
    </row>
    <row s="2974" customFormat="1" customHeight="1" ht="17.25" hidden="1">
      <c r="A333" s="314"/>
      <c r="C333" s="313"/>
      <c r="D333" s="1991"/>
      <c r="E333" s="1993"/>
      <c r="F333" s="1996"/>
      <c r="G333" s="1993"/>
      <c r="H333" s="1999"/>
      <c r="I333" s="2001"/>
      <c r="J333" s="2003"/>
      <c r="K333" s="1990"/>
      <c r="L333" s="1990"/>
      <c r="M333" s="1990"/>
      <c r="N333" s="2006"/>
      <c r="O333" s="1990"/>
      <c r="P333" s="1990"/>
      <c r="Q333" s="1990"/>
      <c r="R333" s="2007"/>
      <c r="S333" s="1990"/>
      <c r="T333" s="1327"/>
      <c r="U333" s="1327"/>
      <c r="V333" s="1327"/>
      <c r="W333" s="1328"/>
      <c r="X333" s="1288"/>
      <c r="Y333" s="1288"/>
      <c r="Z333" s="1288"/>
      <c r="AA333" s="1288"/>
      <c r="AB333" s="1288"/>
      <c r="AC333" s="1288"/>
      <c r="AD333" s="1288"/>
      <c r="AE333" s="1288"/>
      <c r="AF333" s="1288"/>
      <c r="AG333" s="1288"/>
      <c r="AH333" s="1288"/>
      <c r="AI333" s="1288"/>
      <c r="AJ333" s="1288"/>
      <c r="AK333" s="1288"/>
      <c r="AL333" s="1288"/>
      <c r="AM333" s="1288"/>
      <c r="AN333" s="1288"/>
      <c r="AO333" s="1288"/>
      <c r="AP333" s="1288"/>
      <c r="AQ333" s="1288"/>
    </row>
    <row s="2974" customFormat="1" customHeight="1" ht="17.25" hidden="1">
      <c r="A334" s="314"/>
      <c r="C334" s="313"/>
      <c r="D334" s="1992"/>
      <c r="E334" s="1994"/>
      <c r="F334" s="1996"/>
      <c r="G334" s="1994"/>
      <c r="H334" s="1999"/>
      <c r="I334" s="2001"/>
      <c r="J334" s="2004"/>
      <c r="K334" s="1990"/>
      <c r="L334" s="1990"/>
      <c r="M334" s="1990"/>
      <c r="N334" s="2007"/>
      <c r="O334" s="1990"/>
      <c r="P334" s="1501"/>
      <c r="Q334" s="1327"/>
      <c r="R334" s="1327"/>
      <c r="S334" s="325"/>
      <c r="T334" s="325"/>
      <c r="U334" s="325"/>
      <c r="V334" s="325"/>
      <c r="W334" s="1328"/>
      <c r="X334" s="1288"/>
      <c r="Y334" s="1288"/>
      <c r="Z334" s="1288"/>
      <c r="AA334" s="1288"/>
      <c r="AB334" s="1288"/>
      <c r="AC334" s="1288"/>
      <c r="AD334" s="1288"/>
      <c r="AE334" s="1288"/>
      <c r="AF334" s="1288"/>
      <c r="AG334" s="1288"/>
      <c r="AH334" s="1288"/>
      <c r="AI334" s="1288"/>
      <c r="AJ334" s="1288"/>
      <c r="AK334" s="1288"/>
      <c r="AL334" s="1288"/>
      <c r="AM334" s="1288"/>
      <c r="AN334" s="1288"/>
      <c r="AO334" s="1288"/>
      <c r="AP334" s="1288"/>
      <c r="AQ334" s="1288"/>
    </row>
    <row s="2974" customFormat="1" customHeight="1" ht="17.25" hidden="1">
      <c r="A335" s="314"/>
      <c r="C335" s="313"/>
      <c r="D335" s="1992"/>
      <c r="E335" s="1994"/>
      <c r="F335" s="1996"/>
      <c r="G335" s="1994"/>
      <c r="H335" s="1999"/>
      <c r="I335" s="2001"/>
      <c r="J335" s="2004"/>
      <c r="K335" s="1990"/>
      <c r="L335" s="1327"/>
      <c r="M335" s="1327"/>
      <c r="N335" s="1327"/>
      <c r="O335" s="1327"/>
      <c r="P335" s="1327"/>
      <c r="Q335" s="1327"/>
      <c r="R335" s="1327"/>
      <c r="S335" s="325"/>
      <c r="T335" s="325"/>
      <c r="U335" s="325"/>
      <c r="V335" s="325"/>
      <c r="W335" s="1328"/>
      <c r="X335" s="1288"/>
      <c r="Y335" s="1288"/>
      <c r="Z335" s="1288"/>
      <c r="AA335" s="1288"/>
      <c r="AB335" s="1288"/>
      <c r="AC335" s="1288"/>
      <c r="AD335" s="1288"/>
      <c r="AE335" s="1288"/>
      <c r="AF335" s="1288"/>
      <c r="AG335" s="1288"/>
      <c r="AH335" s="1288"/>
      <c r="AI335" s="1288"/>
      <c r="AJ335" s="1288"/>
      <c r="AK335" s="1288"/>
      <c r="AL335" s="1288"/>
      <c r="AM335" s="1288"/>
      <c r="AN335" s="1288"/>
      <c r="AO335" s="1288"/>
      <c r="AP335" s="1288"/>
      <c r="AQ335" s="1288"/>
    </row>
    <row s="2974" customFormat="1" customHeight="1" ht="17.25" hidden="1">
      <c r="A336" s="314"/>
      <c r="C336" s="313"/>
      <c r="D336" s="1992"/>
      <c r="E336" s="1994"/>
      <c r="F336" s="1997"/>
      <c r="G336" s="1994"/>
      <c r="H336" s="1329"/>
      <c r="I336" s="1330"/>
      <c r="J336" s="1330"/>
      <c r="K336" s="1330"/>
      <c r="L336" s="1330"/>
      <c r="M336" s="1330"/>
      <c r="N336" s="1330"/>
      <c r="O336" s="1330"/>
      <c r="P336" s="1330"/>
      <c r="Q336" s="1330"/>
      <c r="R336" s="1330"/>
      <c r="S336" s="1331"/>
      <c r="T336" s="1331"/>
      <c r="U336" s="1331"/>
      <c r="V336" s="1331"/>
      <c r="W336" s="1332"/>
      <c r="X336" s="1288"/>
      <c r="Y336" s="1288"/>
      <c r="Z336" s="1288"/>
      <c r="AA336" s="1288"/>
      <c r="AB336" s="1288"/>
      <c r="AC336" s="1288"/>
      <c r="AD336" s="1288"/>
      <c r="AE336" s="1288"/>
      <c r="AF336" s="1288"/>
      <c r="AG336" s="1288"/>
      <c r="AH336" s="1288"/>
      <c r="AI336" s="1288"/>
      <c r="AJ336" s="1288"/>
      <c r="AK336" s="1288"/>
      <c r="AL336" s="1288"/>
      <c r="AM336" s="1288"/>
      <c r="AN336" s="1288"/>
      <c r="AO336" s="1288"/>
      <c r="AP336" s="1288"/>
      <c r="AQ336" s="1288"/>
    </row>
    <row r="340" customHeight="1" ht="11.25">
      <c r="E340" s="1380"/>
    </row>
    <row customHeight="1" ht="11.25">
      <c r="E341" s="1380"/>
    </row>
    <row customHeight="1" ht="11.25">
      <c r="E342" s="1380"/>
    </row>
    <row customHeight="1" ht="11.25">
      <c r="E343" s="1380"/>
    </row>
    <row customHeight="1" ht="11.25">
      <c r="E344" s="1380"/>
    </row>
    <row customHeight="1" ht="11.25">
      <c r="E345" s="1380"/>
    </row>
    <row customHeight="1" ht="11.25">
      <c r="E346" s="1380"/>
    </row>
  </sheetData>
  <sheetProtection formatColumns="0" formatRows="0" autoFilter="0" sort="0" insertRows="0" insertColumns="1" deleteRows="0" deleteColumns="0"/>
  <mergeCells count="843">
    <mergeCell ref="M300:M302"/>
    <mergeCell ref="N300:N302"/>
    <mergeCell ref="O300:O302"/>
    <mergeCell ref="P300:P301"/>
    <mergeCell ref="Q300:Q301"/>
    <mergeCell ref="R300:R301"/>
    <mergeCell ref="S300:S301"/>
    <mergeCell ref="D300:D304"/>
    <mergeCell ref="E300:E304"/>
    <mergeCell ref="F300:F304"/>
    <mergeCell ref="G300:G304"/>
    <mergeCell ref="H300:H303"/>
    <mergeCell ref="I300:I303"/>
    <mergeCell ref="J300:J303"/>
    <mergeCell ref="K300:K303"/>
    <mergeCell ref="L300:L302"/>
    <mergeCell ref="M295:M297"/>
    <mergeCell ref="N295:N297"/>
    <mergeCell ref="O295:O297"/>
    <mergeCell ref="P295:P296"/>
    <mergeCell ref="Q295:Q296"/>
    <mergeCell ref="R295:R296"/>
    <mergeCell ref="S295:S296"/>
    <mergeCell ref="D290:D294"/>
    <mergeCell ref="E290:E294"/>
    <mergeCell ref="M290:M292"/>
    <mergeCell ref="D295:D299"/>
    <mergeCell ref="E295:E299"/>
    <mergeCell ref="F295:F299"/>
    <mergeCell ref="G295:G299"/>
    <mergeCell ref="H295:H298"/>
    <mergeCell ref="I295:I298"/>
    <mergeCell ref="J295:J298"/>
    <mergeCell ref="K295:K298"/>
    <mergeCell ref="L295:L297"/>
    <mergeCell ref="F290:F294"/>
    <mergeCell ref="G290:G294"/>
    <mergeCell ref="H290:H293"/>
    <mergeCell ref="I290:I293"/>
    <mergeCell ref="J290:J293"/>
    <mergeCell ref="L290:L292"/>
    <mergeCell ref="Q285:Q286"/>
    <mergeCell ref="R285:R286"/>
    <mergeCell ref="S285:S286"/>
    <mergeCell ref="K285:K288"/>
    <mergeCell ref="K280:K283"/>
    <mergeCell ref="N285:N287"/>
    <mergeCell ref="O285:O287"/>
    <mergeCell ref="P285:P286"/>
    <mergeCell ref="S290:S291"/>
    <mergeCell ref="N290:N292"/>
    <mergeCell ref="O290:O292"/>
    <mergeCell ref="P290:P291"/>
    <mergeCell ref="Q290:Q291"/>
    <mergeCell ref="R290:R291"/>
    <mergeCell ref="L285:L287"/>
    <mergeCell ref="N280:N282"/>
    <mergeCell ref="O280:O282"/>
    <mergeCell ref="P280:P281"/>
    <mergeCell ref="Q280:Q281"/>
    <mergeCell ref="R280:R281"/>
    <mergeCell ref="S280:S281"/>
    <mergeCell ref="M285:M287"/>
    <mergeCell ref="W9:W10"/>
    <mergeCell ref="O9:R9"/>
    <mergeCell ref="K9:N9"/>
    <mergeCell ref="T11:U11"/>
    <mergeCell ref="S9:V9"/>
    <mergeCell ref="T10:U10"/>
    <mergeCell ref="D280:D284"/>
    <mergeCell ref="E280:E284"/>
    <mergeCell ref="D285:D289"/>
    <mergeCell ref="E285:E289"/>
    <mergeCell ref="F285:F289"/>
    <mergeCell ref="G285:G289"/>
    <mergeCell ref="H285:H288"/>
    <mergeCell ref="I285:I288"/>
    <mergeCell ref="J285:J288"/>
    <mergeCell ref="F280:F284"/>
    <mergeCell ref="G280:G284"/>
    <mergeCell ref="H280:H283"/>
    <mergeCell ref="I280:I283"/>
    <mergeCell ref="J280:J283"/>
    <mergeCell ref="K13:K16"/>
    <mergeCell ref="G18:G238"/>
    <mergeCell ref="N239:N24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9:K242"/>
    <mergeCell ref="L239:L241"/>
    <mergeCell ref="P13:P14"/>
    <mergeCell ref="P239:P240"/>
    <mergeCell ref="Q239:Q240"/>
    <mergeCell ref="L13:L15"/>
    <mergeCell ref="M13:M15"/>
    <mergeCell ref="N13:N15"/>
    <mergeCell ref="O13:O15"/>
    <mergeCell ref="Q13:Q14"/>
    <mergeCell ref="D18:D238"/>
    <mergeCell ref="E18:E238"/>
    <mergeCell ref="F18:F238"/>
    <mergeCell ref="M239:M241"/>
    <mergeCell ref="R239:R240"/>
    <mergeCell ref="O239:O241"/>
    <mergeCell ref="D239:D243"/>
    <mergeCell ref="E239:E243"/>
    <mergeCell ref="F239:F243"/>
    <mergeCell ref="H239:H242"/>
    <mergeCell ref="I239:I242"/>
    <mergeCell ref="J239:J242"/>
    <mergeCell ref="G239:G243"/>
    <mergeCell ref="D264:D268"/>
    <mergeCell ref="E264:E268"/>
    <mergeCell ref="F264:F268"/>
    <mergeCell ref="H264:H267"/>
    <mergeCell ref="N254:N256"/>
    <mergeCell ref="G249:G253"/>
    <mergeCell ref="K249:K252"/>
    <mergeCell ref="G264:G268"/>
    <mergeCell ref="K264:K267"/>
    <mergeCell ref="N264:N266"/>
    <mergeCell ref="I264:I267"/>
    <mergeCell ref="J264:J267"/>
    <mergeCell ref="L264:L266"/>
    <mergeCell ref="M264:M266"/>
    <mergeCell ref="L254:L256"/>
    <mergeCell ref="M254:M256"/>
    <mergeCell ref="K254:K257"/>
    <mergeCell ref="D254:D258"/>
    <mergeCell ref="I254:I257"/>
    <mergeCell ref="J254:J257"/>
    <mergeCell ref="I249:I252"/>
    <mergeCell ref="J249:J252"/>
    <mergeCell ref="L249:L251"/>
    <mergeCell ref="M249:M251"/>
    <mergeCell ref="D249:D253"/>
    <mergeCell ref="Q244:Q245"/>
    <mergeCell ref="R244:R245"/>
    <mergeCell ref="D259:D263"/>
    <mergeCell ref="E259:E263"/>
    <mergeCell ref="F259:F263"/>
    <mergeCell ref="G259:G263"/>
    <mergeCell ref="H259:H262"/>
    <mergeCell ref="I259:I262"/>
    <mergeCell ref="J259:J262"/>
    <mergeCell ref="K259:K262"/>
    <mergeCell ref="L259:L261"/>
    <mergeCell ref="D244:D248"/>
    <mergeCell ref="E244:E248"/>
    <mergeCell ref="F244:F248"/>
    <mergeCell ref="H244:H247"/>
    <mergeCell ref="I244:I247"/>
    <mergeCell ref="N244:N246"/>
    <mergeCell ref="P254:P255"/>
    <mergeCell ref="O249:O251"/>
    <mergeCell ref="Q254:Q255"/>
    <mergeCell ref="R254:R255"/>
    <mergeCell ref="O254:O256"/>
    <mergeCell ref="J244:J247"/>
    <mergeCell ref="G244:G248"/>
    <mergeCell ref="K244:K247"/>
    <mergeCell ref="S244:S245"/>
    <mergeCell ref="S249:S250"/>
    <mergeCell ref="S254:S255"/>
    <mergeCell ref="O244:O246"/>
    <mergeCell ref="E249:E253"/>
    <mergeCell ref="F249:F253"/>
    <mergeCell ref="H249:H252"/>
    <mergeCell ref="L244:L246"/>
    <mergeCell ref="M244:M246"/>
    <mergeCell ref="P249:P250"/>
    <mergeCell ref="Q249:Q250"/>
    <mergeCell ref="R249:R250"/>
    <mergeCell ref="P244:P245"/>
    <mergeCell ref="M306:M308"/>
    <mergeCell ref="N306:N308"/>
    <mergeCell ref="O306:O308"/>
    <mergeCell ref="P306:P307"/>
    <mergeCell ref="Q306:Q307"/>
    <mergeCell ref="R306:R307"/>
    <mergeCell ref="S306:S307"/>
    <mergeCell ref="O264:O266"/>
    <mergeCell ref="E278:W278"/>
    <mergeCell ref="E270:W270"/>
    <mergeCell ref="E271:W271"/>
    <mergeCell ref="E272:W272"/>
    <mergeCell ref="E273:W273"/>
    <mergeCell ref="E274:W274"/>
    <mergeCell ref="L280:L282"/>
    <mergeCell ref="M280:M282"/>
    <mergeCell ref="E276:W276"/>
    <mergeCell ref="E277:W277"/>
    <mergeCell ref="K290:K293"/>
    <mergeCell ref="E254:E258"/>
    <mergeCell ref="F254:F258"/>
    <mergeCell ref="H254:H257"/>
    <mergeCell ref="G254:G258"/>
    <mergeCell ref="R13:R14"/>
    <mergeCell ref="S13:S14"/>
    <mergeCell ref="M259:M261"/>
    <mergeCell ref="N259:N261"/>
    <mergeCell ref="O259:O261"/>
    <mergeCell ref="N249:N251"/>
    <mergeCell ref="D306:D310"/>
    <mergeCell ref="E306:E310"/>
    <mergeCell ref="F306:F310"/>
    <mergeCell ref="G306:G310"/>
    <mergeCell ref="H306:H309"/>
    <mergeCell ref="I306:I309"/>
    <mergeCell ref="J306:J309"/>
    <mergeCell ref="K306:K309"/>
    <mergeCell ref="L306:L308"/>
    <mergeCell ref="P264:P265"/>
    <mergeCell ref="Q264:Q265"/>
    <mergeCell ref="R264:R265"/>
    <mergeCell ref="S264:S265"/>
    <mergeCell ref="P259:P260"/>
    <mergeCell ref="Q259:Q260"/>
    <mergeCell ref="R259:R260"/>
    <mergeCell ref="S259:S260"/>
    <mergeCell ref="S239:S240"/>
    <mergeCell ref="P316:P317"/>
    <mergeCell ref="Q316:Q317"/>
    <mergeCell ref="R316:R317"/>
    <mergeCell ref="S316:S317"/>
    <mergeCell ref="D311:D315"/>
    <mergeCell ref="E311:E315"/>
    <mergeCell ref="F311:F315"/>
    <mergeCell ref="G311:G315"/>
    <mergeCell ref="H311:H314"/>
    <mergeCell ref="I311:I314"/>
    <mergeCell ref="J311:J314"/>
    <mergeCell ref="K311:K314"/>
    <mergeCell ref="L311:L313"/>
    <mergeCell ref="S322:S323"/>
    <mergeCell ref="D322:D326"/>
    <mergeCell ref="E322:E326"/>
    <mergeCell ref="F322:F326"/>
    <mergeCell ref="G322:G326"/>
    <mergeCell ref="M311:M313"/>
    <mergeCell ref="N311:N313"/>
    <mergeCell ref="O311:O313"/>
    <mergeCell ref="P311:P312"/>
    <mergeCell ref="Q311:Q312"/>
    <mergeCell ref="R311:R312"/>
    <mergeCell ref="S311:S312"/>
    <mergeCell ref="D316:D320"/>
    <mergeCell ref="E316:E320"/>
    <mergeCell ref="F316:F320"/>
    <mergeCell ref="G316:G320"/>
    <mergeCell ref="H316:H319"/>
    <mergeCell ref="I316:I319"/>
    <mergeCell ref="J316:J319"/>
    <mergeCell ref="K316:K319"/>
    <mergeCell ref="L316:L318"/>
    <mergeCell ref="M316:M318"/>
    <mergeCell ref="N316:N318"/>
    <mergeCell ref="O316:O318"/>
    <mergeCell ref="O322:O324"/>
    <mergeCell ref="M327:M329"/>
    <mergeCell ref="N327:N329"/>
    <mergeCell ref="O327:O329"/>
    <mergeCell ref="P322:P323"/>
    <mergeCell ref="Q322:Q323"/>
    <mergeCell ref="R322:R323"/>
    <mergeCell ref="P327:P328"/>
    <mergeCell ref="Q327:Q328"/>
    <mergeCell ref="R327:R328"/>
    <mergeCell ref="K327:K330"/>
    <mergeCell ref="L327:L329"/>
    <mergeCell ref="H322:H325"/>
    <mergeCell ref="I322:I325"/>
    <mergeCell ref="J322:J325"/>
    <mergeCell ref="K322:K325"/>
    <mergeCell ref="L322:L324"/>
    <mergeCell ref="M322:M324"/>
    <mergeCell ref="N322:N324"/>
    <mergeCell ref="S327:S328"/>
    <mergeCell ref="D332:D336"/>
    <mergeCell ref="E332:E336"/>
    <mergeCell ref="F332:F336"/>
    <mergeCell ref="G332:G336"/>
    <mergeCell ref="H332:H335"/>
    <mergeCell ref="I332:I335"/>
    <mergeCell ref="J332:J335"/>
    <mergeCell ref="K332:K335"/>
    <mergeCell ref="L332:L334"/>
    <mergeCell ref="M332:M334"/>
    <mergeCell ref="N332:N334"/>
    <mergeCell ref="O332:O334"/>
    <mergeCell ref="P332:P333"/>
    <mergeCell ref="Q332:Q333"/>
    <mergeCell ref="R332:R333"/>
    <mergeCell ref="S332:S333"/>
    <mergeCell ref="D327:D331"/>
    <mergeCell ref="E327:E331"/>
    <mergeCell ref="F327:F331"/>
    <mergeCell ref="G327:G331"/>
    <mergeCell ref="H327:H330"/>
    <mergeCell ref="I327:I330"/>
    <mergeCell ref="J327:J330"/>
    <mergeCell ref="I18:I85"/>
    <mergeCell ref="L18:L21"/>
    <mergeCell ref="N18:N21"/>
    <mergeCell ref="J18:J85"/>
    <mergeCell ref="H18:H85"/>
    <mergeCell ref="M18:M21"/>
    <mergeCell ref="O18:O21"/>
    <mergeCell ref="S18:S20"/>
    <mergeCell ref="P18:P20"/>
    <mergeCell ref="Q18:Q20"/>
    <mergeCell ref="R18:R20"/>
    <mergeCell ref="K18:K85"/>
    <mergeCell ref="L22:L24"/>
    <mergeCell ref="M22:M24"/>
    <mergeCell ref="N22:N24"/>
    <mergeCell ref="O22:O24"/>
    <mergeCell ref="P22:P23"/>
    <mergeCell ref="Q22:Q23"/>
    <mergeCell ref="R22:R23"/>
    <mergeCell ref="S22:S23"/>
    <mergeCell ref="L25:L27"/>
    <mergeCell ref="M25:M27"/>
    <mergeCell ref="N25:N27"/>
    <mergeCell ref="O25:O27"/>
    <mergeCell ref="P25:P26"/>
    <mergeCell ref="Q25:Q26"/>
    <mergeCell ref="R25:R26"/>
    <mergeCell ref="S25:S26"/>
    <mergeCell ref="L28:L30"/>
    <mergeCell ref="M28:M30"/>
    <mergeCell ref="N28:N30"/>
    <mergeCell ref="O28:O30"/>
    <mergeCell ref="P28:P29"/>
    <mergeCell ref="Q28:Q29"/>
    <mergeCell ref="R28:R29"/>
    <mergeCell ref="S28:S29"/>
    <mergeCell ref="L31:L33"/>
    <mergeCell ref="M31:M33"/>
    <mergeCell ref="N31:N33"/>
    <mergeCell ref="O31:O33"/>
    <mergeCell ref="P31:P32"/>
    <mergeCell ref="Q31:Q32"/>
    <mergeCell ref="R31:R32"/>
    <mergeCell ref="S31:S32"/>
    <mergeCell ref="L34:L37"/>
    <mergeCell ref="M34:M37"/>
    <mergeCell ref="N34:N37"/>
    <mergeCell ref="O34:O37"/>
    <mergeCell ref="P34:P36"/>
    <mergeCell ref="Q34:Q36"/>
    <mergeCell ref="R34:R36"/>
    <mergeCell ref="S34:S36"/>
    <mergeCell ref="L38:L40"/>
    <mergeCell ref="M38:M40"/>
    <mergeCell ref="N38:N40"/>
    <mergeCell ref="O38:O40"/>
    <mergeCell ref="P38:P39"/>
    <mergeCell ref="Q38:Q39"/>
    <mergeCell ref="R38:R39"/>
    <mergeCell ref="S38:S39"/>
    <mergeCell ref="L41:L43"/>
    <mergeCell ref="M41:M43"/>
    <mergeCell ref="N41:N43"/>
    <mergeCell ref="O41:O43"/>
    <mergeCell ref="P41:P42"/>
    <mergeCell ref="Q41:Q42"/>
    <mergeCell ref="R41:R42"/>
    <mergeCell ref="S41:S42"/>
    <mergeCell ref="L44:L46"/>
    <mergeCell ref="M44:M46"/>
    <mergeCell ref="N44:N46"/>
    <mergeCell ref="O44:O46"/>
    <mergeCell ref="P44:P45"/>
    <mergeCell ref="Q44:Q45"/>
    <mergeCell ref="R44:R45"/>
    <mergeCell ref="S44:S45"/>
    <mergeCell ref="L47:L49"/>
    <mergeCell ref="M47:M49"/>
    <mergeCell ref="N47:N49"/>
    <mergeCell ref="O47:O49"/>
    <mergeCell ref="P47:P48"/>
    <mergeCell ref="Q47:Q48"/>
    <mergeCell ref="R47:R48"/>
    <mergeCell ref="S47:S48"/>
    <mergeCell ref="L50:L53"/>
    <mergeCell ref="M50:M53"/>
    <mergeCell ref="N50:N53"/>
    <mergeCell ref="O50:O53"/>
    <mergeCell ref="P50:P52"/>
    <mergeCell ref="Q50:Q52"/>
    <mergeCell ref="R50:R52"/>
    <mergeCell ref="S50:S52"/>
    <mergeCell ref="L54:L56"/>
    <mergeCell ref="M54:M56"/>
    <mergeCell ref="N54:N56"/>
    <mergeCell ref="O54:O56"/>
    <mergeCell ref="P54:P55"/>
    <mergeCell ref="Q54:Q55"/>
    <mergeCell ref="R54:R55"/>
    <mergeCell ref="S54:S55"/>
    <mergeCell ref="L57:L62"/>
    <mergeCell ref="M57:M62"/>
    <mergeCell ref="N57:N62"/>
    <mergeCell ref="O57:O62"/>
    <mergeCell ref="P57:P61"/>
    <mergeCell ref="Q57:Q61"/>
    <mergeCell ref="R57:R61"/>
    <mergeCell ref="S57:S61"/>
    <mergeCell ref="L63:L65"/>
    <mergeCell ref="M63:M65"/>
    <mergeCell ref="N63:N65"/>
    <mergeCell ref="O63:O65"/>
    <mergeCell ref="P63:P64"/>
    <mergeCell ref="Q63:Q64"/>
    <mergeCell ref="R63:R64"/>
    <mergeCell ref="S63:S64"/>
    <mergeCell ref="L66:L68"/>
    <mergeCell ref="M66:M68"/>
    <mergeCell ref="N66:N68"/>
    <mergeCell ref="O66:O68"/>
    <mergeCell ref="P66:P67"/>
    <mergeCell ref="Q66:Q67"/>
    <mergeCell ref="R66:R67"/>
    <mergeCell ref="S66:S67"/>
    <mergeCell ref="L69:L71"/>
    <mergeCell ref="M69:M71"/>
    <mergeCell ref="N69:N71"/>
    <mergeCell ref="O69:O71"/>
    <mergeCell ref="P69:P70"/>
    <mergeCell ref="Q69:Q70"/>
    <mergeCell ref="R69:R70"/>
    <mergeCell ref="S69:S70"/>
    <mergeCell ref="L72:L74"/>
    <mergeCell ref="M72:M74"/>
    <mergeCell ref="N72:N74"/>
    <mergeCell ref="O72:O74"/>
    <mergeCell ref="P72:P73"/>
    <mergeCell ref="Q72:Q73"/>
    <mergeCell ref="R72:R73"/>
    <mergeCell ref="S72:S73"/>
    <mergeCell ref="L75:L78"/>
    <mergeCell ref="M75:M78"/>
    <mergeCell ref="N75:N78"/>
    <mergeCell ref="O75:O78"/>
    <mergeCell ref="P75:P77"/>
    <mergeCell ref="Q75:Q77"/>
    <mergeCell ref="R75:R77"/>
    <mergeCell ref="S75:S77"/>
    <mergeCell ref="L79:L81"/>
    <mergeCell ref="M79:M81"/>
    <mergeCell ref="N79:N81"/>
    <mergeCell ref="O79:O81"/>
    <mergeCell ref="P79:P80"/>
    <mergeCell ref="Q79:Q80"/>
    <mergeCell ref="R79:R80"/>
    <mergeCell ref="S79:S80"/>
    <mergeCell ref="L82:L84"/>
    <mergeCell ref="M82:M84"/>
    <mergeCell ref="N82:N84"/>
    <mergeCell ref="O82:O84"/>
    <mergeCell ref="P82:P83"/>
    <mergeCell ref="Q82:Q83"/>
    <mergeCell ref="R82:R83"/>
    <mergeCell ref="S82:S83"/>
    <mergeCell ref="O86:O90"/>
    <mergeCell ref="P86:P89"/>
    <mergeCell ref="Q86:Q89"/>
    <mergeCell ref="R86:R89"/>
    <mergeCell ref="S86:S89"/>
    <mergeCell ref="H86:H157"/>
    <mergeCell ref="I86:I157"/>
    <mergeCell ref="J86:J157"/>
    <mergeCell ref="K86:K157"/>
    <mergeCell ref="L86:L90"/>
    <mergeCell ref="M86:M90"/>
    <mergeCell ref="N86:N90"/>
    <mergeCell ref="L91:L93"/>
    <mergeCell ref="M91:M93"/>
    <mergeCell ref="N91:N93"/>
    <mergeCell ref="O91:O93"/>
    <mergeCell ref="P91:P92"/>
    <mergeCell ref="Q91:Q92"/>
    <mergeCell ref="R91:R92"/>
    <mergeCell ref="S91:S92"/>
    <mergeCell ref="L94:L96"/>
    <mergeCell ref="M94:M96"/>
    <mergeCell ref="N94:N96"/>
    <mergeCell ref="O94:O96"/>
    <mergeCell ref="P94:P95"/>
    <mergeCell ref="Q94:Q95"/>
    <mergeCell ref="R94:R95"/>
    <mergeCell ref="S94:S95"/>
    <mergeCell ref="L97:L99"/>
    <mergeCell ref="M97:M99"/>
    <mergeCell ref="N97:N99"/>
    <mergeCell ref="O97:O99"/>
    <mergeCell ref="P97:P98"/>
    <mergeCell ref="Q97:Q98"/>
    <mergeCell ref="R97:R98"/>
    <mergeCell ref="S97:S98"/>
    <mergeCell ref="L100:L102"/>
    <mergeCell ref="M100:M102"/>
    <mergeCell ref="N100:N102"/>
    <mergeCell ref="O100:O102"/>
    <mergeCell ref="P100:P101"/>
    <mergeCell ref="Q100:Q101"/>
    <mergeCell ref="R100:R101"/>
    <mergeCell ref="S100:S101"/>
    <mergeCell ref="L103:L106"/>
    <mergeCell ref="M103:M106"/>
    <mergeCell ref="N103:N106"/>
    <mergeCell ref="O103:O106"/>
    <mergeCell ref="P103:P105"/>
    <mergeCell ref="Q103:Q105"/>
    <mergeCell ref="R103:R105"/>
    <mergeCell ref="S103:S105"/>
    <mergeCell ref="L107:L109"/>
    <mergeCell ref="M107:M109"/>
    <mergeCell ref="N107:N109"/>
    <mergeCell ref="O107:O109"/>
    <mergeCell ref="P107:P108"/>
    <mergeCell ref="Q107:Q108"/>
    <mergeCell ref="R107:R108"/>
    <mergeCell ref="S107:S108"/>
    <mergeCell ref="L110:L112"/>
    <mergeCell ref="M110:M112"/>
    <mergeCell ref="N110:N112"/>
    <mergeCell ref="O110:O112"/>
    <mergeCell ref="P110:P111"/>
    <mergeCell ref="Q110:Q111"/>
    <mergeCell ref="R110:R111"/>
    <mergeCell ref="S110:S111"/>
    <mergeCell ref="L113:L115"/>
    <mergeCell ref="M113:M115"/>
    <mergeCell ref="N113:N115"/>
    <mergeCell ref="O113:O115"/>
    <mergeCell ref="P113:P114"/>
    <mergeCell ref="Q113:Q114"/>
    <mergeCell ref="R113:R114"/>
    <mergeCell ref="S113:S114"/>
    <mergeCell ref="L116:L118"/>
    <mergeCell ref="M116:M118"/>
    <mergeCell ref="N116:N118"/>
    <mergeCell ref="O116:O118"/>
    <mergeCell ref="P116:P117"/>
    <mergeCell ref="Q116:Q117"/>
    <mergeCell ref="R116:R117"/>
    <mergeCell ref="S116:S117"/>
    <mergeCell ref="L119:L122"/>
    <mergeCell ref="M119:M122"/>
    <mergeCell ref="N119:N122"/>
    <mergeCell ref="O119:O122"/>
    <mergeCell ref="P119:P121"/>
    <mergeCell ref="Q119:Q121"/>
    <mergeCell ref="R119:R121"/>
    <mergeCell ref="S119:S121"/>
    <mergeCell ref="L123:L125"/>
    <mergeCell ref="M123:M125"/>
    <mergeCell ref="N123:N125"/>
    <mergeCell ref="O123:O125"/>
    <mergeCell ref="P123:P124"/>
    <mergeCell ref="Q123:Q124"/>
    <mergeCell ref="R123:R124"/>
    <mergeCell ref="S123:S124"/>
    <mergeCell ref="L126:L131"/>
    <mergeCell ref="M126:M131"/>
    <mergeCell ref="N126:N131"/>
    <mergeCell ref="O126:O131"/>
    <mergeCell ref="P126:P130"/>
    <mergeCell ref="Q126:Q130"/>
    <mergeCell ref="R126:R130"/>
    <mergeCell ref="S126:S130"/>
    <mergeCell ref="L132:L136"/>
    <mergeCell ref="M132:M136"/>
    <mergeCell ref="N132:N136"/>
    <mergeCell ref="O132:O136"/>
    <mergeCell ref="P132:P135"/>
    <mergeCell ref="Q132:Q135"/>
    <mergeCell ref="R132:R135"/>
    <mergeCell ref="S132:S135"/>
    <mergeCell ref="L137:L139"/>
    <mergeCell ref="M137:M139"/>
    <mergeCell ref="N137:N139"/>
    <mergeCell ref="O137:O139"/>
    <mergeCell ref="P137:P138"/>
    <mergeCell ref="Q137:Q138"/>
    <mergeCell ref="R137:R138"/>
    <mergeCell ref="S137:S138"/>
    <mergeCell ref="L140:L142"/>
    <mergeCell ref="M140:M142"/>
    <mergeCell ref="N140:N142"/>
    <mergeCell ref="O140:O142"/>
    <mergeCell ref="P140:P141"/>
    <mergeCell ref="Q140:Q141"/>
    <mergeCell ref="R140:R141"/>
    <mergeCell ref="S140:S141"/>
    <mergeCell ref="L143:L145"/>
    <mergeCell ref="M143:M145"/>
    <mergeCell ref="N143:N145"/>
    <mergeCell ref="O143:O145"/>
    <mergeCell ref="P143:P144"/>
    <mergeCell ref="Q143:Q144"/>
    <mergeCell ref="R143:R144"/>
    <mergeCell ref="S143:S144"/>
    <mergeCell ref="L146:L150"/>
    <mergeCell ref="M146:M150"/>
    <mergeCell ref="N146:N150"/>
    <mergeCell ref="O146:O150"/>
    <mergeCell ref="P146:P149"/>
    <mergeCell ref="Q146:Q149"/>
    <mergeCell ref="R146:R149"/>
    <mergeCell ref="S146:S149"/>
    <mergeCell ref="L151:L153"/>
    <mergeCell ref="M151:M153"/>
    <mergeCell ref="N151:N153"/>
    <mergeCell ref="O151:O153"/>
    <mergeCell ref="P151:P152"/>
    <mergeCell ref="Q151:Q152"/>
    <mergeCell ref="R151:R152"/>
    <mergeCell ref="S151:S152"/>
    <mergeCell ref="L154:L156"/>
    <mergeCell ref="M154:M156"/>
    <mergeCell ref="N154:N156"/>
    <mergeCell ref="O154:O156"/>
    <mergeCell ref="P154:P155"/>
    <mergeCell ref="Q154:Q155"/>
    <mergeCell ref="R154:R155"/>
    <mergeCell ref="S154:S155"/>
    <mergeCell ref="O158:O161"/>
    <mergeCell ref="P158:P160"/>
    <mergeCell ref="Q158:Q160"/>
    <mergeCell ref="R158:R160"/>
    <mergeCell ref="S158:S160"/>
    <mergeCell ref="H158:H226"/>
    <mergeCell ref="I158:I226"/>
    <mergeCell ref="J158:J226"/>
    <mergeCell ref="K158:K226"/>
    <mergeCell ref="L158:L161"/>
    <mergeCell ref="M158:M161"/>
    <mergeCell ref="N158:N161"/>
    <mergeCell ref="L162:L164"/>
    <mergeCell ref="M162:M164"/>
    <mergeCell ref="N162:N164"/>
    <mergeCell ref="O162:O164"/>
    <mergeCell ref="P162:P163"/>
    <mergeCell ref="Q162:Q163"/>
    <mergeCell ref="R162:R163"/>
    <mergeCell ref="S162:S163"/>
    <mergeCell ref="L165:L167"/>
    <mergeCell ref="M165:M167"/>
    <mergeCell ref="N165:N167"/>
    <mergeCell ref="O165:O167"/>
    <mergeCell ref="P165:P166"/>
    <mergeCell ref="Q165:Q166"/>
    <mergeCell ref="R165:R166"/>
    <mergeCell ref="S165:S166"/>
    <mergeCell ref="L168:L170"/>
    <mergeCell ref="M168:M170"/>
    <mergeCell ref="N168:N170"/>
    <mergeCell ref="O168:O170"/>
    <mergeCell ref="P168:P169"/>
    <mergeCell ref="Q168:Q169"/>
    <mergeCell ref="R168:R169"/>
    <mergeCell ref="S168:S169"/>
    <mergeCell ref="L171:L173"/>
    <mergeCell ref="M171:M173"/>
    <mergeCell ref="N171:N173"/>
    <mergeCell ref="O171:O173"/>
    <mergeCell ref="P171:P172"/>
    <mergeCell ref="Q171:Q172"/>
    <mergeCell ref="R171:R172"/>
    <mergeCell ref="S171:S172"/>
    <mergeCell ref="L174:L177"/>
    <mergeCell ref="M174:M177"/>
    <mergeCell ref="N174:N177"/>
    <mergeCell ref="O174:O177"/>
    <mergeCell ref="P174:P176"/>
    <mergeCell ref="Q174:Q176"/>
    <mergeCell ref="R174:R176"/>
    <mergeCell ref="S174:S176"/>
    <mergeCell ref="L178:L180"/>
    <mergeCell ref="M178:M180"/>
    <mergeCell ref="N178:N180"/>
    <mergeCell ref="O178:O180"/>
    <mergeCell ref="P178:P179"/>
    <mergeCell ref="Q178:Q179"/>
    <mergeCell ref="R178:R179"/>
    <mergeCell ref="S178:S179"/>
    <mergeCell ref="L181:L183"/>
    <mergeCell ref="M181:M183"/>
    <mergeCell ref="N181:N183"/>
    <mergeCell ref="O181:O183"/>
    <mergeCell ref="P181:P182"/>
    <mergeCell ref="Q181:Q182"/>
    <mergeCell ref="R181:R182"/>
    <mergeCell ref="S181:S182"/>
    <mergeCell ref="L184:L186"/>
    <mergeCell ref="M184:M186"/>
    <mergeCell ref="N184:N186"/>
    <mergeCell ref="O184:O186"/>
    <mergeCell ref="P184:P185"/>
    <mergeCell ref="Q184:Q185"/>
    <mergeCell ref="R184:R185"/>
    <mergeCell ref="S184:S185"/>
    <mergeCell ref="L187:L189"/>
    <mergeCell ref="M187:M189"/>
    <mergeCell ref="N187:N189"/>
    <mergeCell ref="O187:O189"/>
    <mergeCell ref="P187:P188"/>
    <mergeCell ref="Q187:Q188"/>
    <mergeCell ref="R187:R188"/>
    <mergeCell ref="S187:S188"/>
    <mergeCell ref="L190:L193"/>
    <mergeCell ref="M190:M193"/>
    <mergeCell ref="N190:N193"/>
    <mergeCell ref="O190:O193"/>
    <mergeCell ref="P190:P192"/>
    <mergeCell ref="Q190:Q192"/>
    <mergeCell ref="R190:R192"/>
    <mergeCell ref="S190:S192"/>
    <mergeCell ref="L194:L196"/>
    <mergeCell ref="M194:M196"/>
    <mergeCell ref="N194:N196"/>
    <mergeCell ref="O194:O196"/>
    <mergeCell ref="P194:P195"/>
    <mergeCell ref="Q194:Q195"/>
    <mergeCell ref="R194:R195"/>
    <mergeCell ref="S194:S195"/>
    <mergeCell ref="L197:L202"/>
    <mergeCell ref="M197:M202"/>
    <mergeCell ref="N197:N202"/>
    <mergeCell ref="O197:O202"/>
    <mergeCell ref="P197:P201"/>
    <mergeCell ref="Q197:Q201"/>
    <mergeCell ref="R197:R201"/>
    <mergeCell ref="S197:S201"/>
    <mergeCell ref="L203:L205"/>
    <mergeCell ref="M203:M205"/>
    <mergeCell ref="N203:N205"/>
    <mergeCell ref="O203:O205"/>
    <mergeCell ref="P203:P204"/>
    <mergeCell ref="Q203:Q204"/>
    <mergeCell ref="R203:R204"/>
    <mergeCell ref="S203:S204"/>
    <mergeCell ref="L206:L208"/>
    <mergeCell ref="M206:M208"/>
    <mergeCell ref="N206:N208"/>
    <mergeCell ref="O206:O208"/>
    <mergeCell ref="P206:P207"/>
    <mergeCell ref="Q206:Q207"/>
    <mergeCell ref="R206:R207"/>
    <mergeCell ref="S206:S207"/>
    <mergeCell ref="L209:L212"/>
    <mergeCell ref="M209:M212"/>
    <mergeCell ref="N209:N212"/>
    <mergeCell ref="O209:O212"/>
    <mergeCell ref="P209:P211"/>
    <mergeCell ref="Q209:Q211"/>
    <mergeCell ref="R209:R211"/>
    <mergeCell ref="S209:S211"/>
    <mergeCell ref="L213:L215"/>
    <mergeCell ref="M213:M215"/>
    <mergeCell ref="N213:N215"/>
    <mergeCell ref="O213:O215"/>
    <mergeCell ref="P213:P214"/>
    <mergeCell ref="Q213:Q214"/>
    <mergeCell ref="R213:R214"/>
    <mergeCell ref="S213:S214"/>
    <mergeCell ref="L216:L219"/>
    <mergeCell ref="M216:M219"/>
    <mergeCell ref="N216:N219"/>
    <mergeCell ref="O216:O219"/>
    <mergeCell ref="P216:P218"/>
    <mergeCell ref="Q216:Q218"/>
    <mergeCell ref="R216:R218"/>
    <mergeCell ref="S216:S218"/>
    <mergeCell ref="L220:L222"/>
    <mergeCell ref="M220:M222"/>
    <mergeCell ref="N220:N222"/>
    <mergeCell ref="O220:O222"/>
    <mergeCell ref="P220:P221"/>
    <mergeCell ref="Q220:Q221"/>
    <mergeCell ref="R220:R221"/>
    <mergeCell ref="S220:S221"/>
    <mergeCell ref="L223:L225"/>
    <mergeCell ref="M223:M225"/>
    <mergeCell ref="N223:N225"/>
    <mergeCell ref="O223:O225"/>
    <mergeCell ref="P223:P224"/>
    <mergeCell ref="Q223:Q224"/>
    <mergeCell ref="R223:R224"/>
    <mergeCell ref="S223:S224"/>
    <mergeCell ref="O227:O229"/>
    <mergeCell ref="P227:P228"/>
    <mergeCell ref="Q227:Q228"/>
    <mergeCell ref="R227:R228"/>
    <mergeCell ref="S227:S228"/>
    <mergeCell ref="H227:H233"/>
    <mergeCell ref="I227:I233"/>
    <mergeCell ref="J227:J233"/>
    <mergeCell ref="K227:K233"/>
    <mergeCell ref="L227:L229"/>
    <mergeCell ref="M227:M229"/>
    <mergeCell ref="N227:N229"/>
    <mergeCell ref="L230:L232"/>
    <mergeCell ref="M230:M232"/>
    <mergeCell ref="N230:N232"/>
    <mergeCell ref="O230:O232"/>
    <mergeCell ref="P230:P231"/>
    <mergeCell ref="Q230:Q231"/>
    <mergeCell ref="R230:R231"/>
    <mergeCell ref="S230:S231"/>
    <mergeCell ref="O234:O236"/>
    <mergeCell ref="P234:P235"/>
    <mergeCell ref="Q234:Q235"/>
    <mergeCell ref="R234:R235"/>
    <mergeCell ref="S234:S235"/>
    <mergeCell ref="H234:H237"/>
    <mergeCell ref="I234:I237"/>
    <mergeCell ref="J234:J237"/>
    <mergeCell ref="K234:K237"/>
    <mergeCell ref="L234:L236"/>
    <mergeCell ref="M234:M236"/>
    <mergeCell ref="N234:N236"/>
  </mergeCells>
  <dataValidations count="1359">
    <dataValidation allowBlank="1" showInputMessage="1" showErrorMessage="1" prompt="Выберите виды деятельности, выполнив двойной щелчок левой кнопки мыши по ячейке." sqref="G13:G18 G20:G21 G85 G238:G268 G280:G304 G306:G320 G322:G33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9:N261 N254:N256 N239:N241 N249:N251 N13:N15 N244:N246 N280:N282 N295:N297 N300:N302 N285:N287 N290:N292 N264:N266 N306:N308 N311:N313 N316:N318 N327:N329 N322:N324 N332:N334">
      <formula1>DESCRIPTION_TERRITORY</formula1>
    </dataValidation>
    <dataValidation type="textLength" operator="lessThanOrEqual" allowBlank="1" showInputMessage="1" showErrorMessage="1" errorTitle="Ошибка" error="Допускается ввод не более 900 символов!" sqref="J249:J250 J13:J14 J259:J260 R259:R260 V259:W259 J254:J255 J239:J240 R249:R250 R13:R14 R254:R255 R239:R240 V249:W249 V13:W13 V254:W254 V239:W239 J244:J245 R244:R245 V244:W244 J280:J281 R280:R281 V280:W280 J285:J286 R285:R286 V285:W285 J295:J296 R295:R296 V295:W295 J290:J291 R290:R291 V290:W290 J300:J301 R300:R301 V300:W300 J264:J265 R264:R265 V264:W264 J306:J307 R306:R307 V306:W306 J311:J312 R311:R312 V311:W311 J316:J317 R316:R317 V316:W316 J327:J328 R327:R328 V327:W327 J322:J323 R322:R323 V322:W322 J332:J333 R332:R333 V332:W332">
      <formula1>900</formula1>
    </dataValidation>
    <dataValidation allowBlank="1" showInputMessage="1" showErrorMessage="1" prompt="Для выбора выполните двойной щелчок левой клавиши мыши по соответствующей ячейке." sqref="K249:K250 K13:K14 K259:K260 O259:O260 S259:S260 K254:K255 K239:K240 O249:O250 O254:O255 O239:O240 S249:S250 S254:S255 S239:S240 F13:F18 F20:F21 F85 F238:F268 O13:O14 S13:S14 K244:K245 O244:O245 S244:S245 K280:K281 O280:O281 S280:S281 K285:K286 O285:O286 S285:S286 K295:K296 O295:O296 S295:S296 K290:K291 O290:O291 K300:K301 O300:O301 S264:S265 S290:S291 S300:S301 K264:K265 O264:O265 F280:F304 O306:O307 S306:S307 O311:O312 S311:S312 S316:S317 K306:K307 K311:K312 K316:K317 O316:O317 F306:F320 K327:K328 O327:O328 K322:K323 O322:O323 S327:S328 F322:F336 S322:S323 K332:K333 O332:O333 S332:S333"/>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W19">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Для выбора выполните двойной щелчок левой клавиши мыши по соответствующей ячейке." sqref="K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O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W25">
      <formula1>900</formula1>
    </dataValidation>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type="textLength" operator="lessThanOrEqual" allowBlank="1" showInputMessage="1" showErrorMessage="1" errorTitle="Ошибка" error="Допускается ввод не более 900 символов!" sqref="R35">
      <formula1>900</formula1>
    </dataValidation>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Для выбора выполните двойной щелчок левой клавиши мыши по соответствующей ячейке." sqref="K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O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V41">
      <formula1>900</formula1>
    </dataValidation>
    <dataValidation type="textLength" operator="lessThanOrEqual" allowBlank="1" showInputMessage="1" showErrorMessage="1" errorTitle="Ошибка" error="Допускается ввод не более 900 символов!" sqref="W41">
      <formula1>900</formula1>
    </dataValidation>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V44">
      <formula1>900</formula1>
    </dataValidation>
    <dataValidation type="textLength" operator="lessThanOrEqual" allowBlank="1" showInputMessage="1" showErrorMessage="1" errorTitle="Ошибка" error="Допускается ввод не более 900 символов!" sqref="W44">
      <formula1>900</formula1>
    </dataValidation>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Для выбора выполните двойной щелчок левой клавиши мыши по соответствующей ячейке." sqref="K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O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V47">
      <formula1>900</formula1>
    </dataValidation>
    <dataValidation type="textLength" operator="lessThanOrEqual" allowBlank="1" showInputMessage="1" showErrorMessage="1" errorTitle="Ошибка" error="Допускается ввод не более 900 символов!" sqref="W47">
      <formula1>900</formula1>
    </dataValidation>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Для выбора выполните двойной щелчок левой клавиши мыши по соответствующей ячейке." sqref="K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O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V50">
      <formula1>900</formula1>
    </dataValidation>
    <dataValidation type="textLength" operator="lessThanOrEqual" allowBlank="1" showInputMessage="1" showErrorMessage="1" errorTitle="Ошибка" error="Допускается ввод не более 900 символов!" sqref="W50">
      <formula1>900</formula1>
    </dataValidation>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type="textLength" operator="lessThanOrEqual" allowBlank="1" showInputMessage="1" showErrorMessage="1" errorTitle="Ошибка" error="Допускается ввод не более 900 символов!" sqref="R51">
      <formula1>900</formula1>
    </dataValidation>
    <dataValidation type="textLength" operator="lessThanOrEqual" allowBlank="1" showInputMessage="1" showErrorMessage="1" errorTitle="Ошибка" error="Допускается ввод не более 900 символов!" sqref="V51">
      <formula1>900</formula1>
    </dataValidation>
    <dataValidation type="textLength" operator="lessThanOrEqual" allowBlank="1" showInputMessage="1" showErrorMessage="1" errorTitle="Ошибка" error="Допускается ввод не более 900 символов!" sqref="W51">
      <formula1>900</formula1>
    </dataValidation>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V54">
      <formula1>900</formula1>
    </dataValidation>
    <dataValidation type="textLength" operator="lessThanOrEqual" allowBlank="1" showInputMessage="1" showErrorMessage="1" errorTitle="Ошибка" error="Допускается ввод не более 900 символов!" sqref="W54">
      <formula1>900</formula1>
    </dataValidation>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Для выбора выполните двойной щелчок левой клавиши мыши по соответствующей ячейке." sqref="K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O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V57">
      <formula1>900</formula1>
    </dataValidation>
    <dataValidation type="textLength" operator="lessThanOrEqual" allowBlank="1" showInputMessage="1" showErrorMessage="1" errorTitle="Ошибка" error="Допускается ввод не более 900 символов!" sqref="W57">
      <formula1>900</formula1>
    </dataValidation>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type="textLength" operator="lessThanOrEqual" allowBlank="1" showInputMessage="1" showErrorMessage="1" errorTitle="Ошибка" error="Допускается ввод не более 900 символов!" sqref="R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R59">
      <formula1>900</formula1>
    </dataValidation>
    <dataValidation type="textLength" operator="lessThanOrEqual" allowBlank="1" showInputMessage="1" showErrorMessage="1" errorTitle="Ошибка" error="Допускается ввод не более 900 символов!" sqref="V59">
      <formula1>900</formula1>
    </dataValidation>
    <dataValidation type="textLength" operator="lessThanOrEqual" allowBlank="1" showInputMessage="1" showErrorMessage="1" errorTitle="Ошибка" error="Допускается ввод не более 900 символов!" sqref="W59">
      <formula1>900</formula1>
    </dataValidation>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type="textLength" operator="lessThanOrEqual" allowBlank="1" showInputMessage="1" showErrorMessage="1" errorTitle="Ошибка" error="Допускается ввод не более 900 символов!" sqref="R60">
      <formula1>900</formula1>
    </dataValidation>
    <dataValidation type="textLength" operator="lessThanOrEqual" allowBlank="1" showInputMessage="1" showErrorMessage="1" errorTitle="Ошибка" error="Допускается ввод не более 900 символов!" sqref="V60">
      <formula1>900</formula1>
    </dataValidation>
    <dataValidation type="textLength" operator="lessThanOrEqual" allowBlank="1" showInputMessage="1" showErrorMessage="1" errorTitle="Ошибка" error="Допускается ввод не более 900 символов!" sqref="W60">
      <formula1>900</formula1>
    </dataValidation>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Для выбора выполните двойной щелчок левой клавиши мыши по соответствующей ячейке." sqref="K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O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V63">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Для выбора выполните двойной щелчок левой клавиши мыши по соответствующей ячейке." sqref="K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O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V66">
      <formula1>900</formula1>
    </dataValidation>
    <dataValidation type="textLength" operator="lessThanOrEqual" allowBlank="1" showInputMessage="1" showErrorMessage="1" errorTitle="Ошибка" error="Допускается ввод не более 900 символов!" sqref="W66">
      <formula1>900</formula1>
    </dataValidation>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Для выбора выполните двойной щелчок левой клавиши мыши по соответствующей ячейке." sqref="K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O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Для выбора выполните двойной щелчок левой клавиши мыши по соответствующей ячейке." sqref="S72"/>
    <dataValidation type="textLength" operator="lessThanOrEqual" allowBlank="1" showInputMessage="1" showErrorMessage="1" errorTitle="Ошибка" error="Допускается ввод не более 900 символов!" sqref="V72">
      <formula1>900</formula1>
    </dataValidation>
    <dataValidation type="textLength" operator="lessThanOrEqual" allowBlank="1" showInputMessage="1" showErrorMessage="1" errorTitle="Ошибка" error="Допускается ввод не более 900 символов!" sqref="W72">
      <formula1>900</formula1>
    </dataValidation>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Для выбора выполните двойной щелчок левой клавиши мыши по соответствующей ячейке." sqref="K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O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type="textLength" operator="lessThanOrEqual" allowBlank="1" showInputMessage="1" showErrorMessage="1" errorTitle="Ошибка" error="Допускается ввод не более 900 символов!" sqref="V75">
      <formula1>900</formula1>
    </dataValidation>
    <dataValidation type="textLength" operator="lessThanOrEqual" allowBlank="1" showInputMessage="1" showErrorMessage="1" errorTitle="Ошибка" error="Допускается ввод не более 900 символов!" sqref="W75">
      <formula1>900</formula1>
    </dataValidation>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type="textLength" operator="lessThanOrEqual" allowBlank="1" showInputMessage="1" showErrorMessage="1" errorTitle="Ошибка" error="Допускается ввод не более 900 символов!" sqref="J76">
      <formula1>900</formula1>
    </dataValidation>
    <dataValidation type="textLength" operator="lessThanOrEqual" allowBlank="1" showInputMessage="1" showErrorMessage="1" errorTitle="Ошибка" error="Допускается ввод не более 900 символов!" sqref="R76">
      <formula1>900</formula1>
    </dataValidation>
    <dataValidation type="textLength" operator="lessThanOrEqual" allowBlank="1" showInputMessage="1" showErrorMessage="1" errorTitle="Ошибка" error="Допускается ввод не более 900 символов!" sqref="V76">
      <formula1>900</formula1>
    </dataValidation>
    <dataValidation type="textLength" operator="lessThanOrEqual" allowBlank="1" showInputMessage="1" showErrorMessage="1" errorTitle="Ошибка" error="Допускается ввод не более 900 символов!" sqref="W76">
      <formula1>900</formula1>
    </dataValidation>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Для выбора выполните двойной щелчок левой клавиши мыши по соответствующей ячейке." sqref="K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allowBlank="1" showInputMessage="1" showErrorMessage="1" prompt="Для выбора выполните двойной щелчок левой клавиши мыши по соответствующей ячейке." sqref="O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V82">
      <formula1>900</formula1>
    </dataValidation>
    <dataValidation type="textLength" operator="lessThanOrEqual" allowBlank="1" showInputMessage="1" showErrorMessage="1" errorTitle="Ошибка" error="Допускается ввод не более 900 символов!" sqref="W82">
      <formula1>900</formula1>
    </dataValidation>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Для выбора выполните двойной щелчок левой клавиши мыши по соответствующей ячейке." sqref="K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O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V86">
      <formula1>900</formula1>
    </dataValidation>
    <dataValidation type="textLength" operator="lessThanOrEqual" allowBlank="1" showInputMessage="1" showErrorMessage="1" errorTitle="Ошибка" error="Допускается ввод не более 900 символов!" sqref="W86">
      <formula1>900</formula1>
    </dataValidation>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F157"/>
    <dataValidation allowBlank="1" showInputMessage="1" showErrorMessage="1" prompt="Выберите виды деятельности, выполнив двойной щелчок левой кнопки мыши по ячейке." sqref="G157"/>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type="textLength" operator="lessThanOrEqual" allowBlank="1" showInputMessage="1" showErrorMessage="1" errorTitle="Ошибка" error="Допускается ввод не более 900 символов!" sqref="J87">
      <formula1>900</formula1>
    </dataValidation>
    <dataValidation type="textLength" operator="lessThanOrEqual" allowBlank="1" showInputMessage="1" showErrorMessage="1" errorTitle="Ошибка" error="Допускается ввод не более 900 символов!" sqref="R87">
      <formula1>900</formula1>
    </dataValidation>
    <dataValidation type="textLength" operator="lessThanOrEqual" allowBlank="1" showInputMessage="1" showErrorMessage="1" errorTitle="Ошибка" error="Допускается ввод не более 900 символов!" sqref="V87">
      <formula1>900</formula1>
    </dataValidation>
    <dataValidation type="textLength" operator="lessThanOrEqual" allowBlank="1" showInputMessage="1" showErrorMessage="1" errorTitle="Ошибка" error="Допускается ввод не более 900 символов!" sqref="W87">
      <formula1>900</formula1>
    </dataValidation>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type="textLength" operator="lessThanOrEqual" allowBlank="1" showInputMessage="1" showErrorMessage="1" errorTitle="Ошибка" error="Допускается ввод не более 900 символов!" sqref="J88">
      <formula1>900</formula1>
    </dataValidation>
    <dataValidation type="textLength" operator="lessThanOrEqual" allowBlank="1" showInputMessage="1" showErrorMessage="1" errorTitle="Ошибка" error="Допускается ввод не более 900 символов!" sqref="R88">
      <formula1>900</formula1>
    </dataValidation>
    <dataValidation type="textLength" operator="lessThanOrEqual" allowBlank="1" showInputMessage="1" showErrorMessage="1" errorTitle="Ошибка" error="Допускается ввод не более 900 символов!" sqref="V88">
      <formula1>900</formula1>
    </dataValidation>
    <dataValidation type="textLength" operator="lessThanOrEqual" allowBlank="1" showInputMessage="1" showErrorMessage="1" errorTitle="Ошибка" error="Допускается ввод не более 900 символов!" sqref="W88">
      <formula1>900</formula1>
    </dataValidation>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Для выбора выполните двойной щелчок левой клавиши мыши по соответствующей ячейке." sqref="K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Для выбора выполните двойной щелчок левой клавиши мыши по соответствующей ячейке." sqref="O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type="textLength" operator="lessThanOrEqual" allowBlank="1" showInputMessage="1" showErrorMessage="1" errorTitle="Ошибка" error="Допускается ввод не более 900 символов!" sqref="V91">
      <formula1>900</formula1>
    </dataValidation>
    <dataValidation type="textLength" operator="lessThanOrEqual" allowBlank="1" showInputMessage="1" showErrorMessage="1" errorTitle="Ошибка" error="Допускается ввод не более 900 символов!" sqref="W91">
      <formula1>900</formula1>
    </dataValidation>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Выберите виды деятельности, выполнив двойной щелчок левой кнопки мыши по ячейке." sqref="G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Для выбора выполните двойной щелчок левой клавиши мыши по соответствующей ячейке." sqref="K9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O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type="textLength" operator="lessThanOrEqual" allowBlank="1" showInputMessage="1" showErrorMessage="1" errorTitle="Ошибка" error="Допускается ввод не более 900 символов!" sqref="V97">
      <formula1>900</formula1>
    </dataValidation>
    <dataValidation type="textLength" operator="lessThanOrEqual" allowBlank="1" showInputMessage="1" showErrorMessage="1" errorTitle="Ошибка" error="Допускается ввод не более 900 символов!" sqref="W97">
      <formula1>900</formula1>
    </dataValidation>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Для выбора выполните двойной щелчок левой клавиши мыши по соответствующей ячейке." sqref="K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type="textLength" operator="lessThanOrEqual" allowBlank="1" showInputMessage="1" showErrorMessage="1" errorTitle="Ошибка" error="Допускается ввод не более 900 символов!" sqref="R104">
      <formula1>900</formula1>
    </dataValidation>
    <dataValidation type="textLength" operator="lessThanOrEqual" allowBlank="1" showInputMessage="1" showErrorMessage="1" errorTitle="Ошибка" error="Допускается ввод не более 900 символов!" sqref="V104">
      <formula1>900</formula1>
    </dataValidation>
    <dataValidation type="textLength" operator="lessThanOrEqual" allowBlank="1" showInputMessage="1" showErrorMessage="1" errorTitle="Ошибка" error="Допускается ввод не более 900 символов!" sqref="W104">
      <formula1>900</formula1>
    </dataValidation>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Для выбора выполните двойной щелчок левой клавиши мыши по соответствующей ячейке." sqref="K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O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V107">
      <formula1>900</formula1>
    </dataValidation>
    <dataValidation type="textLength" operator="lessThanOrEqual" allowBlank="1" showInputMessage="1" showErrorMessage="1" errorTitle="Ошибка" error="Допускается ввод не более 900 символов!" sqref="W107">
      <formula1>900</formula1>
    </dataValidation>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Для выбора выполните двойной щелчок левой клавиши мыши по соответствующей ячейке." sqref="K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Для выбора выполните двойной щелчок левой клавиши мыши по соответствующей ячейке." sqref="K1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O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V113">
      <formula1>900</formula1>
    </dataValidation>
    <dataValidation type="textLength" operator="lessThanOrEqual" allowBlank="1" showInputMessage="1" showErrorMessage="1" errorTitle="Ошибка" error="Допускается ввод не более 900 символов!" sqref="W113">
      <formula1>900</formula1>
    </dataValidation>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Для выбора выполните двойной щелчок левой клавиши мыши по соответствующей ячейке." sqref="K1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O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Для выбора выполните двойной щелчок левой клавиши мыши по соответствующей ячейке." sqref="S119"/>
    <dataValidation type="textLength" operator="lessThanOrEqual" allowBlank="1" showInputMessage="1" showErrorMessage="1" errorTitle="Ошибка" error="Допускается ввод не более 900 символов!" sqref="V119">
      <formula1>900</formula1>
    </dataValidation>
    <dataValidation type="textLength" operator="lessThanOrEqual" allowBlank="1" showInputMessage="1" showErrorMessage="1" errorTitle="Ошибка" error="Допускается ввод не более 900 символов!" sqref="W119">
      <formula1>900</formula1>
    </dataValidation>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type="textLength" operator="lessThanOrEqual" allowBlank="1" showInputMessage="1" showErrorMessage="1" errorTitle="Ошибка" error="Допускается ввод не более 900 символов!" sqref="R120">
      <formula1>900</formula1>
    </dataValidation>
    <dataValidation type="textLength" operator="lessThanOrEqual" allowBlank="1" showInputMessage="1" showErrorMessage="1" errorTitle="Ошибка" error="Допускается ввод не более 900 символов!" sqref="V120">
      <formula1>900</formula1>
    </dataValidation>
    <dataValidation type="textLength" operator="lessThanOrEqual" allowBlank="1" showInputMessage="1" showErrorMessage="1" errorTitle="Ошибка" error="Допускается ввод не более 900 символов!" sqref="W120">
      <formula1>900</formula1>
    </dataValidation>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Для выбора выполните двойной щелчок левой клавиши мыши по соответствующей ячейке." sqref="K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O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V123">
      <formula1>900</formula1>
    </dataValidation>
    <dataValidation type="textLength" operator="lessThanOrEqual" allowBlank="1" showInputMessage="1" showErrorMessage="1" errorTitle="Ошибка" error="Допускается ввод не более 900 символов!" sqref="W123">
      <formula1>900</formula1>
    </dataValidation>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Для выбора выполните двойной щелчок левой клавиши мыши по соответствующей ячейке." sqref="K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type="textLength" operator="lessThanOrEqual" allowBlank="1" showInputMessage="1" showErrorMessage="1" errorTitle="Ошибка" error="Допускается ввод не более 900 символов!" sqref="R127">
      <formula1>900</formula1>
    </dataValidation>
    <dataValidation type="textLength" operator="lessThanOrEqual" allowBlank="1" showInputMessage="1" showErrorMessage="1" errorTitle="Ошибка" error="Допускается ввод не более 900 символов!" sqref="V127">
      <formula1>900</formula1>
    </dataValidation>
    <dataValidation type="textLength" operator="lessThanOrEqual" allowBlank="1" showInputMessage="1" showErrorMessage="1" errorTitle="Ошибка" error="Допускается ввод не более 900 символов!" sqref="W127">
      <formula1>900</formula1>
    </dataValidation>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type="textLength" operator="lessThanOrEqual" allowBlank="1" showInputMessage="1" showErrorMessage="1" errorTitle="Ошибка" error="Допускается ввод не более 900 символов!" sqref="J128">
      <formula1>900</formula1>
    </dataValidation>
    <dataValidation type="textLength" operator="lessThanOrEqual" allowBlank="1" showInputMessage="1" showErrorMessage="1" errorTitle="Ошибка" error="Допускается ввод не более 900 символов!" sqref="R128">
      <formula1>900</formula1>
    </dataValidation>
    <dataValidation type="textLength" operator="lessThanOrEqual" allowBlank="1" showInputMessage="1" showErrorMessage="1" errorTitle="Ошибка" error="Допускается ввод не более 900 символов!" sqref="V128">
      <formula1>900</formula1>
    </dataValidation>
    <dataValidation type="textLength" operator="lessThanOrEqual" allowBlank="1" showInputMessage="1" showErrorMessage="1" errorTitle="Ошибка" error="Допускается ввод не более 900 символов!" sqref="W128">
      <formula1>900</formula1>
    </dataValidation>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type="textLength" operator="lessThanOrEqual" allowBlank="1" showInputMessage="1" showErrorMessage="1" errorTitle="Ошибка" error="Допускается ввод не более 900 символов!" sqref="J129">
      <formula1>900</formula1>
    </dataValidation>
    <dataValidation type="textLength" operator="lessThanOrEqual" allowBlank="1" showInputMessage="1" showErrorMessage="1" errorTitle="Ошибка" error="Допускается ввод не более 900 символов!" sqref="R129">
      <formula1>900</formula1>
    </dataValidation>
    <dataValidation type="textLength" operator="lessThanOrEqual" allowBlank="1" showInputMessage="1" showErrorMessage="1" errorTitle="Ошибка" error="Допускается ввод не более 900 символов!" sqref="V129">
      <formula1>900</formula1>
    </dataValidation>
    <dataValidation type="textLength" operator="lessThanOrEqual" allowBlank="1" showInputMessage="1" showErrorMessage="1" errorTitle="Ошибка" error="Допускается ввод не более 900 символов!" sqref="W129">
      <formula1>900</formula1>
    </dataValidation>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Для выбора выполните двойной щелчок левой клавиши мыши по соответствующей ячейке." sqref="K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Для выбора выполните двойной щелчок левой клавиши мыши по соответствующей ячейке." sqref="O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V132">
      <formula1>900</formula1>
    </dataValidation>
    <dataValidation type="textLength" operator="lessThanOrEqual" allowBlank="1" showInputMessage="1" showErrorMessage="1" errorTitle="Ошибка" error="Допускается ввод не более 900 символов!" sqref="W132">
      <formula1>900</formula1>
    </dataValidation>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Выберите виды деятельности, выполнив двойной щелчок левой кнопки мыши по ячейке." sqref="G133"/>
    <dataValidation type="textLength" operator="lessThanOrEqual" allowBlank="1" showInputMessage="1" showErrorMessage="1" errorTitle="Ошибка" error="Допускается ввод не более 900 символов!" sqref="J133">
      <formula1>900</formula1>
    </dataValidation>
    <dataValidation type="textLength" operator="lessThanOrEqual" allowBlank="1" showInputMessage="1" showErrorMessage="1" errorTitle="Ошибка" error="Допускается ввод не более 900 символов!" sqref="R133">
      <formula1>900</formula1>
    </dataValidation>
    <dataValidation type="textLength" operator="lessThanOrEqual" allowBlank="1" showInputMessage="1" showErrorMessage="1" errorTitle="Ошибка" error="Допускается ввод не более 900 символов!" sqref="V133">
      <formula1>900</formula1>
    </dataValidation>
    <dataValidation type="textLength" operator="lessThanOrEqual" allowBlank="1" showInputMessage="1" showErrorMessage="1" errorTitle="Ошибка" error="Допускается ввод не более 900 символов!" sqref="W133">
      <formula1>900</formula1>
    </dataValidation>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Выберите виды деятельности, выполнив двойной щелчок левой кнопки мыши по ячейке." sqref="G134"/>
    <dataValidation type="textLength" operator="lessThanOrEqual" allowBlank="1" showInputMessage="1" showErrorMessage="1" errorTitle="Ошибка" error="Допускается ввод не более 900 символов!" sqref="J134">
      <formula1>900</formula1>
    </dataValidation>
    <dataValidation type="textLength" operator="lessThanOrEqual" allowBlank="1" showInputMessage="1" showErrorMessage="1" errorTitle="Ошибка" error="Допускается ввод не более 900 символов!" sqref="R134">
      <formula1>900</formula1>
    </dataValidation>
    <dataValidation type="textLength" operator="lessThanOrEqual" allowBlank="1" showInputMessage="1" showErrorMessage="1" errorTitle="Ошибка" error="Допускается ввод не более 900 символов!" sqref="V134">
      <formula1>900</formula1>
    </dataValidation>
    <dataValidation type="textLength" operator="lessThanOrEqual" allowBlank="1" showInputMessage="1" showErrorMessage="1" errorTitle="Ошибка" error="Допускается ввод не более 900 символов!" sqref="W134">
      <formula1>900</formula1>
    </dataValidation>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Выберите виды деятельности, выполнив двойной щелчок левой кнопки мыши по ячейке." sqref="G137"/>
    <dataValidation type="textLength" operator="lessThanOrEqual" allowBlank="1" showInputMessage="1" showErrorMessage="1" errorTitle="Ошибка" error="Допускается ввод не более 900 символов!" sqref="J137">
      <formula1>900</formula1>
    </dataValidation>
    <dataValidation allowBlank="1" showInputMessage="1" showErrorMessage="1" prompt="Для выбора выполните двойной щелчок левой клавиши мыши по соответствующей ячейке." sqref="K1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Для выбора выполните двойной щелчок левой клавиши мыши по соответствующей ячейке." sqref="O137"/>
    <dataValidation type="textLength" operator="lessThanOrEqual" allowBlank="1" showInputMessage="1" showErrorMessage="1" errorTitle="Ошибка" error="Допускается ввод не более 900 символов!" sqref="R137">
      <formula1>900</formula1>
    </dataValidation>
    <dataValidation allowBlank="1" showInputMessage="1" showErrorMessage="1" prompt="Для выбора выполните двойной щелчок левой клавиши мыши по соответствующей ячейке." sqref="S137"/>
    <dataValidation type="textLength" operator="lessThanOrEqual" allowBlank="1" showInputMessage="1" showErrorMessage="1" errorTitle="Ошибка" error="Допускается ввод не более 900 символов!" sqref="V137">
      <formula1>900</formula1>
    </dataValidation>
    <dataValidation type="textLength" operator="lessThanOrEqual" allowBlank="1" showInputMessage="1" showErrorMessage="1" errorTitle="Ошибка" error="Допускается ввод не более 900 символов!" sqref="W137">
      <formula1>900</formula1>
    </dataValidation>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Выберите виды деятельности, выполнив двойной щелчок левой кнопки мыши по ячейке." sqref="G138"/>
    <dataValidation type="textLength" operator="lessThanOrEqual" allowBlank="1" showInputMessage="1" showErrorMessage="1" errorTitle="Ошибка" error="Допускается ввод не более 900 символов!" sqref="J1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type="textLength" operator="lessThanOrEqual" allowBlank="1" showInputMessage="1" showErrorMessage="1" errorTitle="Ошибка" error="Допускается ввод не более 900 символов!" sqref="R138">
      <formula1>900</formula1>
    </dataValidation>
    <dataValidation allowBlank="1" showInputMessage="1" showErrorMessage="1" prompt="Для выбора выполните двойной щелчок левой клавиши мыши по соответствующей ячейке." sqref="S138"/>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Выберите виды деятельности, выполнив двойной щелчок левой кнопки мыши по ячейке." sqref="G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Для выбора выполните двойной щелчок левой клавиши мыши по соответствующей ячейке." sqref="K1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allowBlank="1" showInputMessage="1" showErrorMessage="1" prompt="Для выбора выполните двойной щелчок левой клавиши мыши по соответствующей ячейке." sqref="O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Для выбора выполните двойной щелчок левой клавиши мыши по соответствующей ячейке." sqref="S140"/>
    <dataValidation type="textLength" operator="lessThanOrEqual" allowBlank="1" showInputMessage="1" showErrorMessage="1" errorTitle="Ошибка" error="Допускается ввод не более 900 символов!" sqref="V140">
      <formula1>900</formula1>
    </dataValidation>
    <dataValidation type="textLength" operator="lessThanOrEqual" allowBlank="1" showInputMessage="1" showErrorMessage="1" errorTitle="Ошибка" error="Допускается ввод не более 900 символов!" sqref="W140">
      <formula1>900</formula1>
    </dataValidation>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Выберите виды деятельности, выполнив двойной щелчок левой кнопки мыши по ячейке." sqref="G141"/>
    <dataValidation type="textLength" operator="lessThanOrEqual" allowBlank="1" showInputMessage="1" showErrorMessage="1" errorTitle="Ошибка" error="Допускается ввод не более 900 символов!" sqref="J1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type="textLength" operator="lessThanOrEqual" allowBlank="1" showInputMessage="1" showErrorMessage="1" errorTitle="Ошибка" error="Допускается ввод не более 900 символов!" sqref="R141">
      <formula1>900</formula1>
    </dataValidation>
    <dataValidation allowBlank="1" showInputMessage="1" showErrorMessage="1" prompt="Для выбора выполните двойной щелчок левой клавиши мыши по соответствующей ячейке." sqref="S141"/>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Выберите виды деятельности, выполнив двойной щелчок левой кнопки мыши по ячейке." sqref="G1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Выберите виды деятельности, выполнив двойной щелчок левой кнопки мыши по ячейке." sqref="G143"/>
    <dataValidation type="textLength" operator="lessThanOrEqual" allowBlank="1" showInputMessage="1" showErrorMessage="1" errorTitle="Ошибка" error="Допускается ввод не более 900 символов!" sqref="J143">
      <formula1>900</formula1>
    </dataValidation>
    <dataValidation allowBlank="1" showInputMessage="1" showErrorMessage="1" prompt="Для выбора выполните двойной щелчок левой клавиши мыши по соответствующей ячейке." sqref="K1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allowBlank="1" showInputMessage="1" showErrorMessage="1" prompt="Для выбора выполните двойной щелчок левой клавиши мыши по соответствующей ячейке." sqref="O143"/>
    <dataValidation type="textLength" operator="lessThanOrEqual" allowBlank="1" showInputMessage="1" showErrorMessage="1" errorTitle="Ошибка" error="Допускается ввод не более 900 символов!" sqref="R143">
      <formula1>900</formula1>
    </dataValidation>
    <dataValidation allowBlank="1" showInputMessage="1" showErrorMessage="1" prompt="Для выбора выполните двойной щелчок левой клавиши мыши по соответствующей ячейке." sqref="S143"/>
    <dataValidation type="textLength" operator="lessThanOrEqual" allowBlank="1" showInputMessage="1" showErrorMessage="1" errorTitle="Ошибка" error="Допускается ввод не более 900 символов!" sqref="V143">
      <formula1>900</formula1>
    </dataValidation>
    <dataValidation type="textLength" operator="lessThanOrEqual" allowBlank="1" showInputMessage="1" showErrorMessage="1" errorTitle="Ошибка" error="Допускается ввод не более 900 символов!" sqref="W143">
      <formula1>900</formula1>
    </dataValidation>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Выберите виды деятельности, выполнив двойной щелчок левой кнопки мыши по ячейке." sqref="G144"/>
    <dataValidation type="textLength" operator="lessThanOrEqual" allowBlank="1" showInputMessage="1" showErrorMessage="1" errorTitle="Ошибка" error="Допускается ввод не более 900 символов!" sqref="J1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type="textLength" operator="lessThanOrEqual" allowBlank="1" showInputMessage="1" showErrorMessage="1" errorTitle="Ошибка" error="Допускается ввод не более 900 символов!" sqref="R144">
      <formula1>900</formula1>
    </dataValidation>
    <dataValidation allowBlank="1" showInputMessage="1" showErrorMessage="1" prompt="Для выбора выполните двойной щелчок левой клавиши мыши по соответствующей ячейке." sqref="S144"/>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Выберите виды деятельности, выполнив двойной щелчок левой кнопки мыши по ячейке." sqref="G1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Выберите виды деятельности, выполнив двойной щелчок левой кнопки мыши по ячейке." sqref="G146"/>
    <dataValidation type="textLength" operator="lessThanOrEqual" allowBlank="1" showInputMessage="1" showErrorMessage="1" errorTitle="Ошибка" error="Допускается ввод не более 900 символов!" sqref="J146">
      <formula1>900</formula1>
    </dataValidation>
    <dataValidation allowBlank="1" showInputMessage="1" showErrorMessage="1" prompt="Для выбора выполните двойной щелчок левой клавиши мыши по соответствующей ячейке." sqref="K1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allowBlank="1" showInputMessage="1" showErrorMessage="1" prompt="Для выбора выполните двойной щелчок левой клавиши мыши по соответствующей ячейке." sqref="O146"/>
    <dataValidation type="textLength" operator="lessThanOrEqual" allowBlank="1" showInputMessage="1" showErrorMessage="1" errorTitle="Ошибка" error="Допускается ввод не более 900 символов!" sqref="R146">
      <formula1>900</formula1>
    </dataValidation>
    <dataValidation allowBlank="1" showInputMessage="1" showErrorMessage="1" prompt="Для выбора выполните двойной щелчок левой клавиши мыши по соответствующей ячейке." sqref="S146"/>
    <dataValidation type="textLength" operator="lessThanOrEqual" allowBlank="1" showInputMessage="1" showErrorMessage="1" errorTitle="Ошибка" error="Допускается ввод не более 900 символов!" sqref="V146">
      <formula1>900</formula1>
    </dataValidation>
    <dataValidation type="textLength" operator="lessThanOrEqual" allowBlank="1" showInputMessage="1" showErrorMessage="1" errorTitle="Ошибка" error="Допускается ввод не более 900 символов!" sqref="W146">
      <formula1>900</formula1>
    </dataValidation>
    <dataValidation allowBlank="1" showInputMessage="1" showErrorMessage="1" prompt="Для выбора выполните двойной щелчок левой клавиши мыши по соответствующей ячейке." sqref="F149"/>
    <dataValidation allowBlank="1" showInputMessage="1" showErrorMessage="1" prompt="Выберите виды деятельности, выполнив двойной щелчок левой кнопки мыши по ячейке." sqref="G149"/>
    <dataValidation type="textLength" operator="lessThanOrEqual" allowBlank="1" showInputMessage="1" showErrorMessage="1" errorTitle="Ошибка" error="Допускается ввод не более 900 символов!" sqref="J1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type="textLength" operator="lessThanOrEqual" allowBlank="1" showInputMessage="1" showErrorMessage="1" errorTitle="Ошибка" error="Допускается ввод не более 900 символов!" sqref="R149">
      <formula1>900</formula1>
    </dataValidation>
    <dataValidation allowBlank="1" showInputMessage="1" showErrorMessage="1" prompt="Для выбора выполните двойной щелчок левой клавиши мыши по соответствующей ячейке." sqref="S149"/>
    <dataValidation allowBlank="1" showInputMessage="1" showErrorMessage="1" prompt="Для выбора выполните двойной щелчок левой клавиши мыши по соответствующей ячейке." sqref="F150"/>
    <dataValidation allowBlank="1" showInputMessage="1" showErrorMessage="1" prompt="Выберите виды деятельности, выполнив двойной щелчок левой кнопки мыши по ячейке." sqref="G1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allowBlank="1" showInputMessage="1" showErrorMessage="1" prompt="Для выбора выполните двойной щелчок левой клавиши мыши по соответствующей ячейке." sqref="F147"/>
    <dataValidation allowBlank="1" showInputMessage="1" showErrorMessage="1" prompt="Выберите виды деятельности, выполнив двойной щелчок левой кнопки мыши по ячейке." sqref="G147"/>
    <dataValidation type="textLength" operator="lessThanOrEqual" allowBlank="1" showInputMessage="1" showErrorMessage="1" errorTitle="Ошибка" error="Допускается ввод не более 900 символов!" sqref="J147">
      <formula1>900</formula1>
    </dataValidation>
    <dataValidation type="textLength" operator="lessThanOrEqual" allowBlank="1" showInputMessage="1" showErrorMessage="1" errorTitle="Ошибка" error="Допускается ввод не более 900 символов!" sqref="R147">
      <formula1>900</formula1>
    </dataValidation>
    <dataValidation type="textLength" operator="lessThanOrEqual" allowBlank="1" showInputMessage="1" showErrorMessage="1" errorTitle="Ошибка" error="Допускается ввод не более 900 символов!" sqref="V147">
      <formula1>900</formula1>
    </dataValidation>
    <dataValidation type="textLength" operator="lessThanOrEqual" allowBlank="1" showInputMessage="1" showErrorMessage="1" errorTitle="Ошибка" error="Допускается ввод не более 900 символов!" sqref="W147">
      <formula1>900</formula1>
    </dataValidation>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Выберите виды деятельности, выполнив двойной щелчок левой кнопки мыши по ячейке." sqref="G148"/>
    <dataValidation type="textLength" operator="lessThanOrEqual" allowBlank="1" showInputMessage="1" showErrorMessage="1" errorTitle="Ошибка" error="Допускается ввод не более 900 символов!" sqref="J148">
      <formula1>900</formula1>
    </dataValidation>
    <dataValidation type="textLength" operator="lessThanOrEqual" allowBlank="1" showInputMessage="1" showErrorMessage="1" errorTitle="Ошибка" error="Допускается ввод не более 900 символов!" sqref="R148">
      <formula1>900</formula1>
    </dataValidation>
    <dataValidation type="textLength" operator="lessThanOrEqual" allowBlank="1" showInputMessage="1" showErrorMessage="1" errorTitle="Ошибка" error="Допускается ввод не более 900 символов!" sqref="V148">
      <formula1>900</formula1>
    </dataValidation>
    <dataValidation type="textLength" operator="lessThanOrEqual" allowBlank="1" showInputMessage="1" showErrorMessage="1" errorTitle="Ошибка" error="Допускается ввод не более 900 символов!" sqref="W148">
      <formula1>900</formula1>
    </dataValidation>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Выберите виды деятельности, выполнив двойной щелчок левой кнопки мыши по ячейке." sqref="G151"/>
    <dataValidation type="textLength" operator="lessThanOrEqual" allowBlank="1" showInputMessage="1" showErrorMessage="1" errorTitle="Ошибка" error="Допускается ввод не более 900 символов!" sqref="J151">
      <formula1>900</formula1>
    </dataValidation>
    <dataValidation allowBlank="1" showInputMessage="1" showErrorMessage="1" prompt="Для выбора выполните двойной щелчок левой клавиши мыши по соответствующей ячейке." sqref="K1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allowBlank="1" showInputMessage="1" showErrorMessage="1" prompt="Для выбора выполните двойной щелчок левой клавиши мыши по соответствующей ячейке." sqref="O151"/>
    <dataValidation type="textLength" operator="lessThanOrEqual" allowBlank="1" showInputMessage="1" showErrorMessage="1" errorTitle="Ошибка" error="Допускается ввод не более 900 символов!" sqref="R151">
      <formula1>900</formula1>
    </dataValidation>
    <dataValidation allowBlank="1" showInputMessage="1" showErrorMessage="1" prompt="Для выбора выполните двойной щелчок левой клавиши мыши по соответствующей ячейке." sqref="S151"/>
    <dataValidation type="textLength" operator="lessThanOrEqual" allowBlank="1" showInputMessage="1" showErrorMessage="1" errorTitle="Ошибка" error="Допускается ввод не более 900 символов!" sqref="V151">
      <formula1>900</formula1>
    </dataValidation>
    <dataValidation type="textLength" operator="lessThanOrEqual" allowBlank="1" showInputMessage="1" showErrorMessage="1" errorTitle="Ошибка" error="Допускается ввод не более 900 символов!" sqref="W151">
      <formula1>900</formula1>
    </dataValidation>
    <dataValidation allowBlank="1" showInputMessage="1" showErrorMessage="1" prompt="Для выбора выполните двойной щелчок левой клавиши мыши по соответствующей ячейке." sqref="F152"/>
    <dataValidation allowBlank="1" showInputMessage="1" showErrorMessage="1" prompt="Выберите виды деятельности, выполнив двойной щелчок левой кнопки мыши по ячейке." sqref="G152"/>
    <dataValidation type="textLength" operator="lessThanOrEqual" allowBlank="1" showInputMessage="1" showErrorMessage="1" errorTitle="Ошибка" error="Допускается ввод не более 900 символов!" sqref="J1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type="textLength" operator="lessThanOrEqual" allowBlank="1" showInputMessage="1" showErrorMessage="1" errorTitle="Ошибка" error="Допускается ввод не более 900 символов!" sqref="R152">
      <formula1>900</formula1>
    </dataValidation>
    <dataValidation allowBlank="1" showInputMessage="1" showErrorMessage="1" prompt="Для выбора выполните двойной щелчок левой клавиши мыши по соответствующей ячейке." sqref="S152"/>
    <dataValidation allowBlank="1" showInputMessage="1" showErrorMessage="1" prompt="Для выбора выполните двойной щелчок левой клавиши мыши по соответствующей ячейке." sqref="F153"/>
    <dataValidation allowBlank="1" showInputMessage="1" showErrorMessage="1" prompt="Выберите виды деятельности, выполнив двойной щелчок левой кнопки мыши по ячейке." sqref="G1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allowBlank="1" showInputMessage="1" showErrorMessage="1" prompt="Для выбора выполните двойной щелчок левой клавиши мыши по соответствующей ячейке." sqref="F154"/>
    <dataValidation allowBlank="1" showInputMessage="1" showErrorMessage="1" prompt="Выберите виды деятельности, выполнив двойной щелчок левой кнопки мыши по ячейке." sqref="G154"/>
    <dataValidation type="textLength" operator="lessThanOrEqual" allowBlank="1" showInputMessage="1" showErrorMessage="1" errorTitle="Ошибка" error="Допускается ввод не более 900 символов!" sqref="J154">
      <formula1>900</formula1>
    </dataValidation>
    <dataValidation allowBlank="1" showInputMessage="1" showErrorMessage="1" prompt="Для выбора выполните двойной щелчок левой клавиши мыши по соответствующей ячейке." sqref="K1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allowBlank="1" showInputMessage="1" showErrorMessage="1" prompt="Для выбора выполните двойной щелчок левой клавиши мыши по соответствующей ячейке." sqref="O154"/>
    <dataValidation type="textLength" operator="lessThanOrEqual" allowBlank="1" showInputMessage="1" showErrorMessage="1" errorTitle="Ошибка" error="Допускается ввод не более 900 символов!" sqref="R154">
      <formula1>900</formula1>
    </dataValidation>
    <dataValidation allowBlank="1" showInputMessage="1" showErrorMessage="1" prompt="Для выбора выполните двойной щелчок левой клавиши мыши по соответствующей ячейке." sqref="S154"/>
    <dataValidation type="textLength" operator="lessThanOrEqual" allowBlank="1" showInputMessage="1" showErrorMessage="1" errorTitle="Ошибка" error="Допускается ввод не более 900 символов!" sqref="V154">
      <formula1>900</formula1>
    </dataValidation>
    <dataValidation type="textLength" operator="lessThanOrEqual" allowBlank="1" showInputMessage="1" showErrorMessage="1" errorTitle="Ошибка" error="Допускается ввод не более 900 символов!" sqref="W154">
      <formula1>900</formula1>
    </dataValidation>
    <dataValidation allowBlank="1" showInputMessage="1" showErrorMessage="1" prompt="Для выбора выполните двойной щелчок левой клавиши мыши по соответствующей ячейке." sqref="F155"/>
    <dataValidation allowBlank="1" showInputMessage="1" showErrorMessage="1" prompt="Выберите виды деятельности, выполнив двойной щелчок левой кнопки мыши по ячейке." sqref="G155"/>
    <dataValidation type="textLength" operator="lessThanOrEqual" allowBlank="1" showInputMessage="1" showErrorMessage="1" errorTitle="Ошибка" error="Допускается ввод не более 900 символов!" sqref="J1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5"/>
    <dataValidation type="textLength" operator="lessThanOrEqual" allowBlank="1" showInputMessage="1" showErrorMessage="1" errorTitle="Ошибка" error="Допускается ввод не более 900 символов!" sqref="R155">
      <formula1>900</formula1>
    </dataValidation>
    <dataValidation allowBlank="1" showInputMessage="1" showErrorMessage="1" prompt="Для выбора выполните двойной щелчок левой клавиши мыши по соответствующей ячейке." sqref="S155"/>
    <dataValidation allowBlank="1" showInputMessage="1" showErrorMessage="1" prompt="Для выбора выполните двойной щелчок левой клавиши мыши по соответствующей ячейке." sqref="F156"/>
    <dataValidation allowBlank="1" showInputMessage="1" showErrorMessage="1" prompt="Выберите виды деятельности, выполнив двойной щелчок левой кнопки мыши по ячейке." sqref="G1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6"/>
    <dataValidation allowBlank="1" showInputMessage="1" showErrorMessage="1" prompt="Для выбора выполните двойной щелчок левой клавиши мыши по соответствующей ячейке." sqref="F158"/>
    <dataValidation allowBlank="1" showInputMessage="1" showErrorMessage="1" prompt="Выберите виды деятельности, выполнив двойной щелчок левой кнопки мыши по ячейке." sqref="G158"/>
    <dataValidation type="textLength" operator="lessThanOrEqual" allowBlank="1" showInputMessage="1" showErrorMessage="1" errorTitle="Ошибка" error="Допускается ввод не более 900 символов!" sqref="J158">
      <formula1>900</formula1>
    </dataValidation>
    <dataValidation allowBlank="1" showInputMessage="1" showErrorMessage="1" prompt="Для выбора выполните двойной щелчок левой клавиши мыши по соответствующей ячейке." sqref="K1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8"/>
    <dataValidation allowBlank="1" showInputMessage="1" showErrorMessage="1" prompt="Для выбора выполните двойной щелчок левой клавиши мыши по соответствующей ячейке." sqref="O158"/>
    <dataValidation type="textLength" operator="lessThanOrEqual" allowBlank="1" showInputMessage="1" showErrorMessage="1" errorTitle="Ошибка" error="Допускается ввод не более 900 символов!" sqref="R158">
      <formula1>900</formula1>
    </dataValidation>
    <dataValidation allowBlank="1" showInputMessage="1" showErrorMessage="1" prompt="Для выбора выполните двойной щелчок левой клавиши мыши по соответствующей ячейке." sqref="S158"/>
    <dataValidation type="textLength" operator="lessThanOrEqual" allowBlank="1" showInputMessage="1" showErrorMessage="1" errorTitle="Ошибка" error="Допускается ввод не более 900 символов!" sqref="V158">
      <formula1>900</formula1>
    </dataValidation>
    <dataValidation type="textLength" operator="lessThanOrEqual" allowBlank="1" showInputMessage="1" showErrorMessage="1" errorTitle="Ошибка" error="Допускается ввод не более 900 символов!" sqref="W158">
      <formula1>900</formula1>
    </dataValidation>
    <dataValidation allowBlank="1" showInputMessage="1" showErrorMessage="1" prompt="Для выбора выполните двойной щелчок левой клавиши мыши по соответствующей ячейке." sqref="F160"/>
    <dataValidation allowBlank="1" showInputMessage="1" showErrorMessage="1" prompt="Выберите виды деятельности, выполнив двойной щелчок левой кнопки мыши по ячейке." sqref="G160"/>
    <dataValidation type="textLength" operator="lessThanOrEqual" allowBlank="1" showInputMessage="1" showErrorMessage="1" errorTitle="Ошибка" error="Допускается ввод не более 900 символов!" sqref="J1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0"/>
    <dataValidation type="textLength" operator="lessThanOrEqual" allowBlank="1" showInputMessage="1" showErrorMessage="1" errorTitle="Ошибка" error="Допускается ввод не более 900 символов!" sqref="R160">
      <formula1>900</formula1>
    </dataValidation>
    <dataValidation allowBlank="1" showInputMessage="1" showErrorMessage="1" prompt="Для выбора выполните двойной щелчок левой клавиши мыши по соответствующей ячейке." sqref="S160"/>
    <dataValidation allowBlank="1" showInputMessage="1" showErrorMessage="1" prompt="Для выбора выполните двойной щелчок левой клавиши мыши по соответствующей ячейке." sqref="F161"/>
    <dataValidation allowBlank="1" showInputMessage="1" showErrorMessage="1" prompt="Выберите виды деятельности, выполнив двойной щелчок левой кнопки мыши по ячейке." sqref="G1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1"/>
    <dataValidation allowBlank="1" showInputMessage="1" showErrorMessage="1" prompt="Для выбора выполните двойной щелчок левой клавиши мыши по соответствующей ячейке." sqref="F226"/>
    <dataValidation allowBlank="1" showInputMessage="1" showErrorMessage="1" prompt="Выберите виды деятельности, выполнив двойной щелчок левой кнопки мыши по ячейке." sqref="G226"/>
    <dataValidation allowBlank="1" showInputMessage="1" showErrorMessage="1" prompt="Для выбора выполните двойной щелчок левой клавиши мыши по соответствующей ячейке." sqref="F159"/>
    <dataValidation allowBlank="1" showInputMessage="1" showErrorMessage="1" prompt="Выберите виды деятельности, выполнив двойной щелчок левой кнопки мыши по ячейке." sqref="G159"/>
    <dataValidation type="textLength" operator="lessThanOrEqual" allowBlank="1" showInputMessage="1" showErrorMessage="1" errorTitle="Ошибка" error="Допускается ввод не более 900 символов!" sqref="J159">
      <formula1>900</formula1>
    </dataValidation>
    <dataValidation type="textLength" operator="lessThanOrEqual" allowBlank="1" showInputMessage="1" showErrorMessage="1" errorTitle="Ошибка" error="Допускается ввод не более 900 символов!" sqref="R159">
      <formula1>900</formula1>
    </dataValidation>
    <dataValidation type="textLength" operator="lessThanOrEqual" allowBlank="1" showInputMessage="1" showErrorMessage="1" errorTitle="Ошибка" error="Допускается ввод не более 900 символов!" sqref="V159">
      <formula1>900</formula1>
    </dataValidation>
    <dataValidation type="textLength" operator="lessThanOrEqual" allowBlank="1" showInputMessage="1" showErrorMessage="1" errorTitle="Ошибка" error="Допускается ввод не более 900 символов!" sqref="W159">
      <formula1>900</formula1>
    </dataValidation>
    <dataValidation allowBlank="1" showInputMessage="1" showErrorMessage="1" prompt="Для выбора выполните двойной щелчок левой клавиши мыши по соответствующей ячейке." sqref="F162"/>
    <dataValidation allowBlank="1" showInputMessage="1" showErrorMessage="1" prompt="Выберите виды деятельности, выполнив двойной щелчок левой кнопки мыши по ячейке." sqref="G162"/>
    <dataValidation type="textLength" operator="lessThanOrEqual" allowBlank="1" showInputMessage="1" showErrorMessage="1" errorTitle="Ошибка" error="Допускается ввод не более 900 символов!" sqref="J162">
      <formula1>900</formula1>
    </dataValidation>
    <dataValidation allowBlank="1" showInputMessage="1" showErrorMessage="1" prompt="Для выбора выполните двойной щелчок левой клавиши мыши по соответствующей ячейке." sqref="K1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2"/>
    <dataValidation allowBlank="1" showInputMessage="1" showErrorMessage="1" prompt="Для выбора выполните двойной щелчок левой клавиши мыши по соответствующей ячейке." sqref="O162"/>
    <dataValidation type="textLength" operator="lessThanOrEqual" allowBlank="1" showInputMessage="1" showErrorMessage="1" errorTitle="Ошибка" error="Допускается ввод не более 900 символов!" sqref="R162">
      <formula1>900</formula1>
    </dataValidation>
    <dataValidation allowBlank="1" showInputMessage="1" showErrorMessage="1" prompt="Для выбора выполните двойной щелчок левой клавиши мыши по соответствующей ячейке." sqref="S162"/>
    <dataValidation type="textLength" operator="lessThanOrEqual" allowBlank="1" showInputMessage="1" showErrorMessage="1" errorTitle="Ошибка" error="Допускается ввод не более 900 символов!" sqref="V162">
      <formula1>900</formula1>
    </dataValidation>
    <dataValidation type="textLength" operator="lessThanOrEqual" allowBlank="1" showInputMessage="1" showErrorMessage="1" errorTitle="Ошибка" error="Допускается ввод не более 900 символов!" sqref="W162">
      <formula1>900</formula1>
    </dataValidation>
    <dataValidation allowBlank="1" showInputMessage="1" showErrorMessage="1" prompt="Для выбора выполните двойной щелчок левой клавиши мыши по соответствующей ячейке." sqref="F163"/>
    <dataValidation allowBlank="1" showInputMessage="1" showErrorMessage="1" prompt="Выберите виды деятельности, выполнив двойной щелчок левой кнопки мыши по ячейке." sqref="G163"/>
    <dataValidation type="textLength" operator="lessThanOrEqual" allowBlank="1" showInputMessage="1" showErrorMessage="1" errorTitle="Ошибка" error="Допускается ввод не более 900 символов!" sqref="J1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3"/>
    <dataValidation type="textLength" operator="lessThanOrEqual" allowBlank="1" showInputMessage="1" showErrorMessage="1" errorTitle="Ошибка" error="Допускается ввод не более 900 символов!" sqref="R163">
      <formula1>900</formula1>
    </dataValidation>
    <dataValidation allowBlank="1" showInputMessage="1" showErrorMessage="1" prompt="Для выбора выполните двойной щелчок левой клавиши мыши по соответствующей ячейке." sqref="S163"/>
    <dataValidation allowBlank="1" showInputMessage="1" showErrorMessage="1" prompt="Для выбора выполните двойной щелчок левой клавиши мыши по соответствующей ячейке." sqref="F164"/>
    <dataValidation allowBlank="1" showInputMessage="1" showErrorMessage="1" prompt="Выберите виды деятельности, выполнив двойной щелчок левой кнопки мыши по ячейке." sqref="G1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4"/>
    <dataValidation allowBlank="1" showInputMessage="1" showErrorMessage="1" prompt="Для выбора выполните двойной щелчок левой клавиши мыши по соответствующей ячейке." sqref="F165"/>
    <dataValidation allowBlank="1" showInputMessage="1" showErrorMessage="1" prompt="Выберите виды деятельности, выполнив двойной щелчок левой кнопки мыши по ячейке." sqref="G165"/>
    <dataValidation type="textLength" operator="lessThanOrEqual" allowBlank="1" showInputMessage="1" showErrorMessage="1" errorTitle="Ошибка" error="Допускается ввод не более 900 символов!" sqref="J165">
      <formula1>900</formula1>
    </dataValidation>
    <dataValidation allowBlank="1" showInputMessage="1" showErrorMessage="1" prompt="Для выбора выполните двойной щелчок левой клавиши мыши по соответствующей ячейке." sqref="K1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5"/>
    <dataValidation allowBlank="1" showInputMessage="1" showErrorMessage="1" prompt="Для выбора выполните двойной щелчок левой клавиши мыши по соответствующей ячейке." sqref="O165"/>
    <dataValidation type="textLength" operator="lessThanOrEqual" allowBlank="1" showInputMessage="1" showErrorMessage="1" errorTitle="Ошибка" error="Допускается ввод не более 900 символов!" sqref="R165">
      <formula1>900</formula1>
    </dataValidation>
    <dataValidation allowBlank="1" showInputMessage="1" showErrorMessage="1" prompt="Для выбора выполните двойной щелчок левой клавиши мыши по соответствующей ячейке." sqref="S165"/>
    <dataValidation type="textLength" operator="lessThanOrEqual" allowBlank="1" showInputMessage="1" showErrorMessage="1" errorTitle="Ошибка" error="Допускается ввод не более 900 символов!" sqref="V165">
      <formula1>900</formula1>
    </dataValidation>
    <dataValidation type="textLength" operator="lessThanOrEqual" allowBlank="1" showInputMessage="1" showErrorMessage="1" errorTitle="Ошибка" error="Допускается ввод не более 900 символов!" sqref="W165">
      <formula1>900</formula1>
    </dataValidation>
    <dataValidation allowBlank="1" showInputMessage="1" showErrorMessage="1" prompt="Для выбора выполните двойной щелчок левой клавиши мыши по соответствующей ячейке." sqref="F166"/>
    <dataValidation allowBlank="1" showInputMessage="1" showErrorMessage="1" prompt="Выберите виды деятельности, выполнив двойной щелчок левой кнопки мыши по ячейке." sqref="G166"/>
    <dataValidation type="textLength" operator="lessThanOrEqual" allowBlank="1" showInputMessage="1" showErrorMessage="1" errorTitle="Ошибка" error="Допускается ввод не более 900 символов!" sqref="J1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6"/>
    <dataValidation type="textLength" operator="lessThanOrEqual" allowBlank="1" showInputMessage="1" showErrorMessage="1" errorTitle="Ошибка" error="Допускается ввод не более 900 символов!" sqref="R166">
      <formula1>900</formula1>
    </dataValidation>
    <dataValidation allowBlank="1" showInputMessage="1" showErrorMessage="1" prompt="Для выбора выполните двойной щелчок левой клавиши мыши по соответствующей ячейке." sqref="S166"/>
    <dataValidation allowBlank="1" showInputMessage="1" showErrorMessage="1" prompt="Для выбора выполните двойной щелчок левой клавиши мыши по соответствующей ячейке." sqref="F167"/>
    <dataValidation allowBlank="1" showInputMessage="1" showErrorMessage="1" prompt="Выберите виды деятельности, выполнив двойной щелчок левой кнопки мыши по ячейке." sqref="G1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7"/>
    <dataValidation allowBlank="1" showInputMessage="1" showErrorMessage="1" prompt="Для выбора выполните двойной щелчок левой клавиши мыши по соответствующей ячейке." sqref="F168"/>
    <dataValidation allowBlank="1" showInputMessage="1" showErrorMessage="1" prompt="Выберите виды деятельности, выполнив двойной щелчок левой кнопки мыши по ячейке." sqref="G168"/>
    <dataValidation type="textLength" operator="lessThanOrEqual" allowBlank="1" showInputMessage="1" showErrorMessage="1" errorTitle="Ошибка" error="Допускается ввод не более 900 символов!" sqref="J168">
      <formula1>900</formula1>
    </dataValidation>
    <dataValidation allowBlank="1" showInputMessage="1" showErrorMessage="1" prompt="Для выбора выполните двойной щелчок левой клавиши мыши по соответствующей ячейке." sqref="K1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8"/>
    <dataValidation allowBlank="1" showInputMessage="1" showErrorMessage="1" prompt="Для выбора выполните двойной щелчок левой клавиши мыши по соответствующей ячейке." sqref="O168"/>
    <dataValidation type="textLength" operator="lessThanOrEqual" allowBlank="1" showInputMessage="1" showErrorMessage="1" errorTitle="Ошибка" error="Допускается ввод не более 900 символов!" sqref="R168">
      <formula1>900</formula1>
    </dataValidation>
    <dataValidation allowBlank="1" showInputMessage="1" showErrorMessage="1" prompt="Для выбора выполните двойной щелчок левой клавиши мыши по соответствующей ячейке." sqref="S168"/>
    <dataValidation type="textLength" operator="lessThanOrEqual" allowBlank="1" showInputMessage="1" showErrorMessage="1" errorTitle="Ошибка" error="Допускается ввод не более 900 символов!" sqref="V168">
      <formula1>900</formula1>
    </dataValidation>
    <dataValidation type="textLength" operator="lessThanOrEqual" allowBlank="1" showInputMessage="1" showErrorMessage="1" errorTitle="Ошибка" error="Допускается ввод не более 900 символов!" sqref="W168">
      <formula1>900</formula1>
    </dataValidation>
    <dataValidation allowBlank="1" showInputMessage="1" showErrorMessage="1" prompt="Для выбора выполните двойной щелчок левой клавиши мыши по соответствующей ячейке." sqref="F169"/>
    <dataValidation allowBlank="1" showInputMessage="1" showErrorMessage="1" prompt="Выберите виды деятельности, выполнив двойной щелчок левой кнопки мыши по ячейке." sqref="G169"/>
    <dataValidation type="textLength" operator="lessThanOrEqual" allowBlank="1" showInputMessage="1" showErrorMessage="1" errorTitle="Ошибка" error="Допускается ввод не более 900 символов!" sqref="J1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9"/>
    <dataValidation type="textLength" operator="lessThanOrEqual" allowBlank="1" showInputMessage="1" showErrorMessage="1" errorTitle="Ошибка" error="Допускается ввод не более 900 символов!" sqref="R169">
      <formula1>900</formula1>
    </dataValidation>
    <dataValidation allowBlank="1" showInputMessage="1" showErrorMessage="1" prompt="Для выбора выполните двойной щелчок левой клавиши мыши по соответствующей ячейке." sqref="S169"/>
    <dataValidation allowBlank="1" showInputMessage="1" showErrorMessage="1" prompt="Для выбора выполните двойной щелчок левой клавиши мыши по соответствующей ячейке." sqref="F170"/>
    <dataValidation allowBlank="1" showInputMessage="1" showErrorMessage="1" prompt="Выберите виды деятельности, выполнив двойной щелчок левой кнопки мыши по ячейке." sqref="G1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0"/>
    <dataValidation allowBlank="1" showInputMessage="1" showErrorMessage="1" prompt="Для выбора выполните двойной щелчок левой клавиши мыши по соответствующей ячейке." sqref="F171"/>
    <dataValidation allowBlank="1" showInputMessage="1" showErrorMessage="1" prompt="Выберите виды деятельности, выполнив двойной щелчок левой кнопки мыши по ячейке." sqref="G171"/>
    <dataValidation type="textLength" operator="lessThanOrEqual" allowBlank="1" showInputMessage="1" showErrorMessage="1" errorTitle="Ошибка" error="Допускается ввод не более 900 символов!" sqref="J171">
      <formula1>900</formula1>
    </dataValidation>
    <dataValidation allowBlank="1" showInputMessage="1" showErrorMessage="1" prompt="Для выбора выполните двойной щелчок левой клавиши мыши по соответствующей ячейке." sqref="K1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1"/>
    <dataValidation allowBlank="1" showInputMessage="1" showErrorMessage="1" prompt="Для выбора выполните двойной щелчок левой клавиши мыши по соответствующей ячейке." sqref="O171"/>
    <dataValidation type="textLength" operator="lessThanOrEqual" allowBlank="1" showInputMessage="1" showErrorMessage="1" errorTitle="Ошибка" error="Допускается ввод не более 900 символов!" sqref="R171">
      <formula1>900</formula1>
    </dataValidation>
    <dataValidation allowBlank="1" showInputMessage="1" showErrorMessage="1" prompt="Для выбора выполните двойной щелчок левой клавиши мыши по соответствующей ячейке." sqref="S171"/>
    <dataValidation type="textLength" operator="lessThanOrEqual" allowBlank="1" showInputMessage="1" showErrorMessage="1" errorTitle="Ошибка" error="Допускается ввод не более 900 символов!" sqref="V171">
      <formula1>900</formula1>
    </dataValidation>
    <dataValidation type="textLength" operator="lessThanOrEqual" allowBlank="1" showInputMessage="1" showErrorMessage="1" errorTitle="Ошибка" error="Допускается ввод не более 900 символов!" sqref="W171">
      <formula1>900</formula1>
    </dataValidation>
    <dataValidation allowBlank="1" showInputMessage="1" showErrorMessage="1" prompt="Для выбора выполните двойной щелчок левой клавиши мыши по соответствующей ячейке." sqref="F172"/>
    <dataValidation allowBlank="1" showInputMessage="1" showErrorMessage="1" prompt="Выберите виды деятельности, выполнив двойной щелчок левой кнопки мыши по ячейке." sqref="G172"/>
    <dataValidation type="textLength" operator="lessThanOrEqual" allowBlank="1" showInputMessage="1" showErrorMessage="1" errorTitle="Ошибка" error="Допускается ввод не более 900 символов!" sqref="J17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2"/>
    <dataValidation type="textLength" operator="lessThanOrEqual" allowBlank="1" showInputMessage="1" showErrorMessage="1" errorTitle="Ошибка" error="Допускается ввод не более 900 символов!" sqref="R172">
      <formula1>900</formula1>
    </dataValidation>
    <dataValidation allowBlank="1" showInputMessage="1" showErrorMessage="1" prompt="Для выбора выполните двойной щелчок левой клавиши мыши по соответствующей ячейке." sqref="S172"/>
    <dataValidation allowBlank="1" showInputMessage="1" showErrorMessage="1" prompt="Для выбора выполните двойной щелчок левой клавиши мыши по соответствующей ячейке." sqref="F173"/>
    <dataValidation allowBlank="1" showInputMessage="1" showErrorMessage="1" prompt="Выберите виды деятельности, выполнив двойной щелчок левой кнопки мыши по ячейке." sqref="G1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3"/>
    <dataValidation allowBlank="1" showInputMessage="1" showErrorMessage="1" prompt="Для выбора выполните двойной щелчок левой клавиши мыши по соответствующей ячейке." sqref="F174"/>
    <dataValidation allowBlank="1" showInputMessage="1" showErrorMessage="1" prompt="Выберите виды деятельности, выполнив двойной щелчок левой кнопки мыши по ячейке." sqref="G174"/>
    <dataValidation type="textLength" operator="lessThanOrEqual" allowBlank="1" showInputMessage="1" showErrorMessage="1" errorTitle="Ошибка" error="Допускается ввод не более 900 символов!" sqref="J174">
      <formula1>900</formula1>
    </dataValidation>
    <dataValidation allowBlank="1" showInputMessage="1" showErrorMessage="1" prompt="Для выбора выполните двойной щелчок левой клавиши мыши по соответствующей ячейке." sqref="K1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4"/>
    <dataValidation allowBlank="1" showInputMessage="1" showErrorMessage="1" prompt="Для выбора выполните двойной щелчок левой клавиши мыши по соответствующей ячейке." sqref="O174"/>
    <dataValidation type="textLength" operator="lessThanOrEqual" allowBlank="1" showInputMessage="1" showErrorMessage="1" errorTitle="Ошибка" error="Допускается ввод не более 900 символов!" sqref="R174">
      <formula1>900</formula1>
    </dataValidation>
    <dataValidation allowBlank="1" showInputMessage="1" showErrorMessage="1" prompt="Для выбора выполните двойной щелчок левой клавиши мыши по соответствующей ячейке." sqref="S174"/>
    <dataValidation type="textLength" operator="lessThanOrEqual" allowBlank="1" showInputMessage="1" showErrorMessage="1" errorTitle="Ошибка" error="Допускается ввод не более 900 символов!" sqref="V174">
      <formula1>900</formula1>
    </dataValidation>
    <dataValidation type="textLength" operator="lessThanOrEqual" allowBlank="1" showInputMessage="1" showErrorMessage="1" errorTitle="Ошибка" error="Допускается ввод не более 900 символов!" sqref="W174">
      <formula1>900</formula1>
    </dataValidation>
    <dataValidation allowBlank="1" showInputMessage="1" showErrorMessage="1" prompt="Для выбора выполните двойной щелчок левой клавиши мыши по соответствующей ячейке." sqref="F176"/>
    <dataValidation allowBlank="1" showInputMessage="1" showErrorMessage="1" prompt="Выберите виды деятельности, выполнив двойной щелчок левой кнопки мыши по ячейке." sqref="G176"/>
    <dataValidation type="textLength" operator="lessThanOrEqual" allowBlank="1" showInputMessage="1" showErrorMessage="1" errorTitle="Ошибка" error="Допускается ввод не более 900 символов!" sqref="J17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6"/>
    <dataValidation type="textLength" operator="lessThanOrEqual" allowBlank="1" showInputMessage="1" showErrorMessage="1" errorTitle="Ошибка" error="Допускается ввод не более 900 символов!" sqref="R176">
      <formula1>900</formula1>
    </dataValidation>
    <dataValidation allowBlank="1" showInputMessage="1" showErrorMessage="1" prompt="Для выбора выполните двойной щелчок левой клавиши мыши по соответствующей ячейке." sqref="S176"/>
    <dataValidation allowBlank="1" showInputMessage="1" showErrorMessage="1" prompt="Для выбора выполните двойной щелчок левой клавиши мыши по соответствующей ячейке." sqref="F177"/>
    <dataValidation allowBlank="1" showInputMessage="1" showErrorMessage="1" prompt="Выберите виды деятельности, выполнив двойной щелчок левой кнопки мыши по ячейке." sqref="G1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7"/>
    <dataValidation allowBlank="1" showInputMessage="1" showErrorMessage="1" prompt="Для выбора выполните двойной щелчок левой клавиши мыши по соответствующей ячейке." sqref="F175"/>
    <dataValidation allowBlank="1" showInputMessage="1" showErrorMessage="1" prompt="Выберите виды деятельности, выполнив двойной щелчок левой кнопки мыши по ячейке." sqref="G175"/>
    <dataValidation type="textLength" operator="lessThanOrEqual" allowBlank="1" showInputMessage="1" showErrorMessage="1" errorTitle="Ошибка" error="Допускается ввод не более 900 символов!" sqref="J175">
      <formula1>900</formula1>
    </dataValidation>
    <dataValidation type="textLength" operator="lessThanOrEqual" allowBlank="1" showInputMessage="1" showErrorMessage="1" errorTitle="Ошибка" error="Допускается ввод не более 900 символов!" sqref="R175">
      <formula1>900</formula1>
    </dataValidation>
    <dataValidation type="textLength" operator="lessThanOrEqual" allowBlank="1" showInputMessage="1" showErrorMessage="1" errorTitle="Ошибка" error="Допускается ввод не более 900 символов!" sqref="V175">
      <formula1>900</formula1>
    </dataValidation>
    <dataValidation type="textLength" operator="lessThanOrEqual" allowBlank="1" showInputMessage="1" showErrorMessage="1" errorTitle="Ошибка" error="Допускается ввод не более 900 символов!" sqref="W175">
      <formula1>900</formula1>
    </dataValidation>
    <dataValidation allowBlank="1" showInputMessage="1" showErrorMessage="1" prompt="Для выбора выполните двойной щелчок левой клавиши мыши по соответствующей ячейке." sqref="F178"/>
    <dataValidation allowBlank="1" showInputMessage="1" showErrorMessage="1" prompt="Выберите виды деятельности, выполнив двойной щелчок левой кнопки мыши по ячейке." sqref="G178"/>
    <dataValidation type="textLength" operator="lessThanOrEqual" allowBlank="1" showInputMessage="1" showErrorMessage="1" errorTitle="Ошибка" error="Допускается ввод не более 900 символов!" sqref="J178">
      <formula1>900</formula1>
    </dataValidation>
    <dataValidation allowBlank="1" showInputMessage="1" showErrorMessage="1" prompt="Для выбора выполните двойной щелчок левой клавиши мыши по соответствующей ячейке." sqref="K1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8"/>
    <dataValidation allowBlank="1" showInputMessage="1" showErrorMessage="1" prompt="Для выбора выполните двойной щелчок левой клавиши мыши по соответствующей ячейке." sqref="O178"/>
    <dataValidation type="textLength" operator="lessThanOrEqual" allowBlank="1" showInputMessage="1" showErrorMessage="1" errorTitle="Ошибка" error="Допускается ввод не более 900 символов!" sqref="R178">
      <formula1>900</formula1>
    </dataValidation>
    <dataValidation allowBlank="1" showInputMessage="1" showErrorMessage="1" prompt="Для выбора выполните двойной щелчок левой клавиши мыши по соответствующей ячейке." sqref="S178"/>
    <dataValidation type="textLength" operator="lessThanOrEqual" allowBlank="1" showInputMessage="1" showErrorMessage="1" errorTitle="Ошибка" error="Допускается ввод не более 900 символов!" sqref="V178">
      <formula1>900</formula1>
    </dataValidation>
    <dataValidation type="textLength" operator="lessThanOrEqual" allowBlank="1" showInputMessage="1" showErrorMessage="1" errorTitle="Ошибка" error="Допускается ввод не более 900 символов!" sqref="W178">
      <formula1>900</formula1>
    </dataValidation>
    <dataValidation allowBlank="1" showInputMessage="1" showErrorMessage="1" prompt="Для выбора выполните двойной щелчок левой клавиши мыши по соответствующей ячейке." sqref="F179"/>
    <dataValidation allowBlank="1" showInputMessage="1" showErrorMessage="1" prompt="Выберите виды деятельности, выполнив двойной щелчок левой кнопки мыши по ячейке." sqref="G179"/>
    <dataValidation type="textLength" operator="lessThanOrEqual" allowBlank="1" showInputMessage="1" showErrorMessage="1" errorTitle="Ошибка" error="Допускается ввод не более 900 символов!" sqref="J17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9"/>
    <dataValidation type="textLength" operator="lessThanOrEqual" allowBlank="1" showInputMessage="1" showErrorMessage="1" errorTitle="Ошибка" error="Допускается ввод не более 900 символов!" sqref="R179">
      <formula1>900</formula1>
    </dataValidation>
    <dataValidation allowBlank="1" showInputMessage="1" showErrorMessage="1" prompt="Для выбора выполните двойной щелчок левой клавиши мыши по соответствующей ячейке." sqref="S179"/>
    <dataValidation allowBlank="1" showInputMessage="1" showErrorMessage="1" prompt="Для выбора выполните двойной щелчок левой клавиши мыши по соответствующей ячейке." sqref="F180"/>
    <dataValidation allowBlank="1" showInputMessage="1" showErrorMessage="1" prompt="Выберите виды деятельности, выполнив двойной щелчок левой кнопки мыши по ячейке." sqref="G1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0"/>
    <dataValidation allowBlank="1" showInputMessage="1" showErrorMessage="1" prompt="Для выбора выполните двойной щелчок левой клавиши мыши по соответствующей ячейке." sqref="F181"/>
    <dataValidation allowBlank="1" showInputMessage="1" showErrorMessage="1" prompt="Выберите виды деятельности, выполнив двойной щелчок левой кнопки мыши по ячейке." sqref="G181"/>
    <dataValidation type="textLength" operator="lessThanOrEqual" allowBlank="1" showInputMessage="1" showErrorMessage="1" errorTitle="Ошибка" error="Допускается ввод не более 900 символов!" sqref="J181">
      <formula1>900</formula1>
    </dataValidation>
    <dataValidation allowBlank="1" showInputMessage="1" showErrorMessage="1" prompt="Для выбора выполните двойной щелчок левой клавиши мыши по соответствующей ячейке." sqref="K1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1"/>
    <dataValidation allowBlank="1" showInputMessage="1" showErrorMessage="1" prompt="Для выбора выполните двойной щелчок левой клавиши мыши по соответствующей ячейке." sqref="O181"/>
    <dataValidation type="textLength" operator="lessThanOrEqual" allowBlank="1" showInputMessage="1" showErrorMessage="1" errorTitle="Ошибка" error="Допускается ввод не более 900 символов!" sqref="R181">
      <formula1>900</formula1>
    </dataValidation>
    <dataValidation allowBlank="1" showInputMessage="1" showErrorMessage="1" prompt="Для выбора выполните двойной щелчок левой клавиши мыши по соответствующей ячейке." sqref="S181"/>
    <dataValidation type="textLength" operator="lessThanOrEqual" allowBlank="1" showInputMessage="1" showErrorMessage="1" errorTitle="Ошибка" error="Допускается ввод не более 900 символов!" sqref="V181">
      <formula1>900</formula1>
    </dataValidation>
    <dataValidation type="textLength" operator="lessThanOrEqual" allowBlank="1" showInputMessage="1" showErrorMessage="1" errorTitle="Ошибка" error="Допускается ввод не более 900 символов!" sqref="W181">
      <formula1>900</formula1>
    </dataValidation>
    <dataValidation allowBlank="1" showInputMessage="1" showErrorMessage="1" prompt="Для выбора выполните двойной щелчок левой клавиши мыши по соответствующей ячейке." sqref="F182"/>
    <dataValidation allowBlank="1" showInputMessage="1" showErrorMessage="1" prompt="Выберите виды деятельности, выполнив двойной щелчок левой кнопки мыши по ячейке." sqref="G182"/>
    <dataValidation type="textLength" operator="lessThanOrEqual" allowBlank="1" showInputMessage="1" showErrorMessage="1" errorTitle="Ошибка" error="Допускается ввод не более 900 символов!" sqref="J1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
    <dataValidation type="textLength" operator="lessThanOrEqual" allowBlank="1" showInputMessage="1" showErrorMessage="1" errorTitle="Ошибка" error="Допускается ввод не более 900 символов!" sqref="R182">
      <formula1>900</formula1>
    </dataValidation>
    <dataValidation allowBlank="1" showInputMessage="1" showErrorMessage="1" prompt="Для выбора выполните двойной щелчок левой клавиши мыши по соответствующей ячейке." sqref="S182"/>
    <dataValidation allowBlank="1" showInputMessage="1" showErrorMessage="1" prompt="Для выбора выполните двойной щелчок левой клавиши мыши по соответствующей ячейке." sqref="F183"/>
    <dataValidation allowBlank="1" showInputMessage="1" showErrorMessage="1" prompt="Выберите виды деятельности, выполнив двойной щелчок левой кнопки мыши по ячейке." sqref="G1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3"/>
    <dataValidation allowBlank="1" showInputMessage="1" showErrorMessage="1" prompt="Для выбора выполните двойной щелчок левой клавиши мыши по соответствующей ячейке." sqref="F184"/>
    <dataValidation allowBlank="1" showInputMessage="1" showErrorMessage="1" prompt="Выберите виды деятельности, выполнив двойной щелчок левой кнопки мыши по ячейке." sqref="G184"/>
    <dataValidation type="textLength" operator="lessThanOrEqual" allowBlank="1" showInputMessage="1" showErrorMessage="1" errorTitle="Ошибка" error="Допускается ввод не более 900 символов!" sqref="J184">
      <formula1>900</formula1>
    </dataValidation>
    <dataValidation allowBlank="1" showInputMessage="1" showErrorMessage="1" prompt="Для выбора выполните двойной щелчок левой клавиши мыши по соответствующей ячейке." sqref="K1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4"/>
    <dataValidation allowBlank="1" showInputMessage="1" showErrorMessage="1" prompt="Для выбора выполните двойной щелчок левой клавиши мыши по соответствующей ячейке." sqref="O184"/>
    <dataValidation type="textLength" operator="lessThanOrEqual" allowBlank="1" showInputMessage="1" showErrorMessage="1" errorTitle="Ошибка" error="Допускается ввод не более 900 символов!" sqref="R184">
      <formula1>900</formula1>
    </dataValidation>
    <dataValidation allowBlank="1" showInputMessage="1" showErrorMessage="1" prompt="Для выбора выполните двойной щелчок левой клавиши мыши по соответствующей ячейке." sqref="S184"/>
    <dataValidation type="textLength" operator="lessThanOrEqual" allowBlank="1" showInputMessage="1" showErrorMessage="1" errorTitle="Ошибка" error="Допускается ввод не более 900 символов!" sqref="V184">
      <formula1>900</formula1>
    </dataValidation>
    <dataValidation type="textLength" operator="lessThanOrEqual" allowBlank="1" showInputMessage="1" showErrorMessage="1" errorTitle="Ошибка" error="Допускается ввод не более 900 символов!" sqref="W184">
      <formula1>900</formula1>
    </dataValidation>
    <dataValidation allowBlank="1" showInputMessage="1" showErrorMessage="1" prompt="Для выбора выполните двойной щелчок левой клавиши мыши по соответствующей ячейке." sqref="F185"/>
    <dataValidation allowBlank="1" showInputMessage="1" showErrorMessage="1" prompt="Выберите виды деятельности, выполнив двойной щелчок левой кнопки мыши по ячейке." sqref="G185"/>
    <dataValidation type="textLength" operator="lessThanOrEqual" allowBlank="1" showInputMessage="1" showErrorMessage="1" errorTitle="Ошибка" error="Допускается ввод не более 900 символов!" sqref="J1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5"/>
    <dataValidation type="textLength" operator="lessThanOrEqual" allowBlank="1" showInputMessage="1" showErrorMessage="1" errorTitle="Ошибка" error="Допускается ввод не более 900 символов!" sqref="R185">
      <formula1>900</formula1>
    </dataValidation>
    <dataValidation allowBlank="1" showInputMessage="1" showErrorMessage="1" prompt="Для выбора выполните двойной щелчок левой клавиши мыши по соответствующей ячейке." sqref="S185"/>
    <dataValidation allowBlank="1" showInputMessage="1" showErrorMessage="1" prompt="Для выбора выполните двойной щелчок левой клавиши мыши по соответствующей ячейке." sqref="F186"/>
    <dataValidation allowBlank="1" showInputMessage="1" showErrorMessage="1" prompt="Выберите виды деятельности, выполнив двойной щелчок левой кнопки мыши по ячейке." sqref="G1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
    <dataValidation allowBlank="1" showInputMessage="1" showErrorMessage="1" prompt="Для выбора выполните двойной щелчок левой клавиши мыши по соответствующей ячейке." sqref="F187"/>
    <dataValidation allowBlank="1" showInputMessage="1" showErrorMessage="1" prompt="Выберите виды деятельности, выполнив двойной щелчок левой кнопки мыши по ячейке." sqref="G187"/>
    <dataValidation type="textLength" operator="lessThanOrEqual" allowBlank="1" showInputMessage="1" showErrorMessage="1" errorTitle="Ошибка" error="Допускается ввод не более 900 символов!" sqref="J187">
      <formula1>900</formula1>
    </dataValidation>
    <dataValidation allowBlank="1" showInputMessage="1" showErrorMessage="1" prompt="Для выбора выполните двойной щелчок левой клавиши мыши по соответствующей ячейке." sqref="K1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7"/>
    <dataValidation allowBlank="1" showInputMessage="1" showErrorMessage="1" prompt="Для выбора выполните двойной щелчок левой клавиши мыши по соответствующей ячейке." sqref="O187"/>
    <dataValidation type="textLength" operator="lessThanOrEqual" allowBlank="1" showInputMessage="1" showErrorMessage="1" errorTitle="Ошибка" error="Допускается ввод не более 900 символов!" sqref="R187">
      <formula1>900</formula1>
    </dataValidation>
    <dataValidation allowBlank="1" showInputMessage="1" showErrorMessage="1" prompt="Для выбора выполните двойной щелчок левой клавиши мыши по соответствующей ячейке." sqref="S187"/>
    <dataValidation type="textLength" operator="lessThanOrEqual" allowBlank="1" showInputMessage="1" showErrorMessage="1" errorTitle="Ошибка" error="Допускается ввод не более 900 символов!" sqref="V187">
      <formula1>900</formula1>
    </dataValidation>
    <dataValidation type="textLength" operator="lessThanOrEqual" allowBlank="1" showInputMessage="1" showErrorMessage="1" errorTitle="Ошибка" error="Допускается ввод не более 900 символов!" sqref="W187">
      <formula1>900</formula1>
    </dataValidation>
    <dataValidation allowBlank="1" showInputMessage="1" showErrorMessage="1" prompt="Для выбора выполните двойной щелчок левой клавиши мыши по соответствующей ячейке." sqref="F188"/>
    <dataValidation allowBlank="1" showInputMessage="1" showErrorMessage="1" prompt="Выберите виды деятельности, выполнив двойной щелчок левой кнопки мыши по ячейке." sqref="G188"/>
    <dataValidation type="textLength" operator="lessThanOrEqual" allowBlank="1" showInputMessage="1" showErrorMessage="1" errorTitle="Ошибка" error="Допускается ввод не более 900 символов!" sqref="J1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8"/>
    <dataValidation type="textLength" operator="lessThanOrEqual" allowBlank="1" showInputMessage="1" showErrorMessage="1" errorTitle="Ошибка" error="Допускается ввод не более 900 символов!" sqref="R188">
      <formula1>900</formula1>
    </dataValidation>
    <dataValidation allowBlank="1" showInputMessage="1" showErrorMessage="1" prompt="Для выбора выполните двойной щелчок левой клавиши мыши по соответствующей ячейке." sqref="S188"/>
    <dataValidation allowBlank="1" showInputMessage="1" showErrorMessage="1" prompt="Для выбора выполните двойной щелчок левой клавиши мыши по соответствующей ячейке." sqref="F189"/>
    <dataValidation allowBlank="1" showInputMessage="1" showErrorMessage="1" prompt="Выберите виды деятельности, выполнив двойной щелчок левой кнопки мыши по ячейке." sqref="G1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9"/>
    <dataValidation allowBlank="1" showInputMessage="1" showErrorMessage="1" prompt="Для выбора выполните двойной щелчок левой клавиши мыши по соответствующей ячейке." sqref="F190"/>
    <dataValidation allowBlank="1" showInputMessage="1" showErrorMessage="1" prompt="Выберите виды деятельности, выполнив двойной щелчок левой кнопки мыши по ячейке." sqref="G190"/>
    <dataValidation type="textLength" operator="lessThanOrEqual" allowBlank="1" showInputMessage="1" showErrorMessage="1" errorTitle="Ошибка" error="Допускается ввод не более 900 символов!" sqref="J190">
      <formula1>900</formula1>
    </dataValidation>
    <dataValidation allowBlank="1" showInputMessage="1" showErrorMessage="1" prompt="Для выбора выполните двойной щелчок левой клавиши мыши по соответствующей ячейке." sqref="K1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0"/>
    <dataValidation allowBlank="1" showInputMessage="1" showErrorMessage="1" prompt="Для выбора выполните двойной щелчок левой клавиши мыши по соответствующей ячейке." sqref="O190"/>
    <dataValidation type="textLength" operator="lessThanOrEqual" allowBlank="1" showInputMessage="1" showErrorMessage="1" errorTitle="Ошибка" error="Допускается ввод не более 900 символов!" sqref="R190">
      <formula1>900</formula1>
    </dataValidation>
    <dataValidation allowBlank="1" showInputMessage="1" showErrorMessage="1" prompt="Для выбора выполните двойной щелчок левой клавиши мыши по соответствующей ячейке." sqref="S190"/>
    <dataValidation type="textLength" operator="lessThanOrEqual" allowBlank="1" showInputMessage="1" showErrorMessage="1" errorTitle="Ошибка" error="Допускается ввод не более 900 символов!" sqref="V190">
      <formula1>900</formula1>
    </dataValidation>
    <dataValidation type="textLength" operator="lessThanOrEqual" allowBlank="1" showInputMessage="1" showErrorMessage="1" errorTitle="Ошибка" error="Допускается ввод не более 900 символов!" sqref="W190">
      <formula1>900</formula1>
    </dataValidation>
    <dataValidation allowBlank="1" showInputMessage="1" showErrorMessage="1" prompt="Для выбора выполните двойной щелчок левой клавиши мыши по соответствующей ячейке." sqref="F192"/>
    <dataValidation allowBlank="1" showInputMessage="1" showErrorMessage="1" prompt="Выберите виды деятельности, выполнив двойной щелчок левой кнопки мыши по ячейке." sqref="G192"/>
    <dataValidation type="textLength" operator="lessThanOrEqual" allowBlank="1" showInputMessage="1" showErrorMessage="1" errorTitle="Ошибка" error="Допускается ввод не более 900 символов!" sqref="J1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2"/>
    <dataValidation type="textLength" operator="lessThanOrEqual" allowBlank="1" showInputMessage="1" showErrorMessage="1" errorTitle="Ошибка" error="Допускается ввод не более 900 символов!" sqref="R192">
      <formula1>900</formula1>
    </dataValidation>
    <dataValidation allowBlank="1" showInputMessage="1" showErrorMessage="1" prompt="Для выбора выполните двойной щелчок левой клавиши мыши по соответствующей ячейке." sqref="S192"/>
    <dataValidation allowBlank="1" showInputMessage="1" showErrorMessage="1" prompt="Для выбора выполните двойной щелчок левой клавиши мыши по соответствующей ячейке." sqref="F193"/>
    <dataValidation allowBlank="1" showInputMessage="1" showErrorMessage="1" prompt="Выберите виды деятельности, выполнив двойной щелчок левой кнопки мыши по ячейке." sqref="G19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3"/>
    <dataValidation allowBlank="1" showInputMessage="1" showErrorMessage="1" prompt="Для выбора выполните двойной щелчок левой клавиши мыши по соответствующей ячейке." sqref="F191"/>
    <dataValidation allowBlank="1" showInputMessage="1" showErrorMessage="1" prompt="Выберите виды деятельности, выполнив двойной щелчок левой кнопки мыши по ячейке." sqref="G191"/>
    <dataValidation type="textLength" operator="lessThanOrEqual" allowBlank="1" showInputMessage="1" showErrorMessage="1" errorTitle="Ошибка" error="Допускается ввод не более 900 символов!" sqref="J191">
      <formula1>900</formula1>
    </dataValidation>
    <dataValidation type="textLength" operator="lessThanOrEqual" allowBlank="1" showInputMessage="1" showErrorMessage="1" errorTitle="Ошибка" error="Допускается ввод не более 900 символов!" sqref="R191">
      <formula1>900</formula1>
    </dataValidation>
    <dataValidation type="textLength" operator="lessThanOrEqual" allowBlank="1" showInputMessage="1" showErrorMessage="1" errorTitle="Ошибка" error="Допускается ввод не более 900 символов!" sqref="V191">
      <formula1>900</formula1>
    </dataValidation>
    <dataValidation type="textLength" operator="lessThanOrEqual" allowBlank="1" showInputMessage="1" showErrorMessage="1" errorTitle="Ошибка" error="Допускается ввод не более 900 символов!" sqref="W191">
      <formula1>900</formula1>
    </dataValidation>
    <dataValidation allowBlank="1" showInputMessage="1" showErrorMessage="1" prompt="Для выбора выполните двойной щелчок левой клавиши мыши по соответствующей ячейке." sqref="F194"/>
    <dataValidation allowBlank="1" showInputMessage="1" showErrorMessage="1" prompt="Выберите виды деятельности, выполнив двойной щелчок левой кнопки мыши по ячейке." sqref="G194"/>
    <dataValidation type="textLength" operator="lessThanOrEqual" allowBlank="1" showInputMessage="1" showErrorMessage="1" errorTitle="Ошибка" error="Допускается ввод не более 900 символов!" sqref="J194">
      <formula1>900</formula1>
    </dataValidation>
    <dataValidation allowBlank="1" showInputMessage="1" showErrorMessage="1" prompt="Для выбора выполните двойной щелчок левой клавиши мыши по соответствующей ячейке." sqref="K1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
    <dataValidation allowBlank="1" showInputMessage="1" showErrorMessage="1" prompt="Для выбора выполните двойной щелчок левой клавиши мыши по соответствующей ячейке." sqref="O194"/>
    <dataValidation type="textLength" operator="lessThanOrEqual" allowBlank="1" showInputMessage="1" showErrorMessage="1" errorTitle="Ошибка" error="Допускается ввод не более 900 символов!" sqref="R194">
      <formula1>900</formula1>
    </dataValidation>
    <dataValidation allowBlank="1" showInputMessage="1" showErrorMessage="1" prompt="Для выбора выполните двойной щелчок левой клавиши мыши по соответствующей ячейке." sqref="S194"/>
    <dataValidation type="textLength" operator="lessThanOrEqual" allowBlank="1" showInputMessage="1" showErrorMessage="1" errorTitle="Ошибка" error="Допускается ввод не более 900 символов!" sqref="V194">
      <formula1>900</formula1>
    </dataValidation>
    <dataValidation type="textLength" operator="lessThanOrEqual" allowBlank="1" showInputMessage="1" showErrorMessage="1" errorTitle="Ошибка" error="Допускается ввод не более 900 символов!" sqref="W194">
      <formula1>900</formula1>
    </dataValidation>
    <dataValidation allowBlank="1" showInputMessage="1" showErrorMessage="1" prompt="Для выбора выполните двойной щелчок левой клавиши мыши по соответствующей ячейке." sqref="F195"/>
    <dataValidation allowBlank="1" showInputMessage="1" showErrorMessage="1" prompt="Выберите виды деятельности, выполнив двойной щелчок левой кнопки мыши по ячейке." sqref="G195"/>
    <dataValidation type="textLength" operator="lessThanOrEqual" allowBlank="1" showInputMessage="1" showErrorMessage="1" errorTitle="Ошибка" error="Допускается ввод не более 900 символов!" sqref="J1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5"/>
    <dataValidation type="textLength" operator="lessThanOrEqual" allowBlank="1" showInputMessage="1" showErrorMessage="1" errorTitle="Ошибка" error="Допускается ввод не более 900 символов!" sqref="R195">
      <formula1>900</formula1>
    </dataValidation>
    <dataValidation allowBlank="1" showInputMessage="1" showErrorMessage="1" prompt="Для выбора выполните двойной щелчок левой клавиши мыши по соответствующей ячейке." sqref="S195"/>
    <dataValidation allowBlank="1" showInputMessage="1" showErrorMessage="1" prompt="Для выбора выполните двойной щелчок левой клавиши мыши по соответствующей ячейке." sqref="F196"/>
    <dataValidation allowBlank="1" showInputMessage="1" showErrorMessage="1" prompt="Выберите виды деятельности, выполнив двойной щелчок левой кнопки мыши по ячейке." sqref="G19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6"/>
    <dataValidation allowBlank="1" showInputMessage="1" showErrorMessage="1" prompt="Для выбора выполните двойной щелчок левой клавиши мыши по соответствующей ячейке." sqref="F197"/>
    <dataValidation allowBlank="1" showInputMessage="1" showErrorMessage="1" prompt="Выберите виды деятельности, выполнив двойной щелчок левой кнопки мыши по ячейке." sqref="G197"/>
    <dataValidation type="textLength" operator="lessThanOrEqual" allowBlank="1" showInputMessage="1" showErrorMessage="1" errorTitle="Ошибка" error="Допускается ввод не более 900 символов!" sqref="J197">
      <formula1>900</formula1>
    </dataValidation>
    <dataValidation allowBlank="1" showInputMessage="1" showErrorMessage="1" prompt="Для выбора выполните двойной щелчок левой клавиши мыши по соответствующей ячейке." sqref="K19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7"/>
    <dataValidation allowBlank="1" showInputMessage="1" showErrorMessage="1" prompt="Для выбора выполните двойной щелчок левой клавиши мыши по соответствующей ячейке." sqref="O197"/>
    <dataValidation type="textLength" operator="lessThanOrEqual" allowBlank="1" showInputMessage="1" showErrorMessage="1" errorTitle="Ошибка" error="Допускается ввод не более 900 символов!" sqref="R197">
      <formula1>900</formula1>
    </dataValidation>
    <dataValidation allowBlank="1" showInputMessage="1" showErrorMessage="1" prompt="Для выбора выполните двойной щелчок левой клавиши мыши по соответствующей ячейке." sqref="S197"/>
    <dataValidation type="textLength" operator="lessThanOrEqual" allowBlank="1" showInputMessage="1" showErrorMessage="1" errorTitle="Ошибка" error="Допускается ввод не более 900 символов!" sqref="V197">
      <formula1>900</formula1>
    </dataValidation>
    <dataValidation type="textLength" operator="lessThanOrEqual" allowBlank="1" showInputMessage="1" showErrorMessage="1" errorTitle="Ошибка" error="Допускается ввод не более 900 символов!" sqref="W197">
      <formula1>900</formula1>
    </dataValidation>
    <dataValidation allowBlank="1" showInputMessage="1" showErrorMessage="1" prompt="Для выбора выполните двойной щелчок левой клавиши мыши по соответствующей ячейке." sqref="F201"/>
    <dataValidation allowBlank="1" showInputMessage="1" showErrorMessage="1" prompt="Выберите виды деятельности, выполнив двойной щелчок левой кнопки мыши по ячейке." sqref="G201"/>
    <dataValidation type="textLength" operator="lessThanOrEqual" allowBlank="1" showInputMessage="1" showErrorMessage="1" errorTitle="Ошибка" error="Допускается ввод не более 900 символов!" sqref="J2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1"/>
    <dataValidation type="textLength" operator="lessThanOrEqual" allowBlank="1" showInputMessage="1" showErrorMessage="1" errorTitle="Ошибка" error="Допускается ввод не более 900 символов!" sqref="R201">
      <formula1>900</formula1>
    </dataValidation>
    <dataValidation allowBlank="1" showInputMessage="1" showErrorMessage="1" prompt="Для выбора выполните двойной щелчок левой клавиши мыши по соответствующей ячейке." sqref="S201"/>
    <dataValidation allowBlank="1" showInputMessage="1" showErrorMessage="1" prompt="Для выбора выполните двойной щелчок левой клавиши мыши по соответствующей ячейке." sqref="F202"/>
    <dataValidation allowBlank="1" showInputMessage="1" showErrorMessage="1" prompt="Выберите виды деятельности, выполнив двойной щелчок левой кнопки мыши по ячейке." sqref="G2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2"/>
    <dataValidation allowBlank="1" showInputMessage="1" showErrorMessage="1" prompt="Для выбора выполните двойной щелчок левой клавиши мыши по соответствующей ячейке." sqref="F198"/>
    <dataValidation allowBlank="1" showInputMessage="1" showErrorMessage="1" prompt="Выберите виды деятельности, выполнив двойной щелчок левой кнопки мыши по ячейке." sqref="G198"/>
    <dataValidation type="textLength" operator="lessThanOrEqual" allowBlank="1" showInputMessage="1" showErrorMessage="1" errorTitle="Ошибка" error="Допускается ввод не более 900 символов!" sqref="J198">
      <formula1>900</formula1>
    </dataValidation>
    <dataValidation type="textLength" operator="lessThanOrEqual" allowBlank="1" showInputMessage="1" showErrorMessage="1" errorTitle="Ошибка" error="Допускается ввод не более 900 символов!" sqref="R198">
      <formula1>900</formula1>
    </dataValidation>
    <dataValidation type="textLength" operator="lessThanOrEqual" allowBlank="1" showInputMessage="1" showErrorMessage="1" errorTitle="Ошибка" error="Допускается ввод не более 900 символов!" sqref="V198">
      <formula1>900</formula1>
    </dataValidation>
    <dataValidation type="textLength" operator="lessThanOrEqual" allowBlank="1" showInputMessage="1" showErrorMessage="1" errorTitle="Ошибка" error="Допускается ввод не более 900 символов!" sqref="W198">
      <formula1>900</formula1>
    </dataValidation>
    <dataValidation allowBlank="1" showInputMessage="1" showErrorMessage="1" prompt="Для выбора выполните двойной щелчок левой клавиши мыши по соответствующей ячейке." sqref="F199"/>
    <dataValidation allowBlank="1" showInputMessage="1" showErrorMessage="1" prompt="Выберите виды деятельности, выполнив двойной щелчок левой кнопки мыши по ячейке." sqref="G199"/>
    <dataValidation type="textLength" operator="lessThanOrEqual" allowBlank="1" showInputMessage="1" showErrorMessage="1" errorTitle="Ошибка" error="Допускается ввод не более 900 символов!" sqref="J199">
      <formula1>900</formula1>
    </dataValidation>
    <dataValidation type="textLength" operator="lessThanOrEqual" allowBlank="1" showInputMessage="1" showErrorMessage="1" errorTitle="Ошибка" error="Допускается ввод не более 900 символов!" sqref="R199">
      <formula1>900</formula1>
    </dataValidation>
    <dataValidation type="textLength" operator="lessThanOrEqual" allowBlank="1" showInputMessage="1" showErrorMessage="1" errorTitle="Ошибка" error="Допускается ввод не более 900 символов!" sqref="V199">
      <formula1>900</formula1>
    </dataValidation>
    <dataValidation type="textLength" operator="lessThanOrEqual" allowBlank="1" showInputMessage="1" showErrorMessage="1" errorTitle="Ошибка" error="Допускается ввод не более 900 символов!" sqref="W199">
      <formula1>900</formula1>
    </dataValidation>
    <dataValidation allowBlank="1" showInputMessage="1" showErrorMessage="1" prompt="Для выбора выполните двойной щелчок левой клавиши мыши по соответствующей ячейке." sqref="F200"/>
    <dataValidation allowBlank="1" showInputMessage="1" showErrorMessage="1" prompt="Выберите виды деятельности, выполнив двойной щелчок левой кнопки мыши по ячейке." sqref="G200"/>
    <dataValidation type="textLength" operator="lessThanOrEqual" allowBlank="1" showInputMessage="1" showErrorMessage="1" errorTitle="Ошибка" error="Допускается ввод не более 900 символов!" sqref="J200">
      <formula1>900</formula1>
    </dataValidation>
    <dataValidation type="textLength" operator="lessThanOrEqual" allowBlank="1" showInputMessage="1" showErrorMessage="1" errorTitle="Ошибка" error="Допускается ввод не более 900 символов!" sqref="R200">
      <formula1>900</formula1>
    </dataValidation>
    <dataValidation type="textLength" operator="lessThanOrEqual" allowBlank="1" showInputMessage="1" showErrorMessage="1" errorTitle="Ошибка" error="Допускается ввод не более 900 символов!" sqref="V200">
      <formula1>900</formula1>
    </dataValidation>
    <dataValidation type="textLength" operator="lessThanOrEqual" allowBlank="1" showInputMessage="1" showErrorMessage="1" errorTitle="Ошибка" error="Допускается ввод не более 900 символов!" sqref="W200">
      <formula1>900</formula1>
    </dataValidation>
    <dataValidation allowBlank="1" showInputMessage="1" showErrorMessage="1" prompt="Для выбора выполните двойной щелчок левой клавиши мыши по соответствующей ячейке." sqref="F203"/>
    <dataValidation allowBlank="1" showInputMessage="1" showErrorMessage="1" prompt="Выберите виды деятельности, выполнив двойной щелчок левой кнопки мыши по ячейке." sqref="G203"/>
    <dataValidation type="textLength" operator="lessThanOrEqual" allowBlank="1" showInputMessage="1" showErrorMessage="1" errorTitle="Ошибка" error="Допускается ввод не более 900 символов!" sqref="J203">
      <formula1>900</formula1>
    </dataValidation>
    <dataValidation allowBlank="1" showInputMessage="1" showErrorMessage="1" prompt="Для выбора выполните двойной щелчок левой клавиши мыши по соответствующей ячейке." sqref="K2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3"/>
    <dataValidation allowBlank="1" showInputMessage="1" showErrorMessage="1" prompt="Для выбора выполните двойной щелчок левой клавиши мыши по соответствующей ячейке." sqref="O203"/>
    <dataValidation type="textLength" operator="lessThanOrEqual" allowBlank="1" showInputMessage="1" showErrorMessage="1" errorTitle="Ошибка" error="Допускается ввод не более 900 символов!" sqref="R203">
      <formula1>900</formula1>
    </dataValidation>
    <dataValidation allowBlank="1" showInputMessage="1" showErrorMessage="1" prompt="Для выбора выполните двойной щелчок левой клавиши мыши по соответствующей ячейке." sqref="S203"/>
    <dataValidation type="textLength" operator="lessThanOrEqual" allowBlank="1" showInputMessage="1" showErrorMessage="1" errorTitle="Ошибка" error="Допускается ввод не более 900 символов!" sqref="V203">
      <formula1>900</formula1>
    </dataValidation>
    <dataValidation type="textLength" operator="lessThanOrEqual" allowBlank="1" showInputMessage="1" showErrorMessage="1" errorTitle="Ошибка" error="Допускается ввод не более 900 символов!" sqref="W203">
      <formula1>900</formula1>
    </dataValidation>
    <dataValidation allowBlank="1" showInputMessage="1" showErrorMessage="1" prompt="Для выбора выполните двойной щелчок левой клавиши мыши по соответствующей ячейке." sqref="F204"/>
    <dataValidation allowBlank="1" showInputMessage="1" showErrorMessage="1" prompt="Выберите виды деятельности, выполнив двойной щелчок левой кнопки мыши по ячейке." sqref="G204"/>
    <dataValidation type="textLength" operator="lessThanOrEqual" allowBlank="1" showInputMessage="1" showErrorMessage="1" errorTitle="Ошибка" error="Допускается ввод не более 900 символов!" sqref="J2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4"/>
    <dataValidation type="textLength" operator="lessThanOrEqual" allowBlank="1" showInputMessage="1" showErrorMessage="1" errorTitle="Ошибка" error="Допускается ввод не более 900 символов!" sqref="R204">
      <formula1>900</formula1>
    </dataValidation>
    <dataValidation allowBlank="1" showInputMessage="1" showErrorMessage="1" prompt="Для выбора выполните двойной щелчок левой клавиши мыши по соответствующей ячейке." sqref="S204"/>
    <dataValidation allowBlank="1" showInputMessage="1" showErrorMessage="1" prompt="Для выбора выполните двойной щелчок левой клавиши мыши по соответствующей ячейке." sqref="F205"/>
    <dataValidation allowBlank="1" showInputMessage="1" showErrorMessage="1" prompt="Выберите виды деятельности, выполнив двойной щелчок левой кнопки мыши по ячейке." sqref="G2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5"/>
    <dataValidation allowBlank="1" showInputMessage="1" showErrorMessage="1" prompt="Для выбора выполните двойной щелчок левой клавиши мыши по соответствующей ячейке." sqref="F206"/>
    <dataValidation allowBlank="1" showInputMessage="1" showErrorMessage="1" prompt="Выберите виды деятельности, выполнив двойной щелчок левой кнопки мыши по ячейке." sqref="G206"/>
    <dataValidation type="textLength" operator="lessThanOrEqual" allowBlank="1" showInputMessage="1" showErrorMessage="1" errorTitle="Ошибка" error="Допускается ввод не более 900 символов!" sqref="J206">
      <formula1>900</formula1>
    </dataValidation>
    <dataValidation allowBlank="1" showInputMessage="1" showErrorMessage="1" prompt="Для выбора выполните двойной щелчок левой клавиши мыши по соответствующей ячейке." sqref="K2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6"/>
    <dataValidation allowBlank="1" showInputMessage="1" showErrorMessage="1" prompt="Для выбора выполните двойной щелчок левой клавиши мыши по соответствующей ячейке." sqref="O206"/>
    <dataValidation type="textLength" operator="lessThanOrEqual" allowBlank="1" showInputMessage="1" showErrorMessage="1" errorTitle="Ошибка" error="Допускается ввод не более 900 символов!" sqref="R206">
      <formula1>900</formula1>
    </dataValidation>
    <dataValidation allowBlank="1" showInputMessage="1" showErrorMessage="1" prompt="Для выбора выполните двойной щелчок левой клавиши мыши по соответствующей ячейке." sqref="S206"/>
    <dataValidation type="textLength" operator="lessThanOrEqual" allowBlank="1" showInputMessage="1" showErrorMessage="1" errorTitle="Ошибка" error="Допускается ввод не более 900 символов!" sqref="V206">
      <formula1>900</formula1>
    </dataValidation>
    <dataValidation type="textLength" operator="lessThanOrEqual" allowBlank="1" showInputMessage="1" showErrorMessage="1" errorTitle="Ошибка" error="Допускается ввод не более 900 символов!" sqref="W206">
      <formula1>900</formula1>
    </dataValidation>
    <dataValidation allowBlank="1" showInputMessage="1" showErrorMessage="1" prompt="Для выбора выполните двойной щелчок левой клавиши мыши по соответствующей ячейке." sqref="F207"/>
    <dataValidation allowBlank="1" showInputMessage="1" showErrorMessage="1" prompt="Выберите виды деятельности, выполнив двойной щелчок левой кнопки мыши по ячейке." sqref="G207"/>
    <dataValidation type="textLength" operator="lessThanOrEqual" allowBlank="1" showInputMessage="1" showErrorMessage="1" errorTitle="Ошибка" error="Допускается ввод не более 900 символов!" sqref="J2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7"/>
    <dataValidation type="textLength" operator="lessThanOrEqual" allowBlank="1" showInputMessage="1" showErrorMessage="1" errorTitle="Ошибка" error="Допускается ввод не более 900 символов!" sqref="R207">
      <formula1>900</formula1>
    </dataValidation>
    <dataValidation allowBlank="1" showInputMessage="1" showErrorMessage="1" prompt="Для выбора выполните двойной щелчок левой клавиши мыши по соответствующей ячейке." sqref="S207"/>
    <dataValidation allowBlank="1" showInputMessage="1" showErrorMessage="1" prompt="Для выбора выполните двойной щелчок левой клавиши мыши по соответствующей ячейке." sqref="F208"/>
    <dataValidation allowBlank="1" showInputMessage="1" showErrorMessage="1" prompt="Выберите виды деятельности, выполнив двойной щелчок левой кнопки мыши по ячейке." sqref="G2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8"/>
    <dataValidation allowBlank="1" showInputMessage="1" showErrorMessage="1" prompt="Для выбора выполните двойной щелчок левой клавиши мыши по соответствующей ячейке." sqref="F209"/>
    <dataValidation allowBlank="1" showInputMessage="1" showErrorMessage="1" prompt="Выберите виды деятельности, выполнив двойной щелчок левой кнопки мыши по ячейке." sqref="G209"/>
    <dataValidation type="textLength" operator="lessThanOrEqual" allowBlank="1" showInputMessage="1" showErrorMessage="1" errorTitle="Ошибка" error="Допускается ввод не более 900 символов!" sqref="J209">
      <formula1>900</formula1>
    </dataValidation>
    <dataValidation allowBlank="1" showInputMessage="1" showErrorMessage="1" prompt="Для выбора выполните двойной щелчок левой клавиши мыши по соответствующей ячейке." sqref="K2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9"/>
    <dataValidation allowBlank="1" showInputMessage="1" showErrorMessage="1" prompt="Для выбора выполните двойной щелчок левой клавиши мыши по соответствующей ячейке." sqref="O209"/>
    <dataValidation type="textLength" operator="lessThanOrEqual" allowBlank="1" showInputMessage="1" showErrorMessage="1" errorTitle="Ошибка" error="Допускается ввод не более 900 символов!" sqref="R209">
      <formula1>900</formula1>
    </dataValidation>
    <dataValidation allowBlank="1" showInputMessage="1" showErrorMessage="1" prompt="Для выбора выполните двойной щелчок левой клавиши мыши по соответствующей ячейке." sqref="S209"/>
    <dataValidation type="textLength" operator="lessThanOrEqual" allowBlank="1" showInputMessage="1" showErrorMessage="1" errorTitle="Ошибка" error="Допускается ввод не более 900 символов!" sqref="V209">
      <formula1>900</formula1>
    </dataValidation>
    <dataValidation type="textLength" operator="lessThanOrEqual" allowBlank="1" showInputMessage="1" showErrorMessage="1" errorTitle="Ошибка" error="Допускается ввод не более 900 символов!" sqref="W209">
      <formula1>900</formula1>
    </dataValidation>
    <dataValidation allowBlank="1" showInputMessage="1" showErrorMessage="1" prompt="Для выбора выполните двойной щелчок левой клавиши мыши по соответствующей ячейке." sqref="F211"/>
    <dataValidation allowBlank="1" showInputMessage="1" showErrorMessage="1" prompt="Выберите виды деятельности, выполнив двойной щелчок левой кнопки мыши по ячейке." sqref="G211"/>
    <dataValidation type="textLength" operator="lessThanOrEqual" allowBlank="1" showInputMessage="1" showErrorMessage="1" errorTitle="Ошибка" error="Допускается ввод не более 900 символов!" sqref="J2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1"/>
    <dataValidation type="textLength" operator="lessThanOrEqual" allowBlank="1" showInputMessage="1" showErrorMessage="1" errorTitle="Ошибка" error="Допускается ввод не более 900 символов!" sqref="R211">
      <formula1>900</formula1>
    </dataValidation>
    <dataValidation allowBlank="1" showInputMessage="1" showErrorMessage="1" prompt="Для выбора выполните двойной щелчок левой клавиши мыши по соответствующей ячейке." sqref="S211"/>
    <dataValidation allowBlank="1" showInputMessage="1" showErrorMessage="1" prompt="Для выбора выполните двойной щелчок левой клавиши мыши по соответствующей ячейке." sqref="F212"/>
    <dataValidation allowBlank="1" showInputMessage="1" showErrorMessage="1" prompt="Выберите виды деятельности, выполнив двойной щелчок левой кнопки мыши по ячейке." sqref="G2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2"/>
    <dataValidation allowBlank="1" showInputMessage="1" showErrorMessage="1" prompt="Для выбора выполните двойной щелчок левой клавиши мыши по соответствующей ячейке." sqref="F210"/>
    <dataValidation allowBlank="1" showInputMessage="1" showErrorMessage="1" prompt="Выберите виды деятельности, выполнив двойной щелчок левой кнопки мыши по ячейке." sqref="G210"/>
    <dataValidation type="textLength" operator="lessThanOrEqual" allowBlank="1" showInputMessage="1" showErrorMessage="1" errorTitle="Ошибка" error="Допускается ввод не более 900 символов!" sqref="J210">
      <formula1>900</formula1>
    </dataValidation>
    <dataValidation type="textLength" operator="lessThanOrEqual" allowBlank="1" showInputMessage="1" showErrorMessage="1" errorTitle="Ошибка" error="Допускается ввод не более 900 символов!" sqref="R210">
      <formula1>900</formula1>
    </dataValidation>
    <dataValidation type="textLength" operator="lessThanOrEqual" allowBlank="1" showInputMessage="1" showErrorMessage="1" errorTitle="Ошибка" error="Допускается ввод не более 900 символов!" sqref="V210">
      <formula1>900</formula1>
    </dataValidation>
    <dataValidation type="textLength" operator="lessThanOrEqual" allowBlank="1" showInputMessage="1" showErrorMessage="1" errorTitle="Ошибка" error="Допускается ввод не более 900 символов!" sqref="W210">
      <formula1>900</formula1>
    </dataValidation>
    <dataValidation allowBlank="1" showInputMessage="1" showErrorMessage="1" prompt="Для выбора выполните двойной щелчок левой клавиши мыши по соответствующей ячейке." sqref="F213"/>
    <dataValidation allowBlank="1" showInputMessage="1" showErrorMessage="1" prompt="Выберите виды деятельности, выполнив двойной щелчок левой кнопки мыши по ячейке." sqref="G213"/>
    <dataValidation type="textLength" operator="lessThanOrEqual" allowBlank="1" showInputMessage="1" showErrorMessage="1" errorTitle="Ошибка" error="Допускается ввод не более 900 символов!" sqref="J213">
      <formula1>900</formula1>
    </dataValidation>
    <dataValidation allowBlank="1" showInputMessage="1" showErrorMessage="1" prompt="Для выбора выполните двойной щелчок левой клавиши мыши по соответствующей ячейке." sqref="K2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3"/>
    <dataValidation allowBlank="1" showInputMessage="1" showErrorMessage="1" prompt="Для выбора выполните двойной щелчок левой клавиши мыши по соответствующей ячейке." sqref="O213"/>
    <dataValidation type="textLength" operator="lessThanOrEqual" allowBlank="1" showInputMessage="1" showErrorMessage="1" errorTitle="Ошибка" error="Допускается ввод не более 900 символов!" sqref="R213">
      <formula1>900</formula1>
    </dataValidation>
    <dataValidation allowBlank="1" showInputMessage="1" showErrorMessage="1" prompt="Для выбора выполните двойной щелчок левой клавиши мыши по соответствующей ячейке." sqref="S213"/>
    <dataValidation type="textLength" operator="lessThanOrEqual" allowBlank="1" showInputMessage="1" showErrorMessage="1" errorTitle="Ошибка" error="Допускается ввод не более 900 символов!" sqref="V213">
      <formula1>900</formula1>
    </dataValidation>
    <dataValidation type="textLength" operator="lessThanOrEqual" allowBlank="1" showInputMessage="1" showErrorMessage="1" errorTitle="Ошибка" error="Допускается ввод не более 900 символов!" sqref="W213">
      <formula1>900</formula1>
    </dataValidation>
    <dataValidation allowBlank="1" showInputMessage="1" showErrorMessage="1" prompt="Для выбора выполните двойной щелчок левой клавиши мыши по соответствующей ячейке." sqref="F214"/>
    <dataValidation allowBlank="1" showInputMessage="1" showErrorMessage="1" prompt="Выберите виды деятельности, выполнив двойной щелчок левой кнопки мыши по ячейке." sqref="G214"/>
    <dataValidation type="textLength" operator="lessThanOrEqual" allowBlank="1" showInputMessage="1" showErrorMessage="1" errorTitle="Ошибка" error="Допускается ввод не более 900 символов!" sqref="J2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4"/>
    <dataValidation type="textLength" operator="lessThanOrEqual" allowBlank="1" showInputMessage="1" showErrorMessage="1" errorTitle="Ошибка" error="Допускается ввод не более 900 символов!" sqref="R214">
      <formula1>900</formula1>
    </dataValidation>
    <dataValidation allowBlank="1" showInputMessage="1" showErrorMessage="1" prompt="Для выбора выполните двойной щелчок левой клавиши мыши по соответствующей ячейке." sqref="S214"/>
    <dataValidation allowBlank="1" showInputMessage="1" showErrorMessage="1" prompt="Для выбора выполните двойной щелчок левой клавиши мыши по соответствующей ячейке." sqref="F215"/>
    <dataValidation allowBlank="1" showInputMessage="1" showErrorMessage="1" prompt="Выберите виды деятельности, выполнив двойной щелчок левой кнопки мыши по ячейке." sqref="G2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5"/>
    <dataValidation allowBlank="1" showInputMessage="1" showErrorMessage="1" prompt="Для выбора выполните двойной щелчок левой клавиши мыши по соответствующей ячейке." sqref="F216"/>
    <dataValidation allowBlank="1" showInputMessage="1" showErrorMessage="1" prompt="Выберите виды деятельности, выполнив двойной щелчок левой кнопки мыши по ячейке." sqref="G216"/>
    <dataValidation type="textLength" operator="lessThanOrEqual" allowBlank="1" showInputMessage="1" showErrorMessage="1" errorTitle="Ошибка" error="Допускается ввод не более 900 символов!" sqref="J216">
      <formula1>900</formula1>
    </dataValidation>
    <dataValidation allowBlank="1" showInputMessage="1" showErrorMessage="1" prompt="Для выбора выполните двойной щелчок левой клавиши мыши по соответствующей ячейке." sqref="K2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6"/>
    <dataValidation allowBlank="1" showInputMessage="1" showErrorMessage="1" prompt="Для выбора выполните двойной щелчок левой клавиши мыши по соответствующей ячейке." sqref="O216"/>
    <dataValidation type="textLength" operator="lessThanOrEqual" allowBlank="1" showInputMessage="1" showErrorMessage="1" errorTitle="Ошибка" error="Допускается ввод не более 900 символов!" sqref="R216">
      <formula1>900</formula1>
    </dataValidation>
    <dataValidation allowBlank="1" showInputMessage="1" showErrorMessage="1" prompt="Для выбора выполните двойной щелчок левой клавиши мыши по соответствующей ячейке." sqref="S216"/>
    <dataValidation type="textLength" operator="lessThanOrEqual" allowBlank="1" showInputMessage="1" showErrorMessage="1" errorTitle="Ошибка" error="Допускается ввод не более 900 символов!" sqref="V216">
      <formula1>900</formula1>
    </dataValidation>
    <dataValidation type="textLength" operator="lessThanOrEqual" allowBlank="1" showInputMessage="1" showErrorMessage="1" errorTitle="Ошибка" error="Допускается ввод не более 900 символов!" sqref="W216">
      <formula1>900</formula1>
    </dataValidation>
    <dataValidation allowBlank="1" showInputMessage="1" showErrorMessage="1" prompt="Для выбора выполните двойной щелчок левой клавиши мыши по соответствующей ячейке." sqref="F218"/>
    <dataValidation allowBlank="1" showInputMessage="1" showErrorMessage="1" prompt="Выберите виды деятельности, выполнив двойной щелчок левой кнопки мыши по ячейке." sqref="G218"/>
    <dataValidation type="textLength" operator="lessThanOrEqual" allowBlank="1" showInputMessage="1" showErrorMessage="1" errorTitle="Ошибка" error="Допускается ввод не более 900 символов!" sqref="J2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8"/>
    <dataValidation type="textLength" operator="lessThanOrEqual" allowBlank="1" showInputMessage="1" showErrorMessage="1" errorTitle="Ошибка" error="Допускается ввод не более 900 символов!" sqref="R218">
      <formula1>900</formula1>
    </dataValidation>
    <dataValidation allowBlank="1" showInputMessage="1" showErrorMessage="1" prompt="Для выбора выполните двойной щелчок левой клавиши мыши по соответствующей ячейке." sqref="S218"/>
    <dataValidation allowBlank="1" showInputMessage="1" showErrorMessage="1" prompt="Для выбора выполните двойной щелчок левой клавиши мыши по соответствующей ячейке." sqref="F219"/>
    <dataValidation allowBlank="1" showInputMessage="1" showErrorMessage="1" prompt="Выберите виды деятельности, выполнив двойной щелчок левой кнопки мыши по ячейке." sqref="G2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9"/>
    <dataValidation allowBlank="1" showInputMessage="1" showErrorMessage="1" prompt="Для выбора выполните двойной щелчок левой клавиши мыши по соответствующей ячейке." sqref="F217"/>
    <dataValidation allowBlank="1" showInputMessage="1" showErrorMessage="1" prompt="Выберите виды деятельности, выполнив двойной щелчок левой кнопки мыши по ячейке." sqref="G217"/>
    <dataValidation type="textLength" operator="lessThanOrEqual" allowBlank="1" showInputMessage="1" showErrorMessage="1" errorTitle="Ошибка" error="Допускается ввод не более 900 символов!" sqref="J217">
      <formula1>900</formula1>
    </dataValidation>
    <dataValidation type="textLength" operator="lessThanOrEqual" allowBlank="1" showInputMessage="1" showErrorMessage="1" errorTitle="Ошибка" error="Допускается ввод не более 900 символов!" sqref="R217">
      <formula1>900</formula1>
    </dataValidation>
    <dataValidation type="textLength" operator="lessThanOrEqual" allowBlank="1" showInputMessage="1" showErrorMessage="1" errorTitle="Ошибка" error="Допускается ввод не более 900 символов!" sqref="V217">
      <formula1>900</formula1>
    </dataValidation>
    <dataValidation type="textLength" operator="lessThanOrEqual" allowBlank="1" showInputMessage="1" showErrorMessage="1" errorTitle="Ошибка" error="Допускается ввод не более 900 символов!" sqref="W217">
      <formula1>900</formula1>
    </dataValidation>
    <dataValidation allowBlank="1" showInputMessage="1" showErrorMessage="1" prompt="Для выбора выполните двойной щелчок левой клавиши мыши по соответствующей ячейке." sqref="F220"/>
    <dataValidation allowBlank="1" showInputMessage="1" showErrorMessage="1" prompt="Выберите виды деятельности, выполнив двойной щелчок левой кнопки мыши по ячейке." sqref="G220"/>
    <dataValidation type="textLength" operator="lessThanOrEqual" allowBlank="1" showInputMessage="1" showErrorMessage="1" errorTitle="Ошибка" error="Допускается ввод не более 900 символов!" sqref="J220">
      <formula1>900</formula1>
    </dataValidation>
    <dataValidation allowBlank="1" showInputMessage="1" showErrorMessage="1" prompt="Для выбора выполните двойной щелчок левой клавиши мыши по соответствующей ячейке." sqref="K2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0"/>
    <dataValidation allowBlank="1" showInputMessage="1" showErrorMessage="1" prompt="Для выбора выполните двойной щелчок левой клавиши мыши по соответствующей ячейке." sqref="O220"/>
    <dataValidation type="textLength" operator="lessThanOrEqual" allowBlank="1" showInputMessage="1" showErrorMessage="1" errorTitle="Ошибка" error="Допускается ввод не более 900 символов!" sqref="R220">
      <formula1>900</formula1>
    </dataValidation>
    <dataValidation allowBlank="1" showInputMessage="1" showErrorMessage="1" prompt="Для выбора выполните двойной щелчок левой клавиши мыши по соответствующей ячейке." sqref="S220"/>
    <dataValidation type="textLength" operator="lessThanOrEqual" allowBlank="1" showInputMessage="1" showErrorMessage="1" errorTitle="Ошибка" error="Допускается ввод не более 900 символов!" sqref="V220">
      <formula1>900</formula1>
    </dataValidation>
    <dataValidation type="textLength" operator="lessThanOrEqual" allowBlank="1" showInputMessage="1" showErrorMessage="1" errorTitle="Ошибка" error="Допускается ввод не более 900 символов!" sqref="W220">
      <formula1>900</formula1>
    </dataValidation>
    <dataValidation allowBlank="1" showInputMessage="1" showErrorMessage="1" prompt="Для выбора выполните двойной щелчок левой клавиши мыши по соответствующей ячейке." sqref="F221"/>
    <dataValidation allowBlank="1" showInputMessage="1" showErrorMessage="1" prompt="Выберите виды деятельности, выполнив двойной щелчок левой кнопки мыши по ячейке." sqref="G221"/>
    <dataValidation type="textLength" operator="lessThanOrEqual" allowBlank="1" showInputMessage="1" showErrorMessage="1" errorTitle="Ошибка" error="Допускается ввод не более 900 символов!" sqref="J2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1"/>
    <dataValidation type="textLength" operator="lessThanOrEqual" allowBlank="1" showInputMessage="1" showErrorMessage="1" errorTitle="Ошибка" error="Допускается ввод не более 900 символов!" sqref="R221">
      <formula1>900</formula1>
    </dataValidation>
    <dataValidation allowBlank="1" showInputMessage="1" showErrorMessage="1" prompt="Для выбора выполните двойной щелчок левой клавиши мыши по соответствующей ячейке." sqref="S221"/>
    <dataValidation allowBlank="1" showInputMessage="1" showErrorMessage="1" prompt="Для выбора выполните двойной щелчок левой клавиши мыши по соответствующей ячейке." sqref="F222"/>
    <dataValidation allowBlank="1" showInputMessage="1" showErrorMessage="1" prompt="Выберите виды деятельности, выполнив двойной щелчок левой кнопки мыши по ячейке." sqref="G2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2"/>
    <dataValidation allowBlank="1" showInputMessage="1" showErrorMessage="1" prompt="Для выбора выполните двойной щелчок левой клавиши мыши по соответствующей ячейке." sqref="F223"/>
    <dataValidation allowBlank="1" showInputMessage="1" showErrorMessage="1" prompt="Выберите виды деятельности, выполнив двойной щелчок левой кнопки мыши по ячейке." sqref="G223"/>
    <dataValidation type="textLength" operator="lessThanOrEqual" allowBlank="1" showInputMessage="1" showErrorMessage="1" errorTitle="Ошибка" error="Допускается ввод не более 900 символов!" sqref="J223">
      <formula1>900</formula1>
    </dataValidation>
    <dataValidation allowBlank="1" showInputMessage="1" showErrorMessage="1" prompt="Для выбора выполните двойной щелчок левой клавиши мыши по соответствующей ячейке." sqref="K2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3"/>
    <dataValidation allowBlank="1" showInputMessage="1" showErrorMessage="1" prompt="Для выбора выполните двойной щелчок левой клавиши мыши по соответствующей ячейке." sqref="O223"/>
    <dataValidation type="textLength" operator="lessThanOrEqual" allowBlank="1" showInputMessage="1" showErrorMessage="1" errorTitle="Ошибка" error="Допускается ввод не более 900 символов!" sqref="R223">
      <formula1>900</formula1>
    </dataValidation>
    <dataValidation allowBlank="1" showInputMessage="1" showErrorMessage="1" prompt="Для выбора выполните двойной щелчок левой клавиши мыши по соответствующей ячейке." sqref="S223"/>
    <dataValidation type="textLength" operator="lessThanOrEqual" allowBlank="1" showInputMessage="1" showErrorMessage="1" errorTitle="Ошибка" error="Допускается ввод не более 900 символов!" sqref="V223">
      <formula1>900</formula1>
    </dataValidation>
    <dataValidation type="textLength" operator="lessThanOrEqual" allowBlank="1" showInputMessage="1" showErrorMessage="1" errorTitle="Ошибка" error="Допускается ввод не более 900 символов!" sqref="W223">
      <formula1>900</formula1>
    </dataValidation>
    <dataValidation allowBlank="1" showInputMessage="1" showErrorMessage="1" prompt="Для выбора выполните двойной щелчок левой клавиши мыши по соответствующей ячейке." sqref="F224"/>
    <dataValidation allowBlank="1" showInputMessage="1" showErrorMessage="1" prompt="Выберите виды деятельности, выполнив двойной щелчок левой кнопки мыши по ячейке." sqref="G224"/>
    <dataValidation type="textLength" operator="lessThanOrEqual" allowBlank="1" showInputMessage="1" showErrorMessage="1" errorTitle="Ошибка" error="Допускается ввод не более 900 символов!" sqref="J2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4"/>
    <dataValidation type="textLength" operator="lessThanOrEqual" allowBlank="1" showInputMessage="1" showErrorMessage="1" errorTitle="Ошибка" error="Допускается ввод не более 900 символов!" sqref="R224">
      <formula1>900</formula1>
    </dataValidation>
    <dataValidation allowBlank="1" showInputMessage="1" showErrorMessage="1" prompt="Для выбора выполните двойной щелчок левой клавиши мыши по соответствующей ячейке." sqref="S224"/>
    <dataValidation allowBlank="1" showInputMessage="1" showErrorMessage="1" prompt="Для выбора выполните двойной щелчок левой клавиши мыши по соответствующей ячейке." sqref="F225"/>
    <dataValidation allowBlank="1" showInputMessage="1" showErrorMessage="1" prompt="Выберите виды деятельности, выполнив двойной щелчок левой кнопки мыши по ячейке." sqref="G2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5"/>
    <dataValidation allowBlank="1" showInputMessage="1" showErrorMessage="1" prompt="Для выбора выполните двойной щелчок левой клавиши мыши по соответствующей ячейке." sqref="F227"/>
    <dataValidation allowBlank="1" showInputMessage="1" showErrorMessage="1" prompt="Выберите виды деятельности, выполнив двойной щелчок левой кнопки мыши по ячейке." sqref="G227"/>
    <dataValidation type="textLength" operator="lessThanOrEqual" allowBlank="1" showInputMessage="1" showErrorMessage="1" errorTitle="Ошибка" error="Допускается ввод не более 900 символов!" sqref="J227">
      <formula1>900</formula1>
    </dataValidation>
    <dataValidation allowBlank="1" showInputMessage="1" showErrorMessage="1" prompt="Для выбора выполните двойной щелчок левой клавиши мыши по соответствующей ячейке." sqref="K2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7"/>
    <dataValidation allowBlank="1" showInputMessage="1" showErrorMessage="1" prompt="Для выбора выполните двойной щелчок левой клавиши мыши по соответствующей ячейке." sqref="O227"/>
    <dataValidation type="textLength" operator="lessThanOrEqual" allowBlank="1" showInputMessage="1" showErrorMessage="1" errorTitle="Ошибка" error="Допускается ввод не более 900 символов!" sqref="R227">
      <formula1>900</formula1>
    </dataValidation>
    <dataValidation allowBlank="1" showInputMessage="1" showErrorMessage="1" prompt="Для выбора выполните двойной щелчок левой клавиши мыши по соответствующей ячейке." sqref="S227"/>
    <dataValidation type="textLength" operator="lessThanOrEqual" allowBlank="1" showInputMessage="1" showErrorMessage="1" errorTitle="Ошибка" error="Допускается ввод не более 900 символов!" sqref="V227">
      <formula1>900</formula1>
    </dataValidation>
    <dataValidation type="textLength" operator="lessThanOrEqual" allowBlank="1" showInputMessage="1" showErrorMessage="1" errorTitle="Ошибка" error="Допускается ввод не более 900 символов!" sqref="W227">
      <formula1>900</formula1>
    </dataValidation>
    <dataValidation allowBlank="1" showInputMessage="1" showErrorMessage="1" prompt="Для выбора выполните двойной щелчок левой клавиши мыши по соответствующей ячейке." sqref="F228"/>
    <dataValidation allowBlank="1" showInputMessage="1" showErrorMessage="1" prompt="Выберите виды деятельности, выполнив двойной щелчок левой кнопки мыши по ячейке." sqref="G228"/>
    <dataValidation type="textLength" operator="lessThanOrEqual" allowBlank="1" showInputMessage="1" showErrorMessage="1" errorTitle="Ошибка" error="Допускается ввод не более 900 символов!" sqref="J2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8"/>
    <dataValidation type="textLength" operator="lessThanOrEqual" allowBlank="1" showInputMessage="1" showErrorMessage="1" errorTitle="Ошибка" error="Допускается ввод не более 900 символов!" sqref="R228">
      <formula1>900</formula1>
    </dataValidation>
    <dataValidation allowBlank="1" showInputMessage="1" showErrorMessage="1" prompt="Для выбора выполните двойной щелчок левой клавиши мыши по соответствующей ячейке." sqref="S228"/>
    <dataValidation allowBlank="1" showInputMessage="1" showErrorMessage="1" prompt="Для выбора выполните двойной щелчок левой клавиши мыши по соответствующей ячейке." sqref="F229"/>
    <dataValidation allowBlank="1" showInputMessage="1" showErrorMessage="1" prompt="Выберите виды деятельности, выполнив двойной щелчок левой кнопки мыши по ячейке." sqref="G2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9"/>
    <dataValidation allowBlank="1" showInputMessage="1" showErrorMessage="1" prompt="Для выбора выполните двойной щелчок левой клавиши мыши по соответствующей ячейке." sqref="F233"/>
    <dataValidation allowBlank="1" showInputMessage="1" showErrorMessage="1" prompt="Выберите виды деятельности, выполнив двойной щелчок левой кнопки мыши по ячейке." sqref="G233"/>
    <dataValidation allowBlank="1" showInputMessage="1" showErrorMessage="1" prompt="Для выбора выполните двойной щелчок левой клавиши мыши по соответствующей ячейке." sqref="F230"/>
    <dataValidation allowBlank="1" showInputMessage="1" showErrorMessage="1" prompt="Выберите виды деятельности, выполнив двойной щелчок левой кнопки мыши по ячейке." sqref="G230"/>
    <dataValidation type="textLength" operator="lessThanOrEqual" allowBlank="1" showInputMessage="1" showErrorMessage="1" errorTitle="Ошибка" error="Допускается ввод не более 900 символов!" sqref="J230">
      <formula1>900</formula1>
    </dataValidation>
    <dataValidation allowBlank="1" showInputMessage="1" showErrorMessage="1" prompt="Для выбора выполните двойной щелчок левой клавиши мыши по соответствующей ячейке." sqref="K2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0"/>
    <dataValidation allowBlank="1" showInputMessage="1" showErrorMessage="1" prompt="Для выбора выполните двойной щелчок левой клавиши мыши по соответствующей ячейке." sqref="O230"/>
    <dataValidation type="textLength" operator="lessThanOrEqual" allowBlank="1" showInputMessage="1" showErrorMessage="1" errorTitle="Ошибка" error="Допускается ввод не более 900 символов!" sqref="R230">
      <formula1>900</formula1>
    </dataValidation>
    <dataValidation allowBlank="1" showInputMessage="1" showErrorMessage="1" prompt="Для выбора выполните двойной щелчок левой клавиши мыши по соответствующей ячейке." sqref="S230"/>
    <dataValidation type="textLength" operator="lessThanOrEqual" allowBlank="1" showInputMessage="1" showErrorMessage="1" errorTitle="Ошибка" error="Допускается ввод не более 900 символов!" sqref="V230">
      <formula1>900</formula1>
    </dataValidation>
    <dataValidation type="textLength" operator="lessThanOrEqual" allowBlank="1" showInputMessage="1" showErrorMessage="1" errorTitle="Ошибка" error="Допускается ввод не более 900 символов!" sqref="W230">
      <formula1>900</formula1>
    </dataValidation>
    <dataValidation allowBlank="1" showInputMessage="1" showErrorMessage="1" prompt="Для выбора выполните двойной щелчок левой клавиши мыши по соответствующей ячейке." sqref="F231"/>
    <dataValidation allowBlank="1" showInputMessage="1" showErrorMessage="1" prompt="Выберите виды деятельности, выполнив двойной щелчок левой кнопки мыши по ячейке." sqref="G231"/>
    <dataValidation type="textLength" operator="lessThanOrEqual" allowBlank="1" showInputMessage="1" showErrorMessage="1" errorTitle="Ошибка" error="Допускается ввод не более 900 символов!" sqref="J2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1"/>
    <dataValidation type="textLength" operator="lessThanOrEqual" allowBlank="1" showInputMessage="1" showErrorMessage="1" errorTitle="Ошибка" error="Допускается ввод не более 900 символов!" sqref="R231">
      <formula1>900</formula1>
    </dataValidation>
    <dataValidation allowBlank="1" showInputMessage="1" showErrorMessage="1" prompt="Для выбора выполните двойной щелчок левой клавиши мыши по соответствующей ячейке." sqref="S231"/>
    <dataValidation allowBlank="1" showInputMessage="1" showErrorMessage="1" prompt="Для выбора выполните двойной щелчок левой клавиши мыши по соответствующей ячейке." sqref="F232"/>
    <dataValidation allowBlank="1" showInputMessage="1" showErrorMessage="1" prompt="Выберите виды деятельности, выполнив двойной щелчок левой кнопки мыши по ячейке." sqref="G2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2"/>
    <dataValidation allowBlank="1" showInputMessage="1" showErrorMessage="1" prompt="Для выбора выполните двойной щелчок левой клавиши мыши по соответствующей ячейке." sqref="F234"/>
    <dataValidation allowBlank="1" showInputMessage="1" showErrorMessage="1" prompt="Выберите виды деятельности, выполнив двойной щелчок левой кнопки мыши по ячейке." sqref="G234"/>
    <dataValidation type="textLength" operator="lessThanOrEqual" allowBlank="1" showInputMessage="1" showErrorMessage="1" errorTitle="Ошибка" error="Допускается ввод не более 900 символов!" sqref="J234">
      <formula1>900</formula1>
    </dataValidation>
    <dataValidation allowBlank="1" showInputMessage="1" showErrorMessage="1" prompt="Для выбора выполните двойной щелчок левой клавиши мыши по соответствующей ячейке." sqref="K2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4"/>
    <dataValidation allowBlank="1" showInputMessage="1" showErrorMessage="1" prompt="Для выбора выполните двойной щелчок левой клавиши мыши по соответствующей ячейке." sqref="O234"/>
    <dataValidation type="textLength" operator="lessThanOrEqual" allowBlank="1" showInputMessage="1" showErrorMessage="1" errorTitle="Ошибка" error="Допускается ввод не более 900 символов!" sqref="R234">
      <formula1>900</formula1>
    </dataValidation>
    <dataValidation allowBlank="1" showInputMessage="1" showErrorMessage="1" prompt="Для выбора выполните двойной щелчок левой клавиши мыши по соответствующей ячейке." sqref="S234"/>
    <dataValidation type="textLength" operator="lessThanOrEqual" allowBlank="1" showInputMessage="1" showErrorMessage="1" errorTitle="Ошибка" error="Допускается ввод не более 900 символов!" sqref="V234">
      <formula1>900</formula1>
    </dataValidation>
    <dataValidation type="textLength" operator="lessThanOrEqual" allowBlank="1" showInputMessage="1" showErrorMessage="1" errorTitle="Ошибка" error="Допускается ввод не более 900 символов!" sqref="W234">
      <formula1>900</formula1>
    </dataValidation>
    <dataValidation allowBlank="1" showInputMessage="1" showErrorMessage="1" prompt="Для выбора выполните двойной щелчок левой клавиши мыши по соответствующей ячейке." sqref="F235"/>
    <dataValidation allowBlank="1" showInputMessage="1" showErrorMessage="1" prompt="Выберите виды деятельности, выполнив двойной щелчок левой кнопки мыши по ячейке." sqref="G235"/>
    <dataValidation type="textLength" operator="lessThanOrEqual" allowBlank="1" showInputMessage="1" showErrorMessage="1" errorTitle="Ошибка" error="Допускается ввод не более 900 символов!" sqref="J2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5"/>
    <dataValidation type="textLength" operator="lessThanOrEqual" allowBlank="1" showInputMessage="1" showErrorMessage="1" errorTitle="Ошибка" error="Допускается ввод не более 900 символов!" sqref="R235">
      <formula1>900</formula1>
    </dataValidation>
    <dataValidation allowBlank="1" showInputMessage="1" showErrorMessage="1" prompt="Для выбора выполните двойной щелчок левой клавиши мыши по соответствующей ячейке." sqref="S235"/>
    <dataValidation allowBlank="1" showInputMessage="1" showErrorMessage="1" prompt="Для выбора выполните двойной щелчок левой клавиши мыши по соответствующей ячейке." sqref="F236"/>
    <dataValidation allowBlank="1" showInputMessage="1" showErrorMessage="1" prompt="Выберите виды деятельности, выполнив двойной щелчок левой кнопки мыши по ячейке." sqref="G2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6"/>
    <dataValidation allowBlank="1" showInputMessage="1" showErrorMessage="1" prompt="Для выбора выполните двойной щелчок левой клавиши мыши по соответствующей ячейке." sqref="F237"/>
    <dataValidation allowBlank="1" showInputMessage="1" showErrorMessage="1" prompt="Выберите виды деятельности, выполнив двойной щелчок левой кнопки мыши по ячейке." sqref="G23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B800B-19B1-95FC-C6D3-2536F85B5D1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7" width="9.140625" hidden="1"/>
    <col min="3" max="4" style="2757" width="3.7109375" customWidth="1"/>
    <col min="5" max="6" style="2757" width="16.00390625" customWidth="1"/>
    <col min="7" max="7" style="2757" width="11.57421875" customWidth="1"/>
    <col min="8" max="9" style="2757" width="3.7109375" customWidth="1"/>
    <col min="10" max="10" style="2757" width="13.140625" customWidth="1"/>
    <col min="11" max="11" style="2757" width="0.28125" customWidth="1"/>
    <col min="12" max="13" style="2757" width="10.7109375" customWidth="1"/>
    <col min="14" max="15" style="2757" width="3.7109375" customWidth="1"/>
    <col min="16" max="16" style="2757" width="19.7109375" customWidth="1"/>
    <col min="17" max="17" style="2757" width="0.28125" customWidth="1"/>
    <col min="18" max="19" style="2757" width="10.7109375" customWidth="1"/>
    <col min="20" max="21" style="2757" width="3.7109375" customWidth="1"/>
    <col min="22" max="22" style="2757" width="25.7109375" customWidth="1"/>
    <col min="23" max="23" style="2757" width="0.28125" customWidth="1"/>
    <col min="24" max="25" style="2757" width="10.7109375" customWidth="1"/>
    <col min="26" max="27" style="2757" width="3.7109375" customWidth="1"/>
    <col min="28" max="28" style="2757" width="16.421875" customWidth="1"/>
    <col min="29" max="29" style="2757" width="0.28125" customWidth="1"/>
    <col min="30" max="31" style="2757" width="10.7109375" customWidth="1"/>
    <col min="32" max="33" style="2757" width="3.7109375" customWidth="1"/>
    <col min="34" max="34" style="2757" width="8.7109375" customWidth="1"/>
    <col min="35" max="35" style="2757" width="21.7109375" customWidth="1"/>
    <col min="36" max="36" style="2666" width="9.140625"/>
    <col min="37" max="37" style="2982"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8" customFormat="1" customHeight="1" ht="11.25" hidden="1">
      <c r="L2" s="1593" t="s">
        <v>599</v>
      </c>
      <c r="M2" s="1593" t="s">
        <v>600</v>
      </c>
      <c r="R2" s="1593" t="s">
        <v>601</v>
      </c>
      <c r="S2" s="1593" t="s">
        <v>600</v>
      </c>
      <c r="X2" s="1593" t="s">
        <v>599</v>
      </c>
      <c r="Y2" s="1593" t="s">
        <v>600</v>
      </c>
      <c r="AD2" s="1593" t="s">
        <v>599</v>
      </c>
      <c r="AE2" s="1593" t="s">
        <v>600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80"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602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91"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192</v>
      </c>
      <c r="F8" s="2029" t="s">
        <v>206</v>
      </c>
      <c r="G8" s="2030"/>
      <c r="H8" s="2029" t="s">
        <v>87</v>
      </c>
      <c r="I8" s="2030"/>
      <c r="J8" s="1971" t="s">
        <v>207</v>
      </c>
      <c r="K8" s="1596"/>
      <c r="L8" s="2033" t="s">
        <v>603</v>
      </c>
      <c r="M8" s="2033"/>
      <c r="N8" s="2033"/>
      <c r="O8" s="2033"/>
      <c r="P8" s="2033"/>
      <c r="Q8" s="1597"/>
      <c r="R8" s="1950" t="s">
        <v>604</v>
      </c>
      <c r="S8" s="2034"/>
      <c r="T8" s="2034"/>
      <c r="U8" s="2034"/>
      <c r="V8" s="2034"/>
      <c r="W8" s="1597"/>
      <c r="X8" s="2035" t="s">
        <v>605</v>
      </c>
      <c r="Y8" s="2035"/>
      <c r="Z8" s="2035"/>
      <c r="AA8" s="2035"/>
      <c r="AB8" s="2035"/>
      <c r="AC8" s="1598"/>
      <c r="AD8" s="1971" t="s">
        <v>606</v>
      </c>
      <c r="AE8" s="1971"/>
      <c r="AF8" s="1971"/>
      <c r="AG8" s="1971"/>
      <c r="AH8" s="1955"/>
      <c r="AI8" s="1971" t="s">
        <v>607</v>
      </c>
      <c r="AJ8" s="1614"/>
    </row>
    <row customHeight="1" ht="22.5">
      <c r="D9" s="1971"/>
      <c r="E9" s="1971"/>
      <c r="F9" s="2028" t="s">
        <v>88</v>
      </c>
      <c r="G9" s="2028" t="s">
        <v>212</v>
      </c>
      <c r="H9" s="2031"/>
      <c r="I9" s="2032"/>
      <c r="J9" s="1955"/>
      <c r="K9" s="1599"/>
      <c r="L9" s="1971" t="s">
        <v>608</v>
      </c>
      <c r="M9" s="1955"/>
      <c r="N9" s="2029" t="s">
        <v>87</v>
      </c>
      <c r="O9" s="2030"/>
      <c r="P9" s="1971" t="s">
        <v>213</v>
      </c>
      <c r="Q9" s="1596"/>
      <c r="R9" s="1971" t="s">
        <v>608</v>
      </c>
      <c r="S9" s="1955"/>
      <c r="T9" s="2029" t="s">
        <v>87</v>
      </c>
      <c r="U9" s="2030"/>
      <c r="V9" s="1971" t="s">
        <v>213</v>
      </c>
      <c r="W9" s="1596"/>
      <c r="X9" s="1971" t="s">
        <v>608</v>
      </c>
      <c r="Y9" s="1955"/>
      <c r="Z9" s="2029" t="s">
        <v>87</v>
      </c>
      <c r="AA9" s="2030"/>
      <c r="AB9" s="1971" t="s">
        <v>609</v>
      </c>
      <c r="AC9" s="1596"/>
      <c r="AD9" s="1971" t="s">
        <v>608</v>
      </c>
      <c r="AE9" s="1955"/>
      <c r="AF9" s="2029" t="s">
        <v>87</v>
      </c>
      <c r="AG9" s="2030"/>
      <c r="AH9" s="1955" t="s">
        <v>609</v>
      </c>
      <c r="AI9" s="1971"/>
      <c r="AJ9" s="1614"/>
    </row>
    <row customHeight="1" ht="22.5">
      <c r="D10" s="2028"/>
      <c r="E10" s="2028"/>
      <c r="F10" s="2036"/>
      <c r="G10" s="2036"/>
      <c r="H10" s="2037"/>
      <c r="I10" s="2038"/>
      <c r="J10" s="2029"/>
      <c r="K10" s="1599"/>
      <c r="L10" s="1618" t="s">
        <v>610</v>
      </c>
      <c r="M10" s="1613" t="s">
        <v>611</v>
      </c>
      <c r="N10" s="2031"/>
      <c r="O10" s="2032"/>
      <c r="P10" s="2028"/>
      <c r="Q10" s="1596"/>
      <c r="R10" s="1618" t="s">
        <v>610</v>
      </c>
      <c r="S10" s="1613" t="s">
        <v>611</v>
      </c>
      <c r="T10" s="2031"/>
      <c r="U10" s="2032"/>
      <c r="V10" s="2028"/>
      <c r="W10" s="1596"/>
      <c r="X10" s="1618" t="s">
        <v>610</v>
      </c>
      <c r="Y10" s="1613" t="s">
        <v>611</v>
      </c>
      <c r="Z10" s="2031"/>
      <c r="AA10" s="2032"/>
      <c r="AB10" s="2028"/>
      <c r="AC10" s="1596"/>
      <c r="AD10" s="1618" t="s">
        <v>610</v>
      </c>
      <c r="AE10" s="1613" t="s">
        <v>611</v>
      </c>
      <c r="AF10" s="2031"/>
      <c r="AG10" s="2032"/>
      <c r="AH10" s="2029"/>
      <c r="AI10" s="2028"/>
      <c r="AJ10" s="1614"/>
      <c r="AK10" s="240" t="s">
        <v>612</v>
      </c>
      <c r="AL10" s="240" t="s">
        <v>214</v>
      </c>
    </row>
    <row customHeight="1" ht="14.25">
      <c r="D11" s="2039" t="s">
        <v>196</v>
      </c>
      <c r="E11" s="2041" t="s">
        <v>613</v>
      </c>
      <c r="F11" s="2041" t="s">
        <v>614</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80"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102</v>
      </c>
      <c r="E17" s="2041" t="s">
        <v>613</v>
      </c>
      <c r="F17" s="2041" t="s">
        <v>615</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80"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613</v>
      </c>
      <c r="F23" s="2041" t="s">
        <v>616</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80"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613</v>
      </c>
      <c r="F29" s="2041" t="s">
        <v>617</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80"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117</v>
      </c>
      <c r="E35" s="2041" t="s">
        <v>613</v>
      </c>
      <c r="F35" s="2041" t="s">
        <v>618</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80"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DF92E-8084-ADDE-664C-6B7C2500166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9" width="15.00390625" hidden="1" customWidth="1"/>
    <col min="2" max="2" style="3051" width="15.00390625" hidden="1" customWidth="1"/>
    <col min="3" max="3" style="3129" width="3.7109375" customWidth="1"/>
    <col min="4" max="4" style="3130" width="6.8515625" customWidth="1"/>
    <col min="5" max="5" style="3129" width="52.28125" customWidth="1"/>
    <col min="6" max="6" style="3129" width="48.8515625" customWidth="1"/>
    <col min="7" max="7" style="3129" width="121.7109375" customWidth="1"/>
    <col min="8" max="8" style="3129" width="9.140625"/>
    <col min="9" max="9" style="3129" width="65.00390625" customWidth="1"/>
  </cols>
  <sheetData>
    <row customHeight="1" ht="11.25" hidden="1">
      <c r="A1" s="1726" t="s">
        <v>619</v>
      </c>
    </row>
    <row customHeight="1" ht="11.25" hidden="1"/>
    <row s="305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"Мурманэнергосбыт"</v>
      </c>
      <c r="E5" s="2053"/>
      <c r="F5" s="2053"/>
      <c r="I5" s="721"/>
    </row>
    <row s="305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620</v>
      </c>
      <c r="E8" s="2057"/>
      <c r="F8" s="2057"/>
      <c r="G8" s="2061" t="s">
        <v>621</v>
      </c>
    </row>
    <row customHeight="1" ht="11.25">
      <c r="A9" s="463"/>
      <c r="B9" s="508"/>
      <c r="C9" s="463"/>
      <c r="D9" s="478" t="s">
        <v>87</v>
      </c>
      <c r="E9" s="452" t="s">
        <v>622</v>
      </c>
      <c r="F9" s="452" t="s">
        <v>623</v>
      </c>
      <c r="G9" s="2062"/>
    </row>
    <row customHeight="1" ht="12" hidden="1">
      <c r="A10" s="463"/>
      <c r="B10" s="508"/>
      <c r="C10" s="463"/>
      <c r="D10" s="470"/>
      <c r="E10" s="470"/>
      <c r="F10" s="470"/>
      <c r="G10" s="470"/>
    </row>
    <row customHeight="1" ht="22.5" hidden="1">
      <c r="A11" s="463"/>
      <c r="B11" s="508"/>
      <c r="C11" s="463"/>
      <c r="D11" s="1016" t="s">
        <v>196</v>
      </c>
      <c r="E11" s="1019" t="s">
        <v>624</v>
      </c>
      <c r="F11" s="1018" t="str">
        <f>IF(region_name="","",region_name)</f>
        <v>Мурманская область</v>
      </c>
      <c r="G11" s="1019" t="s">
        <v>625</v>
      </c>
      <c r="H11" s="481"/>
    </row>
    <row customHeight="1" ht="22.5" hidden="1">
      <c r="A12" s="463"/>
      <c r="B12" s="508"/>
      <c r="C12" s="463"/>
      <c r="D12" s="451" t="s">
        <v>196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626</v>
      </c>
      <c r="G12" s="480"/>
      <c r="H12" s="481"/>
    </row>
    <row customHeight="1" ht="22.5">
      <c r="A13" s="463"/>
      <c r="B13" s="508"/>
      <c r="C13" s="463"/>
      <c r="D13" s="451" t="s">
        <v>196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627</v>
      </c>
      <c r="E14" s="1017" t="s">
        <v>628</v>
      </c>
      <c r="F14" s="1018" t="str">
        <f>IF(inn="","",inn)</f>
        <v>5190907139</v>
      </c>
      <c r="G14" s="1019" t="s">
        <v>629</v>
      </c>
      <c r="H14" s="481"/>
    </row>
    <row customHeight="1" ht="22.5" hidden="1">
      <c r="A15" s="463"/>
      <c r="B15" s="508"/>
      <c r="C15" s="463"/>
      <c r="D15" s="1016" t="s">
        <v>630</v>
      </c>
      <c r="E15" s="1017" t="s">
        <v>631</v>
      </c>
      <c r="F15" s="1018" t="str">
        <f>IF(kpp="","",kpp)</f>
        <v>519001001</v>
      </c>
      <c r="G15" s="1019" t="s">
        <v>632</v>
      </c>
      <c r="H15" s="481"/>
    </row>
    <row customHeight="1" ht="36.75">
      <c r="A16" s="463"/>
      <c r="B16" s="508"/>
      <c r="C16" s="463"/>
      <c r="D16" s="451" t="s">
        <v>102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633</v>
      </c>
      <c r="F19" s="449" t="s">
        <v>626</v>
      </c>
      <c r="G19" s="450" t="s">
        <v>634</v>
      </c>
      <c r="H19" s="481"/>
      <c r="I19" s="858"/>
    </row>
    <row customHeight="1" ht="33.75" hidden="1">
      <c r="A20" s="2058"/>
      <c r="B20" s="508"/>
      <c r="C20" s="2063"/>
      <c r="D20" s="451" t="s">
        <v>635</v>
      </c>
      <c r="E20" s="445" t="s">
        <v>636</v>
      </c>
      <c r="F20" s="887" t="s">
        <v>24</v>
      </c>
      <c r="G20" s="480"/>
      <c r="H20" s="481"/>
      <c r="I20" s="858"/>
    </row>
    <row customHeight="1" ht="22.5" hidden="1">
      <c r="A21" s="2058"/>
      <c r="B21" s="508"/>
      <c r="C21" s="2063"/>
      <c r="D21" s="451" t="s">
        <v>637</v>
      </c>
      <c r="E21" s="445" t="s">
        <v>638</v>
      </c>
      <c r="F21" s="1773" t="s">
        <v>24</v>
      </c>
      <c r="G21" s="450" t="s">
        <v>639</v>
      </c>
      <c r="H21" s="481"/>
      <c r="I21" s="858"/>
    </row>
    <row customHeight="1" ht="22.5" hidden="1">
      <c r="A22" s="2058"/>
      <c r="B22" s="508"/>
      <c r="C22" s="2063"/>
      <c r="D22" s="451" t="s">
        <v>640</v>
      </c>
      <c r="E22" s="445" t="s">
        <v>641</v>
      </c>
      <c r="F22" s="887" t="s">
        <v>24</v>
      </c>
      <c r="G22" s="480"/>
      <c r="H22" s="481"/>
      <c r="I22" s="858"/>
    </row>
    <row customHeight="1" ht="22.5" hidden="1">
      <c r="A23" s="2058"/>
      <c r="B23" s="508"/>
      <c r="C23" s="2063"/>
      <c r="D23" s="451" t="s">
        <v>642</v>
      </c>
      <c r="E23" s="445" t="s">
        <v>643</v>
      </c>
      <c r="F23" s="887" t="s">
        <v>24</v>
      </c>
      <c r="G23" s="450" t="s">
        <v>644</v>
      </c>
      <c r="H23" s="481"/>
      <c r="I23" s="858"/>
    </row>
    <row s="3051" customFormat="1" customHeight="1" ht="24.75" hidden="1">
      <c r="A24" s="463"/>
      <c r="B24" s="508"/>
      <c r="C24" s="508"/>
      <c r="D24" s="1013" t="s">
        <v>89</v>
      </c>
      <c r="E24" s="1015" t="s">
        <v>645</v>
      </c>
      <c r="F24" s="1020" t="s">
        <v>626</v>
      </c>
      <c r="G24" s="1015"/>
    </row>
    <row s="3051" customFormat="1" customHeight="1" ht="11.25" hidden="1">
      <c r="A25" s="463"/>
      <c r="B25" s="508"/>
      <c r="C25" s="508"/>
      <c r="D25" s="1013" t="s">
        <v>646</v>
      </c>
      <c r="E25" s="1014" t="s">
        <v>647</v>
      </c>
      <c r="F25" s="1020" t="s">
        <v>626</v>
      </c>
      <c r="G25" s="1015"/>
    </row>
    <row s="3051" customFormat="1" customHeight="1" ht="11.25" hidden="1">
      <c r="A26" s="463"/>
      <c r="B26" s="508"/>
      <c r="C26" s="508"/>
      <c r="D26" s="1013" t="s">
        <v>648</v>
      </c>
      <c r="E26" s="1021" t="s">
        <v>649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51" customFormat="1" customHeight="1" ht="11.25" hidden="1">
      <c r="A27" s="463"/>
      <c r="B27" s="508"/>
      <c r="C27" s="508"/>
      <c r="D27" s="1013" t="s">
        <v>650</v>
      </c>
      <c r="E27" s="1021" t="s">
        <v>651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51" customFormat="1" customHeight="1" ht="11.25" hidden="1">
      <c r="A28" s="463"/>
      <c r="B28" s="508"/>
      <c r="C28" s="508"/>
      <c r="D28" s="1013" t="s">
        <v>652</v>
      </c>
      <c r="E28" s="1021" t="s">
        <v>653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51" customFormat="1" customHeight="1" ht="11.25" hidden="1">
      <c r="A29" s="463"/>
      <c r="B29" s="508"/>
      <c r="C29" s="508"/>
      <c r="D29" s="1013" t="s">
        <v>654</v>
      </c>
      <c r="E29" s="1014" t="s">
        <v>655</v>
      </c>
      <c r="F29" s="1022"/>
      <c r="G29" s="1015"/>
    </row>
    <row s="3051" customFormat="1" customHeight="1" ht="11.25" hidden="1">
      <c r="A30" s="463"/>
      <c r="B30" s="508"/>
      <c r="C30" s="508"/>
      <c r="D30" s="1013" t="s">
        <v>656</v>
      </c>
      <c r="E30" s="1014" t="s">
        <v>657</v>
      </c>
      <c r="F30" s="1022"/>
      <c r="G30" s="1015"/>
    </row>
    <row s="3051" customFormat="1" customHeight="1" ht="11.25" hidden="1">
      <c r="A31" s="463"/>
      <c r="B31" s="508"/>
      <c r="C31" s="508"/>
      <c r="D31" s="1013" t="s">
        <v>658</v>
      </c>
      <c r="E31" s="1014" t="s">
        <v>659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626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660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660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626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661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662</v>
      </c>
      <c r="H43" s="481"/>
    </row>
    <row customHeight="1" ht="22.5">
      <c r="A44" s="463"/>
      <c r="B44" s="508"/>
      <c r="C44" s="463"/>
      <c r="D44" s="446">
        <f>D43+1</f>
        <v>12</v>
      </c>
      <c r="E44" s="444" t="s">
        <v>663</v>
      </c>
      <c r="F44" s="449" t="s">
        <v>626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664</v>
      </c>
      <c r="H45" s="481"/>
    </row>
    <row customHeight="1" ht="22.5">
      <c r="A46" s="2054"/>
      <c r="B46" s="508"/>
      <c r="C46" s="498"/>
      <c r="D46" s="446" t="str">
        <f>D44&amp;".2"</f>
        <v>12.2</v>
      </c>
      <c r="E46" s="448" t="s">
        <v>665</v>
      </c>
      <c r="F46" s="496"/>
      <c r="G46" s="443" t="s">
        <v>666</v>
      </c>
      <c r="H46" s="481"/>
    </row>
    <row customHeight="1" ht="22.5">
      <c r="A47" s="2054"/>
      <c r="B47" s="508"/>
      <c r="C47" s="498"/>
      <c r="D47" s="446" t="str">
        <f>D44&amp;".3"</f>
        <v>12.3</v>
      </c>
      <c r="E47" s="448" t="s">
        <v>667</v>
      </c>
      <c r="F47" s="496"/>
      <c r="G47" s="443" t="s">
        <v>668</v>
      </c>
      <c r="H47" s="481"/>
    </row>
    <row customHeight="1" ht="22.5">
      <c r="A48" s="2054"/>
      <c r="B48" s="508"/>
      <c r="C48" s="498"/>
      <c r="D48" s="446" t="str">
        <f>IF(TEMPLATE_SPHERE="TKO",D44&amp;".0",D44&amp;".4")</f>
        <v>12.4</v>
      </c>
      <c r="E48" s="442" t="s">
        <v>669</v>
      </c>
      <c r="F48" s="1725"/>
      <c r="G48" s="1802" t="s">
        <v>670</v>
      </c>
      <c r="H48" s="481"/>
    </row>
    <row customHeight="1" ht="22.5">
      <c r="A49" s="463"/>
      <c r="B49" s="508"/>
      <c r="C49" s="463"/>
      <c r="D49" s="473"/>
      <c r="E49" s="421" t="s">
        <v>671</v>
      </c>
      <c r="F49" s="474"/>
      <c r="G49" s="1802" t="s">
        <v>672</v>
      </c>
      <c r="H49" s="482"/>
    </row>
    <row customHeight="1" ht="22.5">
      <c r="A50" s="864"/>
      <c r="B50" s="508"/>
      <c r="C50" s="498"/>
      <c r="D50" s="446">
        <f>D44+1</f>
        <v>13</v>
      </c>
      <c r="E50" s="534" t="s">
        <v>673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1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1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92CE4-072C-AEE1-B3FC-9591572F134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92" width="9.140625" hidden="1" customWidth="1"/>
    <col min="2" max="2" style="3171" width="9.140625" hidden="1" customWidth="1"/>
    <col min="3" max="3" style="3193" width="3.7109375" customWidth="1"/>
    <col min="4" max="4" style="3171" width="5.57421875" customWidth="1"/>
    <col min="5" max="5" style="3171" width="48.421875" customWidth="1"/>
    <col min="6" max="6" style="3171" width="38.140625" customWidth="1"/>
    <col min="7" max="7" style="2624" width="1.7109375" hidden="1" customWidth="1"/>
    <col min="8" max="11" style="3171" width="19.8515625" customWidth="1"/>
    <col min="12" max="12" style="3171" width="9.7109375" customWidth="1"/>
    <col min="13" max="18" style="3171" width="19.8515625" customWidth="1"/>
    <col min="19" max="19" style="2624" width="1.7109375" hidden="1" customWidth="1"/>
    <col min="20" max="22" style="3194" width="19.8515625" hidden="1" customWidth="1"/>
    <col min="23" max="23" style="2624" width="1.7109375" hidden="1" customWidth="1"/>
    <col min="24" max="26" style="3194" width="19.8515625" hidden="1" customWidth="1"/>
    <col min="27" max="27" style="2624" width="1.7109375" hidden="1" customWidth="1"/>
    <col min="28" max="29" style="3194" width="19.8515625" hidden="1" customWidth="1"/>
    <col min="30" max="30" style="2624" width="1.7109375" hidden="1" customWidth="1"/>
    <col min="31" max="31" style="3171" width="103.7109375" customWidth="1"/>
    <col min="32" max="34" style="3194" width="103.7109375" hidden="1" customWidth="1"/>
    <col min="35" max="35" style="3195" width="3.7109375" customWidth="1"/>
    <col min="36" max="38" style="3148" width="10.57421875"/>
    <col min="39" max="39" style="3148" width="13.7109375" hidden="1" customWidth="1"/>
    <col min="40" max="40" style="3148" width="15.421875" customWidth="1"/>
    <col min="41" max="41" style="3148" width="16.28125" customWidth="1"/>
    <col min="42" max="45" style="3148" width="10.57421875"/>
  </cols>
  <sheetData>
    <row customHeight="1" ht="14.25" hidden="1">
      <c r="E1" s="418"/>
      <c r="F1" s="418"/>
      <c r="G1" s="418"/>
      <c r="H1" s="2082" t="s">
        <v>674</v>
      </c>
      <c r="I1" s="2082"/>
      <c r="J1" s="2082"/>
      <c r="K1" s="2082"/>
      <c r="L1" s="2082"/>
      <c r="M1" s="2082"/>
      <c r="N1" s="2082"/>
      <c r="O1" s="2082"/>
      <c r="P1" s="2082"/>
      <c r="Q1" s="2082"/>
      <c r="R1" s="2082"/>
      <c r="T1" s="2082" t="s">
        <v>675</v>
      </c>
      <c r="U1" s="2082"/>
      <c r="V1" s="2082"/>
      <c r="X1" s="2082" t="s">
        <v>676</v>
      </c>
      <c r="Y1" s="2082"/>
      <c r="Z1" s="2082"/>
      <c r="AB1" s="2082" t="s">
        <v>677</v>
      </c>
      <c r="AC1" s="2082"/>
    </row>
    <row customHeight="1" ht="14.25" hidden="1"/>
    <row s="3131" customFormat="1" customHeight="1" ht="6">
      <c r="C3" s="707"/>
      <c r="D3" s="708"/>
      <c r="E3" s="708"/>
      <c r="F3" s="708"/>
      <c r="G3" s="708"/>
      <c r="H3" s="708" t="s">
        <v>678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620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621</v>
      </c>
      <c r="AF7" s="2067" t="s">
        <v>621</v>
      </c>
      <c r="AG7" s="2067" t="s">
        <v>621</v>
      </c>
      <c r="AH7" s="2067" t="s">
        <v>621</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679</v>
      </c>
      <c r="I8" s="2075" t="s">
        <v>680</v>
      </c>
      <c r="J8" s="2067" t="s">
        <v>681</v>
      </c>
      <c r="K8" s="2067"/>
      <c r="L8" s="2067"/>
      <c r="M8" s="2068"/>
      <c r="N8" s="2067" t="s">
        <v>682</v>
      </c>
      <c r="O8" s="2067"/>
      <c r="P8" s="2067" t="s">
        <v>683</v>
      </c>
      <c r="Q8" s="2067"/>
      <c r="R8" s="2071" t="s">
        <v>684</v>
      </c>
      <c r="S8" s="830"/>
      <c r="T8" s="2069" t="s">
        <v>685</v>
      </c>
      <c r="U8" s="2069" t="s">
        <v>686</v>
      </c>
      <c r="V8" s="2069" t="s">
        <v>687</v>
      </c>
      <c r="W8" s="832"/>
      <c r="X8" s="2069" t="s">
        <v>688</v>
      </c>
      <c r="Y8" s="2069" t="s">
        <v>689</v>
      </c>
      <c r="Z8" s="2069" t="s">
        <v>690</v>
      </c>
      <c r="AA8" s="832"/>
      <c r="AB8" s="2069" t="s">
        <v>691</v>
      </c>
      <c r="AC8" s="2069" t="s">
        <v>684</v>
      </c>
      <c r="AD8" s="832"/>
      <c r="AE8" s="2067"/>
      <c r="AF8" s="2067"/>
      <c r="AG8" s="2067"/>
      <c r="AH8" s="2067"/>
    </row>
    <row customHeight="1" ht="43.5">
      <c r="C9" s="456"/>
      <c r="D9" s="1971"/>
      <c r="E9" s="2067"/>
      <c r="F9" s="2067"/>
      <c r="G9" s="835"/>
      <c r="H9" s="2074"/>
      <c r="I9" s="2076"/>
      <c r="J9" s="431" t="s">
        <v>692</v>
      </c>
      <c r="K9" s="431" t="s">
        <v>693</v>
      </c>
      <c r="L9" s="431" t="s">
        <v>694</v>
      </c>
      <c r="M9" s="437" t="s">
        <v>695</v>
      </c>
      <c r="N9" s="431" t="s">
        <v>696</v>
      </c>
      <c r="O9" s="431" t="s">
        <v>695</v>
      </c>
      <c r="P9" s="431" t="s">
        <v>697</v>
      </c>
      <c r="Q9" s="431" t="s">
        <v>695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698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196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699</v>
      </c>
      <c r="AF12" s="2077" t="s">
        <v>700</v>
      </c>
      <c r="AG12" s="2077" t="s">
        <v>701</v>
      </c>
      <c r="AH12" s="2077" t="s">
        <v>702</v>
      </c>
      <c r="AI12" s="453"/>
      <c r="AM12" s="517"/>
      <c r="AP12" s="506" t="s">
        <v>703</v>
      </c>
      <c r="AQ12" s="506" t="s">
        <v>703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73E3D-39EB-0E9D-9225-4B052448F6D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8" width="9.140625" hidden="1" customWidth="1"/>
    <col min="2" max="2" style="3215" width="9.140625" hidden="1" customWidth="1"/>
    <col min="3" max="3" style="3193" width="3.7109375" customWidth="1"/>
    <col min="4" max="4" style="3215" width="5.57421875" customWidth="1"/>
    <col min="5" max="5" style="3215" width="38.140625" customWidth="1"/>
    <col min="6" max="7" style="3215" width="3.7109375" customWidth="1"/>
    <col min="8" max="8" style="3215" width="38.28125" customWidth="1"/>
    <col min="9" max="9" style="3215" width="35.7109375" customWidth="1"/>
    <col min="10" max="10" style="3215" width="103.7109375" customWidth="1"/>
    <col min="11" max="11" style="2991" width="3.7109375" customWidth="1"/>
    <col min="12" max="14" style="3208" width="10.57421875"/>
    <col min="15" max="15" style="3208" width="13.7109375" customWidth="1"/>
    <col min="16" max="16" style="3208" width="15.421875" customWidth="1"/>
    <col min="17" max="17" style="3208" width="16.28125" customWidth="1"/>
    <col min="18" max="21" style="3208" width="10.57421875"/>
  </cols>
  <sheetData>
    <row customHeight="1" ht="14.25" hidden="1">
      <c r="E1" s="418"/>
      <c r="F1" s="418"/>
      <c r="G1" s="418"/>
      <c r="H1" s="2082" t="s">
        <v>674</v>
      </c>
      <c r="I1" s="2082"/>
    </row>
    <row s="3196" customFormat="1" customHeight="1" ht="14.25" hidden="1">
      <c r="C2" s="1659"/>
      <c r="D2" s="2086" t="s">
        <v>196</v>
      </c>
      <c r="E2" s="2088"/>
      <c r="F2" s="1665"/>
      <c r="G2" s="1660" t="s">
        <v>196</v>
      </c>
      <c r="H2" s="1663"/>
      <c r="I2" s="1661"/>
      <c r="L2" s="1662"/>
      <c r="M2" s="1662"/>
      <c r="N2" s="1662"/>
      <c r="O2" s="1662" t="s">
        <v>704</v>
      </c>
      <c r="P2" s="1662"/>
      <c r="Q2" s="1662"/>
      <c r="R2" s="1664" t="s">
        <v>703</v>
      </c>
      <c r="S2" s="1664" t="s">
        <v>703</v>
      </c>
      <c r="T2" s="1662"/>
      <c r="U2" s="1662"/>
    </row>
    <row s="3196" customFormat="1" customHeight="1" ht="14.25" hidden="1">
      <c r="C3" s="1659"/>
      <c r="D3" s="2087"/>
      <c r="E3" s="2089"/>
      <c r="F3" s="411"/>
      <c r="G3" s="875"/>
      <c r="H3" s="875" t="s">
        <v>705</v>
      </c>
      <c r="I3" s="303"/>
      <c r="L3" s="1662"/>
      <c r="M3" s="1662"/>
      <c r="N3" s="1662"/>
      <c r="O3" s="1662"/>
      <c r="P3" s="1662"/>
      <c r="Q3" s="1662"/>
      <c r="R3" s="1664"/>
      <c r="S3" s="1664"/>
      <c r="T3" s="1662"/>
      <c r="U3" s="1662"/>
    </row>
    <row customHeight="1" ht="14.25" hidden="1"/>
    <row s="3207" customFormat="1" customHeight="1" ht="6">
      <c r="C5" s="707"/>
      <c r="D5" s="708"/>
      <c r="E5" s="708"/>
      <c r="F5" s="708"/>
      <c r="G5" s="708"/>
      <c r="H5" s="708" t="s">
        <v>678</v>
      </c>
      <c r="I5" s="708"/>
      <c r="J5" s="708"/>
      <c r="L5" s="1654"/>
      <c r="M5" s="1654"/>
      <c r="N5" s="1654"/>
      <c r="O5" s="1654"/>
      <c r="P5" s="1654"/>
      <c r="Q5" s="1654"/>
      <c r="R5" s="1654"/>
      <c r="S5" s="1654"/>
      <c r="T5" s="1654"/>
      <c r="U5" s="1654"/>
    </row>
    <row customHeight="1" ht="27.75">
      <c r="C6" s="1546"/>
      <c r="D6" s="2085" t="s">
        <v>706</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212" customFormat="1" customHeight="1" ht="6">
      <c r="A8" s="1651"/>
      <c r="C8" s="492"/>
      <c r="D8" s="491"/>
      <c r="E8" s="491"/>
      <c r="F8" s="491"/>
      <c r="G8" s="491"/>
      <c r="H8" s="491"/>
      <c r="I8" s="491"/>
      <c r="J8" s="491"/>
      <c r="L8" s="1654"/>
      <c r="M8" s="1654"/>
      <c r="N8" s="1654"/>
      <c r="O8" s="1654"/>
      <c r="P8" s="1654"/>
      <c r="Q8" s="1654"/>
      <c r="R8" s="1654"/>
      <c r="S8" s="1654"/>
      <c r="T8" s="1654"/>
      <c r="U8" s="1654"/>
    </row>
    <row s="321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620</v>
      </c>
      <c r="E10" s="2083"/>
      <c r="F10" s="2083"/>
      <c r="G10" s="2083"/>
      <c r="H10" s="2083"/>
      <c r="I10" s="2083"/>
      <c r="J10" s="2067" t="s">
        <v>621</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707</v>
      </c>
      <c r="I11" s="2028" t="s">
        <v>708</v>
      </c>
      <c r="J11" s="2067"/>
    </row>
    <row customHeight="1" ht="14.25">
      <c r="C12" s="1546"/>
      <c r="D12" s="1971"/>
      <c r="E12" s="2067"/>
      <c r="F12" s="2037"/>
      <c r="G12" s="2038"/>
      <c r="H12" s="2090"/>
      <c r="I12" s="2090"/>
      <c r="J12" s="2067"/>
    </row>
    <row s="2611" customFormat="1" customHeight="1" ht="11.25" hidden="1">
      <c r="C13" s="504"/>
      <c r="D13" s="505" t="s">
        <v>698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196</v>
      </c>
      <c r="E14" s="2088"/>
      <c r="F14" s="1657"/>
      <c r="G14" s="1656" t="s">
        <v>196</v>
      </c>
      <c r="H14" s="1663"/>
      <c r="I14" s="1661"/>
      <c r="J14" s="2015" t="s">
        <v>709</v>
      </c>
      <c r="K14" s="1647"/>
      <c r="R14" s="506" t="s">
        <v>703</v>
      </c>
      <c r="S14" s="506" t="s">
        <v>703</v>
      </c>
    </row>
    <row customHeight="1" ht="14.25">
      <c r="A15" s="1647"/>
      <c r="C15" s="1546"/>
      <c r="D15" s="2087"/>
      <c r="E15" s="2089"/>
      <c r="F15" s="411"/>
      <c r="G15" s="875"/>
      <c r="H15" s="875" t="s">
        <v>705</v>
      </c>
      <c r="I15" s="303"/>
      <c r="J15" s="2016"/>
      <c r="K15" s="1647"/>
      <c r="R15" s="506"/>
      <c r="S15" s="506"/>
    </row>
    <row customHeight="1" ht="14.25">
      <c r="A16" s="1647"/>
      <c r="C16" s="1546"/>
      <c r="D16" s="411"/>
      <c r="E16" s="875" t="s">
        <v>205</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C1DE3-59B1-41C4-7836-912471F8672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92" width="9.140625" hidden="1" customWidth="1"/>
    <col min="2" max="2" style="3171" width="9.140625" hidden="1" customWidth="1"/>
    <col min="3" max="3" style="2624" width="9.140625" hidden="1" customWidth="1"/>
    <col min="4" max="4" style="3193" width="3.7109375" customWidth="1"/>
    <col min="5" max="5" style="3171" width="6.28125" customWidth="1"/>
    <col min="6" max="6" style="2624" width="1.7109375" hidden="1" customWidth="1"/>
    <col min="7" max="8" style="3171" width="30.7109375" customWidth="1"/>
    <col min="9" max="9" style="3171" width="9.00390625" customWidth="1"/>
    <col min="10" max="10" style="3171" width="12.140625" customWidth="1"/>
    <col min="11" max="11" style="3171" width="46.7109375" customWidth="1"/>
    <col min="12" max="12" style="3171" width="100.28125" customWidth="1"/>
    <col min="13" max="13" style="3195" width="7.57421875" customWidth="1"/>
    <col min="14" max="22" style="3171" width="10.57421875"/>
  </cols>
  <sheetData>
    <row s="3148" customFormat="1" customHeight="1" ht="5.25" hidden="1">
      <c r="C1" s="517"/>
      <c r="D1" s="500"/>
      <c r="F1" s="517"/>
      <c r="G1" s="495" t="s">
        <v>82</v>
      </c>
      <c r="H1" s="495" t="s">
        <v>83</v>
      </c>
      <c r="I1" s="495" t="s">
        <v>84</v>
      </c>
      <c r="P1" s="495" t="s">
        <v>82</v>
      </c>
      <c r="Q1" s="495" t="s">
        <v>83</v>
      </c>
      <c r="R1" s="495" t="s">
        <v>84</v>
      </c>
    </row>
    <row s="3148" customFormat="1" customHeight="1" ht="5.25" hidden="1">
      <c r="C2" s="517"/>
      <c r="D2" s="500"/>
      <c r="F2" s="517"/>
    </row>
    <row s="3143" customFormat="1" customHeight="1" ht="6">
      <c r="A3" s="485"/>
      <c r="D3" s="492"/>
      <c r="E3" s="487"/>
      <c r="F3" s="487"/>
      <c r="G3" s="487"/>
      <c r="H3" s="487"/>
      <c r="I3" s="488"/>
      <c r="J3" s="489"/>
      <c r="K3" s="489"/>
      <c r="L3" s="489"/>
    </row>
    <row customHeight="1" ht="22.5">
      <c r="D4" s="456"/>
      <c r="E4" s="2091" t="s">
        <v>710</v>
      </c>
      <c r="F4" s="2091"/>
      <c r="G4" s="2092"/>
      <c r="H4" s="2092"/>
      <c r="I4" s="2093"/>
      <c r="J4" s="497"/>
      <c r="K4" s="459"/>
      <c r="L4" s="459"/>
    </row>
    <row s="2624" customFormat="1" customHeight="1" ht="17.25">
      <c r="A5" s="765"/>
      <c r="D5" s="828"/>
      <c r="E5" s="2079" t="str">
        <f>IF(org=0,"Не определено",org)</f>
        <v>АО "Мурманэнергосбыт"</v>
      </c>
      <c r="F5" s="2079"/>
      <c r="G5" s="2080"/>
      <c r="H5" s="2080"/>
      <c r="I5" s="2081"/>
      <c r="J5" s="497"/>
      <c r="K5" s="459"/>
      <c r="L5" s="459"/>
      <c r="M5" s="513"/>
    </row>
    <row s="3143" customFormat="1" customHeight="1" ht="11.25">
      <c r="A6" s="485"/>
      <c r="D6" s="492"/>
      <c r="E6" s="487"/>
      <c r="F6" s="487"/>
      <c r="G6" s="490"/>
      <c r="H6" s="490"/>
      <c r="I6" s="491"/>
      <c r="J6" s="491"/>
      <c r="K6" s="758"/>
      <c r="L6" s="491"/>
    </row>
    <row customHeight="1" ht="14.25">
      <c r="D7" s="456"/>
      <c r="E7" s="2061" t="s">
        <v>620</v>
      </c>
      <c r="F7" s="2061"/>
      <c r="G7" s="2062"/>
      <c r="H7" s="2062"/>
      <c r="I7" s="2062"/>
      <c r="J7" s="2062"/>
      <c r="K7" s="2062"/>
      <c r="L7" s="2067" t="s">
        <v>621</v>
      </c>
    </row>
    <row customHeight="1" ht="45">
      <c r="D8" s="456"/>
      <c r="E8" s="479" t="s">
        <v>87</v>
      </c>
      <c r="F8" s="829"/>
      <c r="G8" s="471" t="s">
        <v>85</v>
      </c>
      <c r="H8" s="471" t="s">
        <v>86</v>
      </c>
      <c r="I8" s="420" t="s">
        <v>84</v>
      </c>
      <c r="J8" s="420" t="s">
        <v>711</v>
      </c>
      <c r="K8" s="420" t="s">
        <v>712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713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3" customFormat="1" customHeight="1" ht="14.25">
      <c r="A12" s="1953"/>
      <c r="B12" s="510"/>
      <c r="C12" s="510"/>
      <c r="D12" s="872"/>
      <c r="E12" s="829">
        <v>1</v>
      </c>
      <c r="F12" s="870">
        <v>23</v>
      </c>
      <c r="G12" s="869"/>
      <c r="H12" s="799"/>
      <c r="I12" s="797"/>
      <c r="J12" s="526" t="s">
        <v>61</v>
      </c>
      <c r="K12" s="1172" t="s">
        <v>24</v>
      </c>
      <c r="L12" s="2094"/>
      <c r="M12" s="517"/>
      <c r="N12" s="517"/>
      <c r="O12" s="517"/>
      <c r="P12" s="522" t="s">
        <v>714</v>
      </c>
      <c r="Q12" s="522" t="s">
        <v>715</v>
      </c>
      <c r="R12" s="523" t="s">
        <v>716</v>
      </c>
      <c r="S12" s="517" t="s">
        <v>717</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2DEEE-CD59-297A-FE82-D433D1D2B9E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2" width="19.140625" hidden="1" customWidth="1"/>
    <col min="13" max="14" style="3333" width="12.28125" hidden="1" customWidth="1"/>
    <col min="15" max="15" style="3333" width="23.421875" hidden="1" customWidth="1"/>
    <col min="16" max="16" style="3409" width="3.7109375" customWidth="1"/>
    <col min="17" max="18" style="3410" width="3.7109375" customWidth="1"/>
    <col min="19" max="19" style="3411" width="12.7109375" customWidth="1"/>
    <col min="20" max="20" style="2984" width="35.7109375" customWidth="1"/>
    <col min="21" max="21" style="2984" width="0.140625" customWidth="1"/>
    <col min="22" max="22" style="2984" width="24.7109375" hidden="1" customWidth="1"/>
    <col min="23" max="23" style="2984" width="0.140625" hidden="1" customWidth="1"/>
    <col min="24" max="25" style="2984" width="24.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0" style="2984" width="24.7109375" customWidth="1"/>
    <col min="31" max="31" style="2984" width="0.140625" customWidth="1"/>
    <col min="32" max="33" style="2984" width="24.7109375" customWidth="1"/>
    <col min="34" max="34" style="2984" width="11.7109375" customWidth="1"/>
    <col min="35" max="35" style="2984" width="3.7109375" customWidth="1"/>
    <col min="36" max="36" style="2984" width="11.7109375" customWidth="1"/>
    <col min="37" max="37" style="2984" width="8.57421875" hidden="1" customWidth="1"/>
    <col min="38" max="38" style="2984" width="4.7109375" customWidth="1"/>
    <col min="39" max="39" style="2984"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207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718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719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720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721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722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723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724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725</v>
      </c>
      <c r="M6" s="543"/>
      <c r="P6" s="2111">
        <v>1</v>
      </c>
      <c r="Q6" s="1335"/>
      <c r="R6" s="352"/>
      <c r="S6" s="1339">
        <f>$I6</f>
      </c>
      <c r="T6" s="273" t="s">
        <v>726</v>
      </c>
      <c r="U6" s="288"/>
      <c r="V6" s="2095"/>
      <c r="W6" s="2096"/>
      <c r="X6" s="2096"/>
      <c r="Y6" s="2096"/>
      <c r="Z6" s="2096"/>
      <c r="AA6" s="2096"/>
      <c r="AB6" s="2096"/>
      <c r="AC6" s="2097"/>
      <c r="AD6" s="2095"/>
      <c r="AE6" s="2096"/>
      <c r="AF6" s="2096"/>
      <c r="AG6" s="2096"/>
      <c r="AH6" s="2096"/>
      <c r="AI6" s="2096"/>
      <c r="AJ6" s="2096"/>
      <c r="AK6" s="2096"/>
      <c r="AL6" s="2097"/>
      <c r="AM6" s="1286" t="s">
        <v>727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728</v>
      </c>
      <c r="M7" s="543"/>
      <c r="N7" s="1396"/>
      <c r="P7" s="2111"/>
      <c r="Q7" s="2111">
        <v>1</v>
      </c>
      <c r="R7" s="353"/>
      <c r="S7" s="1339">
        <f>$J7</f>
      </c>
      <c r="T7" s="274" t="s">
        <v>729</v>
      </c>
      <c r="U7" s="288"/>
      <c r="V7" s="2095"/>
      <c r="W7" s="2096"/>
      <c r="X7" s="2096"/>
      <c r="Y7" s="2096"/>
      <c r="Z7" s="2096"/>
      <c r="AA7" s="2096"/>
      <c r="AB7" s="2096"/>
      <c r="AC7" s="2097"/>
      <c r="AD7" s="2095"/>
      <c r="AE7" s="2096"/>
      <c r="AF7" s="2096"/>
      <c r="AG7" s="2096"/>
      <c r="AH7" s="2096"/>
      <c r="AI7" s="2096"/>
      <c r="AJ7" s="2096"/>
      <c r="AK7" s="2096"/>
      <c r="AL7" s="2097"/>
      <c r="AM7" s="1286" t="s">
        <v>730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731</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732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733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734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735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250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329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2683" customFormat="1" customHeight="1" ht="22.5" hidden="1">
      <c r="L20" s="1359"/>
      <c r="M20" s="1392"/>
      <c r="N20" s="1392"/>
      <c r="O20" s="1397" t="s">
        <v>736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737</v>
      </c>
      <c r="P22" s="1392"/>
      <c r="Q22" s="1401"/>
      <c r="R22" s="1401"/>
      <c r="S22" s="735"/>
      <c r="T22" s="1168" t="s">
        <v>738</v>
      </c>
      <c r="AA22" s="172" t="s">
        <v>739</v>
      </c>
      <c r="AC22" s="172" t="s">
        <v>740</v>
      </c>
      <c r="AD22" s="1168" t="s">
        <v>738</v>
      </c>
      <c r="AI22" s="172" t="s">
        <v>741</v>
      </c>
      <c r="AK22" s="172" t="s">
        <v>740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742</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743</v>
      </c>
      <c r="T31" s="2098"/>
      <c r="U31" s="1402"/>
      <c r="V31" s="2100" t="str">
        <f>IF(TITLE_NUMBER_PR_CHANGE="",IF(TITLE_NUMBER_PR="","",TITLE_NUMBER_PR),TITLE_NUMBER_PR_CHANGE)</f>
        <v>51/7</v>
      </c>
      <c r="W31" s="2100"/>
      <c r="X31" s="2100"/>
      <c r="Y31" s="2100"/>
      <c r="Z31" s="2100"/>
      <c r="AA31" s="2100"/>
      <c r="AB31" s="2100"/>
      <c r="AC31" s="322"/>
      <c r="AD31" s="2100" t="str">
        <f>IF(TITLE_NUMBER_PR_CHANGE="",IF(TITLE_NUMBER_PR="","",TITLE_NUMBER_PR),TITLE_NUMBER_PR_CHANGE)</f>
        <v>51/7</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https://npa.gov-murman.ru/bitrix/components/b1team/govmurman.element.file/download.php?ID=508463&amp;FID=750752</v>
      </c>
      <c r="W32" s="2100"/>
      <c r="X32" s="2100"/>
      <c r="Y32" s="2100"/>
      <c r="Z32" s="2100"/>
      <c r="AA32" s="2100"/>
      <c r="AB32" s="2100"/>
      <c r="AC32" s="322"/>
      <c r="AD32" s="2100" t="str">
        <f>IF(TITLE_IST_PUB_CHANGE="",IF(TITLE_IST_PUB="","",TITLE_IST_PUB),TITLE_IST_PUB_CHANGE)</f>
        <v>https://npa.gov-murman.ru/bitrix/components/b1team/govmurman.element.file/download.php?ID=508463&amp;FID=750752</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744</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745</v>
      </c>
      <c r="T35" s="2098"/>
      <c r="U35" s="1402"/>
      <c r="V35" s="2100" t="str">
        <f>IF(TITLE_NUMBER_PR_CHANGE="",IF(TITLE_NUMBER_PR="","",TITLE_NUMBER_PR),TITLE_NUMBER_PR_CHANGE)</f>
        <v>51/7</v>
      </c>
      <c r="W35" s="2100"/>
      <c r="X35" s="2100"/>
      <c r="Y35" s="2100"/>
      <c r="Z35" s="2100"/>
      <c r="AA35" s="2100"/>
      <c r="AB35" s="2100"/>
      <c r="AC35" s="322"/>
      <c r="AD35" s="2100" t="str">
        <f>IF(TITLE_NUMBER_PR_CHANGE="",IF(TITLE_NUMBER_PR="","",TITLE_NUMBER_PR),TITLE_NUMBER_PR_CHANGE)</f>
        <v>51/7</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746</v>
      </c>
      <c r="AD36" s="322"/>
      <c r="AE36" s="322"/>
      <c r="AF36" s="322"/>
      <c r="AG36" s="322"/>
      <c r="AH36" s="322"/>
      <c r="AI36" s="322"/>
      <c r="AJ36" s="322"/>
      <c r="AK36" s="266" t="s">
        <v>746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620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621</v>
      </c>
    </row>
    <row customHeight="1" ht="14.25">
      <c r="Q39" s="377"/>
      <c r="R39" s="377"/>
      <c r="S39" s="2125" t="s">
        <v>87</v>
      </c>
      <c r="T39" s="2062" t="s">
        <v>747</v>
      </c>
      <c r="U39" s="289"/>
      <c r="V39" s="2126" t="s">
        <v>748</v>
      </c>
      <c r="W39" s="2127"/>
      <c r="X39" s="2127"/>
      <c r="Y39" s="2127"/>
      <c r="Z39" s="2127"/>
      <c r="AA39" s="2127"/>
      <c r="AB39" s="2128"/>
      <c r="AC39" s="2129" t="s">
        <v>749</v>
      </c>
      <c r="AD39" s="2126" t="s">
        <v>748</v>
      </c>
      <c r="AE39" s="2127"/>
      <c r="AF39" s="2127"/>
      <c r="AG39" s="2127"/>
      <c r="AH39" s="2127"/>
      <c r="AI39" s="2127"/>
      <c r="AJ39" s="2128"/>
      <c r="AK39" s="2129" t="s">
        <v>750</v>
      </c>
      <c r="AL39" s="2132" t="s">
        <v>751</v>
      </c>
      <c r="AM39" s="1971"/>
    </row>
    <row customHeight="1" ht="33.75">
      <c r="Q40" s="377"/>
      <c r="R40" s="377"/>
      <c r="S40" s="2125"/>
      <c r="T40" s="2062"/>
      <c r="U40" s="1038"/>
      <c r="V40" s="2135" t="s">
        <v>752</v>
      </c>
      <c r="W40" s="2116" t="s">
        <v>753</v>
      </c>
      <c r="X40" s="2118" t="s">
        <v>754</v>
      </c>
      <c r="Y40" s="2120"/>
      <c r="Z40" s="2118" t="s">
        <v>755</v>
      </c>
      <c r="AA40" s="2119"/>
      <c r="AB40" s="2120"/>
      <c r="AC40" s="2130"/>
      <c r="AD40" s="2135" t="s">
        <v>752</v>
      </c>
      <c r="AE40" s="2116" t="s">
        <v>753</v>
      </c>
      <c r="AF40" s="2118" t="s">
        <v>754</v>
      </c>
      <c r="AG40" s="2120"/>
      <c r="AH40" s="2118" t="s">
        <v>755</v>
      </c>
      <c r="AI40" s="2119"/>
      <c r="AJ40" s="2120"/>
      <c r="AK40" s="2130"/>
      <c r="AL40" s="2133"/>
      <c r="AM40" s="1971"/>
    </row>
    <row customHeight="1" ht="33.75">
      <c r="A41" s="1400"/>
      <c r="B41" s="1400" t="s">
        <v>219</v>
      </c>
      <c r="C41" s="1400" t="s">
        <v>220</v>
      </c>
      <c r="D41" s="1400" t="s">
        <v>221</v>
      </c>
      <c r="E41" s="1394" t="s">
        <v>756</v>
      </c>
      <c r="F41" s="1394" t="s">
        <v>757</v>
      </c>
      <c r="G41" s="1394" t="s">
        <v>758</v>
      </c>
      <c r="H41" s="1394" t="s">
        <v>759</v>
      </c>
      <c r="I41" s="1394" t="s">
        <v>760</v>
      </c>
      <c r="J41" s="1394" t="s">
        <v>761</v>
      </c>
      <c r="K41" s="1394" t="s">
        <v>762</v>
      </c>
      <c r="L41" s="1394" t="s">
        <v>737</v>
      </c>
      <c r="Q41" s="377"/>
      <c r="R41" s="377"/>
      <c r="S41" s="2125"/>
      <c r="T41" s="2062"/>
      <c r="U41" s="290"/>
      <c r="V41" s="2136"/>
      <c r="W41" s="2117"/>
      <c r="X41" s="1237" t="s">
        <v>763</v>
      </c>
      <c r="Y41" s="1237" t="s">
        <v>764</v>
      </c>
      <c r="Z41" s="1236" t="s">
        <v>765</v>
      </c>
      <c r="AA41" s="2121" t="s">
        <v>766</v>
      </c>
      <c r="AB41" s="2122"/>
      <c r="AC41" s="2131"/>
      <c r="AD41" s="2136"/>
      <c r="AE41" s="2117"/>
      <c r="AF41" s="1237" t="s">
        <v>763</v>
      </c>
      <c r="AG41" s="1237" t="s">
        <v>764</v>
      </c>
      <c r="AH41" s="1343" t="s">
        <v>765</v>
      </c>
      <c r="AI41" s="2121" t="s">
        <v>766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196</v>
      </c>
      <c r="T42" s="1281" t="s">
        <v>102</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234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207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234</v>
      </c>
      <c r="B44" s="1393" t="s">
        <v>235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719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720</v>
      </c>
      <c r="AO44" s="506"/>
      <c r="AP44" s="506" t="str">
        <f>IF(T44="","",T44)</f>
        <v>Территория действия тарифа</v>
      </c>
      <c r="AQ44" s="506"/>
      <c r="AR44" s="506"/>
    </row>
    <row customHeight="1" ht="23.25">
      <c r="A45" s="1393" t="s">
        <v>234</v>
      </c>
      <c r="B45" s="1393" t="s">
        <v>235</v>
      </c>
      <c r="C45" s="1393" t="s">
        <v>236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721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722</v>
      </c>
      <c r="AO45" s="506"/>
      <c r="AP45" s="506" t="str">
        <f>IF(T45="","",T45)</f>
        <v>Наименование системы теплоснабжения </v>
      </c>
      <c r="AQ45" s="506"/>
      <c r="AR45" s="506"/>
    </row>
    <row customHeight="1" ht="23.25">
      <c r="A46" s="1393" t="s">
        <v>234</v>
      </c>
      <c r="B46" s="1393" t="s">
        <v>235</v>
      </c>
      <c r="C46" s="1393" t="s">
        <v>236</v>
      </c>
      <c r="D46" s="1393" t="s">
        <v>237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723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724</v>
      </c>
      <c r="AO46" s="506"/>
      <c r="AP46" s="506" t="str">
        <f>IF(T46="","",T46)</f>
        <v>Источник тепловой энергии  </v>
      </c>
      <c r="AQ46" s="506"/>
      <c r="AR46" s="506"/>
    </row>
    <row customHeight="1" ht="47.25">
      <c r="A47" s="1393" t="s">
        <v>234</v>
      </c>
      <c r="B47" s="1393" t="s">
        <v>235</v>
      </c>
      <c r="C47" s="1393" t="s">
        <v>236</v>
      </c>
      <c r="D47" s="1393" t="s">
        <v>237</v>
      </c>
      <c r="E47" s="2108"/>
      <c r="F47" s="2108"/>
      <c r="G47" s="2108"/>
      <c r="H47" s="2108"/>
      <c r="I47" s="2109" t="str">
        <f>S46&amp;".1"</f>
        <v>....1</v>
      </c>
      <c r="J47" s="1393"/>
      <c r="K47" s="1393"/>
      <c r="L47" s="1394" t="s">
        <v>725</v>
      </c>
      <c r="P47" s="2111">
        <v>1</v>
      </c>
      <c r="Q47" s="1235"/>
      <c r="R47" s="352"/>
      <c r="S47" s="1241" t="str">
        <f>$I47</f>
        <v>....1</v>
      </c>
      <c r="T47" s="273" t="s">
        <v>726</v>
      </c>
      <c r="U47" s="288"/>
      <c r="V47" s="2095"/>
      <c r="W47" s="2096"/>
      <c r="X47" s="2096"/>
      <c r="Y47" s="2096"/>
      <c r="Z47" s="2096"/>
      <c r="AA47" s="2096"/>
      <c r="AB47" s="2096"/>
      <c r="AC47" s="2097"/>
      <c r="AD47" s="2095"/>
      <c r="AE47" s="2096"/>
      <c r="AF47" s="2096"/>
      <c r="AG47" s="2096"/>
      <c r="AH47" s="2096"/>
      <c r="AI47" s="2096"/>
      <c r="AJ47" s="2096"/>
      <c r="AK47" s="2096"/>
      <c r="AL47" s="2097"/>
      <c r="AM47" s="1286" t="s">
        <v>727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234</v>
      </c>
      <c r="B48" s="1393" t="s">
        <v>235</v>
      </c>
      <c r="C48" s="1393" t="s">
        <v>236</v>
      </c>
      <c r="D48" s="1393" t="s">
        <v>237</v>
      </c>
      <c r="E48" s="2108"/>
      <c r="F48" s="2108"/>
      <c r="G48" s="2108"/>
      <c r="H48" s="2108"/>
      <c r="I48" s="2110"/>
      <c r="J48" s="2109" t="str">
        <f>I47&amp;".1"</f>
        <v>....1.1</v>
      </c>
      <c r="K48" s="1393"/>
      <c r="L48" s="1394" t="s">
        <v>728</v>
      </c>
      <c r="P48" s="2111"/>
      <c r="Q48" s="2111">
        <v>1</v>
      </c>
      <c r="R48" s="353"/>
      <c r="S48" s="1241" t="str">
        <f>$J48</f>
        <v>....1.1</v>
      </c>
      <c r="T48" s="274" t="s">
        <v>729</v>
      </c>
      <c r="U48" s="288"/>
      <c r="V48" s="2095"/>
      <c r="W48" s="2096"/>
      <c r="X48" s="2096"/>
      <c r="Y48" s="2096"/>
      <c r="Z48" s="2096"/>
      <c r="AA48" s="2096"/>
      <c r="AB48" s="2096"/>
      <c r="AC48" s="2097"/>
      <c r="AD48" s="2095"/>
      <c r="AE48" s="2096"/>
      <c r="AF48" s="2096"/>
      <c r="AG48" s="2096"/>
      <c r="AH48" s="2096"/>
      <c r="AI48" s="2096"/>
      <c r="AJ48" s="2096"/>
      <c r="AK48" s="2096"/>
      <c r="AL48" s="2097"/>
      <c r="AM48" s="1286" t="s">
        <v>730</v>
      </c>
      <c r="AO48" s="506"/>
      <c r="AP48" s="506" t="str">
        <f>IF(T48="","",T48)</f>
        <v>Группа потребителей</v>
      </c>
      <c r="AQ48" s="506"/>
      <c r="AR48" s="506"/>
    </row>
    <row customHeight="1" ht="23.25">
      <c r="A49" s="1393" t="s">
        <v>234</v>
      </c>
      <c r="B49" s="1393" t="s">
        <v>235</v>
      </c>
      <c r="C49" s="1393" t="s">
        <v>236</v>
      </c>
      <c r="D49" s="1393" t="s">
        <v>237</v>
      </c>
      <c r="E49" s="2108"/>
      <c r="F49" s="2108"/>
      <c r="G49" s="2108"/>
      <c r="H49" s="2108"/>
      <c r="I49" s="2110"/>
      <c r="J49" s="2110"/>
      <c r="K49" s="2109" t="str">
        <f>J48&amp;".1"</f>
        <v>....1.1.1</v>
      </c>
      <c r="L49" s="1394" t="s">
        <v>731</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732</v>
      </c>
      <c r="AN49" s="517">
        <f>STRCHECKDATE(V50:AL50)</f>
      </c>
      <c r="AO49" s="506"/>
      <c r="AP49" s="506" t="str">
        <f>IF(T49="","",T49)</f>
        <v/>
      </c>
      <c r="AQ49" s="506"/>
      <c r="AR49" s="506"/>
    </row>
    <row customHeight="1" ht="0.75">
      <c r="A50" s="1393" t="s">
        <v>234</v>
      </c>
      <c r="B50" s="1393" t="s">
        <v>235</v>
      </c>
      <c r="C50" s="1393" t="s">
        <v>236</v>
      </c>
      <c r="D50" s="1393" t="s">
        <v>237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234</v>
      </c>
      <c r="B51" s="1393" t="s">
        <v>235</v>
      </c>
      <c r="C51" s="1393" t="s">
        <v>236</v>
      </c>
      <c r="D51" s="1393" t="s">
        <v>237</v>
      </c>
      <c r="E51" s="2108"/>
      <c r="F51" s="2108"/>
      <c r="G51" s="2108"/>
      <c r="H51" s="2108"/>
      <c r="I51" s="2110"/>
      <c r="J51" s="2109"/>
      <c r="K51" s="1393"/>
      <c r="L51" s="1394"/>
      <c r="P51" s="2111"/>
      <c r="Q51" s="2111"/>
      <c r="R51" s="352"/>
      <c r="S51" s="1308"/>
      <c r="T51" s="276" t="s">
        <v>733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234</v>
      </c>
      <c r="B52" s="1393" t="s">
        <v>235</v>
      </c>
      <c r="C52" s="1393" t="s">
        <v>236</v>
      </c>
      <c r="D52" s="1393" t="s">
        <v>237</v>
      </c>
      <c r="E52" s="2108"/>
      <c r="F52" s="2108"/>
      <c r="G52" s="2108"/>
      <c r="H52" s="2108"/>
      <c r="I52" s="2109"/>
      <c r="J52" s="1393"/>
      <c r="K52" s="1393"/>
      <c r="L52" s="1394"/>
      <c r="P52" s="2111"/>
      <c r="Q52" s="1235"/>
      <c r="R52" s="352"/>
      <c r="S52" s="1308"/>
      <c r="T52" s="275" t="s">
        <v>734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234</v>
      </c>
      <c r="B53" s="1393" t="s">
        <v>235</v>
      </c>
      <c r="C53" s="1393" t="s">
        <v>236</v>
      </c>
      <c r="D53" s="1393" t="s">
        <v>237</v>
      </c>
      <c r="E53" s="2108"/>
      <c r="F53" s="2108"/>
      <c r="G53" s="2108"/>
      <c r="H53" s="2107"/>
      <c r="I53" s="1393"/>
      <c r="J53" s="1393"/>
      <c r="K53" s="1393"/>
      <c r="L53" s="1394"/>
      <c r="M53" s="1395"/>
      <c r="N53" s="1395"/>
      <c r="O53" s="543"/>
      <c r="P53" s="356"/>
      <c r="Q53" s="376"/>
      <c r="R53" s="351"/>
      <c r="S53" s="1308"/>
      <c r="T53" s="364" t="s">
        <v>735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3" customFormat="1" customHeight="1" ht="0.75">
      <c r="A54" s="1373" t="s">
        <v>234</v>
      </c>
      <c r="B54" s="1373" t="s">
        <v>235</v>
      </c>
      <c r="C54" s="1373" t="s">
        <v>236</v>
      </c>
      <c r="D54" s="1344"/>
      <c r="E54" s="2108"/>
      <c r="F54" s="2108"/>
      <c r="G54" s="2107"/>
      <c r="H54" s="1344"/>
      <c r="I54" s="1344"/>
      <c r="J54" s="1344"/>
      <c r="K54" s="1344"/>
      <c r="L54" s="1369"/>
      <c r="M54" s="1345"/>
      <c r="N54" s="1345"/>
      <c r="P54" s="1346"/>
      <c r="Q54" s="1347"/>
      <c r="R54" s="1346"/>
      <c r="S54" s="1352"/>
      <c r="T54" s="1355" t="s">
        <v>250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234</v>
      </c>
      <c r="B55" s="1373" t="s">
        <v>235</v>
      </c>
      <c r="C55" s="1344"/>
      <c r="D55" s="1344"/>
      <c r="E55" s="2108"/>
      <c r="F55" s="2107"/>
      <c r="G55" s="1344"/>
      <c r="H55" s="1344"/>
      <c r="I55" s="1344"/>
      <c r="J55" s="1344"/>
      <c r="K55" s="1344"/>
      <c r="L55" s="1369"/>
      <c r="M55" s="1351"/>
      <c r="N55" s="1351"/>
      <c r="P55" s="1346"/>
      <c r="Q55" s="1347"/>
      <c r="R55" s="1346"/>
      <c r="S55" s="1352"/>
      <c r="T55" s="1355" t="s">
        <v>251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234</v>
      </c>
      <c r="B56" s="1373"/>
      <c r="C56" s="1373"/>
      <c r="D56" s="1373"/>
      <c r="E56" s="2107"/>
      <c r="F56" s="1373"/>
      <c r="G56" s="1373"/>
      <c r="H56" s="1373"/>
      <c r="I56" s="1373"/>
      <c r="J56" s="1373"/>
      <c r="K56" s="1373"/>
      <c r="L56" s="1376"/>
      <c r="M56" s="1351"/>
      <c r="N56" s="1351"/>
      <c r="O56" s="524"/>
      <c r="P56" s="385"/>
      <c r="Q56" s="1374"/>
      <c r="R56" s="385"/>
      <c r="S56" s="1352"/>
      <c r="T56" s="1355" t="s">
        <v>329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499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FEAAC-32B8-65AC-9E65-57C26C50B4C2}" mc:Ignorable="x14ac xr xr2 xr3">
  <sheetPr>
    <tabColor theme="6" tint="0.4"/>
  </sheetPr>
  <dimension ref="A1:DL1024"/>
  <sheetViews>
    <sheetView topLeftCell="P25" showGridLines="0" zoomScale="90" workbookViewId="0" tabSelected="1">
      <selection activeCell="AD1007" sqref="AD1007:DF1007"/>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2" width="19.140625" hidden="1" customWidth="1"/>
    <col min="13" max="14" style="3333" width="12.28125" hidden="1" customWidth="1"/>
    <col min="15" max="15" style="3333" width="23.421875" hidden="1" customWidth="1"/>
    <col min="16" max="16" style="3354" width="3.7109375" customWidth="1"/>
    <col min="17" max="18" style="3410" width="3.7109375" customWidth="1"/>
    <col min="19" max="19" style="3411" width="12.7109375" customWidth="1"/>
    <col min="20" max="20" style="2984" width="32.00390625" customWidth="1"/>
    <col min="21" max="21" style="2984" width="0.140625" customWidth="1"/>
    <col min="22" max="22" style="2984" width="24.7109375" hidden="1" customWidth="1"/>
    <col min="23" max="23" style="2984" width="0.140625" hidden="1" customWidth="1"/>
    <col min="24" max="25" style="2984" width="24.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0" style="2984" width="24.7109375" customWidth="1"/>
    <col min="31" max="31" style="2984" width="0.140625" customWidth="1"/>
    <col min="32" max="33" style="2984" width="24.7109375" customWidth="1"/>
    <col min="34" max="34" style="2984" width="11.7109375" customWidth="1"/>
    <col min="35" max="35" style="2984" width="3.7109375" customWidth="1"/>
    <col min="36" max="36" style="2984" width="11.7109375" customWidth="1"/>
    <col min="37" max="37" style="2984" width="8.57421875" customWidth="1"/>
    <col min="109" max="109" width="10.57421875" hidden="1"/>
    <col min="110" max="110" style="2984" width="4.7109375" customWidth="1"/>
    <col min="111" max="111" style="2984" width="115.7109375" customWidth="1"/>
    <col min="112" max="113" style="2612" width="10.57421875"/>
    <col min="114" max="114" style="2612" width="11.140625" customWidth="1"/>
    <col min="115" max="116" style="2612" width="10.57421875"/>
  </cols>
  <sheetData>
    <row customHeight="1" ht="14.25" hidden="1">
      <c r="Y1" s="323"/>
      <c r="Z1" s="323"/>
      <c r="AG1" s="323"/>
      <c r="AH1" s="323"/>
      <c r="AL1" s="3412"/>
      <c r="AM1" s="3412"/>
      <c r="AN1" s="3412"/>
      <c r="AO1" s="3412"/>
      <c r="AP1" s="3412"/>
      <c r="AQ1" s="3412"/>
      <c r="AR1" s="3412"/>
      <c r="AS1" s="3412"/>
      <c r="AT1" s="3412"/>
      <c r="AU1" s="3412"/>
      <c r="AV1" s="3412"/>
      <c r="AW1" s="3412"/>
      <c r="AX1" s="3412"/>
      <c r="AY1" s="3412"/>
      <c r="AZ1" s="3412"/>
      <c r="BA1" s="3412"/>
      <c r="BB1" s="3412"/>
      <c r="BC1" s="3412"/>
      <c r="BD1" s="3412"/>
      <c r="BE1" s="3412"/>
      <c r="BF1" s="3412"/>
      <c r="BG1" s="3412"/>
      <c r="BH1" s="3412"/>
      <c r="BI1" s="3412"/>
      <c r="BJ1" s="3412"/>
      <c r="BK1" s="3412"/>
      <c r="BL1" s="3412"/>
      <c r="BM1" s="3412"/>
      <c r="BN1" s="3412"/>
      <c r="BO1" s="3412"/>
      <c r="BP1" s="3412"/>
      <c r="BQ1" s="3412"/>
      <c r="BR1" s="3412"/>
      <c r="BS1" s="3412"/>
      <c r="BT1" s="3412"/>
      <c r="BU1" s="3412"/>
      <c r="BV1" s="3412"/>
      <c r="BW1" s="3412"/>
      <c r="BX1" s="3412"/>
      <c r="BY1" s="3412"/>
      <c r="BZ1" s="3412"/>
      <c r="CA1" s="3412"/>
      <c r="CB1" s="3412"/>
      <c r="CC1" s="3412"/>
      <c r="CD1" s="3412"/>
      <c r="CE1" s="3412"/>
      <c r="CF1" s="3412"/>
      <c r="CG1" s="3412"/>
      <c r="CH1" s="3412"/>
      <c r="CI1" s="3412"/>
      <c r="CJ1" s="3412"/>
      <c r="CK1" s="3412"/>
      <c r="CL1" s="3412"/>
      <c r="CM1" s="3412"/>
      <c r="CN1" s="3412"/>
      <c r="CO1" s="3412"/>
      <c r="CP1" s="3412"/>
      <c r="CQ1" s="3412"/>
      <c r="CR1" s="3412"/>
      <c r="CS1" s="3412"/>
      <c r="CT1" s="3412"/>
      <c r="CU1" s="3412"/>
      <c r="CV1" s="3412"/>
      <c r="CW1" s="3412"/>
      <c r="CX1" s="3412"/>
      <c r="CY1" s="3412"/>
      <c r="CZ1" s="3412"/>
      <c r="DA1" s="3412"/>
      <c r="DB1" s="3412"/>
      <c r="DC1" s="3412"/>
      <c r="DD1" s="3412"/>
      <c r="DE1" s="3412"/>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14"/>
      <c r="AM2" s="3415"/>
      <c r="AN2" s="3415"/>
      <c r="AO2" s="3415"/>
      <c r="AP2" s="3415"/>
      <c r="AQ2" s="3415"/>
      <c r="AR2" s="3415"/>
      <c r="AS2" s="3416"/>
      <c r="AT2" s="3414"/>
      <c r="AU2" s="3415"/>
      <c r="AV2" s="3415"/>
      <c r="AW2" s="3415"/>
      <c r="AX2" s="3415"/>
      <c r="AY2" s="3415"/>
      <c r="AZ2" s="3415"/>
      <c r="BA2" s="3416"/>
      <c r="BB2" s="3414"/>
      <c r="BC2" s="3415"/>
      <c r="BD2" s="3415"/>
      <c r="BE2" s="3415"/>
      <c r="BF2" s="3415"/>
      <c r="BG2" s="3415"/>
      <c r="BH2" s="3415"/>
      <c r="BI2" s="3416"/>
      <c r="BJ2" s="3414"/>
      <c r="BK2" s="3415"/>
      <c r="BL2" s="3415"/>
      <c r="BM2" s="3415"/>
      <c r="BN2" s="3415"/>
      <c r="BO2" s="3415"/>
      <c r="BP2" s="3415"/>
      <c r="BQ2" s="3416"/>
      <c r="BR2" s="3414"/>
      <c r="BS2" s="3415"/>
      <c r="BT2" s="3415"/>
      <c r="BU2" s="3415"/>
      <c r="BV2" s="3415"/>
      <c r="BW2" s="3415"/>
      <c r="BX2" s="3415"/>
      <c r="BY2" s="3416"/>
      <c r="BZ2" s="3414"/>
      <c r="CA2" s="3415"/>
      <c r="CB2" s="3415"/>
      <c r="CC2" s="3415"/>
      <c r="CD2" s="3415"/>
      <c r="CE2" s="3415"/>
      <c r="CF2" s="3415"/>
      <c r="CG2" s="3416"/>
      <c r="CH2" s="3414"/>
      <c r="CI2" s="3415"/>
      <c r="CJ2" s="3415"/>
      <c r="CK2" s="3415"/>
      <c r="CL2" s="3415"/>
      <c r="CM2" s="3415"/>
      <c r="CN2" s="3415"/>
      <c r="CO2" s="3416"/>
      <c r="CP2" s="3414"/>
      <c r="CQ2" s="3415"/>
      <c r="CR2" s="3415"/>
      <c r="CS2" s="3415"/>
      <c r="CT2" s="3415"/>
      <c r="CU2" s="3415"/>
      <c r="CV2" s="3415"/>
      <c r="CW2" s="3416"/>
      <c r="CX2" s="3414"/>
      <c r="CY2" s="3415"/>
      <c r="CZ2" s="3415"/>
      <c r="DA2" s="3415"/>
      <c r="DB2" s="3415"/>
      <c r="DC2" s="3415"/>
      <c r="DD2" s="3415"/>
      <c r="DE2" s="3416"/>
      <c r="DF2" s="2103"/>
      <c r="DG2" s="1286" t="s">
        <v>718</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719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14"/>
      <c r="AM3" s="3415"/>
      <c r="AN3" s="3415"/>
      <c r="AO3" s="3415"/>
      <c r="AP3" s="3415"/>
      <c r="AQ3" s="3415"/>
      <c r="AR3" s="3415"/>
      <c r="AS3" s="3416"/>
      <c r="AT3" s="3414"/>
      <c r="AU3" s="3415"/>
      <c r="AV3" s="3415"/>
      <c r="AW3" s="3415"/>
      <c r="AX3" s="3415"/>
      <c r="AY3" s="3415"/>
      <c r="AZ3" s="3415"/>
      <c r="BA3" s="3416"/>
      <c r="BB3" s="3414"/>
      <c r="BC3" s="3415"/>
      <c r="BD3" s="3415"/>
      <c r="BE3" s="3415"/>
      <c r="BF3" s="3415"/>
      <c r="BG3" s="3415"/>
      <c r="BH3" s="3415"/>
      <c r="BI3" s="3416"/>
      <c r="BJ3" s="3414"/>
      <c r="BK3" s="3415"/>
      <c r="BL3" s="3415"/>
      <c r="BM3" s="3415"/>
      <c r="BN3" s="3415"/>
      <c r="BO3" s="3415"/>
      <c r="BP3" s="3415"/>
      <c r="BQ3" s="3416"/>
      <c r="BR3" s="3414"/>
      <c r="BS3" s="3415"/>
      <c r="BT3" s="3415"/>
      <c r="BU3" s="3415"/>
      <c r="BV3" s="3415"/>
      <c r="BW3" s="3415"/>
      <c r="BX3" s="3415"/>
      <c r="BY3" s="3416"/>
      <c r="BZ3" s="3414"/>
      <c r="CA3" s="3415"/>
      <c r="CB3" s="3415"/>
      <c r="CC3" s="3415"/>
      <c r="CD3" s="3415"/>
      <c r="CE3" s="3415"/>
      <c r="CF3" s="3415"/>
      <c r="CG3" s="3416"/>
      <c r="CH3" s="3414"/>
      <c r="CI3" s="3415"/>
      <c r="CJ3" s="3415"/>
      <c r="CK3" s="3415"/>
      <c r="CL3" s="3415"/>
      <c r="CM3" s="3415"/>
      <c r="CN3" s="3415"/>
      <c r="CO3" s="3416"/>
      <c r="CP3" s="3414"/>
      <c r="CQ3" s="3415"/>
      <c r="CR3" s="3415"/>
      <c r="CS3" s="3415"/>
      <c r="CT3" s="3415"/>
      <c r="CU3" s="3415"/>
      <c r="CV3" s="3415"/>
      <c r="CW3" s="3416"/>
      <c r="CX3" s="3414"/>
      <c r="CY3" s="3415"/>
      <c r="CZ3" s="3415"/>
      <c r="DA3" s="3415"/>
      <c r="DB3" s="3415"/>
      <c r="DC3" s="3415"/>
      <c r="DD3" s="3415"/>
      <c r="DE3" s="3416"/>
      <c r="DF3" s="2103"/>
      <c r="DG3" s="1286" t="s">
        <v>720</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721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14"/>
      <c r="AM4" s="3415"/>
      <c r="AN4" s="3415"/>
      <c r="AO4" s="3415"/>
      <c r="AP4" s="3415"/>
      <c r="AQ4" s="3415"/>
      <c r="AR4" s="3415"/>
      <c r="AS4" s="3416"/>
      <c r="AT4" s="3414"/>
      <c r="AU4" s="3415"/>
      <c r="AV4" s="3415"/>
      <c r="AW4" s="3415"/>
      <c r="AX4" s="3415"/>
      <c r="AY4" s="3415"/>
      <c r="AZ4" s="3415"/>
      <c r="BA4" s="3416"/>
      <c r="BB4" s="3414"/>
      <c r="BC4" s="3415"/>
      <c r="BD4" s="3415"/>
      <c r="BE4" s="3415"/>
      <c r="BF4" s="3415"/>
      <c r="BG4" s="3415"/>
      <c r="BH4" s="3415"/>
      <c r="BI4" s="3416"/>
      <c r="BJ4" s="3414"/>
      <c r="BK4" s="3415"/>
      <c r="BL4" s="3415"/>
      <c r="BM4" s="3415"/>
      <c r="BN4" s="3415"/>
      <c r="BO4" s="3415"/>
      <c r="BP4" s="3415"/>
      <c r="BQ4" s="3416"/>
      <c r="BR4" s="3414"/>
      <c r="BS4" s="3415"/>
      <c r="BT4" s="3415"/>
      <c r="BU4" s="3415"/>
      <c r="BV4" s="3415"/>
      <c r="BW4" s="3415"/>
      <c r="BX4" s="3415"/>
      <c r="BY4" s="3416"/>
      <c r="BZ4" s="3414"/>
      <c r="CA4" s="3415"/>
      <c r="CB4" s="3415"/>
      <c r="CC4" s="3415"/>
      <c r="CD4" s="3415"/>
      <c r="CE4" s="3415"/>
      <c r="CF4" s="3415"/>
      <c r="CG4" s="3416"/>
      <c r="CH4" s="3414"/>
      <c r="CI4" s="3415"/>
      <c r="CJ4" s="3415"/>
      <c r="CK4" s="3415"/>
      <c r="CL4" s="3415"/>
      <c r="CM4" s="3415"/>
      <c r="CN4" s="3415"/>
      <c r="CO4" s="3416"/>
      <c r="CP4" s="3414"/>
      <c r="CQ4" s="3415"/>
      <c r="CR4" s="3415"/>
      <c r="CS4" s="3415"/>
      <c r="CT4" s="3415"/>
      <c r="CU4" s="3415"/>
      <c r="CV4" s="3415"/>
      <c r="CW4" s="3416"/>
      <c r="CX4" s="3414"/>
      <c r="CY4" s="3415"/>
      <c r="CZ4" s="3415"/>
      <c r="DA4" s="3415"/>
      <c r="DB4" s="3415"/>
      <c r="DC4" s="3415"/>
      <c r="DD4" s="3415"/>
      <c r="DE4" s="3416"/>
      <c r="DF4" s="2103"/>
      <c r="DG4" s="1286" t="s">
        <v>722</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723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14"/>
      <c r="AM5" s="3415"/>
      <c r="AN5" s="3415"/>
      <c r="AO5" s="3415"/>
      <c r="AP5" s="3415"/>
      <c r="AQ5" s="3415"/>
      <c r="AR5" s="3415"/>
      <c r="AS5" s="3416"/>
      <c r="AT5" s="3414"/>
      <c r="AU5" s="3415"/>
      <c r="AV5" s="3415"/>
      <c r="AW5" s="3415"/>
      <c r="AX5" s="3415"/>
      <c r="AY5" s="3415"/>
      <c r="AZ5" s="3415"/>
      <c r="BA5" s="3416"/>
      <c r="BB5" s="3414"/>
      <c r="BC5" s="3415"/>
      <c r="BD5" s="3415"/>
      <c r="BE5" s="3415"/>
      <c r="BF5" s="3415"/>
      <c r="BG5" s="3415"/>
      <c r="BH5" s="3415"/>
      <c r="BI5" s="3416"/>
      <c r="BJ5" s="3414"/>
      <c r="BK5" s="3415"/>
      <c r="BL5" s="3415"/>
      <c r="BM5" s="3415"/>
      <c r="BN5" s="3415"/>
      <c r="BO5" s="3415"/>
      <c r="BP5" s="3415"/>
      <c r="BQ5" s="3416"/>
      <c r="BR5" s="3414"/>
      <c r="BS5" s="3415"/>
      <c r="BT5" s="3415"/>
      <c r="BU5" s="3415"/>
      <c r="BV5" s="3415"/>
      <c r="BW5" s="3415"/>
      <c r="BX5" s="3415"/>
      <c r="BY5" s="3416"/>
      <c r="BZ5" s="3414"/>
      <c r="CA5" s="3415"/>
      <c r="CB5" s="3415"/>
      <c r="CC5" s="3415"/>
      <c r="CD5" s="3415"/>
      <c r="CE5" s="3415"/>
      <c r="CF5" s="3415"/>
      <c r="CG5" s="3416"/>
      <c r="CH5" s="3414"/>
      <c r="CI5" s="3415"/>
      <c r="CJ5" s="3415"/>
      <c r="CK5" s="3415"/>
      <c r="CL5" s="3415"/>
      <c r="CM5" s="3415"/>
      <c r="CN5" s="3415"/>
      <c r="CO5" s="3416"/>
      <c r="CP5" s="3414"/>
      <c r="CQ5" s="3415"/>
      <c r="CR5" s="3415"/>
      <c r="CS5" s="3415"/>
      <c r="CT5" s="3415"/>
      <c r="CU5" s="3415"/>
      <c r="CV5" s="3415"/>
      <c r="CW5" s="3416"/>
      <c r="CX5" s="3414"/>
      <c r="CY5" s="3415"/>
      <c r="CZ5" s="3415"/>
      <c r="DA5" s="3415"/>
      <c r="DB5" s="3415"/>
      <c r="DC5" s="3415"/>
      <c r="DD5" s="3415"/>
      <c r="DE5" s="3416"/>
      <c r="DF5" s="2103"/>
      <c r="DG5" s="1286" t="s">
        <v>724</v>
      </c>
      <c r="DI5" s="506"/>
      <c r="DJ5" s="506" t="str">
        <f>IF(T5="","",T5)</f>
        <v>Источник тепловой энергии  </v>
      </c>
      <c r="DK5" s="506"/>
      <c r="DL5" s="506"/>
    </row>
    <row customHeight="1" ht="47.25" hidden="1">
      <c r="A6" s="1393"/>
      <c r="B6" s="1393"/>
      <c r="C6" s="1393"/>
      <c r="D6" s="1393"/>
      <c r="E6" s="2108"/>
      <c r="F6" s="2108"/>
      <c r="G6" s="2108"/>
      <c r="H6" s="2108"/>
      <c r="I6" s="2109">
        <f>S5&amp;".1"</f>
      </c>
      <c r="J6" s="1393"/>
      <c r="K6" s="1393"/>
      <c r="L6" s="1394" t="s">
        <v>725</v>
      </c>
      <c r="M6" s="543"/>
      <c r="P6" s="2111">
        <v>1</v>
      </c>
      <c r="Q6" s="1361"/>
      <c r="R6" s="352"/>
      <c r="S6" s="1366">
        <f>$I6</f>
      </c>
      <c r="T6" s="273" t="s">
        <v>726</v>
      </c>
      <c r="U6" s="288"/>
      <c r="V6" s="2095"/>
      <c r="W6" s="2096"/>
      <c r="X6" s="2096"/>
      <c r="Y6" s="2096"/>
      <c r="Z6" s="2096"/>
      <c r="AA6" s="2096"/>
      <c r="AB6" s="2096"/>
      <c r="AC6" s="2097"/>
      <c r="AD6" s="2095"/>
      <c r="AE6" s="2096"/>
      <c r="AF6" s="2096"/>
      <c r="AG6" s="2096"/>
      <c r="AH6" s="2096"/>
      <c r="AI6" s="2096"/>
      <c r="AJ6" s="2096"/>
      <c r="AK6" s="2096"/>
      <c r="AL6" s="3419"/>
      <c r="AM6" s="3420"/>
      <c r="AN6" s="3420"/>
      <c r="AO6" s="3420"/>
      <c r="AP6" s="3420"/>
      <c r="AQ6" s="3420"/>
      <c r="AR6" s="3420"/>
      <c r="AS6" s="3421"/>
      <c r="AT6" s="3419"/>
      <c r="AU6" s="3420"/>
      <c r="AV6" s="3420"/>
      <c r="AW6" s="3420"/>
      <c r="AX6" s="3420"/>
      <c r="AY6" s="3420"/>
      <c r="AZ6" s="3420"/>
      <c r="BA6" s="3421"/>
      <c r="BB6" s="3419"/>
      <c r="BC6" s="3420"/>
      <c r="BD6" s="3420"/>
      <c r="BE6" s="3420"/>
      <c r="BF6" s="3420"/>
      <c r="BG6" s="3420"/>
      <c r="BH6" s="3420"/>
      <c r="BI6" s="3421"/>
      <c r="BJ6" s="3419"/>
      <c r="BK6" s="3420"/>
      <c r="BL6" s="3420"/>
      <c r="BM6" s="3420"/>
      <c r="BN6" s="3420"/>
      <c r="BO6" s="3420"/>
      <c r="BP6" s="3420"/>
      <c r="BQ6" s="3421"/>
      <c r="BR6" s="3419"/>
      <c r="BS6" s="3420"/>
      <c r="BT6" s="3420"/>
      <c r="BU6" s="3420"/>
      <c r="BV6" s="3420"/>
      <c r="BW6" s="3420"/>
      <c r="BX6" s="3420"/>
      <c r="BY6" s="3421"/>
      <c r="BZ6" s="3419"/>
      <c r="CA6" s="3420"/>
      <c r="CB6" s="3420"/>
      <c r="CC6" s="3420"/>
      <c r="CD6" s="3420"/>
      <c r="CE6" s="3420"/>
      <c r="CF6" s="3420"/>
      <c r="CG6" s="3421"/>
      <c r="CH6" s="3419"/>
      <c r="CI6" s="3420"/>
      <c r="CJ6" s="3420"/>
      <c r="CK6" s="3420"/>
      <c r="CL6" s="3420"/>
      <c r="CM6" s="3420"/>
      <c r="CN6" s="3420"/>
      <c r="CO6" s="3421"/>
      <c r="CP6" s="3419"/>
      <c r="CQ6" s="3420"/>
      <c r="CR6" s="3420"/>
      <c r="CS6" s="3420"/>
      <c r="CT6" s="3420"/>
      <c r="CU6" s="3420"/>
      <c r="CV6" s="3420"/>
      <c r="CW6" s="3421"/>
      <c r="CX6" s="3419"/>
      <c r="CY6" s="3420"/>
      <c r="CZ6" s="3420"/>
      <c r="DA6" s="3420"/>
      <c r="DB6" s="3420"/>
      <c r="DC6" s="3420"/>
      <c r="DD6" s="3420"/>
      <c r="DE6" s="3421"/>
      <c r="DF6" s="2097"/>
      <c r="DG6" s="1286" t="s">
        <v>727</v>
      </c>
      <c r="DI6" s="506"/>
      <c r="DJ6" s="506" t="str">
        <f>IF(T6="","",T6)</f>
        <v>Схема подключения теплопотребляющей установки к коллектору источника тепловой энергии</v>
      </c>
      <c r="DK6" s="506"/>
      <c r="DL6" s="506"/>
    </row>
    <row customHeight="1" ht="21" hidden="1">
      <c r="A7" s="1393"/>
      <c r="B7" s="1393"/>
      <c r="C7" s="1393"/>
      <c r="D7" s="1393"/>
      <c r="E7" s="2108"/>
      <c r="F7" s="2108"/>
      <c r="G7" s="2108"/>
      <c r="H7" s="2108"/>
      <c r="I7" s="2110"/>
      <c r="J7" s="2109">
        <f>I6&amp;".1"</f>
      </c>
      <c r="K7" s="1393"/>
      <c r="L7" s="1394" t="s">
        <v>728</v>
      </c>
      <c r="M7" s="543"/>
      <c r="N7" s="1396"/>
      <c r="P7" s="2111"/>
      <c r="Q7" s="2111">
        <v>1</v>
      </c>
      <c r="R7" s="353"/>
      <c r="S7" s="1366">
        <f>$J7</f>
      </c>
      <c r="T7" s="274" t="s">
        <v>729</v>
      </c>
      <c r="U7" s="288"/>
      <c r="V7" s="2095"/>
      <c r="W7" s="2096"/>
      <c r="X7" s="2096"/>
      <c r="Y7" s="2096"/>
      <c r="Z7" s="2096"/>
      <c r="AA7" s="2096"/>
      <c r="AB7" s="2096"/>
      <c r="AC7" s="2097"/>
      <c r="AD7" s="2095"/>
      <c r="AE7" s="2096"/>
      <c r="AF7" s="2096"/>
      <c r="AG7" s="2096"/>
      <c r="AH7" s="2096"/>
      <c r="AI7" s="2096"/>
      <c r="AJ7" s="2096"/>
      <c r="AK7" s="2096"/>
      <c r="AL7" s="3419"/>
      <c r="AM7" s="3420"/>
      <c r="AN7" s="3420"/>
      <c r="AO7" s="3420"/>
      <c r="AP7" s="3420"/>
      <c r="AQ7" s="3420"/>
      <c r="AR7" s="3420"/>
      <c r="AS7" s="3421"/>
      <c r="AT7" s="3419"/>
      <c r="AU7" s="3420"/>
      <c r="AV7" s="3420"/>
      <c r="AW7" s="3420"/>
      <c r="AX7" s="3420"/>
      <c r="AY7" s="3420"/>
      <c r="AZ7" s="3420"/>
      <c r="BA7" s="3421"/>
      <c r="BB7" s="3419"/>
      <c r="BC7" s="3420"/>
      <c r="BD7" s="3420"/>
      <c r="BE7" s="3420"/>
      <c r="BF7" s="3420"/>
      <c r="BG7" s="3420"/>
      <c r="BH7" s="3420"/>
      <c r="BI7" s="3421"/>
      <c r="BJ7" s="3419"/>
      <c r="BK7" s="3420"/>
      <c r="BL7" s="3420"/>
      <c r="BM7" s="3420"/>
      <c r="BN7" s="3420"/>
      <c r="BO7" s="3420"/>
      <c r="BP7" s="3420"/>
      <c r="BQ7" s="3421"/>
      <c r="BR7" s="3419"/>
      <c r="BS7" s="3420"/>
      <c r="BT7" s="3420"/>
      <c r="BU7" s="3420"/>
      <c r="BV7" s="3420"/>
      <c r="BW7" s="3420"/>
      <c r="BX7" s="3420"/>
      <c r="BY7" s="3421"/>
      <c r="BZ7" s="3419"/>
      <c r="CA7" s="3420"/>
      <c r="CB7" s="3420"/>
      <c r="CC7" s="3420"/>
      <c r="CD7" s="3420"/>
      <c r="CE7" s="3420"/>
      <c r="CF7" s="3420"/>
      <c r="CG7" s="3421"/>
      <c r="CH7" s="3419"/>
      <c r="CI7" s="3420"/>
      <c r="CJ7" s="3420"/>
      <c r="CK7" s="3420"/>
      <c r="CL7" s="3420"/>
      <c r="CM7" s="3420"/>
      <c r="CN7" s="3420"/>
      <c r="CO7" s="3421"/>
      <c r="CP7" s="3419"/>
      <c r="CQ7" s="3420"/>
      <c r="CR7" s="3420"/>
      <c r="CS7" s="3420"/>
      <c r="CT7" s="3420"/>
      <c r="CU7" s="3420"/>
      <c r="CV7" s="3420"/>
      <c r="CW7" s="3421"/>
      <c r="CX7" s="3419"/>
      <c r="CY7" s="3420"/>
      <c r="CZ7" s="3420"/>
      <c r="DA7" s="3420"/>
      <c r="DB7" s="3420"/>
      <c r="DC7" s="3420"/>
      <c r="DD7" s="3420"/>
      <c r="DE7" s="3421"/>
      <c r="DF7" s="2097"/>
      <c r="DG7" s="1286" t="s">
        <v>730</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731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422"/>
      <c r="AM8" s="3423"/>
      <c r="AN8" s="3422"/>
      <c r="AO8" s="3424"/>
      <c r="AP8" s="3425"/>
      <c r="AQ8" s="2871" t="s">
        <v>61</v>
      </c>
      <c r="AR8" s="3425"/>
      <c r="AS8" s="2871" t="s">
        <v>61</v>
      </c>
      <c r="AT8" s="3422"/>
      <c r="AU8" s="3423"/>
      <c r="AV8" s="3422"/>
      <c r="AW8" s="3424"/>
      <c r="AX8" s="3425"/>
      <c r="AY8" s="2871" t="s">
        <v>61</v>
      </c>
      <c r="AZ8" s="3425"/>
      <c r="BA8" s="2871" t="s">
        <v>61</v>
      </c>
      <c r="BB8" s="3422"/>
      <c r="BC8" s="3423"/>
      <c r="BD8" s="3422"/>
      <c r="BE8" s="3424"/>
      <c r="BF8" s="3425"/>
      <c r="BG8" s="2871" t="s">
        <v>61</v>
      </c>
      <c r="BH8" s="3425"/>
      <c r="BI8" s="2871" t="s">
        <v>61</v>
      </c>
      <c r="BJ8" s="3422"/>
      <c r="BK8" s="3423"/>
      <c r="BL8" s="3422"/>
      <c r="BM8" s="3424"/>
      <c r="BN8" s="3425"/>
      <c r="BO8" s="2871" t="s">
        <v>61</v>
      </c>
      <c r="BP8" s="3425"/>
      <c r="BQ8" s="2871" t="s">
        <v>61</v>
      </c>
      <c r="BR8" s="3422"/>
      <c r="BS8" s="3423"/>
      <c r="BT8" s="3422"/>
      <c r="BU8" s="3424"/>
      <c r="BV8" s="3425"/>
      <c r="BW8" s="2871" t="s">
        <v>61</v>
      </c>
      <c r="BX8" s="3425"/>
      <c r="BY8" s="2871" t="s">
        <v>61</v>
      </c>
      <c r="BZ8" s="3422"/>
      <c r="CA8" s="3423"/>
      <c r="CB8" s="3422"/>
      <c r="CC8" s="3424"/>
      <c r="CD8" s="3425"/>
      <c r="CE8" s="2871" t="s">
        <v>61</v>
      </c>
      <c r="CF8" s="3425"/>
      <c r="CG8" s="2871" t="s">
        <v>61</v>
      </c>
      <c r="CH8" s="3422"/>
      <c r="CI8" s="3423"/>
      <c r="CJ8" s="3422"/>
      <c r="CK8" s="3424"/>
      <c r="CL8" s="3425"/>
      <c r="CM8" s="2871" t="s">
        <v>61</v>
      </c>
      <c r="CN8" s="3425"/>
      <c r="CO8" s="2871" t="s">
        <v>61</v>
      </c>
      <c r="CP8" s="3422"/>
      <c r="CQ8" s="3423"/>
      <c r="CR8" s="3422"/>
      <c r="CS8" s="3424"/>
      <c r="CT8" s="3425"/>
      <c r="CU8" s="2871" t="s">
        <v>61</v>
      </c>
      <c r="CV8" s="3425"/>
      <c r="CW8" s="2871" t="s">
        <v>61</v>
      </c>
      <c r="CX8" s="3422"/>
      <c r="CY8" s="3423"/>
      <c r="CZ8" s="3422"/>
      <c r="DA8" s="3424"/>
      <c r="DB8" s="3425"/>
      <c r="DC8" s="2871" t="s">
        <v>61</v>
      </c>
      <c r="DD8" s="3425"/>
      <c r="DE8" s="2871" t="s">
        <v>61</v>
      </c>
      <c r="DF8" s="320"/>
      <c r="DG8" s="2137" t="s">
        <v>732</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23"/>
      <c r="AM9" s="3423"/>
      <c r="AN9" s="3423"/>
      <c r="AO9" s="3427" t="str">
        <f>AP8&amp;"-"&amp;AR8</f>
        <v>-</v>
      </c>
      <c r="AP9" s="3428"/>
      <c r="AQ9" s="2871"/>
      <c r="AR9" s="3428"/>
      <c r="AS9" s="2871"/>
      <c r="AT9" s="3423"/>
      <c r="AU9" s="3423"/>
      <c r="AV9" s="3423"/>
      <c r="AW9" s="3427" t="str">
        <f>AX8&amp;"-"&amp;AZ8</f>
        <v>-</v>
      </c>
      <c r="AX9" s="3428"/>
      <c r="AY9" s="2871"/>
      <c r="AZ9" s="3428"/>
      <c r="BA9" s="2871"/>
      <c r="BB9" s="3423"/>
      <c r="BC9" s="3423"/>
      <c r="BD9" s="3423"/>
      <c r="BE9" s="3427" t="str">
        <f>BF8&amp;"-"&amp;BH8</f>
        <v>-</v>
      </c>
      <c r="BF9" s="3428"/>
      <c r="BG9" s="2871"/>
      <c r="BH9" s="3428"/>
      <c r="BI9" s="2871"/>
      <c r="BJ9" s="3423"/>
      <c r="BK9" s="3423"/>
      <c r="BL9" s="3423"/>
      <c r="BM9" s="3427" t="str">
        <f>BN8&amp;"-"&amp;BP8</f>
        <v>-</v>
      </c>
      <c r="BN9" s="3428"/>
      <c r="BO9" s="2871"/>
      <c r="BP9" s="3428"/>
      <c r="BQ9" s="2871"/>
      <c r="BR9" s="3423"/>
      <c r="BS9" s="3423"/>
      <c r="BT9" s="3423"/>
      <c r="BU9" s="3427" t="str">
        <f>BV8&amp;"-"&amp;BX8</f>
        <v>-</v>
      </c>
      <c r="BV9" s="3428"/>
      <c r="BW9" s="2871"/>
      <c r="BX9" s="3428"/>
      <c r="BY9" s="2871"/>
      <c r="BZ9" s="3423"/>
      <c r="CA9" s="3423"/>
      <c r="CB9" s="3423"/>
      <c r="CC9" s="3427" t="str">
        <f>CD8&amp;"-"&amp;CF8</f>
        <v>-</v>
      </c>
      <c r="CD9" s="3428"/>
      <c r="CE9" s="2871"/>
      <c r="CF9" s="3428"/>
      <c r="CG9" s="2871"/>
      <c r="CH9" s="3423"/>
      <c r="CI9" s="3423"/>
      <c r="CJ9" s="3423"/>
      <c r="CK9" s="3427" t="str">
        <f>CL8&amp;"-"&amp;CN8</f>
        <v>-</v>
      </c>
      <c r="CL9" s="3428"/>
      <c r="CM9" s="2871"/>
      <c r="CN9" s="3428"/>
      <c r="CO9" s="2871"/>
      <c r="CP9" s="3423"/>
      <c r="CQ9" s="3423"/>
      <c r="CR9" s="3423"/>
      <c r="CS9" s="3427" t="str">
        <f>CT8&amp;"-"&amp;CV8</f>
        <v>-</v>
      </c>
      <c r="CT9" s="3428"/>
      <c r="CU9" s="2871"/>
      <c r="CV9" s="3428"/>
      <c r="CW9" s="2871"/>
      <c r="CX9" s="3423"/>
      <c r="CY9" s="3423"/>
      <c r="CZ9" s="3423"/>
      <c r="DA9" s="3427" t="str">
        <f>DB8&amp;"-"&amp;DD8</f>
        <v>-</v>
      </c>
      <c r="DB9" s="3428"/>
      <c r="DC9" s="2871"/>
      <c r="DD9" s="3428"/>
      <c r="DE9" s="2871"/>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733</v>
      </c>
      <c r="U10" s="367"/>
      <c r="V10" s="367"/>
      <c r="W10" s="367"/>
      <c r="X10" s="367"/>
      <c r="Y10" s="367"/>
      <c r="Z10" s="367"/>
      <c r="AA10" s="367"/>
      <c r="AB10" s="367"/>
      <c r="AC10" s="367"/>
      <c r="AD10" s="367"/>
      <c r="AE10" s="367"/>
      <c r="AF10" s="367"/>
      <c r="AG10" s="367"/>
      <c r="AH10" s="367"/>
      <c r="AI10" s="367"/>
      <c r="AJ10" s="367"/>
      <c r="AK10" s="367"/>
      <c r="AL10" s="3429"/>
      <c r="AM10" s="3430"/>
      <c r="AN10" s="3431"/>
      <c r="AO10" s="3432"/>
      <c r="AP10" s="3433"/>
      <c r="AQ10" s="3434"/>
      <c r="AR10" s="3435"/>
      <c r="AS10" s="3436"/>
      <c r="AT10" s="3437"/>
      <c r="AU10" s="3438"/>
      <c r="AV10" s="3439"/>
      <c r="AW10" s="3440"/>
      <c r="AX10" s="3441"/>
      <c r="AY10" s="3442"/>
      <c r="AZ10" s="3443"/>
      <c r="BA10" s="3444"/>
      <c r="BB10" s="3445"/>
      <c r="BC10" s="3446"/>
      <c r="BD10" s="3447"/>
      <c r="BE10" s="3448"/>
      <c r="BF10" s="3449"/>
      <c r="BG10" s="3450"/>
      <c r="BH10" s="3451"/>
      <c r="BI10" s="3452"/>
      <c r="BJ10" s="3453"/>
      <c r="BK10" s="3454"/>
      <c r="BL10" s="3455"/>
      <c r="BM10" s="3456"/>
      <c r="BN10" s="3457"/>
      <c r="BO10" s="3458"/>
      <c r="BP10" s="3459"/>
      <c r="BQ10" s="3460"/>
      <c r="BR10" s="3461"/>
      <c r="BS10" s="3462"/>
      <c r="BT10" s="3463"/>
      <c r="BU10" s="3464"/>
      <c r="BV10" s="3465"/>
      <c r="BW10" s="3466"/>
      <c r="BX10" s="3467"/>
      <c r="BY10" s="3468"/>
      <c r="BZ10" s="3469"/>
      <c r="CA10" s="3470"/>
      <c r="CB10" s="3471"/>
      <c r="CC10" s="3472"/>
      <c r="CD10" s="3473"/>
      <c r="CE10" s="3474"/>
      <c r="CF10" s="3475"/>
      <c r="CG10" s="3476"/>
      <c r="CH10" s="3477"/>
      <c r="CI10" s="3478"/>
      <c r="CJ10" s="3479"/>
      <c r="CK10" s="3480"/>
      <c r="CL10" s="3481"/>
      <c r="CM10" s="3482"/>
      <c r="CN10" s="3483"/>
      <c r="CO10" s="3484"/>
      <c r="CP10" s="3485"/>
      <c r="CQ10" s="3486"/>
      <c r="CR10" s="3487"/>
      <c r="CS10" s="3488"/>
      <c r="CT10" s="3489"/>
      <c r="CU10" s="3490"/>
      <c r="CV10" s="3491"/>
      <c r="CW10" s="3492"/>
      <c r="CX10" s="3493"/>
      <c r="CY10" s="3494"/>
      <c r="CZ10" s="3495"/>
      <c r="DA10" s="3496"/>
      <c r="DB10" s="3497"/>
      <c r="DC10" s="3498"/>
      <c r="DD10" s="3499"/>
      <c r="DE10" s="3500"/>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61"/>
      <c r="R11" s="352"/>
      <c r="S11" s="1308"/>
      <c r="T11" s="275" t="s">
        <v>734</v>
      </c>
      <c r="U11" s="367"/>
      <c r="V11" s="367"/>
      <c r="W11" s="367"/>
      <c r="X11" s="367"/>
      <c r="Y11" s="367"/>
      <c r="Z11" s="367"/>
      <c r="AA11" s="367"/>
      <c r="AB11" s="367"/>
      <c r="AC11" s="366"/>
      <c r="AD11" s="367"/>
      <c r="AE11" s="367"/>
      <c r="AF11" s="367"/>
      <c r="AG11" s="367"/>
      <c r="AH11" s="367"/>
      <c r="AI11" s="367"/>
      <c r="AJ11" s="367"/>
      <c r="AK11" s="366"/>
      <c r="AL11" s="3501"/>
      <c r="AM11" s="3502"/>
      <c r="AN11" s="3503"/>
      <c r="AO11" s="3504"/>
      <c r="AP11" s="3505"/>
      <c r="AQ11" s="3506"/>
      <c r="AR11" s="3507"/>
      <c r="AS11" s="3508"/>
      <c r="AT11" s="3509"/>
      <c r="AU11" s="3510"/>
      <c r="AV11" s="3511"/>
      <c r="AW11" s="3512"/>
      <c r="AX11" s="3513"/>
      <c r="AY11" s="3514"/>
      <c r="AZ11" s="3515"/>
      <c r="BA11" s="3516"/>
      <c r="BB11" s="3517"/>
      <c r="BC11" s="3518"/>
      <c r="BD11" s="3519"/>
      <c r="BE11" s="3520"/>
      <c r="BF11" s="3521"/>
      <c r="BG11" s="3522"/>
      <c r="BH11" s="3523"/>
      <c r="BI11" s="3524"/>
      <c r="BJ11" s="3525"/>
      <c r="BK11" s="3526"/>
      <c r="BL11" s="3527"/>
      <c r="BM11" s="3528"/>
      <c r="BN11" s="3529"/>
      <c r="BO11" s="3530"/>
      <c r="BP11" s="3531"/>
      <c r="BQ11" s="3532"/>
      <c r="BR11" s="3533"/>
      <c r="BS11" s="3534"/>
      <c r="BT11" s="3535"/>
      <c r="BU11" s="3536"/>
      <c r="BV11" s="3537"/>
      <c r="BW11" s="3538"/>
      <c r="BX11" s="3539"/>
      <c r="BY11" s="3540"/>
      <c r="BZ11" s="3541"/>
      <c r="CA11" s="3542"/>
      <c r="CB11" s="3543"/>
      <c r="CC11" s="3544"/>
      <c r="CD11" s="3545"/>
      <c r="CE11" s="3546"/>
      <c r="CF11" s="3547"/>
      <c r="CG11" s="3548"/>
      <c r="CH11" s="3549"/>
      <c r="CI11" s="3550"/>
      <c r="CJ11" s="3551"/>
      <c r="CK11" s="3552"/>
      <c r="CL11" s="3553"/>
      <c r="CM11" s="3554"/>
      <c r="CN11" s="3555"/>
      <c r="CO11" s="3556"/>
      <c r="CP11" s="3557"/>
      <c r="CQ11" s="3558"/>
      <c r="CR11" s="3559"/>
      <c r="CS11" s="3560"/>
      <c r="CT11" s="3561"/>
      <c r="CU11" s="3562"/>
      <c r="CV11" s="3563"/>
      <c r="CW11" s="3564"/>
      <c r="CX11" s="3565"/>
      <c r="CY11" s="3566"/>
      <c r="CZ11" s="3567"/>
      <c r="DA11" s="3568"/>
      <c r="DB11" s="3569"/>
      <c r="DC11" s="3570"/>
      <c r="DD11" s="3571"/>
      <c r="DE11" s="3572"/>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735</v>
      </c>
      <c r="U12" s="367"/>
      <c r="V12" s="367"/>
      <c r="W12" s="367"/>
      <c r="X12" s="367"/>
      <c r="Y12" s="367"/>
      <c r="Z12" s="367"/>
      <c r="AA12" s="367"/>
      <c r="AB12" s="367"/>
      <c r="AC12" s="366"/>
      <c r="AD12" s="367"/>
      <c r="AE12" s="367"/>
      <c r="AF12" s="367"/>
      <c r="AG12" s="367"/>
      <c r="AH12" s="367"/>
      <c r="AI12" s="367"/>
      <c r="AJ12" s="367"/>
      <c r="AK12" s="366"/>
      <c r="AL12" s="3573"/>
      <c r="AM12" s="3574"/>
      <c r="AN12" s="3575"/>
      <c r="AO12" s="3576"/>
      <c r="AP12" s="3577"/>
      <c r="AQ12" s="3578"/>
      <c r="AR12" s="3579"/>
      <c r="AS12" s="3580"/>
      <c r="AT12" s="3581"/>
      <c r="AU12" s="3582"/>
      <c r="AV12" s="3583"/>
      <c r="AW12" s="3584"/>
      <c r="AX12" s="3585"/>
      <c r="AY12" s="3586"/>
      <c r="AZ12" s="3587"/>
      <c r="BA12" s="3588"/>
      <c r="BB12" s="3589"/>
      <c r="BC12" s="3590"/>
      <c r="BD12" s="3591"/>
      <c r="BE12" s="3592"/>
      <c r="BF12" s="3593"/>
      <c r="BG12" s="3594"/>
      <c r="BH12" s="3595"/>
      <c r="BI12" s="3596"/>
      <c r="BJ12" s="3597"/>
      <c r="BK12" s="3598"/>
      <c r="BL12" s="3599"/>
      <c r="BM12" s="3600"/>
      <c r="BN12" s="3601"/>
      <c r="BO12" s="3602"/>
      <c r="BP12" s="3603"/>
      <c r="BQ12" s="3604"/>
      <c r="BR12" s="3605"/>
      <c r="BS12" s="3606"/>
      <c r="BT12" s="3607"/>
      <c r="BU12" s="3608"/>
      <c r="BV12" s="3609"/>
      <c r="BW12" s="3610"/>
      <c r="BX12" s="3611"/>
      <c r="BY12" s="3612"/>
      <c r="BZ12" s="3613"/>
      <c r="CA12" s="3614"/>
      <c r="CB12" s="3615"/>
      <c r="CC12" s="3616"/>
      <c r="CD12" s="3617"/>
      <c r="CE12" s="3618"/>
      <c r="CF12" s="3619"/>
      <c r="CG12" s="3620"/>
      <c r="CH12" s="3621"/>
      <c r="CI12" s="3622"/>
      <c r="CJ12" s="3623"/>
      <c r="CK12" s="3624"/>
      <c r="CL12" s="3625"/>
      <c r="CM12" s="3626"/>
      <c r="CN12" s="3627"/>
      <c r="CO12" s="3628"/>
      <c r="CP12" s="3629"/>
      <c r="CQ12" s="3630"/>
      <c r="CR12" s="3631"/>
      <c r="CS12" s="3632"/>
      <c r="CT12" s="3633"/>
      <c r="CU12" s="3634"/>
      <c r="CV12" s="3635"/>
      <c r="CW12" s="3636"/>
      <c r="CX12" s="3637"/>
      <c r="CY12" s="3638"/>
      <c r="CZ12" s="3639"/>
      <c r="DA12" s="3640"/>
      <c r="DB12" s="3641"/>
      <c r="DC12" s="3642"/>
      <c r="DD12" s="3643"/>
      <c r="DE12" s="3644"/>
      <c r="DF12" s="367"/>
      <c r="DG12" s="291"/>
      <c r="DI12" s="506"/>
      <c r="DJ12" s="506" t="str">
        <f>IF(T12="","",T12)</f>
        <v>Добавить схему подключения</v>
      </c>
      <c r="DK12" s="506"/>
      <c r="DL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250</v>
      </c>
      <c r="U13" s="1350"/>
      <c r="V13" s="1350"/>
      <c r="W13" s="1350"/>
      <c r="X13" s="1350"/>
      <c r="Y13" s="1350"/>
      <c r="Z13" s="1350"/>
      <c r="AA13" s="1350"/>
      <c r="AB13" s="1350"/>
      <c r="AC13" s="1350"/>
      <c r="AD13" s="1350"/>
      <c r="AE13" s="1350"/>
      <c r="AF13" s="1350"/>
      <c r="AG13" s="1350"/>
      <c r="AH13" s="1350"/>
      <c r="AI13" s="1350"/>
      <c r="AJ13" s="1350"/>
      <c r="AK13" s="1350"/>
      <c r="AL13" s="3645"/>
      <c r="AM13" s="3645"/>
      <c r="AN13" s="3645"/>
      <c r="AO13" s="3645"/>
      <c r="AP13" s="3645"/>
      <c r="AQ13" s="3645"/>
      <c r="AR13" s="3645"/>
      <c r="AS13" s="3645"/>
      <c r="AT13" s="3645"/>
      <c r="AU13" s="3645"/>
      <c r="AV13" s="3645"/>
      <c r="AW13" s="3645"/>
      <c r="AX13" s="3645"/>
      <c r="AY13" s="3645"/>
      <c r="AZ13" s="3645"/>
      <c r="BA13" s="3645"/>
      <c r="BB13" s="3645"/>
      <c r="BC13" s="3645"/>
      <c r="BD13" s="3645"/>
      <c r="BE13" s="3645"/>
      <c r="BF13" s="3645"/>
      <c r="BG13" s="3645"/>
      <c r="BH13" s="3645"/>
      <c r="BI13" s="3645"/>
      <c r="BJ13" s="3645"/>
      <c r="BK13" s="3645"/>
      <c r="BL13" s="3645"/>
      <c r="BM13" s="3645"/>
      <c r="BN13" s="3645"/>
      <c r="BO13" s="3645"/>
      <c r="BP13" s="3645"/>
      <c r="BQ13" s="3645"/>
      <c r="BR13" s="3645"/>
      <c r="BS13" s="3645"/>
      <c r="BT13" s="3645"/>
      <c r="BU13" s="3645"/>
      <c r="BV13" s="3645"/>
      <c r="BW13" s="3645"/>
      <c r="BX13" s="3645"/>
      <c r="BY13" s="3645"/>
      <c r="BZ13" s="3645"/>
      <c r="CA13" s="3645"/>
      <c r="CB13" s="3645"/>
      <c r="CC13" s="3645"/>
      <c r="CD13" s="3645"/>
      <c r="CE13" s="3645"/>
      <c r="CF13" s="3645"/>
      <c r="CG13" s="3645"/>
      <c r="CH13" s="3645"/>
      <c r="CI13" s="3645"/>
      <c r="CJ13" s="3645"/>
      <c r="CK13" s="3645"/>
      <c r="CL13" s="3645"/>
      <c r="CM13" s="3645"/>
      <c r="CN13" s="3645"/>
      <c r="CO13" s="3645"/>
      <c r="CP13" s="3645"/>
      <c r="CQ13" s="3645"/>
      <c r="CR13" s="3645"/>
      <c r="CS13" s="3645"/>
      <c r="CT13" s="3645"/>
      <c r="CU13" s="3645"/>
      <c r="CV13" s="3645"/>
      <c r="CW13" s="3645"/>
      <c r="CX13" s="3645"/>
      <c r="CY13" s="3645"/>
      <c r="CZ13" s="3645"/>
      <c r="DA13" s="3645"/>
      <c r="DB13" s="3645"/>
      <c r="DC13" s="3645"/>
      <c r="DD13" s="3645"/>
      <c r="DE13" s="3645"/>
      <c r="DF13" s="1350"/>
      <c r="DG13" s="1350"/>
      <c r="DI13" s="795"/>
      <c r="DJ13" s="795" t="str">
        <f>IF(T13="","",T13)</f>
        <v>Добавить источник для дифференциации</v>
      </c>
      <c r="DK13" s="795"/>
      <c r="DL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251</v>
      </c>
      <c r="U14" s="1354"/>
      <c r="V14" s="1354"/>
      <c r="W14" s="1354"/>
      <c r="X14" s="1354"/>
      <c r="Y14" s="1354"/>
      <c r="Z14" s="1354"/>
      <c r="AA14" s="1354"/>
      <c r="AB14" s="1354"/>
      <c r="AC14" s="1354"/>
      <c r="AD14" s="1354"/>
      <c r="AE14" s="1354"/>
      <c r="AF14" s="1354"/>
      <c r="AG14" s="1354"/>
      <c r="AH14" s="1354"/>
      <c r="AI14" s="1354"/>
      <c r="AJ14" s="1354"/>
      <c r="AK14" s="1354"/>
      <c r="AL14" s="3646"/>
      <c r="AM14" s="3646"/>
      <c r="AN14" s="3646"/>
      <c r="AO14" s="3646"/>
      <c r="AP14" s="3646"/>
      <c r="AQ14" s="3646"/>
      <c r="AR14" s="3646"/>
      <c r="AS14" s="3646"/>
      <c r="AT14" s="3646"/>
      <c r="AU14" s="3646"/>
      <c r="AV14" s="3646"/>
      <c r="AW14" s="3646"/>
      <c r="AX14" s="3646"/>
      <c r="AY14" s="3646"/>
      <c r="AZ14" s="3646"/>
      <c r="BA14" s="3646"/>
      <c r="BB14" s="3646"/>
      <c r="BC14" s="3646"/>
      <c r="BD14" s="3646"/>
      <c r="BE14" s="3646"/>
      <c r="BF14" s="3646"/>
      <c r="BG14" s="3646"/>
      <c r="BH14" s="3646"/>
      <c r="BI14" s="3646"/>
      <c r="BJ14" s="3646"/>
      <c r="BK14" s="3646"/>
      <c r="BL14" s="3646"/>
      <c r="BM14" s="3646"/>
      <c r="BN14" s="3646"/>
      <c r="BO14" s="3646"/>
      <c r="BP14" s="3646"/>
      <c r="BQ14" s="3646"/>
      <c r="BR14" s="3646"/>
      <c r="BS14" s="3646"/>
      <c r="BT14" s="3646"/>
      <c r="BU14" s="3646"/>
      <c r="BV14" s="3646"/>
      <c r="BW14" s="3646"/>
      <c r="BX14" s="3646"/>
      <c r="BY14" s="3646"/>
      <c r="BZ14" s="3646"/>
      <c r="CA14" s="3646"/>
      <c r="CB14" s="3646"/>
      <c r="CC14" s="3646"/>
      <c r="CD14" s="3646"/>
      <c r="CE14" s="3646"/>
      <c r="CF14" s="3646"/>
      <c r="CG14" s="3646"/>
      <c r="CH14" s="3646"/>
      <c r="CI14" s="3646"/>
      <c r="CJ14" s="3646"/>
      <c r="CK14" s="3646"/>
      <c r="CL14" s="3646"/>
      <c r="CM14" s="3646"/>
      <c r="CN14" s="3646"/>
      <c r="CO14" s="3646"/>
      <c r="CP14" s="3646"/>
      <c r="CQ14" s="3646"/>
      <c r="CR14" s="3646"/>
      <c r="CS14" s="3646"/>
      <c r="CT14" s="3646"/>
      <c r="CU14" s="3646"/>
      <c r="CV14" s="3646"/>
      <c r="CW14" s="3646"/>
      <c r="CX14" s="3646"/>
      <c r="CY14" s="3646"/>
      <c r="CZ14" s="3646"/>
      <c r="DA14" s="3646"/>
      <c r="DB14" s="3646"/>
      <c r="DC14" s="3646"/>
      <c r="DD14" s="3646"/>
      <c r="DE14" s="3646"/>
      <c r="DF14" s="1354"/>
      <c r="DG14" s="1354"/>
      <c r="DI14" s="795"/>
      <c r="DJ14" s="795" t="str">
        <f>IF(T14="","",T14)</f>
        <v>Добавить централизованную систему для дифференциации</v>
      </c>
      <c r="DK14" s="795"/>
      <c r="DL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329</v>
      </c>
      <c r="U15" s="1354"/>
      <c r="V15" s="1354"/>
      <c r="W15" s="1354"/>
      <c r="X15" s="1354"/>
      <c r="Y15" s="1354"/>
      <c r="Z15" s="1354"/>
      <c r="AA15" s="1354"/>
      <c r="AB15" s="1354"/>
      <c r="AC15" s="1354"/>
      <c r="AD15" s="1354"/>
      <c r="AE15" s="1354"/>
      <c r="AF15" s="1354"/>
      <c r="AG15" s="1354"/>
      <c r="AH15" s="1354"/>
      <c r="AI15" s="1354"/>
      <c r="AJ15" s="1354"/>
      <c r="AK15" s="1354"/>
      <c r="AL15" s="3646"/>
      <c r="AM15" s="3646"/>
      <c r="AN15" s="3646"/>
      <c r="AO15" s="3646"/>
      <c r="AP15" s="3646"/>
      <c r="AQ15" s="3646"/>
      <c r="AR15" s="3646"/>
      <c r="AS15" s="3646"/>
      <c r="AT15" s="3646"/>
      <c r="AU15" s="3646"/>
      <c r="AV15" s="3646"/>
      <c r="AW15" s="3646"/>
      <c r="AX15" s="3646"/>
      <c r="AY15" s="3646"/>
      <c r="AZ15" s="3646"/>
      <c r="BA15" s="3646"/>
      <c r="BB15" s="3646"/>
      <c r="BC15" s="3646"/>
      <c r="BD15" s="3646"/>
      <c r="BE15" s="3646"/>
      <c r="BF15" s="3646"/>
      <c r="BG15" s="3646"/>
      <c r="BH15" s="3646"/>
      <c r="BI15" s="3646"/>
      <c r="BJ15" s="3646"/>
      <c r="BK15" s="3646"/>
      <c r="BL15" s="3646"/>
      <c r="BM15" s="3646"/>
      <c r="BN15" s="3646"/>
      <c r="BO15" s="3646"/>
      <c r="BP15" s="3646"/>
      <c r="BQ15" s="3646"/>
      <c r="BR15" s="3646"/>
      <c r="BS15" s="3646"/>
      <c r="BT15" s="3646"/>
      <c r="BU15" s="3646"/>
      <c r="BV15" s="3646"/>
      <c r="BW15" s="3646"/>
      <c r="BX15" s="3646"/>
      <c r="BY15" s="3646"/>
      <c r="BZ15" s="3646"/>
      <c r="CA15" s="3646"/>
      <c r="CB15" s="3646"/>
      <c r="CC15" s="3646"/>
      <c r="CD15" s="3646"/>
      <c r="CE15" s="3646"/>
      <c r="CF15" s="3646"/>
      <c r="CG15" s="3646"/>
      <c r="CH15" s="3646"/>
      <c r="CI15" s="3646"/>
      <c r="CJ15" s="3646"/>
      <c r="CK15" s="3646"/>
      <c r="CL15" s="3646"/>
      <c r="CM15" s="3646"/>
      <c r="CN15" s="3646"/>
      <c r="CO15" s="3646"/>
      <c r="CP15" s="3646"/>
      <c r="CQ15" s="3646"/>
      <c r="CR15" s="3646"/>
      <c r="CS15" s="3646"/>
      <c r="CT15" s="3646"/>
      <c r="CU15" s="3646"/>
      <c r="CV15" s="3646"/>
      <c r="CW15" s="3646"/>
      <c r="CX15" s="3646"/>
      <c r="CY15" s="3646"/>
      <c r="CZ15" s="3646"/>
      <c r="DA15" s="3646"/>
      <c r="DB15" s="3646"/>
      <c r="DC15" s="3646"/>
      <c r="DD15" s="3646"/>
      <c r="DE15" s="3646"/>
      <c r="DF15" s="1354"/>
      <c r="DG15" s="1354"/>
      <c r="DI15" s="795"/>
      <c r="DJ15" s="795" t="str">
        <f>IF(T15="","",T15)</f>
        <v>Добавить территорию для дифференциации</v>
      </c>
      <c r="DK15" s="795"/>
      <c r="DL15" s="795"/>
    </row>
    <row customHeight="1" ht="14.25" hidden="1">
      <c r="AC16" s="323"/>
      <c r="AK16" s="323"/>
      <c r="AL16" s="3412"/>
      <c r="AM16" s="3412"/>
      <c r="AN16" s="3412"/>
      <c r="AO16" s="3412"/>
      <c r="AP16" s="3412"/>
      <c r="AQ16" s="3412"/>
      <c r="AR16" s="3412"/>
      <c r="AS16" s="3412"/>
      <c r="AT16" s="3412"/>
      <c r="AU16" s="3412"/>
      <c r="AV16" s="3412"/>
      <c r="AW16" s="3412"/>
      <c r="AX16" s="3412"/>
      <c r="AY16" s="3412"/>
      <c r="AZ16" s="3412"/>
      <c r="BA16" s="3412"/>
      <c r="BB16" s="3412"/>
      <c r="BC16" s="3412"/>
      <c r="BD16" s="3412"/>
      <c r="BE16" s="3412"/>
      <c r="BF16" s="3412"/>
      <c r="BG16" s="3412"/>
      <c r="BH16" s="3412"/>
      <c r="BI16" s="3412"/>
      <c r="BJ16" s="3412"/>
      <c r="BK16" s="3412"/>
      <c r="BL16" s="3412"/>
      <c r="BM16" s="3412"/>
      <c r="BN16" s="3412"/>
      <c r="BO16" s="3412"/>
      <c r="BP16" s="3412"/>
      <c r="BQ16" s="3412"/>
      <c r="BR16" s="3412"/>
      <c r="BS16" s="3412"/>
      <c r="BT16" s="3412"/>
      <c r="BU16" s="3412"/>
      <c r="BV16" s="3412"/>
      <c r="BW16" s="3412"/>
      <c r="BX16" s="3412"/>
      <c r="BY16" s="3412"/>
      <c r="BZ16" s="3412"/>
      <c r="CA16" s="3412"/>
      <c r="CB16" s="3412"/>
      <c r="CC16" s="3412"/>
      <c r="CD16" s="3412"/>
      <c r="CE16" s="3412"/>
      <c r="CF16" s="3412"/>
      <c r="CG16" s="3412"/>
      <c r="CH16" s="3412"/>
      <c r="CI16" s="3412"/>
      <c r="CJ16" s="3412"/>
      <c r="CK16" s="3412"/>
      <c r="CL16" s="3412"/>
      <c r="CM16" s="3412"/>
      <c r="CN16" s="3412"/>
      <c r="CO16" s="3412"/>
      <c r="CP16" s="3412"/>
      <c r="CQ16" s="3412"/>
      <c r="CR16" s="3412"/>
      <c r="CS16" s="3412"/>
      <c r="CT16" s="3412"/>
      <c r="CU16" s="3412"/>
      <c r="CV16" s="3412"/>
      <c r="CW16" s="3412"/>
      <c r="CX16" s="3412"/>
      <c r="CY16" s="3412"/>
      <c r="CZ16" s="3412"/>
      <c r="DA16" s="3412"/>
      <c r="DB16" s="3412"/>
      <c r="DC16" s="3412"/>
      <c r="DD16" s="3412"/>
      <c r="DE16" s="3412"/>
    </row>
    <row customHeight="1" ht="14.25" hidden="1">
      <c r="AD17" s="1390"/>
      <c r="AE17" s="1390"/>
      <c r="AF17" s="1390"/>
      <c r="AG17" s="1391"/>
      <c r="AH17" s="2105"/>
      <c r="AI17" s="2104" t="s">
        <v>61</v>
      </c>
      <c r="AJ17" s="2105"/>
      <c r="AK17" s="2104" t="s">
        <v>61</v>
      </c>
      <c r="AL17" s="3412"/>
      <c r="AM17" s="3412"/>
      <c r="AN17" s="3412"/>
      <c r="AO17" s="3412"/>
      <c r="AP17" s="3412"/>
      <c r="AQ17" s="3412"/>
      <c r="AR17" s="3412"/>
      <c r="AS17" s="3412"/>
      <c r="AT17" s="3412"/>
      <c r="AU17" s="3412"/>
      <c r="AV17" s="3412"/>
      <c r="AW17" s="3412"/>
      <c r="AX17" s="3412"/>
      <c r="AY17" s="3412"/>
      <c r="AZ17" s="3412"/>
      <c r="BA17" s="3412"/>
      <c r="BB17" s="3412"/>
      <c r="BC17" s="3412"/>
      <c r="BD17" s="3412"/>
      <c r="BE17" s="3412"/>
      <c r="BF17" s="3412"/>
      <c r="BG17" s="3412"/>
      <c r="BH17" s="3412"/>
      <c r="BI17" s="3412"/>
      <c r="BJ17" s="3412"/>
      <c r="BK17" s="3412"/>
      <c r="BL17" s="3412"/>
      <c r="BM17" s="3412"/>
      <c r="BN17" s="3412"/>
      <c r="BO17" s="3412"/>
      <c r="BP17" s="3412"/>
      <c r="BQ17" s="3412"/>
      <c r="BR17" s="3412"/>
      <c r="BS17" s="3412"/>
      <c r="BT17" s="3412"/>
      <c r="BU17" s="3412"/>
      <c r="BV17" s="3412"/>
      <c r="BW17" s="3412"/>
      <c r="BX17" s="3412"/>
      <c r="BY17" s="3412"/>
      <c r="BZ17" s="3412"/>
      <c r="CA17" s="3412"/>
      <c r="CB17" s="3412"/>
      <c r="CC17" s="3412"/>
      <c r="CD17" s="3412"/>
      <c r="CE17" s="3412"/>
      <c r="CF17" s="3412"/>
      <c r="CG17" s="3412"/>
      <c r="CH17" s="3412"/>
      <c r="CI17" s="3412"/>
      <c r="CJ17" s="3412"/>
      <c r="CK17" s="3412"/>
      <c r="CL17" s="3412"/>
      <c r="CM17" s="3412"/>
      <c r="CN17" s="3412"/>
      <c r="CO17" s="3412"/>
      <c r="CP17" s="3412"/>
      <c r="CQ17" s="3412"/>
      <c r="CR17" s="3412"/>
      <c r="CS17" s="3412"/>
      <c r="CT17" s="3412"/>
      <c r="CU17" s="3412"/>
      <c r="CV17" s="3412"/>
      <c r="CW17" s="3412"/>
      <c r="CX17" s="3412"/>
      <c r="CY17" s="3412"/>
      <c r="CZ17" s="3412"/>
      <c r="DA17" s="3412"/>
      <c r="DB17" s="3412"/>
      <c r="DC17" s="3412"/>
      <c r="DD17" s="3412"/>
      <c r="DE17" s="3412"/>
    </row>
    <row customHeight="1" ht="14.25" hidden="1">
      <c r="AD18" s="1390"/>
      <c r="AE18" s="1390"/>
      <c r="AF18" s="1390"/>
      <c r="AG18" s="324" t="str">
        <f>AH17&amp;"-"&amp;AJ17</f>
        <v>-</v>
      </c>
      <c r="AH18" s="2104"/>
      <c r="AI18" s="2104"/>
      <c r="AJ18" s="2104"/>
      <c r="AK18" s="2104"/>
      <c r="AL18" s="3412"/>
      <c r="AM18" s="3412"/>
      <c r="AN18" s="3412"/>
      <c r="AO18" s="3412"/>
      <c r="AP18" s="3412"/>
      <c r="AQ18" s="3412"/>
      <c r="AR18" s="3412"/>
      <c r="AS18" s="3412"/>
      <c r="AT18" s="3412"/>
      <c r="AU18" s="3412"/>
      <c r="AV18" s="3412"/>
      <c r="AW18" s="3412"/>
      <c r="AX18" s="3412"/>
      <c r="AY18" s="3412"/>
      <c r="AZ18" s="3412"/>
      <c r="BA18" s="3412"/>
      <c r="BB18" s="3412"/>
      <c r="BC18" s="3412"/>
      <c r="BD18" s="3412"/>
      <c r="BE18" s="3412"/>
      <c r="BF18" s="3412"/>
      <c r="BG18" s="3412"/>
      <c r="BH18" s="3412"/>
      <c r="BI18" s="3412"/>
      <c r="BJ18" s="3412"/>
      <c r="BK18" s="3412"/>
      <c r="BL18" s="3412"/>
      <c r="BM18" s="3412"/>
      <c r="BN18" s="3412"/>
      <c r="BO18" s="3412"/>
      <c r="BP18" s="3412"/>
      <c r="BQ18" s="3412"/>
      <c r="BR18" s="3412"/>
      <c r="BS18" s="3412"/>
      <c r="BT18" s="3412"/>
      <c r="BU18" s="3412"/>
      <c r="BV18" s="3412"/>
      <c r="BW18" s="3412"/>
      <c r="BX18" s="3412"/>
      <c r="BY18" s="3412"/>
      <c r="BZ18" s="3412"/>
      <c r="CA18" s="3412"/>
      <c r="CB18" s="3412"/>
      <c r="CC18" s="3412"/>
      <c r="CD18" s="3412"/>
      <c r="CE18" s="3412"/>
      <c r="CF18" s="3412"/>
      <c r="CG18" s="3412"/>
      <c r="CH18" s="3412"/>
      <c r="CI18" s="3412"/>
      <c r="CJ18" s="3412"/>
      <c r="CK18" s="3412"/>
      <c r="CL18" s="3412"/>
      <c r="CM18" s="3412"/>
      <c r="CN18" s="3412"/>
      <c r="CO18" s="3412"/>
      <c r="CP18" s="3412"/>
      <c r="CQ18" s="3412"/>
      <c r="CR18" s="3412"/>
      <c r="CS18" s="3412"/>
      <c r="CT18" s="3412"/>
      <c r="CU18" s="3412"/>
      <c r="CV18" s="3412"/>
      <c r="CW18" s="3412"/>
      <c r="CX18" s="3412"/>
      <c r="CY18" s="3412"/>
      <c r="CZ18" s="3412"/>
      <c r="DA18" s="3412"/>
      <c r="DB18" s="3412"/>
      <c r="DC18" s="3412"/>
      <c r="DD18" s="3412"/>
      <c r="DE18" s="3412"/>
    </row>
    <row customHeight="1" ht="14.25" hidden="1">
      <c r="AK19" s="323"/>
      <c r="AL19" s="3412"/>
      <c r="AM19" s="3412"/>
      <c r="AN19" s="3412"/>
      <c r="AO19" s="3412"/>
      <c r="AP19" s="3412"/>
      <c r="AQ19" s="3412"/>
      <c r="AR19" s="3412"/>
      <c r="AS19" s="3412"/>
      <c r="AT19" s="3412"/>
      <c r="AU19" s="3412"/>
      <c r="AV19" s="3412"/>
      <c r="AW19" s="3412"/>
      <c r="AX19" s="3412"/>
      <c r="AY19" s="3412"/>
      <c r="AZ19" s="3412"/>
      <c r="BA19" s="3412"/>
      <c r="BB19" s="3412"/>
      <c r="BC19" s="3412"/>
      <c r="BD19" s="3412"/>
      <c r="BE19" s="3412"/>
      <c r="BF19" s="3412"/>
      <c r="BG19" s="3412"/>
      <c r="BH19" s="3412"/>
      <c r="BI19" s="3412"/>
      <c r="BJ19" s="3412"/>
      <c r="BK19" s="3412"/>
      <c r="BL19" s="3412"/>
      <c r="BM19" s="3412"/>
      <c r="BN19" s="3412"/>
      <c r="BO19" s="3412"/>
      <c r="BP19" s="3412"/>
      <c r="BQ19" s="3412"/>
      <c r="BR19" s="3412"/>
      <c r="BS19" s="3412"/>
      <c r="BT19" s="3412"/>
      <c r="BU19" s="3412"/>
      <c r="BV19" s="3412"/>
      <c r="BW19" s="3412"/>
      <c r="BX19" s="3412"/>
      <c r="BY19" s="3412"/>
      <c r="BZ19" s="3412"/>
      <c r="CA19" s="3412"/>
      <c r="CB19" s="3412"/>
      <c r="CC19" s="3412"/>
      <c r="CD19" s="3412"/>
      <c r="CE19" s="3412"/>
      <c r="CF19" s="3412"/>
      <c r="CG19" s="3412"/>
      <c r="CH19" s="3412"/>
      <c r="CI19" s="3412"/>
      <c r="CJ19" s="3412"/>
      <c r="CK19" s="3412"/>
      <c r="CL19" s="3412"/>
      <c r="CM19" s="3412"/>
      <c r="CN19" s="3412"/>
      <c r="CO19" s="3412"/>
      <c r="CP19" s="3412"/>
      <c r="CQ19" s="3412"/>
      <c r="CR19" s="3412"/>
      <c r="CS19" s="3412"/>
      <c r="CT19" s="3412"/>
      <c r="CU19" s="3412"/>
      <c r="CV19" s="3412"/>
      <c r="CW19" s="3412"/>
      <c r="CX19" s="3412"/>
      <c r="CY19" s="3412"/>
      <c r="CZ19" s="3412"/>
      <c r="DA19" s="3412"/>
      <c r="DB19" s="3412"/>
      <c r="DC19" s="3412"/>
      <c r="DD19" s="3412"/>
      <c r="DE19" s="3412"/>
    </row>
    <row s="2683" customFormat="1" customHeight="1" ht="22.5" hidden="1">
      <c r="L20" s="1359"/>
      <c r="M20" s="1392"/>
      <c r="N20" s="1392"/>
      <c r="O20" s="1397" t="s">
        <v>736</v>
      </c>
      <c r="P20" s="1392"/>
      <c r="Q20" s="1401"/>
      <c r="R20" s="1401"/>
      <c r="S20" s="735"/>
      <c r="Z20" s="1397"/>
      <c r="AB20" s="1397"/>
      <c r="AC20" s="1396"/>
      <c r="AH20" s="1397"/>
      <c r="AJ20" s="1397"/>
      <c r="AK20" s="1396"/>
      <c r="AL20" s="3647"/>
      <c r="AM20" s="3647"/>
      <c r="AN20" s="3647"/>
      <c r="AO20" s="3647"/>
      <c r="AP20" s="3648"/>
      <c r="AQ20" s="3647"/>
      <c r="AR20" s="3648"/>
      <c r="AS20" s="3647"/>
      <c r="AT20" s="3647"/>
      <c r="AU20" s="3647"/>
      <c r="AV20" s="3647"/>
      <c r="AW20" s="3647"/>
      <c r="AX20" s="3648"/>
      <c r="AY20" s="3647"/>
      <c r="AZ20" s="3648"/>
      <c r="BA20" s="3647"/>
      <c r="BB20" s="3647"/>
      <c r="BC20" s="3647"/>
      <c r="BD20" s="3647"/>
      <c r="BE20" s="3647"/>
      <c r="BF20" s="3648"/>
      <c r="BG20" s="3647"/>
      <c r="BH20" s="3648"/>
      <c r="BI20" s="3647"/>
      <c r="BJ20" s="3647"/>
      <c r="BK20" s="3647"/>
      <c r="BL20" s="3647"/>
      <c r="BM20" s="3647"/>
      <c r="BN20" s="3648"/>
      <c r="BO20" s="3647"/>
      <c r="BP20" s="3648"/>
      <c r="BQ20" s="3647"/>
      <c r="BR20" s="3647"/>
      <c r="BS20" s="3647"/>
      <c r="BT20" s="3647"/>
      <c r="BU20" s="3647"/>
      <c r="BV20" s="3648"/>
      <c r="BW20" s="3647"/>
      <c r="BX20" s="3648"/>
      <c r="BY20" s="3647"/>
      <c r="BZ20" s="3647"/>
      <c r="CA20" s="3647"/>
      <c r="CB20" s="3647"/>
      <c r="CC20" s="3647"/>
      <c r="CD20" s="3648"/>
      <c r="CE20" s="3647"/>
      <c r="CF20" s="3648"/>
      <c r="CG20" s="3647"/>
      <c r="CH20" s="3647"/>
      <c r="CI20" s="3647"/>
      <c r="CJ20" s="3647"/>
      <c r="CK20" s="3647"/>
      <c r="CL20" s="3648"/>
      <c r="CM20" s="3647"/>
      <c r="CN20" s="3648"/>
      <c r="CO20" s="3647"/>
      <c r="CP20" s="3647"/>
      <c r="CQ20" s="3647"/>
      <c r="CR20" s="3647"/>
      <c r="CS20" s="3647"/>
      <c r="CT20" s="3648"/>
      <c r="CU20" s="3647"/>
      <c r="CV20" s="3648"/>
      <c r="CW20" s="3647"/>
      <c r="CX20" s="3647"/>
      <c r="CY20" s="3647"/>
      <c r="CZ20" s="3647"/>
      <c r="DA20" s="3647"/>
      <c r="DB20" s="3648"/>
      <c r="DC20" s="3647"/>
      <c r="DD20" s="3648"/>
      <c r="DE20" s="3647"/>
      <c r="DH20" s="517"/>
      <c r="DI20" s="517"/>
      <c r="DJ20" s="517"/>
      <c r="DK20" s="517"/>
      <c r="DL20" s="517"/>
    </row>
    <row s="2683" customFormat="1" customHeight="1" ht="14.25" hidden="1">
      <c r="L21" s="1359"/>
      <c r="M21" s="1392"/>
      <c r="N21" s="1392"/>
      <c r="O21" s="1392"/>
      <c r="P21" s="1392"/>
      <c r="Q21" s="1401"/>
      <c r="R21" s="1401"/>
      <c r="S21" s="735"/>
      <c r="AC21" s="1396"/>
      <c r="AK21" s="1396"/>
      <c r="AL21" s="3647"/>
      <c r="AM21" s="3647"/>
      <c r="AN21" s="3647"/>
      <c r="AO21" s="3647"/>
      <c r="AP21" s="3647"/>
      <c r="AQ21" s="3647"/>
      <c r="AR21" s="3647"/>
      <c r="AS21" s="3647"/>
      <c r="AT21" s="3647"/>
      <c r="AU21" s="3647"/>
      <c r="AV21" s="3647"/>
      <c r="AW21" s="3647"/>
      <c r="AX21" s="3647"/>
      <c r="AY21" s="3647"/>
      <c r="AZ21" s="3647"/>
      <c r="BA21" s="3647"/>
      <c r="BB21" s="3647"/>
      <c r="BC21" s="3647"/>
      <c r="BD21" s="3647"/>
      <c r="BE21" s="3647"/>
      <c r="BF21" s="3647"/>
      <c r="BG21" s="3647"/>
      <c r="BH21" s="3647"/>
      <c r="BI21" s="3647"/>
      <c r="BJ21" s="3647"/>
      <c r="BK21" s="3647"/>
      <c r="BL21" s="3647"/>
      <c r="BM21" s="3647"/>
      <c r="BN21" s="3647"/>
      <c r="BO21" s="3647"/>
      <c r="BP21" s="3647"/>
      <c r="BQ21" s="3647"/>
      <c r="BR21" s="3647"/>
      <c r="BS21" s="3647"/>
      <c r="BT21" s="3647"/>
      <c r="BU21" s="3647"/>
      <c r="BV21" s="3647"/>
      <c r="BW21" s="3647"/>
      <c r="BX21" s="3647"/>
      <c r="BY21" s="3647"/>
      <c r="BZ21" s="3647"/>
      <c r="CA21" s="3647"/>
      <c r="CB21" s="3647"/>
      <c r="CC21" s="3647"/>
      <c r="CD21" s="3647"/>
      <c r="CE21" s="3647"/>
      <c r="CF21" s="3647"/>
      <c r="CG21" s="3647"/>
      <c r="CH21" s="3647"/>
      <c r="CI21" s="3647"/>
      <c r="CJ21" s="3647"/>
      <c r="CK21" s="3647"/>
      <c r="CL21" s="3647"/>
      <c r="CM21" s="3647"/>
      <c r="CN21" s="3647"/>
      <c r="CO21" s="3647"/>
      <c r="CP21" s="3647"/>
      <c r="CQ21" s="3647"/>
      <c r="CR21" s="3647"/>
      <c r="CS21" s="3647"/>
      <c r="CT21" s="3647"/>
      <c r="CU21" s="3647"/>
      <c r="CV21" s="3647"/>
      <c r="CW21" s="3647"/>
      <c r="CX21" s="3647"/>
      <c r="CY21" s="3647"/>
      <c r="CZ21" s="3647"/>
      <c r="DA21" s="3647"/>
      <c r="DB21" s="3647"/>
      <c r="DC21" s="3647"/>
      <c r="DD21" s="3647"/>
      <c r="DE21" s="3647"/>
      <c r="DH21" s="517"/>
      <c r="DI21" s="517"/>
      <c r="DJ21" s="517"/>
      <c r="DK21" s="517"/>
      <c r="DL21" s="517"/>
    </row>
    <row s="2683" customFormat="1" customHeight="1" ht="14.25" hidden="1">
      <c r="L22" s="1359"/>
      <c r="M22" s="1392"/>
      <c r="N22" s="1392"/>
      <c r="O22" s="1394" t="s">
        <v>737</v>
      </c>
      <c r="P22" s="1392"/>
      <c r="Q22" s="1401"/>
      <c r="R22" s="1401"/>
      <c r="S22" s="735"/>
      <c r="T22" s="1168" t="s">
        <v>738</v>
      </c>
      <c r="AA22" s="172" t="s">
        <v>739</v>
      </c>
      <c r="AC22" s="172" t="s">
        <v>740</v>
      </c>
      <c r="AD22" s="1168" t="s">
        <v>738</v>
      </c>
      <c r="AI22" s="172" t="s">
        <v>741</v>
      </c>
      <c r="AK22" s="172" t="s">
        <v>740</v>
      </c>
      <c r="AL22" s="3647"/>
      <c r="AM22" s="3647"/>
      <c r="AN22" s="3647"/>
      <c r="AO22" s="3647"/>
      <c r="AP22" s="3647"/>
      <c r="AQ22" s="3649" t="s">
        <v>739</v>
      </c>
      <c r="AR22" s="3647"/>
      <c r="AS22" s="3649" t="s">
        <v>740</v>
      </c>
      <c r="AT22" s="3647"/>
      <c r="AU22" s="3647"/>
      <c r="AV22" s="3647"/>
      <c r="AW22" s="3647"/>
      <c r="AX22" s="3647"/>
      <c r="AY22" s="3649" t="s">
        <v>739</v>
      </c>
      <c r="AZ22" s="3647"/>
      <c r="BA22" s="3649" t="s">
        <v>740</v>
      </c>
      <c r="BB22" s="3647"/>
      <c r="BC22" s="3647"/>
      <c r="BD22" s="3647"/>
      <c r="BE22" s="3647"/>
      <c r="BF22" s="3647"/>
      <c r="BG22" s="3649" t="s">
        <v>739</v>
      </c>
      <c r="BH22" s="3647"/>
      <c r="BI22" s="3649" t="s">
        <v>740</v>
      </c>
      <c r="BJ22" s="3647"/>
      <c r="BK22" s="3647"/>
      <c r="BL22" s="3647"/>
      <c r="BM22" s="3647"/>
      <c r="BN22" s="3647"/>
      <c r="BO22" s="3649" t="s">
        <v>739</v>
      </c>
      <c r="BP22" s="3647"/>
      <c r="BQ22" s="3649" t="s">
        <v>740</v>
      </c>
      <c r="BR22" s="3647"/>
      <c r="BS22" s="3647"/>
      <c r="BT22" s="3647"/>
      <c r="BU22" s="3647"/>
      <c r="BV22" s="3647"/>
      <c r="BW22" s="3649" t="s">
        <v>739</v>
      </c>
      <c r="BX22" s="3647"/>
      <c r="BY22" s="3649" t="s">
        <v>740</v>
      </c>
      <c r="BZ22" s="3647"/>
      <c r="CA22" s="3647"/>
      <c r="CB22" s="3647"/>
      <c r="CC22" s="3647"/>
      <c r="CD22" s="3647"/>
      <c r="CE22" s="3649" t="s">
        <v>739</v>
      </c>
      <c r="CF22" s="3647"/>
      <c r="CG22" s="3649" t="s">
        <v>740</v>
      </c>
      <c r="CH22" s="3647"/>
      <c r="CI22" s="3647"/>
      <c r="CJ22" s="3647"/>
      <c r="CK22" s="3647"/>
      <c r="CL22" s="3647"/>
      <c r="CM22" s="3649" t="s">
        <v>739</v>
      </c>
      <c r="CN22" s="3647"/>
      <c r="CO22" s="3649" t="s">
        <v>740</v>
      </c>
      <c r="CP22" s="3647"/>
      <c r="CQ22" s="3647"/>
      <c r="CR22" s="3647"/>
      <c r="CS22" s="3647"/>
      <c r="CT22" s="3647"/>
      <c r="CU22" s="3649" t="s">
        <v>739</v>
      </c>
      <c r="CV22" s="3647"/>
      <c r="CW22" s="3649" t="s">
        <v>740</v>
      </c>
      <c r="CX22" s="3647"/>
      <c r="CY22" s="3647"/>
      <c r="CZ22" s="3647"/>
      <c r="DA22" s="3647"/>
      <c r="DB22" s="3647"/>
      <c r="DC22" s="3649" t="s">
        <v>739</v>
      </c>
      <c r="DD22" s="3647"/>
      <c r="DE22" s="3649" t="s">
        <v>740</v>
      </c>
      <c r="DH22" s="517"/>
      <c r="DI22" s="517"/>
      <c r="DJ22" s="517"/>
      <c r="DK22" s="517"/>
      <c r="DL22" s="517"/>
    </row>
    <row customHeight="1" ht="14.25" hidden="1">
      <c r="O23" s="1394"/>
      <c r="AL23" s="3412"/>
      <c r="AM23" s="3412"/>
      <c r="AN23" s="3412"/>
      <c r="AO23" s="3412"/>
      <c r="AP23" s="3412"/>
      <c r="AQ23" s="3412"/>
      <c r="AR23" s="3412"/>
      <c r="AS23" s="3412"/>
      <c r="AT23" s="3412"/>
      <c r="AU23" s="3412"/>
      <c r="AV23" s="3412"/>
      <c r="AW23" s="3412"/>
      <c r="AX23" s="3412"/>
      <c r="AY23" s="3412"/>
      <c r="AZ23" s="3412"/>
      <c r="BA23" s="3412"/>
      <c r="BB23" s="3412"/>
      <c r="BC23" s="3412"/>
      <c r="BD23" s="3412"/>
      <c r="BE23" s="3412"/>
      <c r="BF23" s="3412"/>
      <c r="BG23" s="3412"/>
      <c r="BH23" s="3412"/>
      <c r="BI23" s="3412"/>
      <c r="BJ23" s="3412"/>
      <c r="BK23" s="3412"/>
      <c r="BL23" s="3412"/>
      <c r="BM23" s="3412"/>
      <c r="BN23" s="3412"/>
      <c r="BO23" s="3412"/>
      <c r="BP23" s="3412"/>
      <c r="BQ23" s="3412"/>
      <c r="BR23" s="3412"/>
      <c r="BS23" s="3412"/>
      <c r="BT23" s="3412"/>
      <c r="BU23" s="3412"/>
      <c r="BV23" s="3412"/>
      <c r="BW23" s="3412"/>
      <c r="BX23" s="3412"/>
      <c r="BY23" s="3412"/>
      <c r="BZ23" s="3412"/>
      <c r="CA23" s="3412"/>
      <c r="CB23" s="3412"/>
      <c r="CC23" s="3412"/>
      <c r="CD23" s="3412"/>
      <c r="CE23" s="3412"/>
      <c r="CF23" s="3412"/>
      <c r="CG23" s="3412"/>
      <c r="CH23" s="3412"/>
      <c r="CI23" s="3412"/>
      <c r="CJ23" s="3412"/>
      <c r="CK23" s="3412"/>
      <c r="CL23" s="3412"/>
      <c r="CM23" s="3412"/>
      <c r="CN23" s="3412"/>
      <c r="CO23" s="3412"/>
      <c r="CP23" s="3412"/>
      <c r="CQ23" s="3412"/>
      <c r="CR23" s="3412"/>
      <c r="CS23" s="3412"/>
      <c r="CT23" s="3412"/>
      <c r="CU23" s="3412"/>
      <c r="CV23" s="3412"/>
      <c r="CW23" s="3412"/>
      <c r="CX23" s="3412"/>
      <c r="CY23" s="3412"/>
      <c r="CZ23" s="3412"/>
      <c r="DA23" s="3412"/>
      <c r="DB23" s="3412"/>
      <c r="DC23" s="3412"/>
      <c r="DD23" s="3412"/>
      <c r="DE23" s="3412"/>
    </row>
    <row customHeight="1" ht="14.25" hidden="1">
      <c r="O24" s="1394"/>
      <c r="AL24" s="3412"/>
      <c r="AM24" s="3412"/>
      <c r="AN24" s="3412"/>
      <c r="AO24" s="3412"/>
      <c r="AP24" s="3412"/>
      <c r="AQ24" s="3412"/>
      <c r="AR24" s="3412"/>
      <c r="AS24" s="3412"/>
      <c r="AT24" s="3412"/>
      <c r="AU24" s="3412"/>
      <c r="AV24" s="3412"/>
      <c r="AW24" s="3412"/>
      <c r="AX24" s="3412"/>
      <c r="AY24" s="3412"/>
      <c r="AZ24" s="3412"/>
      <c r="BA24" s="3412"/>
      <c r="BB24" s="3412"/>
      <c r="BC24" s="3412"/>
      <c r="BD24" s="3412"/>
      <c r="BE24" s="3412"/>
      <c r="BF24" s="3412"/>
      <c r="BG24" s="3412"/>
      <c r="BH24" s="3412"/>
      <c r="BI24" s="3412"/>
      <c r="BJ24" s="3412"/>
      <c r="BK24" s="3412"/>
      <c r="BL24" s="3412"/>
      <c r="BM24" s="3412"/>
      <c r="BN24" s="3412"/>
      <c r="BO24" s="3412"/>
      <c r="BP24" s="3412"/>
      <c r="BQ24" s="3412"/>
      <c r="BR24" s="3412"/>
      <c r="BS24" s="3412"/>
      <c r="BT24" s="3412"/>
      <c r="BU24" s="3412"/>
      <c r="BV24" s="3412"/>
      <c r="BW24" s="3412"/>
      <c r="BX24" s="3412"/>
      <c r="BY24" s="3412"/>
      <c r="BZ24" s="3412"/>
      <c r="CA24" s="3412"/>
      <c r="CB24" s="3412"/>
      <c r="CC24" s="3412"/>
      <c r="CD24" s="3412"/>
      <c r="CE24" s="3412"/>
      <c r="CF24" s="3412"/>
      <c r="CG24" s="3412"/>
      <c r="CH24" s="3412"/>
      <c r="CI24" s="3412"/>
      <c r="CJ24" s="3412"/>
      <c r="CK24" s="3412"/>
      <c r="CL24" s="3412"/>
      <c r="CM24" s="3412"/>
      <c r="CN24" s="3412"/>
      <c r="CO24" s="3412"/>
      <c r="CP24" s="3412"/>
      <c r="CQ24" s="3412"/>
      <c r="CR24" s="3412"/>
      <c r="CS24" s="3412"/>
      <c r="CT24" s="3412"/>
      <c r="CU24" s="3412"/>
      <c r="CV24" s="3412"/>
      <c r="CW24" s="3412"/>
      <c r="CX24" s="3412"/>
      <c r="CY24" s="3412"/>
      <c r="CZ24" s="3412"/>
      <c r="DA24" s="3412"/>
      <c r="DB24" s="3412"/>
      <c r="DC24" s="3412"/>
      <c r="DD24" s="3412"/>
      <c r="DE24" s="3412"/>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12"/>
      <c r="AM25" s="3412"/>
      <c r="AN25" s="3412"/>
      <c r="AO25" s="3412"/>
      <c r="AP25" s="3412"/>
      <c r="AQ25" s="3412"/>
      <c r="AR25" s="3412"/>
      <c r="AS25" s="3412"/>
      <c r="AT25" s="3412"/>
      <c r="AU25" s="3412"/>
      <c r="AV25" s="3412"/>
      <c r="AW25" s="3412"/>
      <c r="AX25" s="3412"/>
      <c r="AY25" s="3412"/>
      <c r="AZ25" s="3412"/>
      <c r="BA25" s="3412"/>
      <c r="BB25" s="3412"/>
      <c r="BC25" s="3412"/>
      <c r="BD25" s="3412"/>
      <c r="BE25" s="3412"/>
      <c r="BF25" s="3412"/>
      <c r="BG25" s="3412"/>
      <c r="BH25" s="3412"/>
      <c r="BI25" s="3412"/>
      <c r="BJ25" s="3412"/>
      <c r="BK25" s="3412"/>
      <c r="BL25" s="3412"/>
      <c r="BM25" s="3412"/>
      <c r="BN25" s="3412"/>
      <c r="BO25" s="3412"/>
      <c r="BP25" s="3412"/>
      <c r="BQ25" s="3412"/>
      <c r="BR25" s="3412"/>
      <c r="BS25" s="3412"/>
      <c r="BT25" s="3412"/>
      <c r="BU25" s="3412"/>
      <c r="BV25" s="3412"/>
      <c r="BW25" s="3412"/>
      <c r="BX25" s="3412"/>
      <c r="BY25" s="3412"/>
      <c r="BZ25" s="3412"/>
      <c r="CA25" s="3412"/>
      <c r="CB25" s="3412"/>
      <c r="CC25" s="3412"/>
      <c r="CD25" s="3412"/>
      <c r="CE25" s="3412"/>
      <c r="CF25" s="3412"/>
      <c r="CG25" s="3412"/>
      <c r="CH25" s="3412"/>
      <c r="CI25" s="3412"/>
      <c r="CJ25" s="3412"/>
      <c r="CK25" s="3412"/>
      <c r="CL25" s="3412"/>
      <c r="CM25" s="3412"/>
      <c r="CN25" s="3412"/>
      <c r="CO25" s="3412"/>
      <c r="CP25" s="3412"/>
      <c r="CQ25" s="3412"/>
      <c r="CR25" s="3412"/>
      <c r="CS25" s="3412"/>
      <c r="CT25" s="3412"/>
      <c r="CU25" s="3412"/>
      <c r="CV25" s="3412"/>
      <c r="CW25" s="3412"/>
      <c r="CX25" s="3412"/>
      <c r="CY25" s="3412"/>
      <c r="CZ25" s="3412"/>
      <c r="DA25" s="3412"/>
      <c r="DB25" s="3412"/>
      <c r="DC25" s="3412"/>
      <c r="DD25" s="3412"/>
      <c r="DE25" s="3412"/>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650"/>
      <c r="AM26" s="3650"/>
      <c r="AN26" s="3650"/>
      <c r="AO26" s="3650"/>
      <c r="AP26" s="3650"/>
      <c r="AQ26" s="3650"/>
      <c r="AR26" s="3650"/>
      <c r="AS26" s="3650"/>
      <c r="AT26" s="3650"/>
      <c r="AU26" s="3650"/>
      <c r="AV26" s="3650"/>
      <c r="AW26" s="3650"/>
      <c r="AX26" s="3650"/>
      <c r="AY26" s="3650"/>
      <c r="AZ26" s="3650"/>
      <c r="BA26" s="3650"/>
      <c r="BB26" s="3650"/>
      <c r="BC26" s="3650"/>
      <c r="BD26" s="3650"/>
      <c r="BE26" s="3650"/>
      <c r="BF26" s="3650"/>
      <c r="BG26" s="3650"/>
      <c r="BH26" s="3650"/>
      <c r="BI26" s="3650"/>
      <c r="BJ26" s="3650"/>
      <c r="BK26" s="3650"/>
      <c r="BL26" s="3650"/>
      <c r="BM26" s="3650"/>
      <c r="BN26" s="3650"/>
      <c r="BO26" s="3650"/>
      <c r="BP26" s="3650"/>
      <c r="BQ26" s="3650"/>
      <c r="BR26" s="3650"/>
      <c r="BS26" s="3650"/>
      <c r="BT26" s="3650"/>
      <c r="BU26" s="3650"/>
      <c r="BV26" s="3650"/>
      <c r="BW26" s="3650"/>
      <c r="BX26" s="3650"/>
      <c r="BY26" s="3650"/>
      <c r="BZ26" s="3650"/>
      <c r="CA26" s="3650"/>
      <c r="CB26" s="3650"/>
      <c r="CC26" s="3650"/>
      <c r="CD26" s="3650"/>
      <c r="CE26" s="3650"/>
      <c r="CF26" s="3650"/>
      <c r="CG26" s="3650"/>
      <c r="CH26" s="3650"/>
      <c r="CI26" s="3650"/>
      <c r="CJ26" s="3650"/>
      <c r="CK26" s="3650"/>
      <c r="CL26" s="3650"/>
      <c r="CM26" s="3650"/>
      <c r="CN26" s="3650"/>
      <c r="CO26" s="3650"/>
      <c r="CP26" s="3650"/>
      <c r="CQ26" s="3650"/>
      <c r="CR26" s="3650"/>
      <c r="CS26" s="3650"/>
      <c r="CT26" s="3650"/>
      <c r="CU26" s="3650"/>
      <c r="CV26" s="3650"/>
      <c r="CW26" s="3650"/>
      <c r="CX26" s="3650"/>
      <c r="CY26" s="3650"/>
      <c r="CZ26" s="3650"/>
      <c r="DA26" s="3650"/>
      <c r="DB26" s="3650"/>
      <c r="DC26" s="3650"/>
      <c r="DD26" s="3650"/>
      <c r="DE26" s="3650"/>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c r="AL27" s="3651"/>
      <c r="AM27" s="3651"/>
      <c r="AN27" s="3651"/>
      <c r="AO27" s="3651"/>
      <c r="AP27" s="3651"/>
      <c r="AQ27" s="3651"/>
      <c r="AR27" s="3651"/>
      <c r="AS27" s="3651"/>
      <c r="AT27" s="3651"/>
      <c r="AU27" s="3651"/>
      <c r="AV27" s="3651"/>
      <c r="AW27" s="3651"/>
      <c r="AX27" s="3651"/>
      <c r="AY27" s="3651"/>
      <c r="AZ27" s="3651"/>
      <c r="BA27" s="3651"/>
      <c r="BB27" s="3651"/>
      <c r="BC27" s="3651"/>
      <c r="BD27" s="3651"/>
      <c r="BE27" s="3651"/>
      <c r="BF27" s="3651"/>
      <c r="BG27" s="3651"/>
      <c r="BH27" s="3651"/>
      <c r="BI27" s="3651"/>
      <c r="BJ27" s="3651"/>
      <c r="BK27" s="3651"/>
      <c r="BL27" s="3651"/>
      <c r="BM27" s="3651"/>
      <c r="BN27" s="3651"/>
      <c r="BO27" s="3651"/>
      <c r="BP27" s="3651"/>
      <c r="BQ27" s="3651"/>
      <c r="BR27" s="3651"/>
      <c r="BS27" s="3651"/>
      <c r="BT27" s="3651"/>
      <c r="BU27" s="3651"/>
      <c r="BV27" s="3651"/>
      <c r="BW27" s="3651"/>
      <c r="BX27" s="3651"/>
      <c r="BY27" s="3651"/>
      <c r="BZ27" s="3651"/>
      <c r="CA27" s="3651"/>
      <c r="CB27" s="3651"/>
      <c r="CC27" s="3651"/>
      <c r="CD27" s="3651"/>
      <c r="CE27" s="3651"/>
      <c r="CF27" s="3651"/>
      <c r="CG27" s="3651"/>
      <c r="CH27" s="3651"/>
      <c r="CI27" s="3651"/>
      <c r="CJ27" s="3651"/>
      <c r="CK27" s="3651"/>
      <c r="CL27" s="3651"/>
      <c r="CM27" s="3651"/>
      <c r="CN27" s="3651"/>
      <c r="CO27" s="3651"/>
      <c r="CP27" s="3651"/>
      <c r="CQ27" s="3651"/>
      <c r="CR27" s="3651"/>
      <c r="CS27" s="3651"/>
      <c r="CT27" s="3651"/>
      <c r="CU27" s="3651"/>
      <c r="CV27" s="3651"/>
      <c r="CW27" s="3651"/>
      <c r="CX27" s="3651"/>
      <c r="CY27" s="3651"/>
      <c r="CZ27" s="3651"/>
      <c r="DA27" s="3651"/>
      <c r="DB27" s="3651"/>
      <c r="DC27" s="3651"/>
      <c r="DD27" s="3651"/>
      <c r="DE27" s="365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652"/>
      <c r="AM28" s="3652"/>
      <c r="AN28" s="3652"/>
      <c r="AO28" s="3652"/>
      <c r="AP28" s="3652"/>
      <c r="AQ28" s="3652"/>
      <c r="AR28" s="3652"/>
      <c r="AS28" s="3652"/>
      <c r="AT28" s="3652"/>
      <c r="AU28" s="3652"/>
      <c r="AV28" s="3652"/>
      <c r="AW28" s="3652"/>
      <c r="AX28" s="3652"/>
      <c r="AY28" s="3652"/>
      <c r="AZ28" s="3652"/>
      <c r="BA28" s="3652"/>
      <c r="BB28" s="3652"/>
      <c r="BC28" s="3652"/>
      <c r="BD28" s="3652"/>
      <c r="BE28" s="3652"/>
      <c r="BF28" s="3652"/>
      <c r="BG28" s="3652"/>
      <c r="BH28" s="3652"/>
      <c r="BI28" s="3652"/>
      <c r="BJ28" s="3652"/>
      <c r="BK28" s="3652"/>
      <c r="BL28" s="3652"/>
      <c r="BM28" s="3652"/>
      <c r="BN28" s="3652"/>
      <c r="BO28" s="3652"/>
      <c r="BP28" s="3652"/>
      <c r="BQ28" s="3652"/>
      <c r="BR28" s="3652"/>
      <c r="BS28" s="3652"/>
      <c r="BT28" s="3652"/>
      <c r="BU28" s="3652"/>
      <c r="BV28" s="3652"/>
      <c r="BW28" s="3652"/>
      <c r="BX28" s="3652"/>
      <c r="BY28" s="3652"/>
      <c r="BZ28" s="3652"/>
      <c r="CA28" s="3652"/>
      <c r="CB28" s="3652"/>
      <c r="CC28" s="3652"/>
      <c r="CD28" s="3652"/>
      <c r="CE28" s="3652"/>
      <c r="CF28" s="3652"/>
      <c r="CG28" s="3652"/>
      <c r="CH28" s="3652"/>
      <c r="CI28" s="3652"/>
      <c r="CJ28" s="3652"/>
      <c r="CK28" s="3652"/>
      <c r="CL28" s="3652"/>
      <c r="CM28" s="3652"/>
      <c r="CN28" s="3652"/>
      <c r="CO28" s="3652"/>
      <c r="CP28" s="3652"/>
      <c r="CQ28" s="3652"/>
      <c r="CR28" s="3652"/>
      <c r="CS28" s="3652"/>
      <c r="CT28" s="3652"/>
      <c r="CU28" s="3652"/>
      <c r="CV28" s="3652"/>
      <c r="CW28" s="3652"/>
      <c r="CX28" s="3652"/>
      <c r="CY28" s="3652"/>
      <c r="CZ28" s="3652"/>
      <c r="DA28" s="3652"/>
      <c r="DB28" s="3652"/>
      <c r="DC28" s="3652"/>
      <c r="DD28" s="3652"/>
      <c r="DE28" s="3652"/>
      <c r="DF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653" t="str">
        <f>IF(TITLE_NAME_OR_PR_CHANGE="",IF(TITLE_NAME_OR_PR="","",TITLE_NAME_OR_PR),TITLE_NAME_OR_PR_CHANGE)</f>
        <v>Комитет по тарифному регулированию Мурманской области</v>
      </c>
      <c r="AM29" s="3653"/>
      <c r="AN29" s="3653"/>
      <c r="AO29" s="3653"/>
      <c r="AP29" s="3653"/>
      <c r="AQ29" s="3653"/>
      <c r="AR29" s="3653"/>
      <c r="AS29" s="3412"/>
      <c r="AT29" s="3653" t="str">
        <f>IF(TITLE_NAME_OR_PR_CHANGE="",IF(TITLE_NAME_OR_PR="","",TITLE_NAME_OR_PR),TITLE_NAME_OR_PR_CHANGE)</f>
        <v>Комитет по тарифному регулированию Мурманской области</v>
      </c>
      <c r="AU29" s="3653"/>
      <c r="AV29" s="3653"/>
      <c r="AW29" s="3653"/>
      <c r="AX29" s="3653"/>
      <c r="AY29" s="3653"/>
      <c r="AZ29" s="3653"/>
      <c r="BA29" s="3412"/>
      <c r="BB29" s="3653" t="str">
        <f>IF(TITLE_NAME_OR_PR_CHANGE="",IF(TITLE_NAME_OR_PR="","",TITLE_NAME_OR_PR),TITLE_NAME_OR_PR_CHANGE)</f>
        <v>Комитет по тарифному регулированию Мурманской области</v>
      </c>
      <c r="BC29" s="3653"/>
      <c r="BD29" s="3653"/>
      <c r="BE29" s="3653"/>
      <c r="BF29" s="3653"/>
      <c r="BG29" s="3653"/>
      <c r="BH29" s="3653"/>
      <c r="BI29" s="3412"/>
      <c r="BJ29" s="3653" t="str">
        <f>IF(TITLE_NAME_OR_PR_CHANGE="",IF(TITLE_NAME_OR_PR="","",TITLE_NAME_OR_PR),TITLE_NAME_OR_PR_CHANGE)</f>
        <v>Комитет по тарифному регулированию Мурманской области</v>
      </c>
      <c r="BK29" s="3653"/>
      <c r="BL29" s="3653"/>
      <c r="BM29" s="3653"/>
      <c r="BN29" s="3653"/>
      <c r="BO29" s="3653"/>
      <c r="BP29" s="3653"/>
      <c r="BQ29" s="3412"/>
      <c r="BR29" s="3653" t="str">
        <f>IF(TITLE_NAME_OR_PR_CHANGE="",IF(TITLE_NAME_OR_PR="","",TITLE_NAME_OR_PR),TITLE_NAME_OR_PR_CHANGE)</f>
        <v>Комитет по тарифному регулированию Мурманской области</v>
      </c>
      <c r="BS29" s="3653"/>
      <c r="BT29" s="3653"/>
      <c r="BU29" s="3653"/>
      <c r="BV29" s="3653"/>
      <c r="BW29" s="3653"/>
      <c r="BX29" s="3653"/>
      <c r="BY29" s="3412"/>
      <c r="BZ29" s="3653" t="str">
        <f>IF(TITLE_NAME_OR_PR_CHANGE="",IF(TITLE_NAME_OR_PR="","",TITLE_NAME_OR_PR),TITLE_NAME_OR_PR_CHANGE)</f>
        <v>Комитет по тарифному регулированию Мурманской области</v>
      </c>
      <c r="CA29" s="3653"/>
      <c r="CB29" s="3653"/>
      <c r="CC29" s="3653"/>
      <c r="CD29" s="3653"/>
      <c r="CE29" s="3653"/>
      <c r="CF29" s="3653"/>
      <c r="CG29" s="3412"/>
      <c r="CH29" s="3653" t="str">
        <f>IF(TITLE_NAME_OR_PR_CHANGE="",IF(TITLE_NAME_OR_PR="","",TITLE_NAME_OR_PR),TITLE_NAME_OR_PR_CHANGE)</f>
        <v>Комитет по тарифному регулированию Мурманской области</v>
      </c>
      <c r="CI29" s="3653"/>
      <c r="CJ29" s="3653"/>
      <c r="CK29" s="3653"/>
      <c r="CL29" s="3653"/>
      <c r="CM29" s="3653"/>
      <c r="CN29" s="3653"/>
      <c r="CO29" s="3412"/>
      <c r="CP29" s="3653" t="str">
        <f>IF(TITLE_NAME_OR_PR_CHANGE="",IF(TITLE_NAME_OR_PR="","",TITLE_NAME_OR_PR),TITLE_NAME_OR_PR_CHANGE)</f>
        <v>Комитет по тарифному регулированию Мурманской области</v>
      </c>
      <c r="CQ29" s="3653"/>
      <c r="CR29" s="3653"/>
      <c r="CS29" s="3653"/>
      <c r="CT29" s="3653"/>
      <c r="CU29" s="3653"/>
      <c r="CV29" s="3653"/>
      <c r="CW29" s="3412"/>
      <c r="CX29" s="3653" t="str">
        <f>IF(TITLE_NAME_OR_PR_CHANGE="",IF(TITLE_NAME_OR_PR="","",TITLE_NAME_OR_PR),TITLE_NAME_OR_PR_CHANGE)</f>
        <v>Комитет по тарифному регулированию Мурманской области</v>
      </c>
      <c r="CY29" s="3653"/>
      <c r="CZ29" s="3653"/>
      <c r="DA29" s="3653"/>
      <c r="DB29" s="3653"/>
      <c r="DC29" s="3653"/>
      <c r="DD29" s="3653"/>
      <c r="DE29" s="3412"/>
      <c r="DF29" s="322"/>
      <c r="DG29" s="268"/>
      <c r="DH29" s="368"/>
      <c r="DI29" s="368"/>
      <c r="DJ29" s="368"/>
      <c r="DK29" s="368"/>
      <c r="DL29" s="368"/>
    </row>
    <row s="3344" customFormat="1" customHeight="1" ht="18.75">
      <c r="A30" s="1398"/>
      <c r="B30" s="1398"/>
      <c r="C30" s="1398"/>
      <c r="D30" s="1398"/>
      <c r="E30" s="1398"/>
      <c r="F30" s="1398"/>
      <c r="G30" s="1398"/>
      <c r="H30" s="1398"/>
      <c r="I30" s="1398"/>
      <c r="J30" s="1398"/>
      <c r="K30" s="1398"/>
      <c r="L30" s="1399"/>
      <c r="M30" s="1398"/>
      <c r="N30" s="1398"/>
      <c r="O30" s="1398"/>
      <c r="S30" s="2098" t="s">
        <v>742</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654" t="str">
        <f>IF(TITLE_DATE_PR_CHANGE="",IF(TITLE_DATE_PR="","",TITLE_DATE_PR),TITLE_DATE_PR_CHANGE)</f>
        <v>45280</v>
      </c>
      <c r="AM30" s="3654"/>
      <c r="AN30" s="3654"/>
      <c r="AO30" s="3654"/>
      <c r="AP30" s="3654"/>
      <c r="AQ30" s="3654"/>
      <c r="AR30" s="3654"/>
      <c r="AS30" s="3412"/>
      <c r="AT30" s="3654" t="str">
        <f>IF(TITLE_DATE_PR_CHANGE="",IF(TITLE_DATE_PR="","",TITLE_DATE_PR),TITLE_DATE_PR_CHANGE)</f>
        <v>45280</v>
      </c>
      <c r="AU30" s="3654"/>
      <c r="AV30" s="3654"/>
      <c r="AW30" s="3654"/>
      <c r="AX30" s="3654"/>
      <c r="AY30" s="3654"/>
      <c r="AZ30" s="3654"/>
      <c r="BA30" s="3412"/>
      <c r="BB30" s="3654" t="str">
        <f>IF(TITLE_DATE_PR_CHANGE="",IF(TITLE_DATE_PR="","",TITLE_DATE_PR),TITLE_DATE_PR_CHANGE)</f>
        <v>45280</v>
      </c>
      <c r="BC30" s="3654"/>
      <c r="BD30" s="3654"/>
      <c r="BE30" s="3654"/>
      <c r="BF30" s="3654"/>
      <c r="BG30" s="3654"/>
      <c r="BH30" s="3654"/>
      <c r="BI30" s="3412"/>
      <c r="BJ30" s="3654" t="str">
        <f>IF(TITLE_DATE_PR_CHANGE="",IF(TITLE_DATE_PR="","",TITLE_DATE_PR),TITLE_DATE_PR_CHANGE)</f>
        <v>45280</v>
      </c>
      <c r="BK30" s="3654"/>
      <c r="BL30" s="3654"/>
      <c r="BM30" s="3654"/>
      <c r="BN30" s="3654"/>
      <c r="BO30" s="3654"/>
      <c r="BP30" s="3654"/>
      <c r="BQ30" s="3412"/>
      <c r="BR30" s="3654" t="str">
        <f>IF(TITLE_DATE_PR_CHANGE="",IF(TITLE_DATE_PR="","",TITLE_DATE_PR),TITLE_DATE_PR_CHANGE)</f>
        <v>45280</v>
      </c>
      <c r="BS30" s="3654"/>
      <c r="BT30" s="3654"/>
      <c r="BU30" s="3654"/>
      <c r="BV30" s="3654"/>
      <c r="BW30" s="3654"/>
      <c r="BX30" s="3654"/>
      <c r="BY30" s="3412"/>
      <c r="BZ30" s="3654" t="str">
        <f>IF(TITLE_DATE_PR_CHANGE="",IF(TITLE_DATE_PR="","",TITLE_DATE_PR),TITLE_DATE_PR_CHANGE)</f>
        <v>45280</v>
      </c>
      <c r="CA30" s="3654"/>
      <c r="CB30" s="3654"/>
      <c r="CC30" s="3654"/>
      <c r="CD30" s="3654"/>
      <c r="CE30" s="3654"/>
      <c r="CF30" s="3654"/>
      <c r="CG30" s="3412"/>
      <c r="CH30" s="3654" t="str">
        <f>IF(TITLE_DATE_PR_CHANGE="",IF(TITLE_DATE_PR="","",TITLE_DATE_PR),TITLE_DATE_PR_CHANGE)</f>
        <v>45280</v>
      </c>
      <c r="CI30" s="3654"/>
      <c r="CJ30" s="3654"/>
      <c r="CK30" s="3654"/>
      <c r="CL30" s="3654"/>
      <c r="CM30" s="3654"/>
      <c r="CN30" s="3654"/>
      <c r="CO30" s="3412"/>
      <c r="CP30" s="3654" t="str">
        <f>IF(TITLE_DATE_PR_CHANGE="",IF(TITLE_DATE_PR="","",TITLE_DATE_PR),TITLE_DATE_PR_CHANGE)</f>
        <v>45280</v>
      </c>
      <c r="CQ30" s="3654"/>
      <c r="CR30" s="3654"/>
      <c r="CS30" s="3654"/>
      <c r="CT30" s="3654"/>
      <c r="CU30" s="3654"/>
      <c r="CV30" s="3654"/>
      <c r="CW30" s="3412"/>
      <c r="CX30" s="3654" t="str">
        <f>IF(TITLE_DATE_PR_CHANGE="",IF(TITLE_DATE_PR="","",TITLE_DATE_PR),TITLE_DATE_PR_CHANGE)</f>
        <v>45280</v>
      </c>
      <c r="CY30" s="3654"/>
      <c r="CZ30" s="3654"/>
      <c r="DA30" s="3654"/>
      <c r="DB30" s="3654"/>
      <c r="DC30" s="3654"/>
      <c r="DD30" s="3654"/>
      <c r="DE30" s="3412"/>
      <c r="DF30" s="322"/>
      <c r="DG30" s="268"/>
      <c r="DH30" s="368"/>
      <c r="DI30" s="368"/>
      <c r="DJ30" s="368"/>
      <c r="DK30" s="368"/>
      <c r="DL30" s="368"/>
    </row>
    <row s="3344" customFormat="1" customHeight="1" ht="18.75">
      <c r="A31" s="1398"/>
      <c r="B31" s="1398"/>
      <c r="C31" s="1398"/>
      <c r="D31" s="1398"/>
      <c r="E31" s="1398"/>
      <c r="F31" s="1398"/>
      <c r="G31" s="1398"/>
      <c r="H31" s="1398"/>
      <c r="I31" s="1398"/>
      <c r="J31" s="1398"/>
      <c r="K31" s="1398"/>
      <c r="L31" s="1399"/>
      <c r="M31" s="1398"/>
      <c r="N31" s="1398"/>
      <c r="O31" s="1398"/>
      <c r="S31" s="2098" t="s">
        <v>743</v>
      </c>
      <c r="T31" s="2098"/>
      <c r="U31" s="1402"/>
      <c r="V31" s="2100" t="str">
        <f>IF(TITLE_NUMBER_PR_CHANGE="",IF(TITLE_NUMBER_PR="","",TITLE_NUMBER_PR),TITLE_NUMBER_PR_CHANGE)</f>
        <v>51/7</v>
      </c>
      <c r="W31" s="2100"/>
      <c r="X31" s="2100"/>
      <c r="Y31" s="2100"/>
      <c r="Z31" s="2100"/>
      <c r="AA31" s="2100"/>
      <c r="AB31" s="2100"/>
      <c r="AC31" s="322"/>
      <c r="AD31" s="2100" t="str">
        <f>IF(TITLE_NUMBER_PR_CHANGE="",IF(TITLE_NUMBER_PR="","",TITLE_NUMBER_PR),TITLE_NUMBER_PR_CHANGE)</f>
        <v>51/7</v>
      </c>
      <c r="AE31" s="2100"/>
      <c r="AF31" s="2100"/>
      <c r="AG31" s="2100"/>
      <c r="AH31" s="2100"/>
      <c r="AI31" s="2100"/>
      <c r="AJ31" s="2100"/>
      <c r="AK31" s="322"/>
      <c r="AL31" s="3653" t="str">
        <f>IF(TITLE_NUMBER_PR_CHANGE="",IF(TITLE_NUMBER_PR="","",TITLE_NUMBER_PR),TITLE_NUMBER_PR_CHANGE)</f>
        <v>51/7</v>
      </c>
      <c r="AM31" s="3653"/>
      <c r="AN31" s="3653"/>
      <c r="AO31" s="3653"/>
      <c r="AP31" s="3653"/>
      <c r="AQ31" s="3653"/>
      <c r="AR31" s="3653"/>
      <c r="AS31" s="3412"/>
      <c r="AT31" s="3653" t="str">
        <f>IF(TITLE_NUMBER_PR_CHANGE="",IF(TITLE_NUMBER_PR="","",TITLE_NUMBER_PR),TITLE_NUMBER_PR_CHANGE)</f>
        <v>51/7</v>
      </c>
      <c r="AU31" s="3653"/>
      <c r="AV31" s="3653"/>
      <c r="AW31" s="3653"/>
      <c r="AX31" s="3653"/>
      <c r="AY31" s="3653"/>
      <c r="AZ31" s="3653"/>
      <c r="BA31" s="3412"/>
      <c r="BB31" s="3653" t="str">
        <f>IF(TITLE_NUMBER_PR_CHANGE="",IF(TITLE_NUMBER_PR="","",TITLE_NUMBER_PR),TITLE_NUMBER_PR_CHANGE)</f>
        <v>51/7</v>
      </c>
      <c r="BC31" s="3653"/>
      <c r="BD31" s="3653"/>
      <c r="BE31" s="3653"/>
      <c r="BF31" s="3653"/>
      <c r="BG31" s="3653"/>
      <c r="BH31" s="3653"/>
      <c r="BI31" s="3412"/>
      <c r="BJ31" s="3653" t="str">
        <f>IF(TITLE_NUMBER_PR_CHANGE="",IF(TITLE_NUMBER_PR="","",TITLE_NUMBER_PR),TITLE_NUMBER_PR_CHANGE)</f>
        <v>51/7</v>
      </c>
      <c r="BK31" s="3653"/>
      <c r="BL31" s="3653"/>
      <c r="BM31" s="3653"/>
      <c r="BN31" s="3653"/>
      <c r="BO31" s="3653"/>
      <c r="BP31" s="3653"/>
      <c r="BQ31" s="3412"/>
      <c r="BR31" s="3653" t="str">
        <f>IF(TITLE_NUMBER_PR_CHANGE="",IF(TITLE_NUMBER_PR="","",TITLE_NUMBER_PR),TITLE_NUMBER_PR_CHANGE)</f>
        <v>51/7</v>
      </c>
      <c r="BS31" s="3653"/>
      <c r="BT31" s="3653"/>
      <c r="BU31" s="3653"/>
      <c r="BV31" s="3653"/>
      <c r="BW31" s="3653"/>
      <c r="BX31" s="3653"/>
      <c r="BY31" s="3412"/>
      <c r="BZ31" s="3653" t="str">
        <f>IF(TITLE_NUMBER_PR_CHANGE="",IF(TITLE_NUMBER_PR="","",TITLE_NUMBER_PR),TITLE_NUMBER_PR_CHANGE)</f>
        <v>51/7</v>
      </c>
      <c r="CA31" s="3653"/>
      <c r="CB31" s="3653"/>
      <c r="CC31" s="3653"/>
      <c r="CD31" s="3653"/>
      <c r="CE31" s="3653"/>
      <c r="CF31" s="3653"/>
      <c r="CG31" s="3412"/>
      <c r="CH31" s="3653" t="str">
        <f>IF(TITLE_NUMBER_PR_CHANGE="",IF(TITLE_NUMBER_PR="","",TITLE_NUMBER_PR),TITLE_NUMBER_PR_CHANGE)</f>
        <v>51/7</v>
      </c>
      <c r="CI31" s="3653"/>
      <c r="CJ31" s="3653"/>
      <c r="CK31" s="3653"/>
      <c r="CL31" s="3653"/>
      <c r="CM31" s="3653"/>
      <c r="CN31" s="3653"/>
      <c r="CO31" s="3412"/>
      <c r="CP31" s="3653" t="str">
        <f>IF(TITLE_NUMBER_PR_CHANGE="",IF(TITLE_NUMBER_PR="","",TITLE_NUMBER_PR),TITLE_NUMBER_PR_CHANGE)</f>
        <v>51/7</v>
      </c>
      <c r="CQ31" s="3653"/>
      <c r="CR31" s="3653"/>
      <c r="CS31" s="3653"/>
      <c r="CT31" s="3653"/>
      <c r="CU31" s="3653"/>
      <c r="CV31" s="3653"/>
      <c r="CW31" s="3412"/>
      <c r="CX31" s="3653" t="str">
        <f>IF(TITLE_NUMBER_PR_CHANGE="",IF(TITLE_NUMBER_PR="","",TITLE_NUMBER_PR),TITLE_NUMBER_PR_CHANGE)</f>
        <v>51/7</v>
      </c>
      <c r="CY31" s="3653"/>
      <c r="CZ31" s="3653"/>
      <c r="DA31" s="3653"/>
      <c r="DB31" s="3653"/>
      <c r="DC31" s="3653"/>
      <c r="DD31" s="3653"/>
      <c r="DE31" s="3412"/>
      <c r="DF31" s="322"/>
      <c r="DG31" s="268"/>
      <c r="DH31" s="368"/>
      <c r="DI31" s="368"/>
      <c r="DJ31" s="368"/>
      <c r="DK31" s="368"/>
      <c r="DL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https://npa.gov-murman.ru/bitrix/components/b1team/govmurman.element.file/download.php?ID=508463&amp;FID=750752</v>
      </c>
      <c r="W32" s="2100"/>
      <c r="X32" s="2100"/>
      <c r="Y32" s="2100"/>
      <c r="Z32" s="2100"/>
      <c r="AA32" s="2100"/>
      <c r="AB32" s="2100"/>
      <c r="AC32" s="322"/>
      <c r="AD32" s="2100" t="str">
        <f>IF(TITLE_IST_PUB_CHANGE="",IF(TITLE_IST_PUB="","",TITLE_IST_PUB),TITLE_IST_PUB_CHANGE)</f>
        <v>https://npa.gov-murman.ru/bitrix/components/b1team/govmurman.element.file/download.php?ID=508463&amp;FID=750752</v>
      </c>
      <c r="AE32" s="2100"/>
      <c r="AF32" s="2100"/>
      <c r="AG32" s="2100"/>
      <c r="AH32" s="2100"/>
      <c r="AI32" s="2100"/>
      <c r="AJ32" s="2100"/>
      <c r="AK32" s="322"/>
      <c r="AL32" s="3653" t="str">
        <f>IF(TITLE_IST_PUB_CHANGE="",IF(TITLE_IST_PUB="","",TITLE_IST_PUB),TITLE_IST_PUB_CHANGE)</f>
        <v>https://npa.gov-murman.ru/bitrix/components/b1team/govmurman.element.file/download.php?ID=508463&amp;FID=750752</v>
      </c>
      <c r="AM32" s="3653"/>
      <c r="AN32" s="3653"/>
      <c r="AO32" s="3653"/>
      <c r="AP32" s="3653"/>
      <c r="AQ32" s="3653"/>
      <c r="AR32" s="3653"/>
      <c r="AS32" s="3412"/>
      <c r="AT32" s="3653" t="str">
        <f>IF(TITLE_IST_PUB_CHANGE="",IF(TITLE_IST_PUB="","",TITLE_IST_PUB),TITLE_IST_PUB_CHANGE)</f>
        <v>https://npa.gov-murman.ru/bitrix/components/b1team/govmurman.element.file/download.php?ID=508463&amp;FID=750752</v>
      </c>
      <c r="AU32" s="3653"/>
      <c r="AV32" s="3653"/>
      <c r="AW32" s="3653"/>
      <c r="AX32" s="3653"/>
      <c r="AY32" s="3653"/>
      <c r="AZ32" s="3653"/>
      <c r="BA32" s="3412"/>
      <c r="BB32" s="3653" t="str">
        <f>IF(TITLE_IST_PUB_CHANGE="",IF(TITLE_IST_PUB="","",TITLE_IST_PUB),TITLE_IST_PUB_CHANGE)</f>
        <v>https://npa.gov-murman.ru/bitrix/components/b1team/govmurman.element.file/download.php?ID=508463&amp;FID=750752</v>
      </c>
      <c r="BC32" s="3653"/>
      <c r="BD32" s="3653"/>
      <c r="BE32" s="3653"/>
      <c r="BF32" s="3653"/>
      <c r="BG32" s="3653"/>
      <c r="BH32" s="3653"/>
      <c r="BI32" s="3412"/>
      <c r="BJ32" s="3653" t="str">
        <f>IF(TITLE_IST_PUB_CHANGE="",IF(TITLE_IST_PUB="","",TITLE_IST_PUB),TITLE_IST_PUB_CHANGE)</f>
        <v>https://npa.gov-murman.ru/bitrix/components/b1team/govmurman.element.file/download.php?ID=508463&amp;FID=750752</v>
      </c>
      <c r="BK32" s="3653"/>
      <c r="BL32" s="3653"/>
      <c r="BM32" s="3653"/>
      <c r="BN32" s="3653"/>
      <c r="BO32" s="3653"/>
      <c r="BP32" s="3653"/>
      <c r="BQ32" s="3412"/>
      <c r="BR32" s="3653" t="str">
        <f>IF(TITLE_IST_PUB_CHANGE="",IF(TITLE_IST_PUB="","",TITLE_IST_PUB),TITLE_IST_PUB_CHANGE)</f>
        <v>https://npa.gov-murman.ru/bitrix/components/b1team/govmurman.element.file/download.php?ID=508463&amp;FID=750752</v>
      </c>
      <c r="BS32" s="3653"/>
      <c r="BT32" s="3653"/>
      <c r="BU32" s="3653"/>
      <c r="BV32" s="3653"/>
      <c r="BW32" s="3653"/>
      <c r="BX32" s="3653"/>
      <c r="BY32" s="3412"/>
      <c r="BZ32" s="3653" t="str">
        <f>IF(TITLE_IST_PUB_CHANGE="",IF(TITLE_IST_PUB="","",TITLE_IST_PUB),TITLE_IST_PUB_CHANGE)</f>
        <v>https://npa.gov-murman.ru/bitrix/components/b1team/govmurman.element.file/download.php?ID=508463&amp;FID=750752</v>
      </c>
      <c r="CA32" s="3653"/>
      <c r="CB32" s="3653"/>
      <c r="CC32" s="3653"/>
      <c r="CD32" s="3653"/>
      <c r="CE32" s="3653"/>
      <c r="CF32" s="3653"/>
      <c r="CG32" s="3412"/>
      <c r="CH32" s="3653" t="str">
        <f>IF(TITLE_IST_PUB_CHANGE="",IF(TITLE_IST_PUB="","",TITLE_IST_PUB),TITLE_IST_PUB_CHANGE)</f>
        <v>https://npa.gov-murman.ru/bitrix/components/b1team/govmurman.element.file/download.php?ID=508463&amp;FID=750752</v>
      </c>
      <c r="CI32" s="3653"/>
      <c r="CJ32" s="3653"/>
      <c r="CK32" s="3653"/>
      <c r="CL32" s="3653"/>
      <c r="CM32" s="3653"/>
      <c r="CN32" s="3653"/>
      <c r="CO32" s="3412"/>
      <c r="CP32" s="3653" t="str">
        <f>IF(TITLE_IST_PUB_CHANGE="",IF(TITLE_IST_PUB="","",TITLE_IST_PUB),TITLE_IST_PUB_CHANGE)</f>
        <v>https://npa.gov-murman.ru/bitrix/components/b1team/govmurman.element.file/download.php?ID=508463&amp;FID=750752</v>
      </c>
      <c r="CQ32" s="3653"/>
      <c r="CR32" s="3653"/>
      <c r="CS32" s="3653"/>
      <c r="CT32" s="3653"/>
      <c r="CU32" s="3653"/>
      <c r="CV32" s="3653"/>
      <c r="CW32" s="3412"/>
      <c r="CX32" s="3653" t="str">
        <f>IF(TITLE_IST_PUB_CHANGE="",IF(TITLE_IST_PUB="","",TITLE_IST_PUB),TITLE_IST_PUB_CHANGE)</f>
        <v>https://npa.gov-murman.ru/bitrix/components/b1team/govmurman.element.file/download.php?ID=508463&amp;FID=750752</v>
      </c>
      <c r="CY32" s="3653"/>
      <c r="CZ32" s="3653"/>
      <c r="DA32" s="3653"/>
      <c r="DB32" s="3653"/>
      <c r="DC32" s="3653"/>
      <c r="DD32" s="3653"/>
      <c r="DE32" s="3412"/>
      <c r="DF32" s="322"/>
      <c r="DG32" s="268"/>
      <c r="DH32" s="368"/>
      <c r="DI32" s="368"/>
      <c r="DJ32" s="368"/>
      <c r="DK32" s="368"/>
      <c r="DL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652"/>
      <c r="AM33" s="3652"/>
      <c r="AN33" s="3652"/>
      <c r="AO33" s="3652"/>
      <c r="AP33" s="3652"/>
      <c r="AQ33" s="3652"/>
      <c r="AR33" s="3652"/>
      <c r="AS33" s="3652"/>
      <c r="AT33" s="3652"/>
      <c r="AU33" s="3652"/>
      <c r="AV33" s="3652"/>
      <c r="AW33" s="3652"/>
      <c r="AX33" s="3652"/>
      <c r="AY33" s="3652"/>
      <c r="AZ33" s="3652"/>
      <c r="BA33" s="3652"/>
      <c r="BB33" s="3652"/>
      <c r="BC33" s="3652"/>
      <c r="BD33" s="3652"/>
      <c r="BE33" s="3652"/>
      <c r="BF33" s="3652"/>
      <c r="BG33" s="3652"/>
      <c r="BH33" s="3652"/>
      <c r="BI33" s="3652"/>
      <c r="BJ33" s="3652"/>
      <c r="BK33" s="3652"/>
      <c r="BL33" s="3652"/>
      <c r="BM33" s="3652"/>
      <c r="BN33" s="3652"/>
      <c r="BO33" s="3652"/>
      <c r="BP33" s="3652"/>
      <c r="BQ33" s="3652"/>
      <c r="BR33" s="3652"/>
      <c r="BS33" s="3652"/>
      <c r="BT33" s="3652"/>
      <c r="BU33" s="3652"/>
      <c r="BV33" s="3652"/>
      <c r="BW33" s="3652"/>
      <c r="BX33" s="3652"/>
      <c r="BY33" s="3652"/>
      <c r="BZ33" s="3652"/>
      <c r="CA33" s="3652"/>
      <c r="CB33" s="3652"/>
      <c r="CC33" s="3652"/>
      <c r="CD33" s="3652"/>
      <c r="CE33" s="3652"/>
      <c r="CF33" s="3652"/>
      <c r="CG33" s="3652"/>
      <c r="CH33" s="3652"/>
      <c r="CI33" s="3652"/>
      <c r="CJ33" s="3652"/>
      <c r="CK33" s="3652"/>
      <c r="CL33" s="3652"/>
      <c r="CM33" s="3652"/>
      <c r="CN33" s="3652"/>
      <c r="CO33" s="3652"/>
      <c r="CP33" s="3652"/>
      <c r="CQ33" s="3652"/>
      <c r="CR33" s="3652"/>
      <c r="CS33" s="3652"/>
      <c r="CT33" s="3652"/>
      <c r="CU33" s="3652"/>
      <c r="CV33" s="3652"/>
      <c r="CW33" s="3652"/>
      <c r="CX33" s="3652"/>
      <c r="CY33" s="3652"/>
      <c r="CZ33" s="3652"/>
      <c r="DA33" s="3652"/>
      <c r="DB33" s="3652"/>
      <c r="DC33" s="3652"/>
      <c r="DD33" s="3652"/>
      <c r="DE33" s="3652"/>
      <c r="DF33" s="515"/>
    </row>
    <row s="3344" customFormat="1" customHeight="1" ht="18.75" hidden="1">
      <c r="A34" s="1398"/>
      <c r="B34" s="1398"/>
      <c r="C34" s="1398"/>
      <c r="D34" s="1398"/>
      <c r="E34" s="1398"/>
      <c r="F34" s="1398"/>
      <c r="G34" s="1398"/>
      <c r="H34" s="1398"/>
      <c r="I34" s="1398"/>
      <c r="J34" s="1398"/>
      <c r="K34" s="1398"/>
      <c r="L34" s="1399"/>
      <c r="M34" s="1398"/>
      <c r="N34" s="1398"/>
      <c r="O34" s="1398"/>
      <c r="S34" s="2098" t="s">
        <v>744</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654" t="str">
        <f>IF(TITLE_DATE_PR_CHANGE="",IF(TITLE_DATE_PR="","",TITLE_DATE_PR),TITLE_DATE_PR_CHANGE)</f>
        <v>45280</v>
      </c>
      <c r="AM34" s="3654"/>
      <c r="AN34" s="3654"/>
      <c r="AO34" s="3654"/>
      <c r="AP34" s="3654"/>
      <c r="AQ34" s="3654"/>
      <c r="AR34" s="3654"/>
      <c r="AS34" s="3412"/>
      <c r="AT34" s="3654" t="str">
        <f>IF(TITLE_DATE_PR_CHANGE="",IF(TITLE_DATE_PR="","",TITLE_DATE_PR),TITLE_DATE_PR_CHANGE)</f>
        <v>45280</v>
      </c>
      <c r="AU34" s="3654"/>
      <c r="AV34" s="3654"/>
      <c r="AW34" s="3654"/>
      <c r="AX34" s="3654"/>
      <c r="AY34" s="3654"/>
      <c r="AZ34" s="3654"/>
      <c r="BA34" s="3412"/>
      <c r="BB34" s="3654" t="str">
        <f>IF(TITLE_DATE_PR_CHANGE="",IF(TITLE_DATE_PR="","",TITLE_DATE_PR),TITLE_DATE_PR_CHANGE)</f>
        <v>45280</v>
      </c>
      <c r="BC34" s="3654"/>
      <c r="BD34" s="3654"/>
      <c r="BE34" s="3654"/>
      <c r="BF34" s="3654"/>
      <c r="BG34" s="3654"/>
      <c r="BH34" s="3654"/>
      <c r="BI34" s="3412"/>
      <c r="BJ34" s="3654" t="str">
        <f>IF(TITLE_DATE_PR_CHANGE="",IF(TITLE_DATE_PR="","",TITLE_DATE_PR),TITLE_DATE_PR_CHANGE)</f>
        <v>45280</v>
      </c>
      <c r="BK34" s="3654"/>
      <c r="BL34" s="3654"/>
      <c r="BM34" s="3654"/>
      <c r="BN34" s="3654"/>
      <c r="BO34" s="3654"/>
      <c r="BP34" s="3654"/>
      <c r="BQ34" s="3412"/>
      <c r="BR34" s="3654" t="str">
        <f>IF(TITLE_DATE_PR_CHANGE="",IF(TITLE_DATE_PR="","",TITLE_DATE_PR),TITLE_DATE_PR_CHANGE)</f>
        <v>45280</v>
      </c>
      <c r="BS34" s="3654"/>
      <c r="BT34" s="3654"/>
      <c r="BU34" s="3654"/>
      <c r="BV34" s="3654"/>
      <c r="BW34" s="3654"/>
      <c r="BX34" s="3654"/>
      <c r="BY34" s="3412"/>
      <c r="BZ34" s="3654" t="str">
        <f>IF(TITLE_DATE_PR_CHANGE="",IF(TITLE_DATE_PR="","",TITLE_DATE_PR),TITLE_DATE_PR_CHANGE)</f>
        <v>45280</v>
      </c>
      <c r="CA34" s="3654"/>
      <c r="CB34" s="3654"/>
      <c r="CC34" s="3654"/>
      <c r="CD34" s="3654"/>
      <c r="CE34" s="3654"/>
      <c r="CF34" s="3654"/>
      <c r="CG34" s="3412"/>
      <c r="CH34" s="3654" t="str">
        <f>IF(TITLE_DATE_PR_CHANGE="",IF(TITLE_DATE_PR="","",TITLE_DATE_PR),TITLE_DATE_PR_CHANGE)</f>
        <v>45280</v>
      </c>
      <c r="CI34" s="3654"/>
      <c r="CJ34" s="3654"/>
      <c r="CK34" s="3654"/>
      <c r="CL34" s="3654"/>
      <c r="CM34" s="3654"/>
      <c r="CN34" s="3654"/>
      <c r="CO34" s="3412"/>
      <c r="CP34" s="3654" t="str">
        <f>IF(TITLE_DATE_PR_CHANGE="",IF(TITLE_DATE_PR="","",TITLE_DATE_PR),TITLE_DATE_PR_CHANGE)</f>
        <v>45280</v>
      </c>
      <c r="CQ34" s="3654"/>
      <c r="CR34" s="3654"/>
      <c r="CS34" s="3654"/>
      <c r="CT34" s="3654"/>
      <c r="CU34" s="3654"/>
      <c r="CV34" s="3654"/>
      <c r="CW34" s="3412"/>
      <c r="CX34" s="3654" t="str">
        <f>IF(TITLE_DATE_PR_CHANGE="",IF(TITLE_DATE_PR="","",TITLE_DATE_PR),TITLE_DATE_PR_CHANGE)</f>
        <v>45280</v>
      </c>
      <c r="CY34" s="3654"/>
      <c r="CZ34" s="3654"/>
      <c r="DA34" s="3654"/>
      <c r="DB34" s="3654"/>
      <c r="DC34" s="3654"/>
      <c r="DD34" s="3654"/>
      <c r="DE34" s="3412"/>
      <c r="DF34" s="322"/>
      <c r="DG34" s="268"/>
      <c r="DH34" s="368"/>
      <c r="DI34" s="368"/>
      <c r="DJ34" s="368"/>
      <c r="DK34" s="368"/>
      <c r="DL34" s="368"/>
    </row>
    <row s="3344" customFormat="1" customHeight="1" ht="18.75" hidden="1">
      <c r="A35" s="1398"/>
      <c r="B35" s="1398"/>
      <c r="C35" s="1398"/>
      <c r="D35" s="1398"/>
      <c r="E35" s="1398"/>
      <c r="F35" s="1398"/>
      <c r="G35" s="1398"/>
      <c r="H35" s="1398"/>
      <c r="I35" s="1398"/>
      <c r="J35" s="1398"/>
      <c r="K35" s="1398"/>
      <c r="L35" s="1399"/>
      <c r="M35" s="1398"/>
      <c r="N35" s="1398"/>
      <c r="O35" s="1398"/>
      <c r="S35" s="2098" t="s">
        <v>745</v>
      </c>
      <c r="T35" s="2098"/>
      <c r="U35" s="1402"/>
      <c r="V35" s="2100" t="str">
        <f>IF(TITLE_NUMBER_PR_CHANGE="",IF(TITLE_NUMBER_PR="","",TITLE_NUMBER_PR),TITLE_NUMBER_PR_CHANGE)</f>
        <v>51/7</v>
      </c>
      <c r="W35" s="2100"/>
      <c r="X35" s="2100"/>
      <c r="Y35" s="2100"/>
      <c r="Z35" s="2100"/>
      <c r="AA35" s="2100"/>
      <c r="AB35" s="2100"/>
      <c r="AC35" s="322"/>
      <c r="AD35" s="2100" t="str">
        <f>IF(TITLE_NUMBER_PR_CHANGE="",IF(TITLE_NUMBER_PR="","",TITLE_NUMBER_PR),TITLE_NUMBER_PR_CHANGE)</f>
        <v>51/7</v>
      </c>
      <c r="AE35" s="2100"/>
      <c r="AF35" s="2100"/>
      <c r="AG35" s="2100"/>
      <c r="AH35" s="2100"/>
      <c r="AI35" s="2100"/>
      <c r="AJ35" s="2100"/>
      <c r="AK35" s="322"/>
      <c r="AL35" s="3653" t="str">
        <f>IF(TITLE_NUMBER_PR_CHANGE="",IF(TITLE_NUMBER_PR="","",TITLE_NUMBER_PR),TITLE_NUMBER_PR_CHANGE)</f>
        <v>51/7</v>
      </c>
      <c r="AM35" s="3653"/>
      <c r="AN35" s="3653"/>
      <c r="AO35" s="3653"/>
      <c r="AP35" s="3653"/>
      <c r="AQ35" s="3653"/>
      <c r="AR35" s="3653"/>
      <c r="AS35" s="3412"/>
      <c r="AT35" s="3653" t="str">
        <f>IF(TITLE_NUMBER_PR_CHANGE="",IF(TITLE_NUMBER_PR="","",TITLE_NUMBER_PR),TITLE_NUMBER_PR_CHANGE)</f>
        <v>51/7</v>
      </c>
      <c r="AU35" s="3653"/>
      <c r="AV35" s="3653"/>
      <c r="AW35" s="3653"/>
      <c r="AX35" s="3653"/>
      <c r="AY35" s="3653"/>
      <c r="AZ35" s="3653"/>
      <c r="BA35" s="3412"/>
      <c r="BB35" s="3653" t="str">
        <f>IF(TITLE_NUMBER_PR_CHANGE="",IF(TITLE_NUMBER_PR="","",TITLE_NUMBER_PR),TITLE_NUMBER_PR_CHANGE)</f>
        <v>51/7</v>
      </c>
      <c r="BC35" s="3653"/>
      <c r="BD35" s="3653"/>
      <c r="BE35" s="3653"/>
      <c r="BF35" s="3653"/>
      <c r="BG35" s="3653"/>
      <c r="BH35" s="3653"/>
      <c r="BI35" s="3412"/>
      <c r="BJ35" s="3653" t="str">
        <f>IF(TITLE_NUMBER_PR_CHANGE="",IF(TITLE_NUMBER_PR="","",TITLE_NUMBER_PR),TITLE_NUMBER_PR_CHANGE)</f>
        <v>51/7</v>
      </c>
      <c r="BK35" s="3653"/>
      <c r="BL35" s="3653"/>
      <c r="BM35" s="3653"/>
      <c r="BN35" s="3653"/>
      <c r="BO35" s="3653"/>
      <c r="BP35" s="3653"/>
      <c r="BQ35" s="3412"/>
      <c r="BR35" s="3653" t="str">
        <f>IF(TITLE_NUMBER_PR_CHANGE="",IF(TITLE_NUMBER_PR="","",TITLE_NUMBER_PR),TITLE_NUMBER_PR_CHANGE)</f>
        <v>51/7</v>
      </c>
      <c r="BS35" s="3653"/>
      <c r="BT35" s="3653"/>
      <c r="BU35" s="3653"/>
      <c r="BV35" s="3653"/>
      <c r="BW35" s="3653"/>
      <c r="BX35" s="3653"/>
      <c r="BY35" s="3412"/>
      <c r="BZ35" s="3653" t="str">
        <f>IF(TITLE_NUMBER_PR_CHANGE="",IF(TITLE_NUMBER_PR="","",TITLE_NUMBER_PR),TITLE_NUMBER_PR_CHANGE)</f>
        <v>51/7</v>
      </c>
      <c r="CA35" s="3653"/>
      <c r="CB35" s="3653"/>
      <c r="CC35" s="3653"/>
      <c r="CD35" s="3653"/>
      <c r="CE35" s="3653"/>
      <c r="CF35" s="3653"/>
      <c r="CG35" s="3412"/>
      <c r="CH35" s="3653" t="str">
        <f>IF(TITLE_NUMBER_PR_CHANGE="",IF(TITLE_NUMBER_PR="","",TITLE_NUMBER_PR),TITLE_NUMBER_PR_CHANGE)</f>
        <v>51/7</v>
      </c>
      <c r="CI35" s="3653"/>
      <c r="CJ35" s="3653"/>
      <c r="CK35" s="3653"/>
      <c r="CL35" s="3653"/>
      <c r="CM35" s="3653"/>
      <c r="CN35" s="3653"/>
      <c r="CO35" s="3412"/>
      <c r="CP35" s="3653" t="str">
        <f>IF(TITLE_NUMBER_PR_CHANGE="",IF(TITLE_NUMBER_PR="","",TITLE_NUMBER_PR),TITLE_NUMBER_PR_CHANGE)</f>
        <v>51/7</v>
      </c>
      <c r="CQ35" s="3653"/>
      <c r="CR35" s="3653"/>
      <c r="CS35" s="3653"/>
      <c r="CT35" s="3653"/>
      <c r="CU35" s="3653"/>
      <c r="CV35" s="3653"/>
      <c r="CW35" s="3412"/>
      <c r="CX35" s="3653" t="str">
        <f>IF(TITLE_NUMBER_PR_CHANGE="",IF(TITLE_NUMBER_PR="","",TITLE_NUMBER_PR),TITLE_NUMBER_PR_CHANGE)</f>
        <v>51/7</v>
      </c>
      <c r="CY35" s="3653"/>
      <c r="CZ35" s="3653"/>
      <c r="DA35" s="3653"/>
      <c r="DB35" s="3653"/>
      <c r="DC35" s="3653"/>
      <c r="DD35" s="3653"/>
      <c r="DE35" s="3412"/>
      <c r="DF35" s="322"/>
      <c r="DG35" s="268"/>
      <c r="DH35" s="368"/>
      <c r="DI35" s="368"/>
      <c r="DJ35" s="368"/>
      <c r="DK35" s="368"/>
      <c r="DL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746</v>
      </c>
      <c r="AD36" s="322"/>
      <c r="AE36" s="322"/>
      <c r="AF36" s="322"/>
      <c r="AG36" s="322"/>
      <c r="AH36" s="322"/>
      <c r="AI36" s="322"/>
      <c r="AJ36" s="322"/>
      <c r="AK36" s="266" t="s">
        <v>746</v>
      </c>
      <c r="AL36" s="3412"/>
      <c r="AM36" s="3412"/>
      <c r="AN36" s="3412"/>
      <c r="AO36" s="3412"/>
      <c r="AP36" s="3412"/>
      <c r="AQ36" s="3412"/>
      <c r="AR36" s="3412"/>
      <c r="AS36" s="3656" t="s">
        <v>746</v>
      </c>
      <c r="AT36" s="3412"/>
      <c r="AU36" s="3412"/>
      <c r="AV36" s="3412"/>
      <c r="AW36" s="3412"/>
      <c r="AX36" s="3412"/>
      <c r="AY36" s="3412"/>
      <c r="AZ36" s="3412"/>
      <c r="BA36" s="3656" t="s">
        <v>746</v>
      </c>
      <c r="BB36" s="3412"/>
      <c r="BC36" s="3412"/>
      <c r="BD36" s="3412"/>
      <c r="BE36" s="3412"/>
      <c r="BF36" s="3412"/>
      <c r="BG36" s="3412"/>
      <c r="BH36" s="3412"/>
      <c r="BI36" s="3656" t="s">
        <v>746</v>
      </c>
      <c r="BJ36" s="3412"/>
      <c r="BK36" s="3412"/>
      <c r="BL36" s="3412"/>
      <c r="BM36" s="3412"/>
      <c r="BN36" s="3412"/>
      <c r="BO36" s="3412"/>
      <c r="BP36" s="3412"/>
      <c r="BQ36" s="3656" t="s">
        <v>746</v>
      </c>
      <c r="BR36" s="3412"/>
      <c r="BS36" s="3412"/>
      <c r="BT36" s="3412"/>
      <c r="BU36" s="3412"/>
      <c r="BV36" s="3412"/>
      <c r="BW36" s="3412"/>
      <c r="BX36" s="3412"/>
      <c r="BY36" s="3656" t="s">
        <v>746</v>
      </c>
      <c r="BZ36" s="3412"/>
      <c r="CA36" s="3412"/>
      <c r="CB36" s="3412"/>
      <c r="CC36" s="3412"/>
      <c r="CD36" s="3412"/>
      <c r="CE36" s="3412"/>
      <c r="CF36" s="3412"/>
      <c r="CG36" s="3656" t="s">
        <v>746</v>
      </c>
      <c r="CH36" s="3412"/>
      <c r="CI36" s="3412"/>
      <c r="CJ36" s="3412"/>
      <c r="CK36" s="3412"/>
      <c r="CL36" s="3412"/>
      <c r="CM36" s="3412"/>
      <c r="CN36" s="3412"/>
      <c r="CO36" s="3656" t="s">
        <v>746</v>
      </c>
      <c r="CP36" s="3412"/>
      <c r="CQ36" s="3412"/>
      <c r="CR36" s="3412"/>
      <c r="CS36" s="3412"/>
      <c r="CT36" s="3412"/>
      <c r="CU36" s="3412"/>
      <c r="CV36" s="3412"/>
      <c r="CW36" s="3656" t="s">
        <v>746</v>
      </c>
      <c r="CX36" s="3412"/>
      <c r="CY36" s="3412"/>
      <c r="CZ36" s="3412"/>
      <c r="DA36" s="3412"/>
      <c r="DB36" s="3412"/>
      <c r="DC36" s="3412"/>
      <c r="DD36" s="3412"/>
      <c r="DE36" s="3656" t="s">
        <v>746</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57" t="s">
        <v>103</v>
      </c>
      <c r="AM37" s="3657"/>
      <c r="AN37" s="3657"/>
      <c r="AO37" s="3657"/>
      <c r="AP37" s="3657"/>
      <c r="AQ37" s="3657"/>
      <c r="AR37" s="3657"/>
      <c r="AS37" s="3657"/>
      <c r="AT37" s="3657" t="s">
        <v>103</v>
      </c>
      <c r="AU37" s="3657"/>
      <c r="AV37" s="3657"/>
      <c r="AW37" s="3657"/>
      <c r="AX37" s="3657"/>
      <c r="AY37" s="3657"/>
      <c r="AZ37" s="3657"/>
      <c r="BA37" s="3657"/>
      <c r="BB37" s="3657" t="s">
        <v>103</v>
      </c>
      <c r="BC37" s="3657"/>
      <c r="BD37" s="3657"/>
      <c r="BE37" s="3657"/>
      <c r="BF37" s="3657"/>
      <c r="BG37" s="3657"/>
      <c r="BH37" s="3657"/>
      <c r="BI37" s="3657"/>
      <c r="BJ37" s="3657" t="s">
        <v>103</v>
      </c>
      <c r="BK37" s="3657"/>
      <c r="BL37" s="3657"/>
      <c r="BM37" s="3657"/>
      <c r="BN37" s="3657"/>
      <c r="BO37" s="3657"/>
      <c r="BP37" s="3657"/>
      <c r="BQ37" s="3657"/>
      <c r="BR37" s="3657" t="s">
        <v>103</v>
      </c>
      <c r="BS37" s="3657"/>
      <c r="BT37" s="3657"/>
      <c r="BU37" s="3657"/>
      <c r="BV37" s="3657"/>
      <c r="BW37" s="3657"/>
      <c r="BX37" s="3657"/>
      <c r="BY37" s="3657"/>
      <c r="BZ37" s="3657" t="s">
        <v>103</v>
      </c>
      <c r="CA37" s="3657"/>
      <c r="CB37" s="3657"/>
      <c r="CC37" s="3657"/>
      <c r="CD37" s="3657"/>
      <c r="CE37" s="3657"/>
      <c r="CF37" s="3657"/>
      <c r="CG37" s="3657"/>
      <c r="CH37" s="3657" t="s">
        <v>103</v>
      </c>
      <c r="CI37" s="3657"/>
      <c r="CJ37" s="3657"/>
      <c r="CK37" s="3657"/>
      <c r="CL37" s="3657"/>
      <c r="CM37" s="3657"/>
      <c r="CN37" s="3657"/>
      <c r="CO37" s="3657"/>
      <c r="CP37" s="3657" t="s">
        <v>103</v>
      </c>
      <c r="CQ37" s="3657"/>
      <c r="CR37" s="3657"/>
      <c r="CS37" s="3657"/>
      <c r="CT37" s="3657"/>
      <c r="CU37" s="3657"/>
      <c r="CV37" s="3657"/>
      <c r="CW37" s="3657"/>
      <c r="CX37" s="3657" t="s">
        <v>103</v>
      </c>
      <c r="CY37" s="3657"/>
      <c r="CZ37" s="3657"/>
      <c r="DA37" s="3657"/>
      <c r="DB37" s="3657"/>
      <c r="DC37" s="3657"/>
      <c r="DD37" s="3657"/>
      <c r="DE37" s="3657"/>
    </row>
    <row customHeight="1" ht="14.25">
      <c r="Q38" s="377"/>
      <c r="R38" s="377"/>
      <c r="S38" s="1971" t="s">
        <v>620</v>
      </c>
      <c r="T38" s="1971"/>
      <c r="U38" s="1971"/>
      <c r="V38" s="1971"/>
      <c r="W38" s="1971"/>
      <c r="X38" s="1971"/>
      <c r="Y38" s="1971"/>
      <c r="Z38" s="1971"/>
      <c r="AA38" s="1971"/>
      <c r="AB38" s="1971"/>
      <c r="AC38" s="1971"/>
      <c r="AD38" s="1971"/>
      <c r="AE38" s="1971"/>
      <c r="AF38" s="1971"/>
      <c r="AG38" s="1971"/>
      <c r="AH38" s="1971"/>
      <c r="AI38" s="1971"/>
      <c r="AJ38" s="1971"/>
      <c r="AK38" s="1971"/>
      <c r="AL38" s="3658" t="s">
        <v>620</v>
      </c>
      <c r="AM38" s="3658"/>
      <c r="AN38" s="3658"/>
      <c r="AO38" s="3658"/>
      <c r="AP38" s="3658"/>
      <c r="AQ38" s="3658"/>
      <c r="AR38" s="3658"/>
      <c r="AS38" s="3658"/>
      <c r="AT38" s="3658" t="s">
        <v>620</v>
      </c>
      <c r="AU38" s="3658"/>
      <c r="AV38" s="3658"/>
      <c r="AW38" s="3658"/>
      <c r="AX38" s="3658"/>
      <c r="AY38" s="3658"/>
      <c r="AZ38" s="3658"/>
      <c r="BA38" s="3658"/>
      <c r="BB38" s="3658" t="s">
        <v>620</v>
      </c>
      <c r="BC38" s="3658"/>
      <c r="BD38" s="3658"/>
      <c r="BE38" s="3658"/>
      <c r="BF38" s="3658"/>
      <c r="BG38" s="3658"/>
      <c r="BH38" s="3658"/>
      <c r="BI38" s="3658"/>
      <c r="BJ38" s="3658" t="s">
        <v>620</v>
      </c>
      <c r="BK38" s="3658"/>
      <c r="BL38" s="3658"/>
      <c r="BM38" s="3658"/>
      <c r="BN38" s="3658"/>
      <c r="BO38" s="3658"/>
      <c r="BP38" s="3658"/>
      <c r="BQ38" s="3658"/>
      <c r="BR38" s="3658" t="s">
        <v>620</v>
      </c>
      <c r="BS38" s="3658"/>
      <c r="BT38" s="3658"/>
      <c r="BU38" s="3658"/>
      <c r="BV38" s="3658"/>
      <c r="BW38" s="3658"/>
      <c r="BX38" s="3658"/>
      <c r="BY38" s="3658"/>
      <c r="BZ38" s="3658" t="s">
        <v>620</v>
      </c>
      <c r="CA38" s="3658"/>
      <c r="CB38" s="3658"/>
      <c r="CC38" s="3658"/>
      <c r="CD38" s="3658"/>
      <c r="CE38" s="3658"/>
      <c r="CF38" s="3658"/>
      <c r="CG38" s="3658"/>
      <c r="CH38" s="3658" t="s">
        <v>620</v>
      </c>
      <c r="CI38" s="3658"/>
      <c r="CJ38" s="3658"/>
      <c r="CK38" s="3658"/>
      <c r="CL38" s="3658"/>
      <c r="CM38" s="3658"/>
      <c r="CN38" s="3658"/>
      <c r="CO38" s="3658"/>
      <c r="CP38" s="3658" t="s">
        <v>620</v>
      </c>
      <c r="CQ38" s="3658"/>
      <c r="CR38" s="3658"/>
      <c r="CS38" s="3658"/>
      <c r="CT38" s="3658"/>
      <c r="CU38" s="3658"/>
      <c r="CV38" s="3658"/>
      <c r="CW38" s="3658"/>
      <c r="CX38" s="3658" t="s">
        <v>620</v>
      </c>
      <c r="CY38" s="3658"/>
      <c r="CZ38" s="3658"/>
      <c r="DA38" s="3658"/>
      <c r="DB38" s="3658"/>
      <c r="DC38" s="3658"/>
      <c r="DD38" s="3658"/>
      <c r="DE38" s="3658"/>
      <c r="DF38" s="1971"/>
      <c r="DG38" s="1971"/>
    </row>
    <row customHeight="1" ht="14.25">
      <c r="Q39" s="377"/>
      <c r="R39" s="377"/>
      <c r="S39" s="2125" t="s">
        <v>87</v>
      </c>
      <c r="T39" s="2062" t="s">
        <v>747</v>
      </c>
      <c r="U39" s="289"/>
      <c r="V39" s="2126" t="s">
        <v>748</v>
      </c>
      <c r="W39" s="2127"/>
      <c r="X39" s="2127"/>
      <c r="Y39" s="2127"/>
      <c r="Z39" s="2127"/>
      <c r="AA39" s="2127"/>
      <c r="AB39" s="2128"/>
      <c r="AC39" s="2129" t="s">
        <v>749</v>
      </c>
      <c r="AD39" s="2126" t="s">
        <v>748</v>
      </c>
      <c r="AE39" s="2127"/>
      <c r="AF39" s="2127"/>
      <c r="AG39" s="2127"/>
      <c r="AH39" s="2127"/>
      <c r="AI39" s="2127"/>
      <c r="AJ39" s="2128"/>
      <c r="AK39" s="2129" t="s">
        <v>750</v>
      </c>
      <c r="AL39" s="3659" t="s">
        <v>748</v>
      </c>
      <c r="AM39" s="3660"/>
      <c r="AN39" s="3660"/>
      <c r="AO39" s="3660"/>
      <c r="AP39" s="3660"/>
      <c r="AQ39" s="3660"/>
      <c r="AR39" s="3661"/>
      <c r="AS39" s="3662" t="s">
        <v>749</v>
      </c>
      <c r="AT39" s="3659" t="s">
        <v>748</v>
      </c>
      <c r="AU39" s="3660"/>
      <c r="AV39" s="3660"/>
      <c r="AW39" s="3660"/>
      <c r="AX39" s="3660"/>
      <c r="AY39" s="3660"/>
      <c r="AZ39" s="3661"/>
      <c r="BA39" s="3662" t="s">
        <v>749</v>
      </c>
      <c r="BB39" s="3659" t="s">
        <v>748</v>
      </c>
      <c r="BC39" s="3660"/>
      <c r="BD39" s="3660"/>
      <c r="BE39" s="3660"/>
      <c r="BF39" s="3660"/>
      <c r="BG39" s="3660"/>
      <c r="BH39" s="3661"/>
      <c r="BI39" s="3662" t="s">
        <v>749</v>
      </c>
      <c r="BJ39" s="3659" t="s">
        <v>748</v>
      </c>
      <c r="BK39" s="3660"/>
      <c r="BL39" s="3660"/>
      <c r="BM39" s="3660"/>
      <c r="BN39" s="3660"/>
      <c r="BO39" s="3660"/>
      <c r="BP39" s="3661"/>
      <c r="BQ39" s="3662" t="s">
        <v>749</v>
      </c>
      <c r="BR39" s="3659" t="s">
        <v>748</v>
      </c>
      <c r="BS39" s="3660"/>
      <c r="BT39" s="3660"/>
      <c r="BU39" s="3660"/>
      <c r="BV39" s="3660"/>
      <c r="BW39" s="3660"/>
      <c r="BX39" s="3661"/>
      <c r="BY39" s="3662" t="s">
        <v>749</v>
      </c>
      <c r="BZ39" s="3659" t="s">
        <v>748</v>
      </c>
      <c r="CA39" s="3660"/>
      <c r="CB39" s="3660"/>
      <c r="CC39" s="3660"/>
      <c r="CD39" s="3660"/>
      <c r="CE39" s="3660"/>
      <c r="CF39" s="3661"/>
      <c r="CG39" s="3662" t="s">
        <v>749</v>
      </c>
      <c r="CH39" s="3659" t="s">
        <v>748</v>
      </c>
      <c r="CI39" s="3660"/>
      <c r="CJ39" s="3660"/>
      <c r="CK39" s="3660"/>
      <c r="CL39" s="3660"/>
      <c r="CM39" s="3660"/>
      <c r="CN39" s="3661"/>
      <c r="CO39" s="3662" t="s">
        <v>749</v>
      </c>
      <c r="CP39" s="3659" t="s">
        <v>748</v>
      </c>
      <c r="CQ39" s="3660"/>
      <c r="CR39" s="3660"/>
      <c r="CS39" s="3660"/>
      <c r="CT39" s="3660"/>
      <c r="CU39" s="3660"/>
      <c r="CV39" s="3661"/>
      <c r="CW39" s="3662" t="s">
        <v>749</v>
      </c>
      <c r="CX39" s="3659" t="s">
        <v>748</v>
      </c>
      <c r="CY39" s="3660"/>
      <c r="CZ39" s="3660"/>
      <c r="DA39" s="3660"/>
      <c r="DB39" s="3660"/>
      <c r="DC39" s="3660"/>
      <c r="DD39" s="3661"/>
      <c r="DE39" s="3662" t="s">
        <v>749</v>
      </c>
      <c r="DF39" s="2132" t="s">
        <v>751</v>
      </c>
      <c r="DG39" s="1971"/>
    </row>
    <row customHeight="1" ht="33.75">
      <c r="Q40" s="377"/>
      <c r="R40" s="377"/>
      <c r="S40" s="2125"/>
      <c r="T40" s="2062"/>
      <c r="U40" s="1038"/>
      <c r="V40" s="2135" t="s">
        <v>752</v>
      </c>
      <c r="W40" s="2116" t="s">
        <v>753</v>
      </c>
      <c r="X40" s="2118" t="s">
        <v>754</v>
      </c>
      <c r="Y40" s="2120"/>
      <c r="Z40" s="2118" t="s">
        <v>767</v>
      </c>
      <c r="AA40" s="2119"/>
      <c r="AB40" s="2120"/>
      <c r="AC40" s="2130"/>
      <c r="AD40" s="2135" t="s">
        <v>752</v>
      </c>
      <c r="AE40" s="2116" t="s">
        <v>753</v>
      </c>
      <c r="AF40" s="2118" t="s">
        <v>754</v>
      </c>
      <c r="AG40" s="2120"/>
      <c r="AH40" s="2118" t="s">
        <v>755</v>
      </c>
      <c r="AI40" s="2119"/>
      <c r="AJ40" s="2120"/>
      <c r="AK40" s="2130"/>
      <c r="AL40" s="3663" t="s">
        <v>752</v>
      </c>
      <c r="AM40" s="3664" t="s">
        <v>753</v>
      </c>
      <c r="AN40" s="3665" t="s">
        <v>754</v>
      </c>
      <c r="AO40" s="3666"/>
      <c r="AP40" s="3665" t="s">
        <v>767</v>
      </c>
      <c r="AQ40" s="3667"/>
      <c r="AR40" s="3666"/>
      <c r="AS40" s="3668"/>
      <c r="AT40" s="3663" t="s">
        <v>752</v>
      </c>
      <c r="AU40" s="3664" t="s">
        <v>753</v>
      </c>
      <c r="AV40" s="3665" t="s">
        <v>754</v>
      </c>
      <c r="AW40" s="3666"/>
      <c r="AX40" s="3665" t="s">
        <v>767</v>
      </c>
      <c r="AY40" s="3667"/>
      <c r="AZ40" s="3666"/>
      <c r="BA40" s="3668"/>
      <c r="BB40" s="3663" t="s">
        <v>752</v>
      </c>
      <c r="BC40" s="3664" t="s">
        <v>753</v>
      </c>
      <c r="BD40" s="3665" t="s">
        <v>754</v>
      </c>
      <c r="BE40" s="3666"/>
      <c r="BF40" s="3665" t="s">
        <v>767</v>
      </c>
      <c r="BG40" s="3667"/>
      <c r="BH40" s="3666"/>
      <c r="BI40" s="3668"/>
      <c r="BJ40" s="3663" t="s">
        <v>752</v>
      </c>
      <c r="BK40" s="3664" t="s">
        <v>753</v>
      </c>
      <c r="BL40" s="3665" t="s">
        <v>754</v>
      </c>
      <c r="BM40" s="3666"/>
      <c r="BN40" s="3665" t="s">
        <v>767</v>
      </c>
      <c r="BO40" s="3667"/>
      <c r="BP40" s="3666"/>
      <c r="BQ40" s="3668"/>
      <c r="BR40" s="3663" t="s">
        <v>752</v>
      </c>
      <c r="BS40" s="3664" t="s">
        <v>753</v>
      </c>
      <c r="BT40" s="3665" t="s">
        <v>754</v>
      </c>
      <c r="BU40" s="3666"/>
      <c r="BV40" s="3665" t="s">
        <v>767</v>
      </c>
      <c r="BW40" s="3667"/>
      <c r="BX40" s="3666"/>
      <c r="BY40" s="3668"/>
      <c r="BZ40" s="3663" t="s">
        <v>752</v>
      </c>
      <c r="CA40" s="3664" t="s">
        <v>753</v>
      </c>
      <c r="CB40" s="3665" t="s">
        <v>754</v>
      </c>
      <c r="CC40" s="3666"/>
      <c r="CD40" s="3665" t="s">
        <v>767</v>
      </c>
      <c r="CE40" s="3667"/>
      <c r="CF40" s="3666"/>
      <c r="CG40" s="3668"/>
      <c r="CH40" s="3663" t="s">
        <v>752</v>
      </c>
      <c r="CI40" s="3664" t="s">
        <v>753</v>
      </c>
      <c r="CJ40" s="3665" t="s">
        <v>754</v>
      </c>
      <c r="CK40" s="3666"/>
      <c r="CL40" s="3665" t="s">
        <v>767</v>
      </c>
      <c r="CM40" s="3667"/>
      <c r="CN40" s="3666"/>
      <c r="CO40" s="3668"/>
      <c r="CP40" s="3663" t="s">
        <v>752</v>
      </c>
      <c r="CQ40" s="3664" t="s">
        <v>753</v>
      </c>
      <c r="CR40" s="3665" t="s">
        <v>754</v>
      </c>
      <c r="CS40" s="3666"/>
      <c r="CT40" s="3665" t="s">
        <v>767</v>
      </c>
      <c r="CU40" s="3667"/>
      <c r="CV40" s="3666"/>
      <c r="CW40" s="3668"/>
      <c r="CX40" s="3663" t="s">
        <v>752</v>
      </c>
      <c r="CY40" s="3664" t="s">
        <v>753</v>
      </c>
      <c r="CZ40" s="3665" t="s">
        <v>754</v>
      </c>
      <c r="DA40" s="3666"/>
      <c r="DB40" s="3665" t="s">
        <v>767</v>
      </c>
      <c r="DC40" s="3667"/>
      <c r="DD40" s="3666"/>
      <c r="DE40" s="3668"/>
      <c r="DF40" s="2133"/>
      <c r="DG40" s="1971"/>
    </row>
    <row customHeight="1" ht="33.75">
      <c r="A41" s="1400"/>
      <c r="B41" s="1400" t="s">
        <v>219</v>
      </c>
      <c r="C41" s="1400" t="s">
        <v>220</v>
      </c>
      <c r="D41" s="1400" t="s">
        <v>221</v>
      </c>
      <c r="E41" s="1394" t="s">
        <v>756</v>
      </c>
      <c r="F41" s="1394" t="s">
        <v>757</v>
      </c>
      <c r="G41" s="1394" t="s">
        <v>758</v>
      </c>
      <c r="H41" s="1394" t="s">
        <v>759</v>
      </c>
      <c r="I41" s="1394" t="s">
        <v>760</v>
      </c>
      <c r="J41" s="1394" t="s">
        <v>761</v>
      </c>
      <c r="K41" s="1394" t="s">
        <v>762</v>
      </c>
      <c r="L41" s="1394" t="s">
        <v>737</v>
      </c>
      <c r="Q41" s="377"/>
      <c r="R41" s="377"/>
      <c r="S41" s="2125"/>
      <c r="T41" s="2062"/>
      <c r="U41" s="290"/>
      <c r="V41" s="2136"/>
      <c r="W41" s="2117"/>
      <c r="X41" s="1237" t="s">
        <v>763</v>
      </c>
      <c r="Y41" s="1237" t="s">
        <v>764</v>
      </c>
      <c r="Z41" s="1368" t="s">
        <v>765</v>
      </c>
      <c r="AA41" s="2121" t="s">
        <v>766</v>
      </c>
      <c r="AB41" s="2122"/>
      <c r="AC41" s="2131"/>
      <c r="AD41" s="2136"/>
      <c r="AE41" s="2117"/>
      <c r="AF41" s="1237" t="s">
        <v>763</v>
      </c>
      <c r="AG41" s="1237" t="s">
        <v>764</v>
      </c>
      <c r="AH41" s="1368" t="s">
        <v>765</v>
      </c>
      <c r="AI41" s="2121" t="s">
        <v>766</v>
      </c>
      <c r="AJ41" s="2122"/>
      <c r="AK41" s="2131"/>
      <c r="AL41" s="3670"/>
      <c r="AM41" s="3671"/>
      <c r="AN41" s="3672" t="s">
        <v>763</v>
      </c>
      <c r="AO41" s="3672" t="s">
        <v>764</v>
      </c>
      <c r="AP41" s="3672" t="s">
        <v>765</v>
      </c>
      <c r="AQ41" s="3673" t="s">
        <v>766</v>
      </c>
      <c r="AR41" s="3674"/>
      <c r="AS41" s="3675"/>
      <c r="AT41" s="3670"/>
      <c r="AU41" s="3671"/>
      <c r="AV41" s="3672" t="s">
        <v>763</v>
      </c>
      <c r="AW41" s="3672" t="s">
        <v>764</v>
      </c>
      <c r="AX41" s="3672" t="s">
        <v>765</v>
      </c>
      <c r="AY41" s="3673" t="s">
        <v>766</v>
      </c>
      <c r="AZ41" s="3674"/>
      <c r="BA41" s="3675"/>
      <c r="BB41" s="3670"/>
      <c r="BC41" s="3671"/>
      <c r="BD41" s="3672" t="s">
        <v>763</v>
      </c>
      <c r="BE41" s="3672" t="s">
        <v>764</v>
      </c>
      <c r="BF41" s="3672" t="s">
        <v>765</v>
      </c>
      <c r="BG41" s="3673" t="s">
        <v>766</v>
      </c>
      <c r="BH41" s="3674"/>
      <c r="BI41" s="3675"/>
      <c r="BJ41" s="3670"/>
      <c r="BK41" s="3671"/>
      <c r="BL41" s="3672" t="s">
        <v>763</v>
      </c>
      <c r="BM41" s="3672" t="s">
        <v>764</v>
      </c>
      <c r="BN41" s="3672" t="s">
        <v>765</v>
      </c>
      <c r="BO41" s="3673" t="s">
        <v>766</v>
      </c>
      <c r="BP41" s="3674"/>
      <c r="BQ41" s="3675"/>
      <c r="BR41" s="3670"/>
      <c r="BS41" s="3671"/>
      <c r="BT41" s="3672" t="s">
        <v>763</v>
      </c>
      <c r="BU41" s="3672" t="s">
        <v>764</v>
      </c>
      <c r="BV41" s="3672" t="s">
        <v>765</v>
      </c>
      <c r="BW41" s="3673" t="s">
        <v>766</v>
      </c>
      <c r="BX41" s="3674"/>
      <c r="BY41" s="3675"/>
      <c r="BZ41" s="3670"/>
      <c r="CA41" s="3671"/>
      <c r="CB41" s="3672" t="s">
        <v>763</v>
      </c>
      <c r="CC41" s="3672" t="s">
        <v>764</v>
      </c>
      <c r="CD41" s="3672" t="s">
        <v>765</v>
      </c>
      <c r="CE41" s="3673" t="s">
        <v>766</v>
      </c>
      <c r="CF41" s="3674"/>
      <c r="CG41" s="3675"/>
      <c r="CH41" s="3670"/>
      <c r="CI41" s="3671"/>
      <c r="CJ41" s="3672" t="s">
        <v>763</v>
      </c>
      <c r="CK41" s="3672" t="s">
        <v>764</v>
      </c>
      <c r="CL41" s="3672" t="s">
        <v>765</v>
      </c>
      <c r="CM41" s="3673" t="s">
        <v>766</v>
      </c>
      <c r="CN41" s="3674"/>
      <c r="CO41" s="3675"/>
      <c r="CP41" s="3670"/>
      <c r="CQ41" s="3671"/>
      <c r="CR41" s="3672" t="s">
        <v>763</v>
      </c>
      <c r="CS41" s="3672" t="s">
        <v>764</v>
      </c>
      <c r="CT41" s="3672" t="s">
        <v>765</v>
      </c>
      <c r="CU41" s="3673" t="s">
        <v>766</v>
      </c>
      <c r="CV41" s="3674"/>
      <c r="CW41" s="3675"/>
      <c r="CX41" s="3670"/>
      <c r="CY41" s="3671"/>
      <c r="CZ41" s="3672" t="s">
        <v>763</v>
      </c>
      <c r="DA41" s="3672" t="s">
        <v>764</v>
      </c>
      <c r="DB41" s="3672" t="s">
        <v>765</v>
      </c>
      <c r="DC41" s="3673" t="s">
        <v>766</v>
      </c>
      <c r="DD41" s="3674"/>
      <c r="DE41" s="3675"/>
      <c r="DF41" s="2134"/>
      <c r="DG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196</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77">
        <f>OFFSET(AL42,0,-1)+1</f>
        <v>3</v>
      </c>
      <c r="AM42" s="3677"/>
      <c r="AN42" s="3677">
        <f>OFFSET(AN42,0,-1)+1</f>
        <v>1</v>
      </c>
      <c r="AO42" s="3677">
        <f>OFFSET(AO42,0,-1)+1</f>
        <v>2</v>
      </c>
      <c r="AP42" s="3677">
        <f>OFFSET(AP42,0,-1)+1</f>
        <v>3</v>
      </c>
      <c r="AQ42" s="3677">
        <f>OFFSET(AQ42,0,-1)+1</f>
        <v>4</v>
      </c>
      <c r="AR42" s="3677"/>
      <c r="AS42" s="3677">
        <f>OFFSET(AS42,0,-2)+1</f>
        <v>5</v>
      </c>
      <c r="AT42" s="3677">
        <f>OFFSET(AT42,0,-1)+1</f>
        <v>3</v>
      </c>
      <c r="AU42" s="3677"/>
      <c r="AV42" s="3677">
        <f>OFFSET(AV42,0,-1)+1</f>
        <v>1</v>
      </c>
      <c r="AW42" s="3677">
        <f>OFFSET(AW42,0,-1)+1</f>
        <v>2</v>
      </c>
      <c r="AX42" s="3677">
        <f>OFFSET(AX42,0,-1)+1</f>
        <v>3</v>
      </c>
      <c r="AY42" s="3677">
        <f>OFFSET(AY42,0,-1)+1</f>
        <v>4</v>
      </c>
      <c r="AZ42" s="3677"/>
      <c r="BA42" s="3677">
        <f>OFFSET(BA42,0,-2)+1</f>
        <v>5</v>
      </c>
      <c r="BB42" s="3677">
        <f>OFFSET(BB42,0,-1)+1</f>
        <v>3</v>
      </c>
      <c r="BC42" s="3677"/>
      <c r="BD42" s="3677">
        <f>OFFSET(BD42,0,-1)+1</f>
        <v>1</v>
      </c>
      <c r="BE42" s="3677">
        <f>OFFSET(BE42,0,-1)+1</f>
        <v>2</v>
      </c>
      <c r="BF42" s="3677">
        <f>OFFSET(BF42,0,-1)+1</f>
        <v>3</v>
      </c>
      <c r="BG42" s="3677">
        <f>OFFSET(BG42,0,-1)+1</f>
        <v>4</v>
      </c>
      <c r="BH42" s="3677"/>
      <c r="BI42" s="3677">
        <f>OFFSET(BI42,0,-2)+1</f>
        <v>5</v>
      </c>
      <c r="BJ42" s="3677">
        <f>OFFSET(BJ42,0,-1)+1</f>
        <v>3</v>
      </c>
      <c r="BK42" s="3677"/>
      <c r="BL42" s="3677">
        <f>OFFSET(BL42,0,-1)+1</f>
        <v>1</v>
      </c>
      <c r="BM42" s="3677">
        <f>OFFSET(BM42,0,-1)+1</f>
        <v>2</v>
      </c>
      <c r="BN42" s="3677">
        <f>OFFSET(BN42,0,-1)+1</f>
        <v>3</v>
      </c>
      <c r="BO42" s="3677">
        <f>OFFSET(BO42,0,-1)+1</f>
        <v>4</v>
      </c>
      <c r="BP42" s="3677"/>
      <c r="BQ42" s="3677">
        <f>OFFSET(BQ42,0,-2)+1</f>
        <v>5</v>
      </c>
      <c r="BR42" s="3677">
        <f>OFFSET(BR42,0,-1)+1</f>
        <v>3</v>
      </c>
      <c r="BS42" s="3677"/>
      <c r="BT42" s="3677">
        <f>OFFSET(BT42,0,-1)+1</f>
        <v>1</v>
      </c>
      <c r="BU42" s="3677">
        <f>OFFSET(BU42,0,-1)+1</f>
        <v>2</v>
      </c>
      <c r="BV42" s="3677">
        <f>OFFSET(BV42,0,-1)+1</f>
        <v>3</v>
      </c>
      <c r="BW42" s="3677">
        <f>OFFSET(BW42,0,-1)+1</f>
        <v>4</v>
      </c>
      <c r="BX42" s="3677"/>
      <c r="BY42" s="3677">
        <f>OFFSET(BY42,0,-2)+1</f>
        <v>5</v>
      </c>
      <c r="BZ42" s="3677">
        <f>OFFSET(BZ42,0,-1)+1</f>
        <v>3</v>
      </c>
      <c r="CA42" s="3677"/>
      <c r="CB42" s="3677">
        <f>OFFSET(CB42,0,-1)+1</f>
        <v>1</v>
      </c>
      <c r="CC42" s="3677">
        <f>OFFSET(CC42,0,-1)+1</f>
        <v>2</v>
      </c>
      <c r="CD42" s="3677">
        <f>OFFSET(CD42,0,-1)+1</f>
        <v>3</v>
      </c>
      <c r="CE42" s="3677">
        <f>OFFSET(CE42,0,-1)+1</f>
        <v>4</v>
      </c>
      <c r="CF42" s="3677"/>
      <c r="CG42" s="3677">
        <f>OFFSET(CG42,0,-2)+1</f>
        <v>5</v>
      </c>
      <c r="CH42" s="3677">
        <f>OFFSET(CH42,0,-1)+1</f>
        <v>3</v>
      </c>
      <c r="CI42" s="3677"/>
      <c r="CJ42" s="3677">
        <f>OFFSET(CJ42,0,-1)+1</f>
        <v>1</v>
      </c>
      <c r="CK42" s="3677">
        <f>OFFSET(CK42,0,-1)+1</f>
        <v>2</v>
      </c>
      <c r="CL42" s="3677">
        <f>OFFSET(CL42,0,-1)+1</f>
        <v>3</v>
      </c>
      <c r="CM42" s="3677">
        <f>OFFSET(CM42,0,-1)+1</f>
        <v>4</v>
      </c>
      <c r="CN42" s="3677"/>
      <c r="CO42" s="3677">
        <f>OFFSET(CO42,0,-2)+1</f>
        <v>5</v>
      </c>
      <c r="CP42" s="3677">
        <f>OFFSET(CP42,0,-1)+1</f>
        <v>3</v>
      </c>
      <c r="CQ42" s="3677"/>
      <c r="CR42" s="3677">
        <f>OFFSET(CR42,0,-1)+1</f>
        <v>1</v>
      </c>
      <c r="CS42" s="3677">
        <f>OFFSET(CS42,0,-1)+1</f>
        <v>2</v>
      </c>
      <c r="CT42" s="3677">
        <f>OFFSET(CT42,0,-1)+1</f>
        <v>3</v>
      </c>
      <c r="CU42" s="3677">
        <f>OFFSET(CU42,0,-1)+1</f>
        <v>4</v>
      </c>
      <c r="CV42" s="3677"/>
      <c r="CW42" s="3677">
        <f>OFFSET(CW42,0,-2)+1</f>
        <v>5</v>
      </c>
      <c r="CX42" s="3677">
        <f>OFFSET(CX42,0,-1)+1</f>
        <v>3</v>
      </c>
      <c r="CY42" s="3677"/>
      <c r="CZ42" s="3677">
        <f>OFFSET(CZ42,0,-1)+1</f>
        <v>1</v>
      </c>
      <c r="DA42" s="3677">
        <f>OFFSET(DA42,0,-1)+1</f>
        <v>2</v>
      </c>
      <c r="DB42" s="3677">
        <f>OFFSET(DB42,0,-1)+1</f>
        <v>3</v>
      </c>
      <c r="DC42" s="3677">
        <f>OFFSET(DC42,0,-1)+1</f>
        <v>4</v>
      </c>
      <c r="DD42" s="3677"/>
      <c r="DE42" s="3677">
        <f>OFFSET(DE42,0,-2)+1</f>
        <v>5</v>
      </c>
      <c r="DF42" s="1263">
        <f>OFFSET(DF42,0,-1)</f>
        <v>5</v>
      </c>
      <c r="DG42" s="1365">
        <f>OFFSET(DG42,0,-1)+1</f>
        <v>6</v>
      </c>
      <c r="DH42" s="517"/>
      <c r="DI42" s="517"/>
      <c r="DJ42" s="517"/>
      <c r="DK42" s="517"/>
      <c r="DL42" s="517"/>
    </row>
    <row customHeight="1" ht="21">
      <c r="A43" s="1393" t="s">
        <v>244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207</v>
      </c>
      <c r="U43" s="288"/>
      <c r="V43" s="2101"/>
      <c r="W43" s="2102"/>
      <c r="X43" s="2102"/>
      <c r="Y43" s="2102"/>
      <c r="Z43" s="2102"/>
      <c r="AA43" s="2102"/>
      <c r="AB43" s="2102"/>
      <c r="AC43" s="2103"/>
      <c r="AD43" s="2101" t="str">
        <f>INDEX(PT_DIFFERENTIATION_NTAR,MATCH(A43,PT_DIFFERENTIATION_NTAR_ID,0))</f>
        <v>Льготные тарифы на тепловую энергию, поставляемую группе потребителей "потребители (кроме населения)"</v>
      </c>
      <c r="AE43" s="2102"/>
      <c r="AF43" s="2102"/>
      <c r="AG43" s="2102"/>
      <c r="AH43" s="2102"/>
      <c r="AI43" s="2102"/>
      <c r="AJ43" s="2102"/>
      <c r="AK43" s="2102"/>
      <c r="AL43" s="3414"/>
      <c r="AM43" s="3415"/>
      <c r="AN43" s="3415"/>
      <c r="AO43" s="3415"/>
      <c r="AP43" s="3415"/>
      <c r="AQ43" s="3415"/>
      <c r="AR43" s="3415"/>
      <c r="AS43" s="3416"/>
      <c r="AT43" s="3414"/>
      <c r="AU43" s="3415"/>
      <c r="AV43" s="3415"/>
      <c r="AW43" s="3415"/>
      <c r="AX43" s="3415"/>
      <c r="AY43" s="3415"/>
      <c r="AZ43" s="3415"/>
      <c r="BA43" s="3416"/>
      <c r="BB43" s="3414"/>
      <c r="BC43" s="3415"/>
      <c r="BD43" s="3415"/>
      <c r="BE43" s="3415"/>
      <c r="BF43" s="3415"/>
      <c r="BG43" s="3415"/>
      <c r="BH43" s="3415"/>
      <c r="BI43" s="3416"/>
      <c r="BJ43" s="3414"/>
      <c r="BK43" s="3415"/>
      <c r="BL43" s="3415"/>
      <c r="BM43" s="3415"/>
      <c r="BN43" s="3415"/>
      <c r="BO43" s="3415"/>
      <c r="BP43" s="3415"/>
      <c r="BQ43" s="3416"/>
      <c r="BR43" s="3414"/>
      <c r="BS43" s="3415"/>
      <c r="BT43" s="3415"/>
      <c r="BU43" s="3415"/>
      <c r="BV43" s="3415"/>
      <c r="BW43" s="3415"/>
      <c r="BX43" s="3415"/>
      <c r="BY43" s="3416"/>
      <c r="BZ43" s="3414"/>
      <c r="CA43" s="3415"/>
      <c r="CB43" s="3415"/>
      <c r="CC43" s="3415"/>
      <c r="CD43" s="3415"/>
      <c r="CE43" s="3415"/>
      <c r="CF43" s="3415"/>
      <c r="CG43" s="3416"/>
      <c r="CH43" s="3414"/>
      <c r="CI43" s="3415"/>
      <c r="CJ43" s="3415"/>
      <c r="CK43" s="3415"/>
      <c r="CL43" s="3415"/>
      <c r="CM43" s="3415"/>
      <c r="CN43" s="3415"/>
      <c r="CO43" s="3416"/>
      <c r="CP43" s="3414"/>
      <c r="CQ43" s="3415"/>
      <c r="CR43" s="3415"/>
      <c r="CS43" s="3415"/>
      <c r="CT43" s="3415"/>
      <c r="CU43" s="3415"/>
      <c r="CV43" s="3415"/>
      <c r="CW43" s="3416"/>
      <c r="CX43" s="3414"/>
      <c r="CY43" s="3415"/>
      <c r="CZ43" s="3415"/>
      <c r="DA43" s="3415"/>
      <c r="DB43" s="3415"/>
      <c r="DC43" s="3415"/>
      <c r="DD43" s="3415"/>
      <c r="DE43" s="3416"/>
      <c r="DF43" s="2103"/>
      <c r="DG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1">
      <c r="A44" s="1393" t="s">
        <v>244</v>
      </c>
      <c r="B44" s="1393" t="s">
        <v>245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719</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14"/>
      <c r="AM44" s="3415"/>
      <c r="AN44" s="3415"/>
      <c r="AO44" s="3415"/>
      <c r="AP44" s="3415"/>
      <c r="AQ44" s="3415"/>
      <c r="AR44" s="3415"/>
      <c r="AS44" s="3416"/>
      <c r="AT44" s="3414"/>
      <c r="AU44" s="3415"/>
      <c r="AV44" s="3415"/>
      <c r="AW44" s="3415"/>
      <c r="AX44" s="3415"/>
      <c r="AY44" s="3415"/>
      <c r="AZ44" s="3415"/>
      <c r="BA44" s="3416"/>
      <c r="BB44" s="3414"/>
      <c r="BC44" s="3415"/>
      <c r="BD44" s="3415"/>
      <c r="BE44" s="3415"/>
      <c r="BF44" s="3415"/>
      <c r="BG44" s="3415"/>
      <c r="BH44" s="3415"/>
      <c r="BI44" s="3416"/>
      <c r="BJ44" s="3414"/>
      <c r="BK44" s="3415"/>
      <c r="BL44" s="3415"/>
      <c r="BM44" s="3415"/>
      <c r="BN44" s="3415"/>
      <c r="BO44" s="3415"/>
      <c r="BP44" s="3415"/>
      <c r="BQ44" s="3416"/>
      <c r="BR44" s="3414"/>
      <c r="BS44" s="3415"/>
      <c r="BT44" s="3415"/>
      <c r="BU44" s="3415"/>
      <c r="BV44" s="3415"/>
      <c r="BW44" s="3415"/>
      <c r="BX44" s="3415"/>
      <c r="BY44" s="3416"/>
      <c r="BZ44" s="3414"/>
      <c r="CA44" s="3415"/>
      <c r="CB44" s="3415"/>
      <c r="CC44" s="3415"/>
      <c r="CD44" s="3415"/>
      <c r="CE44" s="3415"/>
      <c r="CF44" s="3415"/>
      <c r="CG44" s="3416"/>
      <c r="CH44" s="3414"/>
      <c r="CI44" s="3415"/>
      <c r="CJ44" s="3415"/>
      <c r="CK44" s="3415"/>
      <c r="CL44" s="3415"/>
      <c r="CM44" s="3415"/>
      <c r="CN44" s="3415"/>
      <c r="CO44" s="3416"/>
      <c r="CP44" s="3414"/>
      <c r="CQ44" s="3415"/>
      <c r="CR44" s="3415"/>
      <c r="CS44" s="3415"/>
      <c r="CT44" s="3415"/>
      <c r="CU44" s="3415"/>
      <c r="CV44" s="3415"/>
      <c r="CW44" s="3416"/>
      <c r="CX44" s="3414"/>
      <c r="CY44" s="3415"/>
      <c r="CZ44" s="3415"/>
      <c r="DA44" s="3415"/>
      <c r="DB44" s="3415"/>
      <c r="DC44" s="3415"/>
      <c r="DD44" s="3415"/>
      <c r="DE44" s="3416"/>
      <c r="DF44" s="2103"/>
      <c r="DG44" s="1286" t="s">
        <v>720</v>
      </c>
      <c r="DI44" s="506"/>
      <c r="DJ44" s="506" t="str">
        <f>IF(T44="","",T44)</f>
        <v>Территория действия тарифа</v>
      </c>
      <c r="DK44" s="506"/>
      <c r="DL44" s="506"/>
    </row>
    <row customHeight="1" ht="23.25">
      <c r="A45" s="1393" t="s">
        <v>244</v>
      </c>
      <c r="B45" s="1393" t="s">
        <v>245</v>
      </c>
      <c r="C45" s="1393" t="s">
        <v>246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721</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14"/>
      <c r="AM45" s="3415"/>
      <c r="AN45" s="3415"/>
      <c r="AO45" s="3415"/>
      <c r="AP45" s="3415"/>
      <c r="AQ45" s="3415"/>
      <c r="AR45" s="3415"/>
      <c r="AS45" s="3416"/>
      <c r="AT45" s="3414"/>
      <c r="AU45" s="3415"/>
      <c r="AV45" s="3415"/>
      <c r="AW45" s="3415"/>
      <c r="AX45" s="3415"/>
      <c r="AY45" s="3415"/>
      <c r="AZ45" s="3415"/>
      <c r="BA45" s="3416"/>
      <c r="BB45" s="3414"/>
      <c r="BC45" s="3415"/>
      <c r="BD45" s="3415"/>
      <c r="BE45" s="3415"/>
      <c r="BF45" s="3415"/>
      <c r="BG45" s="3415"/>
      <c r="BH45" s="3415"/>
      <c r="BI45" s="3416"/>
      <c r="BJ45" s="3414"/>
      <c r="BK45" s="3415"/>
      <c r="BL45" s="3415"/>
      <c r="BM45" s="3415"/>
      <c r="BN45" s="3415"/>
      <c r="BO45" s="3415"/>
      <c r="BP45" s="3415"/>
      <c r="BQ45" s="3416"/>
      <c r="BR45" s="3414"/>
      <c r="BS45" s="3415"/>
      <c r="BT45" s="3415"/>
      <c r="BU45" s="3415"/>
      <c r="BV45" s="3415"/>
      <c r="BW45" s="3415"/>
      <c r="BX45" s="3415"/>
      <c r="BY45" s="3416"/>
      <c r="BZ45" s="3414"/>
      <c r="CA45" s="3415"/>
      <c r="CB45" s="3415"/>
      <c r="CC45" s="3415"/>
      <c r="CD45" s="3415"/>
      <c r="CE45" s="3415"/>
      <c r="CF45" s="3415"/>
      <c r="CG45" s="3416"/>
      <c r="CH45" s="3414"/>
      <c r="CI45" s="3415"/>
      <c r="CJ45" s="3415"/>
      <c r="CK45" s="3415"/>
      <c r="CL45" s="3415"/>
      <c r="CM45" s="3415"/>
      <c r="CN45" s="3415"/>
      <c r="CO45" s="3416"/>
      <c r="CP45" s="3414"/>
      <c r="CQ45" s="3415"/>
      <c r="CR45" s="3415"/>
      <c r="CS45" s="3415"/>
      <c r="CT45" s="3415"/>
      <c r="CU45" s="3415"/>
      <c r="CV45" s="3415"/>
      <c r="CW45" s="3416"/>
      <c r="CX45" s="3414"/>
      <c r="CY45" s="3415"/>
      <c r="CZ45" s="3415"/>
      <c r="DA45" s="3415"/>
      <c r="DB45" s="3415"/>
      <c r="DC45" s="3415"/>
      <c r="DD45" s="3415"/>
      <c r="DE45" s="3416"/>
      <c r="DF45" s="2103"/>
      <c r="DG45" s="1286" t="s">
        <v>722</v>
      </c>
      <c r="DI45" s="506"/>
      <c r="DJ45" s="506" t="str">
        <f>IF(T45="","",T45)</f>
        <v>Наименование системы теплоснабжения </v>
      </c>
      <c r="DK45" s="506"/>
      <c r="DL45" s="506"/>
    </row>
    <row customHeight="1" ht="21">
      <c r="A46" s="1393" t="s">
        <v>244</v>
      </c>
      <c r="B46" s="1393" t="s">
        <v>245</v>
      </c>
      <c r="C46" s="1393" t="s">
        <v>246</v>
      </c>
      <c r="D46" s="1393" t="s">
        <v>247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723</v>
      </c>
      <c r="U46" s="288"/>
      <c r="V46" s="2101"/>
      <c r="W46" s="2102"/>
      <c r="X46" s="2102"/>
      <c r="Y46" s="2102"/>
      <c r="Z46" s="2102"/>
      <c r="AA46" s="2102"/>
      <c r="AB46" s="2102"/>
      <c r="AC46" s="2103"/>
      <c r="AD46" s="2101" t="str">
        <f>INDEX(PT_DIFFERENTIATION_IST_TE,MATCH(D46,PT_DIFFERENTIATION_IST_TE_ID,0))</f>
        <v>городской округ город-герой Мурманск (кроме р-на Росляково)</v>
      </c>
      <c r="AE46" s="2102"/>
      <c r="AF46" s="2102"/>
      <c r="AG46" s="2102"/>
      <c r="AH46" s="2102"/>
      <c r="AI46" s="2102"/>
      <c r="AJ46" s="2102"/>
      <c r="AK46" s="2102"/>
      <c r="AL46" s="3414"/>
      <c r="AM46" s="3415"/>
      <c r="AN46" s="3415"/>
      <c r="AO46" s="3415"/>
      <c r="AP46" s="3415"/>
      <c r="AQ46" s="3415"/>
      <c r="AR46" s="3415"/>
      <c r="AS46" s="3416"/>
      <c r="AT46" s="3414"/>
      <c r="AU46" s="3415"/>
      <c r="AV46" s="3415"/>
      <c r="AW46" s="3415"/>
      <c r="AX46" s="3415"/>
      <c r="AY46" s="3415"/>
      <c r="AZ46" s="3415"/>
      <c r="BA46" s="3416"/>
      <c r="BB46" s="3414"/>
      <c r="BC46" s="3415"/>
      <c r="BD46" s="3415"/>
      <c r="BE46" s="3415"/>
      <c r="BF46" s="3415"/>
      <c r="BG46" s="3415"/>
      <c r="BH46" s="3415"/>
      <c r="BI46" s="3416"/>
      <c r="BJ46" s="3414"/>
      <c r="BK46" s="3415"/>
      <c r="BL46" s="3415"/>
      <c r="BM46" s="3415"/>
      <c r="BN46" s="3415"/>
      <c r="BO46" s="3415"/>
      <c r="BP46" s="3415"/>
      <c r="BQ46" s="3416"/>
      <c r="BR46" s="3414"/>
      <c r="BS46" s="3415"/>
      <c r="BT46" s="3415"/>
      <c r="BU46" s="3415"/>
      <c r="BV46" s="3415"/>
      <c r="BW46" s="3415"/>
      <c r="BX46" s="3415"/>
      <c r="BY46" s="3416"/>
      <c r="BZ46" s="3414"/>
      <c r="CA46" s="3415"/>
      <c r="CB46" s="3415"/>
      <c r="CC46" s="3415"/>
      <c r="CD46" s="3415"/>
      <c r="CE46" s="3415"/>
      <c r="CF46" s="3415"/>
      <c r="CG46" s="3416"/>
      <c r="CH46" s="3414"/>
      <c r="CI46" s="3415"/>
      <c r="CJ46" s="3415"/>
      <c r="CK46" s="3415"/>
      <c r="CL46" s="3415"/>
      <c r="CM46" s="3415"/>
      <c r="CN46" s="3415"/>
      <c r="CO46" s="3416"/>
      <c r="CP46" s="3414"/>
      <c r="CQ46" s="3415"/>
      <c r="CR46" s="3415"/>
      <c r="CS46" s="3415"/>
      <c r="CT46" s="3415"/>
      <c r="CU46" s="3415"/>
      <c r="CV46" s="3415"/>
      <c r="CW46" s="3416"/>
      <c r="CX46" s="3414"/>
      <c r="CY46" s="3415"/>
      <c r="CZ46" s="3415"/>
      <c r="DA46" s="3415"/>
      <c r="DB46" s="3415"/>
      <c r="DC46" s="3415"/>
      <c r="DD46" s="3415"/>
      <c r="DE46" s="3416"/>
      <c r="DF46" s="2103"/>
      <c r="DG46" s="1286" t="s">
        <v>724</v>
      </c>
      <c r="DI46" s="506"/>
      <c r="DJ46" s="506" t="str">
        <f>IF(T46="","",T46)</f>
        <v>Источник тепловой энергии  </v>
      </c>
      <c r="DK46" s="506"/>
      <c r="DL46" s="506"/>
    </row>
    <row customHeight="1" ht="47.25">
      <c r="A47" s="1393" t="s">
        <v>244</v>
      </c>
      <c r="B47" s="1393" t="s">
        <v>245</v>
      </c>
      <c r="C47" s="1393" t="s">
        <v>246</v>
      </c>
      <c r="D47" s="1393" t="s">
        <v>247</v>
      </c>
      <c r="E47" s="2108"/>
      <c r="F47" s="2108"/>
      <c r="G47" s="2108"/>
      <c r="H47" s="2108"/>
      <c r="I47" s="2109" t="str">
        <f>S46&amp;".1"</f>
        <v>1.1.1.1.1</v>
      </c>
      <c r="J47" s="1393"/>
      <c r="K47" s="1393"/>
      <c r="L47" s="1394" t="s">
        <v>725</v>
      </c>
      <c r="P47" s="2111">
        <v>1</v>
      </c>
      <c r="Q47" s="1361"/>
      <c r="R47" s="352"/>
      <c r="S47" s="1366" t="str">
        <f>$I47</f>
        <v>1.1.1.1.1</v>
      </c>
      <c r="T47" s="273" t="s">
        <v>726</v>
      </c>
      <c r="U47" s="288"/>
      <c r="V47" s="2095"/>
      <c r="W47" s="2096"/>
      <c r="X47" s="2096"/>
      <c r="Y47" s="2096"/>
      <c r="Z47" s="2096"/>
      <c r="AA47" s="2096"/>
      <c r="AB47" s="2096"/>
      <c r="AC47" s="2097"/>
      <c r="AD47" s="2095" t="s">
        <v>768</v>
      </c>
      <c r="AE47" s="2096"/>
      <c r="AF47" s="2096"/>
      <c r="AG47" s="2096"/>
      <c r="AH47" s="2096"/>
      <c r="AI47" s="2096"/>
      <c r="AJ47" s="2096"/>
      <c r="AK47" s="2096"/>
      <c r="AL47" s="3419"/>
      <c r="AM47" s="3420"/>
      <c r="AN47" s="3420"/>
      <c r="AO47" s="3420"/>
      <c r="AP47" s="3420"/>
      <c r="AQ47" s="3420"/>
      <c r="AR47" s="3420"/>
      <c r="AS47" s="3421"/>
      <c r="AT47" s="3419"/>
      <c r="AU47" s="3420"/>
      <c r="AV47" s="3420"/>
      <c r="AW47" s="3420"/>
      <c r="AX47" s="3420"/>
      <c r="AY47" s="3420"/>
      <c r="AZ47" s="3420"/>
      <c r="BA47" s="3421"/>
      <c r="BB47" s="3419"/>
      <c r="BC47" s="3420"/>
      <c r="BD47" s="3420"/>
      <c r="BE47" s="3420"/>
      <c r="BF47" s="3420"/>
      <c r="BG47" s="3420"/>
      <c r="BH47" s="3420"/>
      <c r="BI47" s="3421"/>
      <c r="BJ47" s="3419"/>
      <c r="BK47" s="3420"/>
      <c r="BL47" s="3420"/>
      <c r="BM47" s="3420"/>
      <c r="BN47" s="3420"/>
      <c r="BO47" s="3420"/>
      <c r="BP47" s="3420"/>
      <c r="BQ47" s="3421"/>
      <c r="BR47" s="3419"/>
      <c r="BS47" s="3420"/>
      <c r="BT47" s="3420"/>
      <c r="BU47" s="3420"/>
      <c r="BV47" s="3420"/>
      <c r="BW47" s="3420"/>
      <c r="BX47" s="3420"/>
      <c r="BY47" s="3421"/>
      <c r="BZ47" s="3419"/>
      <c r="CA47" s="3420"/>
      <c r="CB47" s="3420"/>
      <c r="CC47" s="3420"/>
      <c r="CD47" s="3420"/>
      <c r="CE47" s="3420"/>
      <c r="CF47" s="3420"/>
      <c r="CG47" s="3421"/>
      <c r="CH47" s="3419"/>
      <c r="CI47" s="3420"/>
      <c r="CJ47" s="3420"/>
      <c r="CK47" s="3420"/>
      <c r="CL47" s="3420"/>
      <c r="CM47" s="3420"/>
      <c r="CN47" s="3420"/>
      <c r="CO47" s="3421"/>
      <c r="CP47" s="3419"/>
      <c r="CQ47" s="3420"/>
      <c r="CR47" s="3420"/>
      <c r="CS47" s="3420"/>
      <c r="CT47" s="3420"/>
      <c r="CU47" s="3420"/>
      <c r="CV47" s="3420"/>
      <c r="CW47" s="3421"/>
      <c r="CX47" s="3419"/>
      <c r="CY47" s="3420"/>
      <c r="CZ47" s="3420"/>
      <c r="DA47" s="3420"/>
      <c r="DB47" s="3420"/>
      <c r="DC47" s="3420"/>
      <c r="DD47" s="3420"/>
      <c r="DE47" s="3421"/>
      <c r="DF47" s="2097"/>
      <c r="DG47" s="1286" t="s">
        <v>727</v>
      </c>
      <c r="DI47" s="506"/>
      <c r="DJ47" s="506" t="str">
        <f>IF(T47="","",T47)</f>
        <v>Схема подключения теплопотребляющей установки к коллектору источника тепловой энергии</v>
      </c>
      <c r="DK47" s="506"/>
      <c r="DL47" s="506"/>
    </row>
    <row customHeight="1" ht="21">
      <c r="A48" s="1393" t="s">
        <v>244</v>
      </c>
      <c r="B48" s="1393" t="s">
        <v>245</v>
      </c>
      <c r="C48" s="1393" t="s">
        <v>246</v>
      </c>
      <c r="D48" s="1393" t="s">
        <v>247</v>
      </c>
      <c r="E48" s="2108"/>
      <c r="F48" s="2108"/>
      <c r="G48" s="2108"/>
      <c r="H48" s="2108"/>
      <c r="I48" s="2110"/>
      <c r="J48" s="2109" t="str">
        <f>I47&amp;".1"</f>
        <v>1.1.1.1.1.1</v>
      </c>
      <c r="K48" s="1393"/>
      <c r="L48" s="1394" t="s">
        <v>728</v>
      </c>
      <c r="P48" s="2111"/>
      <c r="Q48" s="2111">
        <v>1</v>
      </c>
      <c r="R48" s="353"/>
      <c r="S48" s="1366" t="str">
        <f>$J48</f>
        <v>1.1.1.1.1.1</v>
      </c>
      <c r="T48" s="274" t="s">
        <v>729</v>
      </c>
      <c r="U48" s="288"/>
      <c r="V48" s="2095"/>
      <c r="W48" s="2096"/>
      <c r="X48" s="2096"/>
      <c r="Y48" s="2096"/>
      <c r="Z48" s="2096"/>
      <c r="AA48" s="2096"/>
      <c r="AB48" s="2096"/>
      <c r="AC48" s="2097"/>
      <c r="AD48" s="2095" t="s">
        <v>769</v>
      </c>
      <c r="AE48" s="2096"/>
      <c r="AF48" s="2096"/>
      <c r="AG48" s="2096"/>
      <c r="AH48" s="2096"/>
      <c r="AI48" s="2096"/>
      <c r="AJ48" s="2096"/>
      <c r="AK48" s="2096"/>
      <c r="AL48" s="3419"/>
      <c r="AM48" s="3420"/>
      <c r="AN48" s="3420"/>
      <c r="AO48" s="3420"/>
      <c r="AP48" s="3420"/>
      <c r="AQ48" s="3420"/>
      <c r="AR48" s="3420"/>
      <c r="AS48" s="3421"/>
      <c r="AT48" s="3419"/>
      <c r="AU48" s="3420"/>
      <c r="AV48" s="3420"/>
      <c r="AW48" s="3420"/>
      <c r="AX48" s="3420"/>
      <c r="AY48" s="3420"/>
      <c r="AZ48" s="3420"/>
      <c r="BA48" s="3421"/>
      <c r="BB48" s="3419"/>
      <c r="BC48" s="3420"/>
      <c r="BD48" s="3420"/>
      <c r="BE48" s="3420"/>
      <c r="BF48" s="3420"/>
      <c r="BG48" s="3420"/>
      <c r="BH48" s="3420"/>
      <c r="BI48" s="3421"/>
      <c r="BJ48" s="3419"/>
      <c r="BK48" s="3420"/>
      <c r="BL48" s="3420"/>
      <c r="BM48" s="3420"/>
      <c r="BN48" s="3420"/>
      <c r="BO48" s="3420"/>
      <c r="BP48" s="3420"/>
      <c r="BQ48" s="3421"/>
      <c r="BR48" s="3419"/>
      <c r="BS48" s="3420"/>
      <c r="BT48" s="3420"/>
      <c r="BU48" s="3420"/>
      <c r="BV48" s="3420"/>
      <c r="BW48" s="3420"/>
      <c r="BX48" s="3420"/>
      <c r="BY48" s="3421"/>
      <c r="BZ48" s="3419"/>
      <c r="CA48" s="3420"/>
      <c r="CB48" s="3420"/>
      <c r="CC48" s="3420"/>
      <c r="CD48" s="3420"/>
      <c r="CE48" s="3420"/>
      <c r="CF48" s="3420"/>
      <c r="CG48" s="3421"/>
      <c r="CH48" s="3419"/>
      <c r="CI48" s="3420"/>
      <c r="CJ48" s="3420"/>
      <c r="CK48" s="3420"/>
      <c r="CL48" s="3420"/>
      <c r="CM48" s="3420"/>
      <c r="CN48" s="3420"/>
      <c r="CO48" s="3421"/>
      <c r="CP48" s="3419"/>
      <c r="CQ48" s="3420"/>
      <c r="CR48" s="3420"/>
      <c r="CS48" s="3420"/>
      <c r="CT48" s="3420"/>
      <c r="CU48" s="3420"/>
      <c r="CV48" s="3420"/>
      <c r="CW48" s="3421"/>
      <c r="CX48" s="3419"/>
      <c r="CY48" s="3420"/>
      <c r="CZ48" s="3420"/>
      <c r="DA48" s="3420"/>
      <c r="DB48" s="3420"/>
      <c r="DC48" s="3420"/>
      <c r="DD48" s="3420"/>
      <c r="DE48" s="3421"/>
      <c r="DF48" s="2097"/>
      <c r="DG48" s="1286" t="s">
        <v>730</v>
      </c>
      <c r="DI48" s="506"/>
      <c r="DJ48" s="506" t="str">
        <f>IF(T48="","",T48)</f>
        <v>Группа потребителей</v>
      </c>
      <c r="DK48" s="506"/>
      <c r="DL48" s="506"/>
    </row>
    <row customHeight="1" ht="21">
      <c r="A49" s="1393" t="s">
        <v>244</v>
      </c>
      <c r="B49" s="1393" t="s">
        <v>245</v>
      </c>
      <c r="C49" s="1393" t="s">
        <v>246</v>
      </c>
      <c r="D49" s="1393" t="s">
        <v>247</v>
      </c>
      <c r="E49" s="2108"/>
      <c r="F49" s="2108"/>
      <c r="G49" s="2108"/>
      <c r="H49" s="2108"/>
      <c r="I49" s="2110"/>
      <c r="J49" s="2110"/>
      <c r="K49" s="2109" t="str">
        <f>J48&amp;".1"</f>
        <v>1.1.1.1.1.1.1</v>
      </c>
      <c r="L49" s="1394" t="s">
        <v>731</v>
      </c>
      <c r="P49" s="2111"/>
      <c r="Q49" s="2111"/>
      <c r="R49" s="353">
        <v>1</v>
      </c>
      <c r="S49" s="1366" t="str">
        <f>$K49</f>
        <v>1.1.1.1.1.1.1</v>
      </c>
      <c r="T49" s="1377" t="s">
        <v>770</v>
      </c>
      <c r="U49" s="288"/>
      <c r="V49" s="757"/>
      <c r="W49" s="320"/>
      <c r="X49" s="757"/>
      <c r="Y49" s="1285"/>
      <c r="Z49" s="2112"/>
      <c r="AA49" s="1981" t="s">
        <v>61</v>
      </c>
      <c r="AB49" s="2112"/>
      <c r="AC49" s="1981" t="s">
        <v>61</v>
      </c>
      <c r="AD49" s="757">
        <v>3165.42</v>
      </c>
      <c r="AE49" s="320"/>
      <c r="AF49" s="757"/>
      <c r="AG49" s="1285"/>
      <c r="AH49" s="3425">
        <v>45292</v>
      </c>
      <c r="AI49" s="1981" t="s">
        <v>61</v>
      </c>
      <c r="AJ49" s="3678">
        <v>45473</v>
      </c>
      <c r="AK49" s="1981" t="s">
        <v>61</v>
      </c>
      <c r="AL49" s="3422">
        <v>3554.77</v>
      </c>
      <c r="AM49" s="3423"/>
      <c r="AN49" s="3422"/>
      <c r="AO49" s="3424"/>
      <c r="AP49" s="3425">
        <v>45474</v>
      </c>
      <c r="AQ49" s="2871" t="s">
        <v>61</v>
      </c>
      <c r="AR49" s="3425">
        <v>45657</v>
      </c>
      <c r="AS49" s="2871" t="s">
        <v>61</v>
      </c>
      <c r="AT49" s="3422">
        <v>3554.77</v>
      </c>
      <c r="AU49" s="3423"/>
      <c r="AV49" s="3422"/>
      <c r="AW49" s="3424"/>
      <c r="AX49" s="3425">
        <v>45658</v>
      </c>
      <c r="AY49" s="2871" t="s">
        <v>61</v>
      </c>
      <c r="AZ49" s="3425">
        <v>45838</v>
      </c>
      <c r="BA49" s="2871" t="s">
        <v>61</v>
      </c>
      <c r="BB49" s="3422">
        <v>3704.07</v>
      </c>
      <c r="BC49" s="3423"/>
      <c r="BD49" s="3422"/>
      <c r="BE49" s="3424"/>
      <c r="BF49" s="3425">
        <v>45839</v>
      </c>
      <c r="BG49" s="2871" t="s">
        <v>61</v>
      </c>
      <c r="BH49" s="3425">
        <v>46022</v>
      </c>
      <c r="BI49" s="2871" t="s">
        <v>61</v>
      </c>
      <c r="BJ49" s="3422">
        <v>3704.07</v>
      </c>
      <c r="BK49" s="3423"/>
      <c r="BL49" s="3422"/>
      <c r="BM49" s="3424"/>
      <c r="BN49" s="3425">
        <v>46023</v>
      </c>
      <c r="BO49" s="2871" t="s">
        <v>61</v>
      </c>
      <c r="BP49" s="3425">
        <v>46203</v>
      </c>
      <c r="BQ49" s="2871" t="s">
        <v>61</v>
      </c>
      <c r="BR49" s="3422">
        <v>3852.23</v>
      </c>
      <c r="BS49" s="3423"/>
      <c r="BT49" s="3422"/>
      <c r="BU49" s="3424"/>
      <c r="BV49" s="3425">
        <v>46204</v>
      </c>
      <c r="BW49" s="2871" t="s">
        <v>61</v>
      </c>
      <c r="BX49" s="3425">
        <v>46387</v>
      </c>
      <c r="BY49" s="2871" t="s">
        <v>61</v>
      </c>
      <c r="BZ49" s="3422">
        <v>3852.23</v>
      </c>
      <c r="CA49" s="3423"/>
      <c r="CB49" s="3422"/>
      <c r="CC49" s="3424"/>
      <c r="CD49" s="3425">
        <v>46388</v>
      </c>
      <c r="CE49" s="2871" t="s">
        <v>61</v>
      </c>
      <c r="CF49" s="3425">
        <v>46568</v>
      </c>
      <c r="CG49" s="2871" t="s">
        <v>61</v>
      </c>
      <c r="CH49" s="3422">
        <v>4006.32</v>
      </c>
      <c r="CI49" s="3423"/>
      <c r="CJ49" s="3422"/>
      <c r="CK49" s="3424"/>
      <c r="CL49" s="3425">
        <v>46569</v>
      </c>
      <c r="CM49" s="2871" t="s">
        <v>61</v>
      </c>
      <c r="CN49" s="3425">
        <v>46752</v>
      </c>
      <c r="CO49" s="2871" t="s">
        <v>61</v>
      </c>
      <c r="CP49" s="3422">
        <v>4006.32</v>
      </c>
      <c r="CQ49" s="3423"/>
      <c r="CR49" s="3422"/>
      <c r="CS49" s="3424"/>
      <c r="CT49" s="3425">
        <v>46753</v>
      </c>
      <c r="CU49" s="2871" t="s">
        <v>61</v>
      </c>
      <c r="CV49" s="3425">
        <v>46934</v>
      </c>
      <c r="CW49" s="2871" t="s">
        <v>61</v>
      </c>
      <c r="CX49" s="3422">
        <v>4166.57</v>
      </c>
      <c r="CY49" s="3423"/>
      <c r="CZ49" s="3422"/>
      <c r="DA49" s="3424"/>
      <c r="DB49" s="3425">
        <v>46935</v>
      </c>
      <c r="DC49" s="2871" t="s">
        <v>61</v>
      </c>
      <c r="DD49" s="3425">
        <v>47118</v>
      </c>
      <c r="DE49" s="2871" t="s">
        <v>61</v>
      </c>
      <c r="DF49" s="1378"/>
      <c r="DG49" s="2137" t="s">
        <v>732</v>
      </c>
      <c r="DH49" s="517">
        <f>STRCHECKDATE(V50:DF50)</f>
      </c>
      <c r="DI49" s="506"/>
      <c r="DJ49" s="506" t="str">
        <f>IF(T49="","",T49)</f>
        <v>вода</v>
      </c>
      <c r="DK49" s="506"/>
      <c r="DL49" s="506"/>
    </row>
    <row customHeight="1" ht="0.75">
      <c r="A50" s="1393" t="s">
        <v>244</v>
      </c>
      <c r="B50" s="1393" t="s">
        <v>245</v>
      </c>
      <c r="C50" s="1393" t="s">
        <v>246</v>
      </c>
      <c r="D50" s="1393" t="s">
        <v>247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45292-45473</v>
      </c>
      <c r="AH50" s="2113"/>
      <c r="AI50" s="1981"/>
      <c r="AJ50" s="2115"/>
      <c r="AK50" s="1981"/>
      <c r="AL50" s="3423"/>
      <c r="AM50" s="3423"/>
      <c r="AN50" s="3423"/>
      <c r="AO50" s="3427" t="str">
        <f>AP49&amp;"-"&amp;AR49</f>
        <v>45474-45657</v>
      </c>
      <c r="AP50" s="3428"/>
      <c r="AQ50" s="2871"/>
      <c r="AR50" s="3428"/>
      <c r="AS50" s="2871"/>
      <c r="AT50" s="3423"/>
      <c r="AU50" s="3423"/>
      <c r="AV50" s="3423"/>
      <c r="AW50" s="3427" t="str">
        <f>AX49&amp;"-"&amp;AZ49</f>
        <v>45658-45838</v>
      </c>
      <c r="AX50" s="3428"/>
      <c r="AY50" s="2871"/>
      <c r="AZ50" s="3428"/>
      <c r="BA50" s="2871"/>
      <c r="BB50" s="3423"/>
      <c r="BC50" s="3423"/>
      <c r="BD50" s="3423"/>
      <c r="BE50" s="3427" t="str">
        <f>BF49&amp;"-"&amp;BH49</f>
        <v>45839-46022</v>
      </c>
      <c r="BF50" s="3428"/>
      <c r="BG50" s="2871"/>
      <c r="BH50" s="3428"/>
      <c r="BI50" s="2871"/>
      <c r="BJ50" s="3423"/>
      <c r="BK50" s="3423"/>
      <c r="BL50" s="3423"/>
      <c r="BM50" s="3427" t="str">
        <f>BN49&amp;"-"&amp;BP49</f>
        <v>46023-46203</v>
      </c>
      <c r="BN50" s="3428"/>
      <c r="BO50" s="2871"/>
      <c r="BP50" s="3428"/>
      <c r="BQ50" s="2871"/>
      <c r="BR50" s="3423"/>
      <c r="BS50" s="3423"/>
      <c r="BT50" s="3423"/>
      <c r="BU50" s="3427" t="str">
        <f>BV49&amp;"-"&amp;BX49</f>
        <v>46204-46387</v>
      </c>
      <c r="BV50" s="3428"/>
      <c r="BW50" s="2871"/>
      <c r="BX50" s="3428"/>
      <c r="BY50" s="2871"/>
      <c r="BZ50" s="3423"/>
      <c r="CA50" s="3423"/>
      <c r="CB50" s="3423"/>
      <c r="CC50" s="3427" t="str">
        <f>CD49&amp;"-"&amp;CF49</f>
        <v>46388-46568</v>
      </c>
      <c r="CD50" s="3428"/>
      <c r="CE50" s="2871"/>
      <c r="CF50" s="3428"/>
      <c r="CG50" s="2871"/>
      <c r="CH50" s="3423"/>
      <c r="CI50" s="3423"/>
      <c r="CJ50" s="3423"/>
      <c r="CK50" s="3427" t="str">
        <f>CL49&amp;"-"&amp;CN49</f>
        <v>46569-46752</v>
      </c>
      <c r="CL50" s="3428"/>
      <c r="CM50" s="2871"/>
      <c r="CN50" s="3428"/>
      <c r="CO50" s="2871"/>
      <c r="CP50" s="3423"/>
      <c r="CQ50" s="3423"/>
      <c r="CR50" s="3423"/>
      <c r="CS50" s="3427" t="str">
        <f>CT49&amp;"-"&amp;CV49</f>
        <v>46753-46934</v>
      </c>
      <c r="CT50" s="3428"/>
      <c r="CU50" s="2871"/>
      <c r="CV50" s="3428"/>
      <c r="CW50" s="2871"/>
      <c r="CX50" s="3423"/>
      <c r="CY50" s="3423"/>
      <c r="CZ50" s="3423"/>
      <c r="DA50" s="3427" t="str">
        <f>DB49&amp;"-"&amp;DD49</f>
        <v>46935-47118</v>
      </c>
      <c r="DB50" s="3428"/>
      <c r="DC50" s="2871"/>
      <c r="DD50" s="3428"/>
      <c r="DE50" s="2871"/>
      <c r="DF50" s="1379"/>
      <c r="DG50" s="2138"/>
      <c r="DI50" s="506"/>
      <c r="DJ50" s="506" t="str">
        <f>IF(T50="","",T50)</f>
        <v/>
      </c>
      <c r="DK50" s="506"/>
      <c r="DL50" s="506"/>
    </row>
    <row customHeight="1" ht="11.25">
      <c r="A51" s="1393" t="s">
        <v>244</v>
      </c>
      <c r="B51" s="1393" t="s">
        <v>245</v>
      </c>
      <c r="C51" s="1393" t="s">
        <v>246</v>
      </c>
      <c r="D51" s="1393" t="s">
        <v>247</v>
      </c>
      <c r="E51" s="2108"/>
      <c r="F51" s="2108"/>
      <c r="G51" s="2108"/>
      <c r="H51" s="2108"/>
      <c r="I51" s="2110"/>
      <c r="J51" s="2109"/>
      <c r="K51" s="1393"/>
      <c r="L51" s="1394"/>
      <c r="P51" s="2111"/>
      <c r="Q51" s="2111"/>
      <c r="R51" s="352"/>
      <c r="S51" s="1308"/>
      <c r="T51" s="276" t="s">
        <v>733</v>
      </c>
      <c r="U51" s="367"/>
      <c r="V51" s="367"/>
      <c r="W51" s="367"/>
      <c r="X51" s="367"/>
      <c r="Y51" s="367"/>
      <c r="Z51" s="367"/>
      <c r="AA51" s="367"/>
      <c r="AB51" s="367"/>
      <c r="AC51" s="367"/>
      <c r="AD51" s="367"/>
      <c r="AE51" s="367"/>
      <c r="AF51" s="367"/>
      <c r="AG51" s="367"/>
      <c r="AH51" s="367"/>
      <c r="AI51" s="367"/>
      <c r="AJ51" s="367"/>
      <c r="AK51" s="367"/>
      <c r="AL51" s="3679"/>
      <c r="AM51" s="3680"/>
      <c r="AN51" s="3681"/>
      <c r="AO51" s="3682"/>
      <c r="AP51" s="3683"/>
      <c r="AQ51" s="3684"/>
      <c r="AR51" s="3685"/>
      <c r="AS51" s="3686"/>
      <c r="AT51" s="3687"/>
      <c r="AU51" s="3688"/>
      <c r="AV51" s="3689"/>
      <c r="AW51" s="3690"/>
      <c r="AX51" s="3691"/>
      <c r="AY51" s="3692"/>
      <c r="AZ51" s="3693"/>
      <c r="BA51" s="3694"/>
      <c r="BB51" s="3695"/>
      <c r="BC51" s="3696"/>
      <c r="BD51" s="3697"/>
      <c r="BE51" s="3698"/>
      <c r="BF51" s="3699"/>
      <c r="BG51" s="3700"/>
      <c r="BH51" s="3701"/>
      <c r="BI51" s="3702"/>
      <c r="BJ51" s="3703"/>
      <c r="BK51" s="3704"/>
      <c r="BL51" s="3705"/>
      <c r="BM51" s="3706"/>
      <c r="BN51" s="3707"/>
      <c r="BO51" s="3708"/>
      <c r="BP51" s="3709"/>
      <c r="BQ51" s="3710"/>
      <c r="BR51" s="3711"/>
      <c r="BS51" s="3712"/>
      <c r="BT51" s="3713"/>
      <c r="BU51" s="3714"/>
      <c r="BV51" s="3715"/>
      <c r="BW51" s="3716"/>
      <c r="BX51" s="3717"/>
      <c r="BY51" s="3718"/>
      <c r="BZ51" s="3719"/>
      <c r="CA51" s="3720"/>
      <c r="CB51" s="3721"/>
      <c r="CC51" s="3722"/>
      <c r="CD51" s="3723"/>
      <c r="CE51" s="3724"/>
      <c r="CF51" s="3725"/>
      <c r="CG51" s="3726"/>
      <c r="CH51" s="3727"/>
      <c r="CI51" s="3728"/>
      <c r="CJ51" s="3729"/>
      <c r="CK51" s="3730"/>
      <c r="CL51" s="3731"/>
      <c r="CM51" s="3732"/>
      <c r="CN51" s="3733"/>
      <c r="CO51" s="3734"/>
      <c r="CP51" s="3735"/>
      <c r="CQ51" s="3736"/>
      <c r="CR51" s="3737"/>
      <c r="CS51" s="3738"/>
      <c r="CT51" s="3739"/>
      <c r="CU51" s="3740"/>
      <c r="CV51" s="3741"/>
      <c r="CW51" s="3742"/>
      <c r="CX51" s="3743"/>
      <c r="CY51" s="3744"/>
      <c r="CZ51" s="3745"/>
      <c r="DA51" s="3746"/>
      <c r="DB51" s="3747"/>
      <c r="DC51" s="3748"/>
      <c r="DD51" s="3749"/>
      <c r="DE51" s="3750"/>
      <c r="DF51" s="319"/>
      <c r="DG51" s="2139"/>
      <c r="DI51" s="506"/>
      <c r="DJ51" s="506" t="str">
        <f>IF(T51="","",T51)</f>
        <v>Добавить вид теплоносителя (параметры теплоносителя)</v>
      </c>
      <c r="DK51" s="506"/>
      <c r="DL51" s="506"/>
    </row>
    <row customHeight="1" ht="11.25">
      <c r="A52" s="1393" t="s">
        <v>244</v>
      </c>
      <c r="B52" s="1393" t="s">
        <v>245</v>
      </c>
      <c r="C52" s="1393" t="s">
        <v>246</v>
      </c>
      <c r="D52" s="1393" t="s">
        <v>247</v>
      </c>
      <c r="E52" s="2108"/>
      <c r="F52" s="2108"/>
      <c r="G52" s="2108"/>
      <c r="H52" s="2108"/>
      <c r="I52" s="2109"/>
      <c r="J52" s="1393"/>
      <c r="K52" s="1393"/>
      <c r="L52" s="1394"/>
      <c r="P52" s="2111"/>
      <c r="Q52" s="1361"/>
      <c r="R52" s="352"/>
      <c r="S52" s="1308"/>
      <c r="T52" s="275" t="s">
        <v>734</v>
      </c>
      <c r="U52" s="367"/>
      <c r="V52" s="367"/>
      <c r="W52" s="367"/>
      <c r="X52" s="367"/>
      <c r="Y52" s="367"/>
      <c r="Z52" s="367"/>
      <c r="AA52" s="367"/>
      <c r="AB52" s="367"/>
      <c r="AC52" s="366"/>
      <c r="AD52" s="367"/>
      <c r="AE52" s="367"/>
      <c r="AF52" s="367"/>
      <c r="AG52" s="367"/>
      <c r="AH52" s="367"/>
      <c r="AI52" s="367"/>
      <c r="AJ52" s="367"/>
      <c r="AK52" s="366"/>
      <c r="AL52" s="3751"/>
      <c r="AM52" s="3752"/>
      <c r="AN52" s="3753"/>
      <c r="AO52" s="3754"/>
      <c r="AP52" s="3755"/>
      <c r="AQ52" s="3756"/>
      <c r="AR52" s="3757"/>
      <c r="AS52" s="3758"/>
      <c r="AT52" s="3759"/>
      <c r="AU52" s="3760"/>
      <c r="AV52" s="3761"/>
      <c r="AW52" s="3762"/>
      <c r="AX52" s="3763"/>
      <c r="AY52" s="3764"/>
      <c r="AZ52" s="3765"/>
      <c r="BA52" s="3766"/>
      <c r="BB52" s="3767"/>
      <c r="BC52" s="3768"/>
      <c r="BD52" s="3769"/>
      <c r="BE52" s="3770"/>
      <c r="BF52" s="3771"/>
      <c r="BG52" s="3772"/>
      <c r="BH52" s="3773"/>
      <c r="BI52" s="3774"/>
      <c r="BJ52" s="3775"/>
      <c r="BK52" s="3776"/>
      <c r="BL52" s="3777"/>
      <c r="BM52" s="3778"/>
      <c r="BN52" s="3779"/>
      <c r="BO52" s="3780"/>
      <c r="BP52" s="3781"/>
      <c r="BQ52" s="3782"/>
      <c r="BR52" s="3783"/>
      <c r="BS52" s="3784"/>
      <c r="BT52" s="3785"/>
      <c r="BU52" s="3786"/>
      <c r="BV52" s="3787"/>
      <c r="BW52" s="3788"/>
      <c r="BX52" s="3789"/>
      <c r="BY52" s="3790"/>
      <c r="BZ52" s="3791"/>
      <c r="CA52" s="3792"/>
      <c r="CB52" s="3793"/>
      <c r="CC52" s="3794"/>
      <c r="CD52" s="3795"/>
      <c r="CE52" s="3796"/>
      <c r="CF52" s="3797"/>
      <c r="CG52" s="3798"/>
      <c r="CH52" s="3799"/>
      <c r="CI52" s="3800"/>
      <c r="CJ52" s="3801"/>
      <c r="CK52" s="3802"/>
      <c r="CL52" s="3803"/>
      <c r="CM52" s="3804"/>
      <c r="CN52" s="3805"/>
      <c r="CO52" s="3806"/>
      <c r="CP52" s="3807"/>
      <c r="CQ52" s="3808"/>
      <c r="CR52" s="3809"/>
      <c r="CS52" s="3810"/>
      <c r="CT52" s="3811"/>
      <c r="CU52" s="3812"/>
      <c r="CV52" s="3813"/>
      <c r="CW52" s="3814"/>
      <c r="CX52" s="3815"/>
      <c r="CY52" s="3816"/>
      <c r="CZ52" s="3817"/>
      <c r="DA52" s="3818"/>
      <c r="DB52" s="3819"/>
      <c r="DC52" s="3820"/>
      <c r="DD52" s="3821"/>
      <c r="DE52" s="3822"/>
      <c r="DF52" s="367"/>
      <c r="DG52" s="291"/>
      <c r="DI52" s="506"/>
      <c r="DJ52" s="506" t="str">
        <f>IF(T52="","",T52)</f>
        <v>Добавить группу потребителей</v>
      </c>
      <c r="DK52" s="506"/>
      <c r="DL52" s="506"/>
    </row>
    <row customHeight="1" ht="14.25">
      <c r="A53" s="1393" t="s">
        <v>244</v>
      </c>
      <c r="B53" s="1393" t="s">
        <v>245</v>
      </c>
      <c r="C53" s="1393" t="s">
        <v>246</v>
      </c>
      <c r="D53" s="1393" t="s">
        <v>247</v>
      </c>
      <c r="E53" s="2108"/>
      <c r="F53" s="2108"/>
      <c r="G53" s="2108"/>
      <c r="H53" s="2107"/>
      <c r="I53" s="1393"/>
      <c r="J53" s="1393"/>
      <c r="K53" s="1393"/>
      <c r="L53" s="1394"/>
      <c r="M53" s="1395"/>
      <c r="N53" s="1395"/>
      <c r="O53" s="543"/>
      <c r="P53" s="356"/>
      <c r="Q53" s="376"/>
      <c r="R53" s="351"/>
      <c r="S53" s="1308"/>
      <c r="T53" s="364" t="s">
        <v>735</v>
      </c>
      <c r="U53" s="367"/>
      <c r="V53" s="367"/>
      <c r="W53" s="367"/>
      <c r="X53" s="367"/>
      <c r="Y53" s="367"/>
      <c r="Z53" s="367"/>
      <c r="AA53" s="367"/>
      <c r="AB53" s="367"/>
      <c r="AC53" s="366"/>
      <c r="AD53" s="367"/>
      <c r="AE53" s="367"/>
      <c r="AF53" s="367"/>
      <c r="AG53" s="367"/>
      <c r="AH53" s="367"/>
      <c r="AI53" s="367"/>
      <c r="AJ53" s="367"/>
      <c r="AK53" s="366"/>
      <c r="AL53" s="3823"/>
      <c r="AM53" s="3824"/>
      <c r="AN53" s="3825"/>
      <c r="AO53" s="3826"/>
      <c r="AP53" s="3827"/>
      <c r="AQ53" s="3828"/>
      <c r="AR53" s="3829"/>
      <c r="AS53" s="3830"/>
      <c r="AT53" s="3831"/>
      <c r="AU53" s="3832"/>
      <c r="AV53" s="3833"/>
      <c r="AW53" s="3834"/>
      <c r="AX53" s="3835"/>
      <c r="AY53" s="3836"/>
      <c r="AZ53" s="3837"/>
      <c r="BA53" s="3838"/>
      <c r="BB53" s="3839"/>
      <c r="BC53" s="3840"/>
      <c r="BD53" s="3841"/>
      <c r="BE53" s="3842"/>
      <c r="BF53" s="3843"/>
      <c r="BG53" s="3844"/>
      <c r="BH53" s="3845"/>
      <c r="BI53" s="3846"/>
      <c r="BJ53" s="3847"/>
      <c r="BK53" s="3848"/>
      <c r="BL53" s="3849"/>
      <c r="BM53" s="3850"/>
      <c r="BN53" s="3851"/>
      <c r="BO53" s="3852"/>
      <c r="BP53" s="3853"/>
      <c r="BQ53" s="3854"/>
      <c r="BR53" s="3855"/>
      <c r="BS53" s="3856"/>
      <c r="BT53" s="3857"/>
      <c r="BU53" s="3858"/>
      <c r="BV53" s="3859"/>
      <c r="BW53" s="3860"/>
      <c r="BX53" s="3861"/>
      <c r="BY53" s="3862"/>
      <c r="BZ53" s="3863"/>
      <c r="CA53" s="3864"/>
      <c r="CB53" s="3865"/>
      <c r="CC53" s="3866"/>
      <c r="CD53" s="3867"/>
      <c r="CE53" s="3868"/>
      <c r="CF53" s="3869"/>
      <c r="CG53" s="3870"/>
      <c r="CH53" s="3871"/>
      <c r="CI53" s="3872"/>
      <c r="CJ53" s="3873"/>
      <c r="CK53" s="3874"/>
      <c r="CL53" s="3875"/>
      <c r="CM53" s="3876"/>
      <c r="CN53" s="3877"/>
      <c r="CO53" s="3878"/>
      <c r="CP53" s="3879"/>
      <c r="CQ53" s="3880"/>
      <c r="CR53" s="3881"/>
      <c r="CS53" s="3882"/>
      <c r="CT53" s="3883"/>
      <c r="CU53" s="3884"/>
      <c r="CV53" s="3885"/>
      <c r="CW53" s="3886"/>
      <c r="CX53" s="3887"/>
      <c r="CY53" s="3888"/>
      <c r="CZ53" s="3889"/>
      <c r="DA53" s="3890"/>
      <c r="DB53" s="3891"/>
      <c r="DC53" s="3892"/>
      <c r="DD53" s="3893"/>
      <c r="DE53" s="3894"/>
      <c r="DF53" s="367"/>
      <c r="DG53" s="291"/>
      <c r="DI53" s="506"/>
      <c r="DJ53" s="506" t="str">
        <f>IF(T53="","",T53)</f>
        <v>Добавить схему подключения</v>
      </c>
      <c r="DK53" s="506"/>
      <c r="DL53" s="506"/>
    </row>
    <row s="3895" customFormat="1" customHeight="1" ht="21">
      <c r="A54" s="3896"/>
      <c r="B54" s="3896"/>
      <c r="C54" s="3896"/>
      <c r="D54" s="3896" t="s">
        <v>249</v>
      </c>
      <c r="E54" s="3897"/>
      <c r="F54" s="3897"/>
      <c r="G54" s="3897"/>
      <c r="H54" s="3898" t="s">
        <v>102</v>
      </c>
      <c r="I54" s="3896"/>
      <c r="J54" s="3896"/>
      <c r="K54" s="3896"/>
      <c r="L54" s="3899"/>
      <c r="M54" s="3900"/>
      <c r="N54" s="3900"/>
      <c r="O54" s="3900"/>
      <c r="P54" s="3901"/>
      <c r="Q54" s="3902"/>
      <c r="R54" s="3903"/>
      <c r="S54" s="3904" t="str">
        <f>INDEX(PT_DIFFERENTIATION_NUM_IST_TE,MATCH(D54,PT_DIFFERENTIATION_IST_TE_ID,0))</f>
        <v>1.1.1.2</v>
      </c>
      <c r="T54" s="3905" t="s">
        <v>723</v>
      </c>
      <c r="U54" s="3906"/>
      <c r="V54" s="3414"/>
      <c r="W54" s="3415"/>
      <c r="X54" s="3415"/>
      <c r="Y54" s="3415"/>
      <c r="Z54" s="3415"/>
      <c r="AA54" s="3415"/>
      <c r="AB54" s="3415"/>
      <c r="AC54" s="3416"/>
      <c r="AD54" s="3414" t="str">
        <f>INDEX(PT_DIFFERENTIATION_IST_TE,MATCH(D54,PT_DIFFERENTIATION_IST_TE_ID,0))</f>
        <v>городской округ город-герой Мурманск (р-н Росляково)</v>
      </c>
      <c r="AE54" s="3415"/>
      <c r="AF54" s="3415"/>
      <c r="AG54" s="3415"/>
      <c r="AH54" s="3415"/>
      <c r="AI54" s="3415"/>
      <c r="AJ54" s="3415"/>
      <c r="AK54" s="3415"/>
      <c r="AL54" s="3414"/>
      <c r="AM54" s="3415"/>
      <c r="AN54" s="3415"/>
      <c r="AO54" s="3415"/>
      <c r="AP54" s="3415"/>
      <c r="AQ54" s="3415"/>
      <c r="AR54" s="3415"/>
      <c r="AS54" s="3416"/>
      <c r="AT54" s="3414"/>
      <c r="AU54" s="3415"/>
      <c r="AV54" s="3415"/>
      <c r="AW54" s="3415"/>
      <c r="AX54" s="3415"/>
      <c r="AY54" s="3415"/>
      <c r="AZ54" s="3415"/>
      <c r="BA54" s="3416"/>
      <c r="BB54" s="3414"/>
      <c r="BC54" s="3415"/>
      <c r="BD54" s="3415"/>
      <c r="BE54" s="3415"/>
      <c r="BF54" s="3415"/>
      <c r="BG54" s="3415"/>
      <c r="BH54" s="3415"/>
      <c r="BI54" s="3416"/>
      <c r="BJ54" s="3414"/>
      <c r="BK54" s="3415"/>
      <c r="BL54" s="3415"/>
      <c r="BM54" s="3415"/>
      <c r="BN54" s="3415"/>
      <c r="BO54" s="3415"/>
      <c r="BP54" s="3415"/>
      <c r="BQ54" s="3416"/>
      <c r="BR54" s="3414"/>
      <c r="BS54" s="3415"/>
      <c r="BT54" s="3415"/>
      <c r="BU54" s="3415"/>
      <c r="BV54" s="3415"/>
      <c r="BW54" s="3415"/>
      <c r="BX54" s="3415"/>
      <c r="BY54" s="3416"/>
      <c r="BZ54" s="3414"/>
      <c r="CA54" s="3415"/>
      <c r="CB54" s="3415"/>
      <c r="CC54" s="3415"/>
      <c r="CD54" s="3415"/>
      <c r="CE54" s="3415"/>
      <c r="CF54" s="3415"/>
      <c r="CG54" s="3416"/>
      <c r="CH54" s="3414"/>
      <c r="CI54" s="3415"/>
      <c r="CJ54" s="3415"/>
      <c r="CK54" s="3415"/>
      <c r="CL54" s="3415"/>
      <c r="CM54" s="3415"/>
      <c r="CN54" s="3415"/>
      <c r="CO54" s="3416"/>
      <c r="CP54" s="3414"/>
      <c r="CQ54" s="3415"/>
      <c r="CR54" s="3415"/>
      <c r="CS54" s="3415"/>
      <c r="CT54" s="3415"/>
      <c r="CU54" s="3415"/>
      <c r="CV54" s="3415"/>
      <c r="CW54" s="3416"/>
      <c r="CX54" s="3414"/>
      <c r="CY54" s="3415"/>
      <c r="CZ54" s="3415"/>
      <c r="DA54" s="3415"/>
      <c r="DB54" s="3415"/>
      <c r="DC54" s="3415"/>
      <c r="DD54" s="3415"/>
      <c r="DE54" s="3416"/>
      <c r="DF54" s="3416"/>
      <c r="DG54" s="3907" t="s">
        <v>724</v>
      </c>
      <c r="DH54" s="3656"/>
      <c r="DI54" s="3908"/>
      <c r="DJ54" s="3908" t="str">
        <f>IF(T54="","",T54)</f>
        <v>Источник тепловой энергии  </v>
      </c>
      <c r="DK54" s="3908"/>
      <c r="DL54" s="3908"/>
    </row>
    <row s="3909" customFormat="1" customHeight="1" ht="47.25">
      <c r="A55" s="3896"/>
      <c r="B55" s="3896"/>
      <c r="C55" s="3896"/>
      <c r="D55" s="3896"/>
      <c r="E55" s="3897"/>
      <c r="F55" s="3897"/>
      <c r="G55" s="3897"/>
      <c r="H55" s="3897">
        <v>1</v>
      </c>
      <c r="I55" s="3910" t="str">
        <f>S54&amp;".1"</f>
        <v>1.1.1.2.1</v>
      </c>
      <c r="J55" s="3896"/>
      <c r="K55" s="3896"/>
      <c r="L55" s="3899" t="s">
        <v>725</v>
      </c>
      <c r="M55" s="3647"/>
      <c r="N55" s="3911"/>
      <c r="O55" s="3911"/>
      <c r="P55" s="3912">
        <v>1</v>
      </c>
      <c r="Q55" s="3912"/>
      <c r="R55" s="3913"/>
      <c r="S55" s="3904" t="str">
        <f>$I55</f>
        <v>1.1.1.2.1</v>
      </c>
      <c r="T55" s="3914" t="s">
        <v>726</v>
      </c>
      <c r="U55" s="3906"/>
      <c r="V55" s="3419"/>
      <c r="W55" s="3420"/>
      <c r="X55" s="3420"/>
      <c r="Y55" s="3420"/>
      <c r="Z55" s="3420"/>
      <c r="AA55" s="3420"/>
      <c r="AB55" s="3420"/>
      <c r="AC55" s="3421"/>
      <c r="AD55" s="3419" t="s">
        <v>768</v>
      </c>
      <c r="AE55" s="3420"/>
      <c r="AF55" s="3420"/>
      <c r="AG55" s="3420"/>
      <c r="AH55" s="3420"/>
      <c r="AI55" s="3420"/>
      <c r="AJ55" s="3420"/>
      <c r="AK55" s="3420"/>
      <c r="AL55" s="3419"/>
      <c r="AM55" s="3420"/>
      <c r="AN55" s="3420"/>
      <c r="AO55" s="3420"/>
      <c r="AP55" s="3420"/>
      <c r="AQ55" s="3420"/>
      <c r="AR55" s="3420"/>
      <c r="AS55" s="3421"/>
      <c r="AT55" s="3419"/>
      <c r="AU55" s="3420"/>
      <c r="AV55" s="3420"/>
      <c r="AW55" s="3420"/>
      <c r="AX55" s="3420"/>
      <c r="AY55" s="3420"/>
      <c r="AZ55" s="3420"/>
      <c r="BA55" s="3421"/>
      <c r="BB55" s="3419"/>
      <c r="BC55" s="3420"/>
      <c r="BD55" s="3420"/>
      <c r="BE55" s="3420"/>
      <c r="BF55" s="3420"/>
      <c r="BG55" s="3420"/>
      <c r="BH55" s="3420"/>
      <c r="BI55" s="3421"/>
      <c r="BJ55" s="3419"/>
      <c r="BK55" s="3420"/>
      <c r="BL55" s="3420"/>
      <c r="BM55" s="3420"/>
      <c r="BN55" s="3420"/>
      <c r="BO55" s="3420"/>
      <c r="BP55" s="3420"/>
      <c r="BQ55" s="3421"/>
      <c r="BR55" s="3419"/>
      <c r="BS55" s="3420"/>
      <c r="BT55" s="3420"/>
      <c r="BU55" s="3420"/>
      <c r="BV55" s="3420"/>
      <c r="BW55" s="3420"/>
      <c r="BX55" s="3420"/>
      <c r="BY55" s="3421"/>
      <c r="BZ55" s="3419"/>
      <c r="CA55" s="3420"/>
      <c r="CB55" s="3420"/>
      <c r="CC55" s="3420"/>
      <c r="CD55" s="3420"/>
      <c r="CE55" s="3420"/>
      <c r="CF55" s="3420"/>
      <c r="CG55" s="3421"/>
      <c r="CH55" s="3419"/>
      <c r="CI55" s="3420"/>
      <c r="CJ55" s="3420"/>
      <c r="CK55" s="3420"/>
      <c r="CL55" s="3420"/>
      <c r="CM55" s="3420"/>
      <c r="CN55" s="3420"/>
      <c r="CO55" s="3421"/>
      <c r="CP55" s="3419"/>
      <c r="CQ55" s="3420"/>
      <c r="CR55" s="3420"/>
      <c r="CS55" s="3420"/>
      <c r="CT55" s="3420"/>
      <c r="CU55" s="3420"/>
      <c r="CV55" s="3420"/>
      <c r="CW55" s="3421"/>
      <c r="CX55" s="3419"/>
      <c r="CY55" s="3420"/>
      <c r="CZ55" s="3420"/>
      <c r="DA55" s="3420"/>
      <c r="DB55" s="3420"/>
      <c r="DC55" s="3420"/>
      <c r="DD55" s="3420"/>
      <c r="DE55" s="3421"/>
      <c r="DF55" s="3421"/>
      <c r="DG55" s="3907" t="s">
        <v>727</v>
      </c>
      <c r="DH55" s="3656"/>
      <c r="DI55" s="3908"/>
      <c r="DJ55" s="3908" t="str">
        <f>IF(T55="","",T55)</f>
        <v>Схема подключения теплопотребляющей установки к коллектору источника тепловой энергии</v>
      </c>
      <c r="DK55" s="3908"/>
      <c r="DL55" s="3908"/>
    </row>
    <row s="3915" customFormat="1" customHeight="1" ht="21">
      <c r="A56" s="3896"/>
      <c r="B56" s="3896"/>
      <c r="C56" s="3896"/>
      <c r="D56" s="3896"/>
      <c r="E56" s="3897"/>
      <c r="F56" s="3897"/>
      <c r="G56" s="3897"/>
      <c r="H56" s="3897">
        <v>1</v>
      </c>
      <c r="I56" s="3916"/>
      <c r="J56" s="3910" t="str">
        <f>I55&amp;".1"</f>
        <v>1.1.1.2.1.1</v>
      </c>
      <c r="K56" s="3896"/>
      <c r="L56" s="3899" t="s">
        <v>728</v>
      </c>
      <c r="M56" s="3647"/>
      <c r="N56" s="3647"/>
      <c r="O56" s="3911"/>
      <c r="P56" s="3912"/>
      <c r="Q56" s="3912">
        <v>1</v>
      </c>
      <c r="R56" s="3917"/>
      <c r="S56" s="3904" t="str">
        <f>$J56</f>
        <v>1.1.1.2.1.1</v>
      </c>
      <c r="T56" s="3918" t="s">
        <v>729</v>
      </c>
      <c r="U56" s="3906"/>
      <c r="V56" s="3419"/>
      <c r="W56" s="3420"/>
      <c r="X56" s="3420"/>
      <c r="Y56" s="3420"/>
      <c r="Z56" s="3420"/>
      <c r="AA56" s="3420"/>
      <c r="AB56" s="3420"/>
      <c r="AC56" s="3421"/>
      <c r="AD56" s="3419" t="s">
        <v>769</v>
      </c>
      <c r="AE56" s="3420"/>
      <c r="AF56" s="3420"/>
      <c r="AG56" s="3420"/>
      <c r="AH56" s="3420"/>
      <c r="AI56" s="3420"/>
      <c r="AJ56" s="3420"/>
      <c r="AK56" s="3420"/>
      <c r="AL56" s="3419"/>
      <c r="AM56" s="3420"/>
      <c r="AN56" s="3420"/>
      <c r="AO56" s="3420"/>
      <c r="AP56" s="3420"/>
      <c r="AQ56" s="3420"/>
      <c r="AR56" s="3420"/>
      <c r="AS56" s="3421"/>
      <c r="AT56" s="3419"/>
      <c r="AU56" s="3420"/>
      <c r="AV56" s="3420"/>
      <c r="AW56" s="3420"/>
      <c r="AX56" s="3420"/>
      <c r="AY56" s="3420"/>
      <c r="AZ56" s="3420"/>
      <c r="BA56" s="3421"/>
      <c r="BB56" s="3419"/>
      <c r="BC56" s="3420"/>
      <c r="BD56" s="3420"/>
      <c r="BE56" s="3420"/>
      <c r="BF56" s="3420"/>
      <c r="BG56" s="3420"/>
      <c r="BH56" s="3420"/>
      <c r="BI56" s="3421"/>
      <c r="BJ56" s="3419"/>
      <c r="BK56" s="3420"/>
      <c r="BL56" s="3420"/>
      <c r="BM56" s="3420"/>
      <c r="BN56" s="3420"/>
      <c r="BO56" s="3420"/>
      <c r="BP56" s="3420"/>
      <c r="BQ56" s="3421"/>
      <c r="BR56" s="3419"/>
      <c r="BS56" s="3420"/>
      <c r="BT56" s="3420"/>
      <c r="BU56" s="3420"/>
      <c r="BV56" s="3420"/>
      <c r="BW56" s="3420"/>
      <c r="BX56" s="3420"/>
      <c r="BY56" s="3421"/>
      <c r="BZ56" s="3419"/>
      <c r="CA56" s="3420"/>
      <c r="CB56" s="3420"/>
      <c r="CC56" s="3420"/>
      <c r="CD56" s="3420"/>
      <c r="CE56" s="3420"/>
      <c r="CF56" s="3420"/>
      <c r="CG56" s="3421"/>
      <c r="CH56" s="3419"/>
      <c r="CI56" s="3420"/>
      <c r="CJ56" s="3420"/>
      <c r="CK56" s="3420"/>
      <c r="CL56" s="3420"/>
      <c r="CM56" s="3420"/>
      <c r="CN56" s="3420"/>
      <c r="CO56" s="3421"/>
      <c r="CP56" s="3419"/>
      <c r="CQ56" s="3420"/>
      <c r="CR56" s="3420"/>
      <c r="CS56" s="3420"/>
      <c r="CT56" s="3420"/>
      <c r="CU56" s="3420"/>
      <c r="CV56" s="3420"/>
      <c r="CW56" s="3421"/>
      <c r="CX56" s="3419"/>
      <c r="CY56" s="3420"/>
      <c r="CZ56" s="3420"/>
      <c r="DA56" s="3420"/>
      <c r="DB56" s="3420"/>
      <c r="DC56" s="3420"/>
      <c r="DD56" s="3420"/>
      <c r="DE56" s="3421"/>
      <c r="DF56" s="3421"/>
      <c r="DG56" s="3907" t="s">
        <v>730</v>
      </c>
      <c r="DH56" s="3656"/>
      <c r="DI56" s="3908"/>
      <c r="DJ56" s="3908" t="str">
        <f>IF(T56="","",T56)</f>
        <v>Группа потребителей</v>
      </c>
      <c r="DK56" s="3908"/>
      <c r="DL56" s="3908"/>
    </row>
    <row s="3919" customFormat="1" customHeight="1" ht="21">
      <c r="A57" s="3896"/>
      <c r="B57" s="3896"/>
      <c r="C57" s="3896"/>
      <c r="D57" s="3896"/>
      <c r="E57" s="3897"/>
      <c r="F57" s="3897"/>
      <c r="G57" s="3897"/>
      <c r="H57" s="3897">
        <v>1</v>
      </c>
      <c r="I57" s="3916"/>
      <c r="J57" s="3916"/>
      <c r="K57" s="3910" t="str">
        <f>J56&amp;".1"</f>
        <v>1.1.1.2.1.1.1</v>
      </c>
      <c r="L57" s="3899" t="s">
        <v>731</v>
      </c>
      <c r="M57" s="3647"/>
      <c r="N57" s="3647"/>
      <c r="O57" s="3647"/>
      <c r="P57" s="3912"/>
      <c r="Q57" s="3912"/>
      <c r="R57" s="3917">
        <v>1</v>
      </c>
      <c r="S57" s="3904" t="str">
        <f>$K57</f>
        <v>1.1.1.2.1.1.1</v>
      </c>
      <c r="T57" s="3920" t="s">
        <v>770</v>
      </c>
      <c r="U57" s="3906"/>
      <c r="V57" s="3422"/>
      <c r="W57" s="3423"/>
      <c r="X57" s="3422"/>
      <c r="Y57" s="3424"/>
      <c r="Z57" s="3425"/>
      <c r="AA57" s="2871" t="s">
        <v>61</v>
      </c>
      <c r="AB57" s="3425"/>
      <c r="AC57" s="2871" t="s">
        <v>61</v>
      </c>
      <c r="AD57" s="3422">
        <v>3897.94</v>
      </c>
      <c r="AE57" s="3423"/>
      <c r="AF57" s="3422"/>
      <c r="AG57" s="3424"/>
      <c r="AH57" s="3425">
        <v>45292</v>
      </c>
      <c r="AI57" s="2871" t="s">
        <v>61</v>
      </c>
      <c r="AJ57" s="3425">
        <v>45473</v>
      </c>
      <c r="AK57" s="2871" t="s">
        <v>61</v>
      </c>
      <c r="AL57" s="3422">
        <v>4377.39</v>
      </c>
      <c r="AM57" s="3423"/>
      <c r="AN57" s="3422"/>
      <c r="AO57" s="3424"/>
      <c r="AP57" s="3425">
        <v>45474</v>
      </c>
      <c r="AQ57" s="2871" t="s">
        <v>61</v>
      </c>
      <c r="AR57" s="3425">
        <v>45657</v>
      </c>
      <c r="AS57" s="2871" t="s">
        <v>61</v>
      </c>
      <c r="AT57" s="3422">
        <v>4377.39</v>
      </c>
      <c r="AU57" s="3423"/>
      <c r="AV57" s="3422"/>
      <c r="AW57" s="3424"/>
      <c r="AX57" s="3425">
        <v>45658</v>
      </c>
      <c r="AY57" s="2871" t="s">
        <v>61</v>
      </c>
      <c r="AZ57" s="3425">
        <v>45838</v>
      </c>
      <c r="BA57" s="2871" t="s">
        <v>61</v>
      </c>
      <c r="BB57" s="3422">
        <v>4561.24</v>
      </c>
      <c r="BC57" s="3423"/>
      <c r="BD57" s="3422"/>
      <c r="BE57" s="3424"/>
      <c r="BF57" s="3425">
        <v>45839</v>
      </c>
      <c r="BG57" s="2871" t="s">
        <v>61</v>
      </c>
      <c r="BH57" s="3425">
        <v>46022</v>
      </c>
      <c r="BI57" s="2871" t="s">
        <v>61</v>
      </c>
      <c r="BJ57" s="3422">
        <v>4561.24</v>
      </c>
      <c r="BK57" s="3423"/>
      <c r="BL57" s="3422"/>
      <c r="BM57" s="3424"/>
      <c r="BN57" s="3425">
        <v>46023</v>
      </c>
      <c r="BO57" s="2871" t="s">
        <v>61</v>
      </c>
      <c r="BP57" s="3425">
        <v>46203</v>
      </c>
      <c r="BQ57" s="2871" t="s">
        <v>61</v>
      </c>
      <c r="BR57" s="3422">
        <v>4743.69</v>
      </c>
      <c r="BS57" s="3423"/>
      <c r="BT57" s="3422"/>
      <c r="BU57" s="3424"/>
      <c r="BV57" s="3425">
        <v>46204</v>
      </c>
      <c r="BW57" s="2871" t="s">
        <v>61</v>
      </c>
      <c r="BX57" s="3425">
        <v>46387</v>
      </c>
      <c r="BY57" s="2871" t="s">
        <v>61</v>
      </c>
      <c r="BZ57" s="3422">
        <v>4743.69</v>
      </c>
      <c r="CA57" s="3423"/>
      <c r="CB57" s="3422"/>
      <c r="CC57" s="3424"/>
      <c r="CD57" s="3425">
        <v>46388</v>
      </c>
      <c r="CE57" s="2871" t="s">
        <v>61</v>
      </c>
      <c r="CF57" s="3425">
        <v>46568</v>
      </c>
      <c r="CG57" s="2871" t="s">
        <v>61</v>
      </c>
      <c r="CH57" s="3422">
        <v>4933.44</v>
      </c>
      <c r="CI57" s="3423"/>
      <c r="CJ57" s="3422"/>
      <c r="CK57" s="3424"/>
      <c r="CL57" s="3425">
        <v>46569</v>
      </c>
      <c r="CM57" s="2871" t="s">
        <v>61</v>
      </c>
      <c r="CN57" s="3425">
        <v>46752</v>
      </c>
      <c r="CO57" s="2871" t="s">
        <v>61</v>
      </c>
      <c r="CP57" s="3422">
        <v>4933.44</v>
      </c>
      <c r="CQ57" s="3423"/>
      <c r="CR57" s="3422"/>
      <c r="CS57" s="3424"/>
      <c r="CT57" s="3425">
        <v>46753</v>
      </c>
      <c r="CU57" s="2871" t="s">
        <v>61</v>
      </c>
      <c r="CV57" s="3425">
        <v>46934</v>
      </c>
      <c r="CW57" s="2871" t="s">
        <v>61</v>
      </c>
      <c r="CX57" s="3422">
        <v>5130.78</v>
      </c>
      <c r="CY57" s="3423"/>
      <c r="CZ57" s="3422"/>
      <c r="DA57" s="3424"/>
      <c r="DB57" s="3425">
        <v>46935</v>
      </c>
      <c r="DC57" s="2871" t="s">
        <v>61</v>
      </c>
      <c r="DD57" s="3425">
        <v>47118</v>
      </c>
      <c r="DE57" s="2871" t="s">
        <v>61</v>
      </c>
      <c r="DF57" s="3423"/>
      <c r="DG57" s="3921" t="s">
        <v>732</v>
      </c>
      <c r="DH57" s="3656">
        <f>STRCHECKDATE(V58:DF58)</f>
      </c>
      <c r="DI57" s="3908"/>
      <c r="DJ57" s="3908" t="str">
        <f>IF(T57="","",T57)</f>
        <v>вода</v>
      </c>
      <c r="DK57" s="3908"/>
      <c r="DL57" s="3908"/>
    </row>
    <row s="3922" customFormat="1" customHeight="1" ht="0.75">
      <c r="A58" s="3896"/>
      <c r="B58" s="3896"/>
      <c r="C58" s="3896"/>
      <c r="D58" s="3896"/>
      <c r="E58" s="3897"/>
      <c r="F58" s="3897"/>
      <c r="G58" s="3897"/>
      <c r="H58" s="3897">
        <v>1</v>
      </c>
      <c r="I58" s="3916"/>
      <c r="J58" s="3916"/>
      <c r="K58" s="3910"/>
      <c r="L58" s="3899"/>
      <c r="M58" s="3647"/>
      <c r="N58" s="3647"/>
      <c r="O58" s="3647"/>
      <c r="P58" s="3912"/>
      <c r="Q58" s="3912"/>
      <c r="R58" s="3917"/>
      <c r="S58" s="3923"/>
      <c r="T58" s="3906"/>
      <c r="U58" s="3906"/>
      <c r="V58" s="3423"/>
      <c r="W58" s="3423"/>
      <c r="X58" s="3423"/>
      <c r="Y58" s="3427" t="str">
        <f>Z57&amp;"-"&amp;AB57</f>
        <v>-</v>
      </c>
      <c r="Z58" s="3428"/>
      <c r="AA58" s="2871"/>
      <c r="AB58" s="3428"/>
      <c r="AC58" s="2871"/>
      <c r="AD58" s="3423"/>
      <c r="AE58" s="3423"/>
      <c r="AF58" s="3423"/>
      <c r="AG58" s="3427" t="str">
        <f>AH57&amp;"-"&amp;AJ57</f>
        <v>45292-45473</v>
      </c>
      <c r="AH58" s="3428"/>
      <c r="AI58" s="2871"/>
      <c r="AJ58" s="3428"/>
      <c r="AK58" s="2871"/>
      <c r="AL58" s="3423"/>
      <c r="AM58" s="3423"/>
      <c r="AN58" s="3423"/>
      <c r="AO58" s="3427" t="str">
        <f>AP57&amp;"-"&amp;AR57</f>
        <v>45474-45657</v>
      </c>
      <c r="AP58" s="3428"/>
      <c r="AQ58" s="2871"/>
      <c r="AR58" s="3428"/>
      <c r="AS58" s="2871"/>
      <c r="AT58" s="3423"/>
      <c r="AU58" s="3423"/>
      <c r="AV58" s="3423"/>
      <c r="AW58" s="3427" t="str">
        <f>AX57&amp;"-"&amp;AZ57</f>
        <v>45658-45838</v>
      </c>
      <c r="AX58" s="3428"/>
      <c r="AY58" s="2871"/>
      <c r="AZ58" s="3428"/>
      <c r="BA58" s="2871"/>
      <c r="BB58" s="3423"/>
      <c r="BC58" s="3423"/>
      <c r="BD58" s="3423"/>
      <c r="BE58" s="3427" t="str">
        <f>BF57&amp;"-"&amp;BH57</f>
        <v>45839-46022</v>
      </c>
      <c r="BF58" s="3428"/>
      <c r="BG58" s="2871"/>
      <c r="BH58" s="3428"/>
      <c r="BI58" s="2871"/>
      <c r="BJ58" s="3423"/>
      <c r="BK58" s="3423"/>
      <c r="BL58" s="3423"/>
      <c r="BM58" s="3427" t="str">
        <f>BN57&amp;"-"&amp;BP57</f>
        <v>46023-46203</v>
      </c>
      <c r="BN58" s="3428"/>
      <c r="BO58" s="2871"/>
      <c r="BP58" s="3428"/>
      <c r="BQ58" s="2871"/>
      <c r="BR58" s="3423"/>
      <c r="BS58" s="3423"/>
      <c r="BT58" s="3423"/>
      <c r="BU58" s="3427" t="str">
        <f>BV57&amp;"-"&amp;BX57</f>
        <v>46204-46387</v>
      </c>
      <c r="BV58" s="3428"/>
      <c r="BW58" s="2871"/>
      <c r="BX58" s="3428"/>
      <c r="BY58" s="2871"/>
      <c r="BZ58" s="3423"/>
      <c r="CA58" s="3423"/>
      <c r="CB58" s="3423"/>
      <c r="CC58" s="3427" t="str">
        <f>CD57&amp;"-"&amp;CF57</f>
        <v>46388-46568</v>
      </c>
      <c r="CD58" s="3428"/>
      <c r="CE58" s="2871"/>
      <c r="CF58" s="3428"/>
      <c r="CG58" s="2871"/>
      <c r="CH58" s="3423"/>
      <c r="CI58" s="3423"/>
      <c r="CJ58" s="3423"/>
      <c r="CK58" s="3427" t="str">
        <f>CL57&amp;"-"&amp;CN57</f>
        <v>46569-46752</v>
      </c>
      <c r="CL58" s="3428"/>
      <c r="CM58" s="2871"/>
      <c r="CN58" s="3428"/>
      <c r="CO58" s="2871"/>
      <c r="CP58" s="3423"/>
      <c r="CQ58" s="3423"/>
      <c r="CR58" s="3423"/>
      <c r="CS58" s="3427" t="str">
        <f>CT57&amp;"-"&amp;CV57</f>
        <v>46753-46934</v>
      </c>
      <c r="CT58" s="3428"/>
      <c r="CU58" s="2871"/>
      <c r="CV58" s="3428"/>
      <c r="CW58" s="2871"/>
      <c r="CX58" s="3423"/>
      <c r="CY58" s="3423"/>
      <c r="CZ58" s="3423"/>
      <c r="DA58" s="3427" t="str">
        <f>DB57&amp;"-"&amp;DD57</f>
        <v>46935-47118</v>
      </c>
      <c r="DB58" s="3428"/>
      <c r="DC58" s="2871"/>
      <c r="DD58" s="3428"/>
      <c r="DE58" s="2871"/>
      <c r="DF58" s="3423"/>
      <c r="DG58" s="3924"/>
      <c r="DH58" s="3656"/>
      <c r="DI58" s="3908"/>
      <c r="DJ58" s="3908" t="str">
        <f>IF(T58="","",T58)</f>
        <v/>
      </c>
      <c r="DK58" s="3908"/>
      <c r="DL58" s="3908"/>
    </row>
    <row s="3925" customFormat="1" customHeight="1" ht="15">
      <c r="A59" s="3896"/>
      <c r="B59" s="3896"/>
      <c r="C59" s="3896"/>
      <c r="D59" s="3896"/>
      <c r="E59" s="3897"/>
      <c r="F59" s="3897"/>
      <c r="G59" s="3897"/>
      <c r="H59" s="3897">
        <v>1</v>
      </c>
      <c r="I59" s="3916"/>
      <c r="J59" s="3910"/>
      <c r="K59" s="3896"/>
      <c r="L59" s="3899"/>
      <c r="M59" s="3647"/>
      <c r="N59" s="3647"/>
      <c r="O59" s="3911"/>
      <c r="P59" s="3912"/>
      <c r="Q59" s="3912"/>
      <c r="R59" s="3913"/>
      <c r="S59" s="3926"/>
      <c r="T59" s="3927" t="s">
        <v>733</v>
      </c>
      <c r="U59" s="3928"/>
      <c r="V59" s="3929"/>
      <c r="W59" s="3930"/>
      <c r="X59" s="3931"/>
      <c r="Y59" s="3932"/>
      <c r="Z59" s="3933"/>
      <c r="AA59" s="3934"/>
      <c r="AB59" s="3935"/>
      <c r="AC59" s="3936"/>
      <c r="AD59" s="3937"/>
      <c r="AE59" s="3938"/>
      <c r="AF59" s="3939"/>
      <c r="AG59" s="3940"/>
      <c r="AH59" s="3941"/>
      <c r="AI59" s="3942"/>
      <c r="AJ59" s="3943"/>
      <c r="AK59" s="3944"/>
      <c r="AL59" s="3945"/>
      <c r="AM59" s="3946"/>
      <c r="AN59" s="3947"/>
      <c r="AO59" s="3948"/>
      <c r="AP59" s="3949"/>
      <c r="AQ59" s="3950"/>
      <c r="AR59" s="3951"/>
      <c r="AS59" s="3952"/>
      <c r="AT59" s="3953"/>
      <c r="AU59" s="3954"/>
      <c r="AV59" s="3955"/>
      <c r="AW59" s="3956"/>
      <c r="AX59" s="3957"/>
      <c r="AY59" s="3958"/>
      <c r="AZ59" s="3959"/>
      <c r="BA59" s="3960"/>
      <c r="BB59" s="3961"/>
      <c r="BC59" s="3962"/>
      <c r="BD59" s="3963"/>
      <c r="BE59" s="3964"/>
      <c r="BF59" s="3965"/>
      <c r="BG59" s="3966"/>
      <c r="BH59" s="3967"/>
      <c r="BI59" s="3968"/>
      <c r="BJ59" s="3969"/>
      <c r="BK59" s="3970"/>
      <c r="BL59" s="3971"/>
      <c r="BM59" s="3972"/>
      <c r="BN59" s="3973"/>
      <c r="BO59" s="3974"/>
      <c r="BP59" s="3975"/>
      <c r="BQ59" s="3976"/>
      <c r="BR59" s="3977"/>
      <c r="BS59" s="3978"/>
      <c r="BT59" s="3979"/>
      <c r="BU59" s="3980"/>
      <c r="BV59" s="3981"/>
      <c r="BW59" s="3982"/>
      <c r="BX59" s="3983"/>
      <c r="BY59" s="3984"/>
      <c r="BZ59" s="3985"/>
      <c r="CA59" s="3986"/>
      <c r="CB59" s="3987"/>
      <c r="CC59" s="3988"/>
      <c r="CD59" s="3989"/>
      <c r="CE59" s="3990"/>
      <c r="CF59" s="3991"/>
      <c r="CG59" s="3992"/>
      <c r="CH59" s="3993"/>
      <c r="CI59" s="3994"/>
      <c r="CJ59" s="3995"/>
      <c r="CK59" s="3996"/>
      <c r="CL59" s="3997"/>
      <c r="CM59" s="3998"/>
      <c r="CN59" s="3999"/>
      <c r="CO59" s="4000"/>
      <c r="CP59" s="4001"/>
      <c r="CQ59" s="4002"/>
      <c r="CR59" s="4003"/>
      <c r="CS59" s="4004"/>
      <c r="CT59" s="4005"/>
      <c r="CU59" s="4006"/>
      <c r="CV59" s="4007"/>
      <c r="CW59" s="4008"/>
      <c r="CX59" s="4009"/>
      <c r="CY59" s="4010"/>
      <c r="CZ59" s="4011"/>
      <c r="DA59" s="4012"/>
      <c r="DB59" s="4013"/>
      <c r="DC59" s="4014"/>
      <c r="DD59" s="4015"/>
      <c r="DE59" s="4016"/>
      <c r="DF59" s="4017"/>
      <c r="DG59" s="4018"/>
      <c r="DH59" s="3656"/>
      <c r="DI59" s="3908"/>
      <c r="DJ59" s="3908" t="str">
        <f>IF(T59="","",T59)</f>
        <v>Добавить вид теплоносителя (параметры теплоносителя)</v>
      </c>
      <c r="DK59" s="3908"/>
      <c r="DL59" s="3908"/>
    </row>
    <row s="4019" customFormat="1" customHeight="1" ht="15">
      <c r="A60" s="3896"/>
      <c r="B60" s="3896"/>
      <c r="C60" s="3896"/>
      <c r="D60" s="3896"/>
      <c r="E60" s="3897"/>
      <c r="F60" s="3897"/>
      <c r="G60" s="3897"/>
      <c r="H60" s="3897">
        <v>1</v>
      </c>
      <c r="I60" s="3910"/>
      <c r="J60" s="3896"/>
      <c r="K60" s="3896"/>
      <c r="L60" s="3899"/>
      <c r="M60" s="3647"/>
      <c r="N60" s="3911"/>
      <c r="O60" s="3911"/>
      <c r="P60" s="3912"/>
      <c r="Q60" s="3912"/>
      <c r="R60" s="3913"/>
      <c r="S60" s="4020"/>
      <c r="T60" s="4021" t="s">
        <v>734</v>
      </c>
      <c r="U60" s="4022"/>
      <c r="V60" s="4023"/>
      <c r="W60" s="4024"/>
      <c r="X60" s="4025"/>
      <c r="Y60" s="4026"/>
      <c r="Z60" s="4027"/>
      <c r="AA60" s="4028"/>
      <c r="AB60" s="4029"/>
      <c r="AC60" s="4030"/>
      <c r="AD60" s="4031"/>
      <c r="AE60" s="4032"/>
      <c r="AF60" s="4033"/>
      <c r="AG60" s="4034"/>
      <c r="AH60" s="4035"/>
      <c r="AI60" s="4036"/>
      <c r="AJ60" s="4037"/>
      <c r="AK60" s="4038"/>
      <c r="AL60" s="4039"/>
      <c r="AM60" s="4040"/>
      <c r="AN60" s="4041"/>
      <c r="AO60" s="4042"/>
      <c r="AP60" s="4043"/>
      <c r="AQ60" s="4044"/>
      <c r="AR60" s="4045"/>
      <c r="AS60" s="4046"/>
      <c r="AT60" s="4047"/>
      <c r="AU60" s="4048"/>
      <c r="AV60" s="4049"/>
      <c r="AW60" s="4050"/>
      <c r="AX60" s="4051"/>
      <c r="AY60" s="4052"/>
      <c r="AZ60" s="4053"/>
      <c r="BA60" s="4054"/>
      <c r="BB60" s="4055"/>
      <c r="BC60" s="4056"/>
      <c r="BD60" s="4057"/>
      <c r="BE60" s="4058"/>
      <c r="BF60" s="4059"/>
      <c r="BG60" s="4060"/>
      <c r="BH60" s="4061"/>
      <c r="BI60" s="4062"/>
      <c r="BJ60" s="4063"/>
      <c r="BK60" s="4064"/>
      <c r="BL60" s="4065"/>
      <c r="BM60" s="4066"/>
      <c r="BN60" s="4067"/>
      <c r="BO60" s="4068"/>
      <c r="BP60" s="4069"/>
      <c r="BQ60" s="4070"/>
      <c r="BR60" s="4071"/>
      <c r="BS60" s="4072"/>
      <c r="BT60" s="4073"/>
      <c r="BU60" s="4074"/>
      <c r="BV60" s="4075"/>
      <c r="BW60" s="4076"/>
      <c r="BX60" s="4077"/>
      <c r="BY60" s="4078"/>
      <c r="BZ60" s="4079"/>
      <c r="CA60" s="4080"/>
      <c r="CB60" s="4081"/>
      <c r="CC60" s="4082"/>
      <c r="CD60" s="4083"/>
      <c r="CE60" s="4084"/>
      <c r="CF60" s="4085"/>
      <c r="CG60" s="4086"/>
      <c r="CH60" s="4087"/>
      <c r="CI60" s="4088"/>
      <c r="CJ60" s="4089"/>
      <c r="CK60" s="4090"/>
      <c r="CL60" s="4091"/>
      <c r="CM60" s="4092"/>
      <c r="CN60" s="4093"/>
      <c r="CO60" s="4094"/>
      <c r="CP60" s="4095"/>
      <c r="CQ60" s="4096"/>
      <c r="CR60" s="4097"/>
      <c r="CS60" s="4098"/>
      <c r="CT60" s="4099"/>
      <c r="CU60" s="4100"/>
      <c r="CV60" s="4101"/>
      <c r="CW60" s="4102"/>
      <c r="CX60" s="4103"/>
      <c r="CY60" s="4104"/>
      <c r="CZ60" s="4105"/>
      <c r="DA60" s="4106"/>
      <c r="DB60" s="4107"/>
      <c r="DC60" s="4108"/>
      <c r="DD60" s="4109"/>
      <c r="DE60" s="4110"/>
      <c r="DF60" s="4111"/>
      <c r="DG60" s="4112"/>
      <c r="DH60" s="3656"/>
      <c r="DI60" s="3908"/>
      <c r="DJ60" s="3908" t="str">
        <f>IF(T60="","",T60)</f>
        <v>Добавить группу потребителей</v>
      </c>
      <c r="DK60" s="3908"/>
      <c r="DL60" s="3908"/>
    </row>
    <row s="4113" customFormat="1" customHeight="1" ht="14.25">
      <c r="A61" s="3896"/>
      <c r="B61" s="3896"/>
      <c r="C61" s="3896"/>
      <c r="D61" s="3896"/>
      <c r="E61" s="3897"/>
      <c r="F61" s="3897"/>
      <c r="G61" s="3897"/>
      <c r="H61" s="3898">
        <v>1</v>
      </c>
      <c r="I61" s="3896"/>
      <c r="J61" s="3896"/>
      <c r="K61" s="3896"/>
      <c r="L61" s="3899"/>
      <c r="M61" s="3900"/>
      <c r="N61" s="3900"/>
      <c r="O61" s="3647"/>
      <c r="P61" s="4114"/>
      <c r="Q61" s="4115"/>
      <c r="R61" s="4116"/>
      <c r="S61" s="4117"/>
      <c r="T61" s="4118" t="s">
        <v>735</v>
      </c>
      <c r="U61" s="4119"/>
      <c r="V61" s="4120"/>
      <c r="W61" s="4121"/>
      <c r="X61" s="4122"/>
      <c r="Y61" s="4123"/>
      <c r="Z61" s="4124"/>
      <c r="AA61" s="4125"/>
      <c r="AB61" s="4126"/>
      <c r="AC61" s="4127"/>
      <c r="AD61" s="4128"/>
      <c r="AE61" s="4129"/>
      <c r="AF61" s="4130"/>
      <c r="AG61" s="4131"/>
      <c r="AH61" s="4132"/>
      <c r="AI61" s="4133"/>
      <c r="AJ61" s="4134"/>
      <c r="AK61" s="4135"/>
      <c r="AL61" s="4136"/>
      <c r="AM61" s="4137"/>
      <c r="AN61" s="4138"/>
      <c r="AO61" s="4139"/>
      <c r="AP61" s="4140"/>
      <c r="AQ61" s="4141"/>
      <c r="AR61" s="4142"/>
      <c r="AS61" s="4143"/>
      <c r="AT61" s="4144"/>
      <c r="AU61" s="4145"/>
      <c r="AV61" s="4146"/>
      <c r="AW61" s="4147"/>
      <c r="AX61" s="4148"/>
      <c r="AY61" s="4149"/>
      <c r="AZ61" s="4150"/>
      <c r="BA61" s="4151"/>
      <c r="BB61" s="4152"/>
      <c r="BC61" s="4153"/>
      <c r="BD61" s="4154"/>
      <c r="BE61" s="4155"/>
      <c r="BF61" s="4156"/>
      <c r="BG61" s="4157"/>
      <c r="BH61" s="4158"/>
      <c r="BI61" s="4159"/>
      <c r="BJ61" s="4160"/>
      <c r="BK61" s="4161"/>
      <c r="BL61" s="4162"/>
      <c r="BM61" s="4163"/>
      <c r="BN61" s="4164"/>
      <c r="BO61" s="4165"/>
      <c r="BP61" s="4166"/>
      <c r="BQ61" s="4167"/>
      <c r="BR61" s="4168"/>
      <c r="BS61" s="4169"/>
      <c r="BT61" s="4170"/>
      <c r="BU61" s="4171"/>
      <c r="BV61" s="4172"/>
      <c r="BW61" s="4173"/>
      <c r="BX61" s="4174"/>
      <c r="BY61" s="4175"/>
      <c r="BZ61" s="4176"/>
      <c r="CA61" s="4177"/>
      <c r="CB61" s="4178"/>
      <c r="CC61" s="4179"/>
      <c r="CD61" s="4180"/>
      <c r="CE61" s="4181"/>
      <c r="CF61" s="4182"/>
      <c r="CG61" s="4183"/>
      <c r="CH61" s="4184"/>
      <c r="CI61" s="4185"/>
      <c r="CJ61" s="4186"/>
      <c r="CK61" s="4187"/>
      <c r="CL61" s="4188"/>
      <c r="CM61" s="4189"/>
      <c r="CN61" s="4190"/>
      <c r="CO61" s="4191"/>
      <c r="CP61" s="4192"/>
      <c r="CQ61" s="4193"/>
      <c r="CR61" s="4194"/>
      <c r="CS61" s="4195"/>
      <c r="CT61" s="4196"/>
      <c r="CU61" s="4197"/>
      <c r="CV61" s="4198"/>
      <c r="CW61" s="4199"/>
      <c r="CX61" s="4200"/>
      <c r="CY61" s="4201"/>
      <c r="CZ61" s="4202"/>
      <c r="DA61" s="4203"/>
      <c r="DB61" s="4204"/>
      <c r="DC61" s="4205"/>
      <c r="DD61" s="4206"/>
      <c r="DE61" s="4207"/>
      <c r="DF61" s="4208"/>
      <c r="DG61" s="4209"/>
      <c r="DH61" s="3656"/>
      <c r="DI61" s="3908"/>
      <c r="DJ61" s="3908" t="str">
        <f>IF(T61="","",T61)</f>
        <v>Добавить схему подключения</v>
      </c>
      <c r="DK61" s="3908"/>
      <c r="DL61" s="3908"/>
    </row>
    <row s="3313" customFormat="1" customHeight="1" ht="0.75">
      <c r="A62" s="1373" t="s">
        <v>244</v>
      </c>
      <c r="B62" s="1373" t="s">
        <v>245</v>
      </c>
      <c r="C62" s="1373" t="s">
        <v>246</v>
      </c>
      <c r="D62" s="1344"/>
      <c r="E62" s="2108"/>
      <c r="F62" s="2108"/>
      <c r="G62" s="2107"/>
      <c r="H62" s="1344"/>
      <c r="I62" s="1344"/>
      <c r="J62" s="1344"/>
      <c r="K62" s="1344"/>
      <c r="L62" s="1369"/>
      <c r="M62" s="1345"/>
      <c r="N62" s="1345"/>
      <c r="P62" s="1346"/>
      <c r="Q62" s="1347"/>
      <c r="R62" s="1346"/>
      <c r="S62" s="1352"/>
      <c r="T62" s="1355" t="s">
        <v>250</v>
      </c>
      <c r="U62" s="1354"/>
      <c r="V62" s="1354"/>
      <c r="W62" s="1354"/>
      <c r="X62" s="1354"/>
      <c r="Y62" s="1354"/>
      <c r="Z62" s="1354"/>
      <c r="AA62" s="1354"/>
      <c r="AB62" s="1354"/>
      <c r="AC62" s="1354"/>
      <c r="AD62" s="1354"/>
      <c r="AE62" s="1354"/>
      <c r="AF62" s="1354"/>
      <c r="AG62" s="1354"/>
      <c r="AH62" s="1354"/>
      <c r="AI62" s="1354"/>
      <c r="AJ62" s="1354"/>
      <c r="AK62" s="1354"/>
      <c r="AL62" s="3646"/>
      <c r="AM62" s="3646"/>
      <c r="AN62" s="3646"/>
      <c r="AO62" s="3646"/>
      <c r="AP62" s="3646"/>
      <c r="AQ62" s="3646"/>
      <c r="AR62" s="3646"/>
      <c r="AS62" s="3646"/>
      <c r="AT62" s="3646"/>
      <c r="AU62" s="3646"/>
      <c r="AV62" s="3646"/>
      <c r="AW62" s="3646"/>
      <c r="AX62" s="3646"/>
      <c r="AY62" s="3646"/>
      <c r="AZ62" s="3646"/>
      <c r="BA62" s="3646"/>
      <c r="BB62" s="3646"/>
      <c r="BC62" s="3646"/>
      <c r="BD62" s="3646"/>
      <c r="BE62" s="3646"/>
      <c r="BF62" s="3646"/>
      <c r="BG62" s="3646"/>
      <c r="BH62" s="3646"/>
      <c r="BI62" s="3646"/>
      <c r="BJ62" s="3646"/>
      <c r="BK62" s="3646"/>
      <c r="BL62" s="3646"/>
      <c r="BM62" s="3646"/>
      <c r="BN62" s="3646"/>
      <c r="BO62" s="3646"/>
      <c r="BP62" s="3646"/>
      <c r="BQ62" s="3646"/>
      <c r="BR62" s="3646"/>
      <c r="BS62" s="3646"/>
      <c r="BT62" s="3646"/>
      <c r="BU62" s="3646"/>
      <c r="BV62" s="3646"/>
      <c r="BW62" s="3646"/>
      <c r="BX62" s="3646"/>
      <c r="BY62" s="3646"/>
      <c r="BZ62" s="3646"/>
      <c r="CA62" s="3646"/>
      <c r="CB62" s="3646"/>
      <c r="CC62" s="3646"/>
      <c r="CD62" s="3646"/>
      <c r="CE62" s="3646"/>
      <c r="CF62" s="3646"/>
      <c r="CG62" s="3646"/>
      <c r="CH62" s="3646"/>
      <c r="CI62" s="3646"/>
      <c r="CJ62" s="3646"/>
      <c r="CK62" s="3646"/>
      <c r="CL62" s="3646"/>
      <c r="CM62" s="3646"/>
      <c r="CN62" s="3646"/>
      <c r="CO62" s="3646"/>
      <c r="CP62" s="3646"/>
      <c r="CQ62" s="3646"/>
      <c r="CR62" s="3646"/>
      <c r="CS62" s="3646"/>
      <c r="CT62" s="3646"/>
      <c r="CU62" s="3646"/>
      <c r="CV62" s="3646"/>
      <c r="CW62" s="3646"/>
      <c r="CX62" s="3646"/>
      <c r="CY62" s="3646"/>
      <c r="CZ62" s="3646"/>
      <c r="DA62" s="3646"/>
      <c r="DB62" s="3646"/>
      <c r="DC62" s="3646"/>
      <c r="DD62" s="3646"/>
      <c r="DE62" s="3646"/>
      <c r="DF62" s="1354"/>
      <c r="DG62" s="1354"/>
      <c r="DI62" s="795"/>
      <c r="DJ62" s="795" t="str">
        <f>IF(T62="","",T62)</f>
        <v>Добавить источник для дифференциации</v>
      </c>
      <c r="DK62" s="795"/>
      <c r="DL62" s="795"/>
    </row>
    <row s="3313" customFormat="1" customHeight="1" ht="0.75">
      <c r="A63" s="1373" t="s">
        <v>244</v>
      </c>
      <c r="B63" s="1373" t="s">
        <v>245</v>
      </c>
      <c r="C63" s="1344"/>
      <c r="D63" s="1344"/>
      <c r="E63" s="2108"/>
      <c r="F63" s="2107"/>
      <c r="G63" s="1344"/>
      <c r="H63" s="1344"/>
      <c r="I63" s="1344"/>
      <c r="J63" s="1344"/>
      <c r="K63" s="1344"/>
      <c r="L63" s="1369"/>
      <c r="M63" s="1351"/>
      <c r="N63" s="1351"/>
      <c r="P63" s="1346"/>
      <c r="Q63" s="1347"/>
      <c r="R63" s="1346"/>
      <c r="S63" s="1352"/>
      <c r="T63" s="1355" t="s">
        <v>251</v>
      </c>
      <c r="U63" s="1354"/>
      <c r="V63" s="1354"/>
      <c r="W63" s="1354"/>
      <c r="X63" s="1354"/>
      <c r="Y63" s="1354"/>
      <c r="Z63" s="1354"/>
      <c r="AA63" s="1354"/>
      <c r="AB63" s="1354"/>
      <c r="AC63" s="1354"/>
      <c r="AD63" s="1354"/>
      <c r="AE63" s="1354"/>
      <c r="AF63" s="1354"/>
      <c r="AG63" s="1354"/>
      <c r="AH63" s="1354"/>
      <c r="AI63" s="1354"/>
      <c r="AJ63" s="1354"/>
      <c r="AK63" s="1354"/>
      <c r="AL63" s="3646"/>
      <c r="AM63" s="3646"/>
      <c r="AN63" s="3646"/>
      <c r="AO63" s="3646"/>
      <c r="AP63" s="3646"/>
      <c r="AQ63" s="3646"/>
      <c r="AR63" s="3646"/>
      <c r="AS63" s="3646"/>
      <c r="AT63" s="3646"/>
      <c r="AU63" s="3646"/>
      <c r="AV63" s="3646"/>
      <c r="AW63" s="3646"/>
      <c r="AX63" s="3646"/>
      <c r="AY63" s="3646"/>
      <c r="AZ63" s="3646"/>
      <c r="BA63" s="3646"/>
      <c r="BB63" s="3646"/>
      <c r="BC63" s="3646"/>
      <c r="BD63" s="3646"/>
      <c r="BE63" s="3646"/>
      <c r="BF63" s="3646"/>
      <c r="BG63" s="3646"/>
      <c r="BH63" s="3646"/>
      <c r="BI63" s="3646"/>
      <c r="BJ63" s="3646"/>
      <c r="BK63" s="3646"/>
      <c r="BL63" s="3646"/>
      <c r="BM63" s="3646"/>
      <c r="BN63" s="3646"/>
      <c r="BO63" s="3646"/>
      <c r="BP63" s="3646"/>
      <c r="BQ63" s="3646"/>
      <c r="BR63" s="3646"/>
      <c r="BS63" s="3646"/>
      <c r="BT63" s="3646"/>
      <c r="BU63" s="3646"/>
      <c r="BV63" s="3646"/>
      <c r="BW63" s="3646"/>
      <c r="BX63" s="3646"/>
      <c r="BY63" s="3646"/>
      <c r="BZ63" s="3646"/>
      <c r="CA63" s="3646"/>
      <c r="CB63" s="3646"/>
      <c r="CC63" s="3646"/>
      <c r="CD63" s="3646"/>
      <c r="CE63" s="3646"/>
      <c r="CF63" s="3646"/>
      <c r="CG63" s="3646"/>
      <c r="CH63" s="3646"/>
      <c r="CI63" s="3646"/>
      <c r="CJ63" s="3646"/>
      <c r="CK63" s="3646"/>
      <c r="CL63" s="3646"/>
      <c r="CM63" s="3646"/>
      <c r="CN63" s="3646"/>
      <c r="CO63" s="3646"/>
      <c r="CP63" s="3646"/>
      <c r="CQ63" s="3646"/>
      <c r="CR63" s="3646"/>
      <c r="CS63" s="3646"/>
      <c r="CT63" s="3646"/>
      <c r="CU63" s="3646"/>
      <c r="CV63" s="3646"/>
      <c r="CW63" s="3646"/>
      <c r="CX63" s="3646"/>
      <c r="CY63" s="3646"/>
      <c r="CZ63" s="3646"/>
      <c r="DA63" s="3646"/>
      <c r="DB63" s="3646"/>
      <c r="DC63" s="3646"/>
      <c r="DD63" s="3646"/>
      <c r="DE63" s="3646"/>
      <c r="DF63" s="1354"/>
      <c r="DG63" s="1354"/>
      <c r="DI63" s="795"/>
      <c r="DJ63" s="795" t="str">
        <f>IF(T63="","",T63)</f>
        <v>Добавить централизованную систему для дифференциации</v>
      </c>
      <c r="DK63" s="795"/>
      <c r="DL63" s="795"/>
    </row>
    <row s="4210" customFormat="1" customHeight="1" ht="21">
      <c r="A64" s="3896"/>
      <c r="B64" s="3896" t="s">
        <v>252</v>
      </c>
      <c r="C64" s="3896"/>
      <c r="D64" s="3896"/>
      <c r="E64" s="3897"/>
      <c r="F64" s="3898" t="s">
        <v>102</v>
      </c>
      <c r="G64" s="3896"/>
      <c r="H64" s="3896"/>
      <c r="I64" s="3896"/>
      <c r="J64" s="3896"/>
      <c r="K64" s="3896"/>
      <c r="L64" s="3899"/>
      <c r="M64" s="3900"/>
      <c r="N64" s="3900"/>
      <c r="O64" s="3900"/>
      <c r="P64" s="4211"/>
      <c r="Q64" s="3902"/>
      <c r="R64" s="3903"/>
      <c r="S64" s="3904" t="str">
        <f>INDEX(PT_DIFFERENTIATION_NUM_TER,MATCH(B64,PT_DIFFERENTIATION_TER_ID,0))</f>
        <v>1.2</v>
      </c>
      <c r="T64" s="4212" t="s">
        <v>719</v>
      </c>
      <c r="U64" s="3906"/>
      <c r="V64" s="3414"/>
      <c r="W64" s="3415"/>
      <c r="X64" s="3415"/>
      <c r="Y64" s="3415"/>
      <c r="Z64" s="3415"/>
      <c r="AA64" s="3415"/>
      <c r="AB64" s="3415"/>
      <c r="AC64" s="3416"/>
      <c r="AD64" s="3414" t="str">
        <f>INDEX(PT_DIFFERENTIATION_TER,MATCH(B64,PT_DIFFERENTIATION_TER_ID,0))</f>
        <v>Территория 2</v>
      </c>
      <c r="AE64" s="3415"/>
      <c r="AF64" s="3415"/>
      <c r="AG64" s="3415"/>
      <c r="AH64" s="3415"/>
      <c r="AI64" s="3415"/>
      <c r="AJ64" s="3415"/>
      <c r="AK64" s="3415"/>
      <c r="AL64" s="3414"/>
      <c r="AM64" s="3415"/>
      <c r="AN64" s="3415"/>
      <c r="AO64" s="3415"/>
      <c r="AP64" s="3415"/>
      <c r="AQ64" s="3415"/>
      <c r="AR64" s="3415"/>
      <c r="AS64" s="3416"/>
      <c r="AT64" s="3414"/>
      <c r="AU64" s="3415"/>
      <c r="AV64" s="3415"/>
      <c r="AW64" s="3415"/>
      <c r="AX64" s="3415"/>
      <c r="AY64" s="3415"/>
      <c r="AZ64" s="3415"/>
      <c r="BA64" s="3416"/>
      <c r="BB64" s="3414"/>
      <c r="BC64" s="3415"/>
      <c r="BD64" s="3415"/>
      <c r="BE64" s="3415"/>
      <c r="BF64" s="3415"/>
      <c r="BG64" s="3415"/>
      <c r="BH64" s="3415"/>
      <c r="BI64" s="3416"/>
      <c r="BJ64" s="3414"/>
      <c r="BK64" s="3415"/>
      <c r="BL64" s="3415"/>
      <c r="BM64" s="3415"/>
      <c r="BN64" s="3415"/>
      <c r="BO64" s="3415"/>
      <c r="BP64" s="3415"/>
      <c r="BQ64" s="3416"/>
      <c r="BR64" s="3414"/>
      <c r="BS64" s="3415"/>
      <c r="BT64" s="3415"/>
      <c r="BU64" s="3415"/>
      <c r="BV64" s="3415"/>
      <c r="BW64" s="3415"/>
      <c r="BX64" s="3415"/>
      <c r="BY64" s="3416"/>
      <c r="BZ64" s="3414"/>
      <c r="CA64" s="3415"/>
      <c r="CB64" s="3415"/>
      <c r="CC64" s="3415"/>
      <c r="CD64" s="3415"/>
      <c r="CE64" s="3415"/>
      <c r="CF64" s="3415"/>
      <c r="CG64" s="3416"/>
      <c r="CH64" s="3414"/>
      <c r="CI64" s="3415"/>
      <c r="CJ64" s="3415"/>
      <c r="CK64" s="3415"/>
      <c r="CL64" s="3415"/>
      <c r="CM64" s="3415"/>
      <c r="CN64" s="3415"/>
      <c r="CO64" s="3416"/>
      <c r="CP64" s="3414"/>
      <c r="CQ64" s="3415"/>
      <c r="CR64" s="3415"/>
      <c r="CS64" s="3415"/>
      <c r="CT64" s="3415"/>
      <c r="CU64" s="3415"/>
      <c r="CV64" s="3415"/>
      <c r="CW64" s="3416"/>
      <c r="CX64" s="3414"/>
      <c r="CY64" s="3415"/>
      <c r="CZ64" s="3415"/>
      <c r="DA64" s="3415"/>
      <c r="DB64" s="3415"/>
      <c r="DC64" s="3415"/>
      <c r="DD64" s="3415"/>
      <c r="DE64" s="3416"/>
      <c r="DF64" s="3416"/>
      <c r="DG64" s="3907" t="s">
        <v>720</v>
      </c>
      <c r="DH64" s="3656"/>
      <c r="DI64" s="3908"/>
      <c r="DJ64" s="3908" t="str">
        <f>IF(T64="","",T64)</f>
        <v>Территория действия тарифа</v>
      </c>
      <c r="DK64" s="3908"/>
      <c r="DL64" s="3908"/>
    </row>
    <row s="4213" customFormat="1" customHeight="1" ht="23.25">
      <c r="A65" s="3896"/>
      <c r="B65" s="3896"/>
      <c r="C65" s="3896" t="s">
        <v>253</v>
      </c>
      <c r="D65" s="3896"/>
      <c r="E65" s="3897"/>
      <c r="F65" s="3897">
        <v>1</v>
      </c>
      <c r="G65" s="3898">
        <v>1</v>
      </c>
      <c r="H65" s="3896"/>
      <c r="I65" s="3896"/>
      <c r="J65" s="3896"/>
      <c r="K65" s="3896"/>
      <c r="L65" s="3899"/>
      <c r="M65" s="3900"/>
      <c r="N65" s="3900"/>
      <c r="O65" s="3900"/>
      <c r="P65" s="3901"/>
      <c r="Q65" s="3902"/>
      <c r="R65" s="3903"/>
      <c r="S65" s="3904" t="str">
        <f>INDEX(PT_DIFFERENTIATION_NUM_CS,MATCH(C65,PT_DIFFERENTIATION_CS_ID,0))</f>
        <v>1.2.1</v>
      </c>
      <c r="T65" s="4214" t="s">
        <v>721</v>
      </c>
      <c r="U65" s="3906"/>
      <c r="V65" s="3414"/>
      <c r="W65" s="3415"/>
      <c r="X65" s="3415"/>
      <c r="Y65" s="3415"/>
      <c r="Z65" s="3415"/>
      <c r="AA65" s="3415"/>
      <c r="AB65" s="3415"/>
      <c r="AC65" s="3416"/>
      <c r="AD65" s="3414" t="str">
        <f>INDEX(PT_DIFFERENTIATION_CS,MATCH(C65,PT_DIFFERENTIATION_CS_ID,0))</f>
        <v>без дифференциации</v>
      </c>
      <c r="AE65" s="3415"/>
      <c r="AF65" s="3415"/>
      <c r="AG65" s="3415"/>
      <c r="AH65" s="3415"/>
      <c r="AI65" s="3415"/>
      <c r="AJ65" s="3415"/>
      <c r="AK65" s="3415"/>
      <c r="AL65" s="3414"/>
      <c r="AM65" s="3415"/>
      <c r="AN65" s="3415"/>
      <c r="AO65" s="3415"/>
      <c r="AP65" s="3415"/>
      <c r="AQ65" s="3415"/>
      <c r="AR65" s="3415"/>
      <c r="AS65" s="3416"/>
      <c r="AT65" s="3414"/>
      <c r="AU65" s="3415"/>
      <c r="AV65" s="3415"/>
      <c r="AW65" s="3415"/>
      <c r="AX65" s="3415"/>
      <c r="AY65" s="3415"/>
      <c r="AZ65" s="3415"/>
      <c r="BA65" s="3416"/>
      <c r="BB65" s="3414"/>
      <c r="BC65" s="3415"/>
      <c r="BD65" s="3415"/>
      <c r="BE65" s="3415"/>
      <c r="BF65" s="3415"/>
      <c r="BG65" s="3415"/>
      <c r="BH65" s="3415"/>
      <c r="BI65" s="3416"/>
      <c r="BJ65" s="3414"/>
      <c r="BK65" s="3415"/>
      <c r="BL65" s="3415"/>
      <c r="BM65" s="3415"/>
      <c r="BN65" s="3415"/>
      <c r="BO65" s="3415"/>
      <c r="BP65" s="3415"/>
      <c r="BQ65" s="3416"/>
      <c r="BR65" s="3414"/>
      <c r="BS65" s="3415"/>
      <c r="BT65" s="3415"/>
      <c r="BU65" s="3415"/>
      <c r="BV65" s="3415"/>
      <c r="BW65" s="3415"/>
      <c r="BX65" s="3415"/>
      <c r="BY65" s="3416"/>
      <c r="BZ65" s="3414"/>
      <c r="CA65" s="3415"/>
      <c r="CB65" s="3415"/>
      <c r="CC65" s="3415"/>
      <c r="CD65" s="3415"/>
      <c r="CE65" s="3415"/>
      <c r="CF65" s="3415"/>
      <c r="CG65" s="3416"/>
      <c r="CH65" s="3414"/>
      <c r="CI65" s="3415"/>
      <c r="CJ65" s="3415"/>
      <c r="CK65" s="3415"/>
      <c r="CL65" s="3415"/>
      <c r="CM65" s="3415"/>
      <c r="CN65" s="3415"/>
      <c r="CO65" s="3416"/>
      <c r="CP65" s="3414"/>
      <c r="CQ65" s="3415"/>
      <c r="CR65" s="3415"/>
      <c r="CS65" s="3415"/>
      <c r="CT65" s="3415"/>
      <c r="CU65" s="3415"/>
      <c r="CV65" s="3415"/>
      <c r="CW65" s="3416"/>
      <c r="CX65" s="3414"/>
      <c r="CY65" s="3415"/>
      <c r="CZ65" s="3415"/>
      <c r="DA65" s="3415"/>
      <c r="DB65" s="3415"/>
      <c r="DC65" s="3415"/>
      <c r="DD65" s="3415"/>
      <c r="DE65" s="3416"/>
      <c r="DF65" s="3416"/>
      <c r="DG65" s="3907" t="s">
        <v>722</v>
      </c>
      <c r="DH65" s="3656"/>
      <c r="DI65" s="3908"/>
      <c r="DJ65" s="3908" t="str">
        <f>IF(T65="","",T65)</f>
        <v>Наименование системы теплоснабжения </v>
      </c>
      <c r="DK65" s="3908"/>
      <c r="DL65" s="3908"/>
    </row>
    <row s="4215" customFormat="1" customHeight="1" ht="21">
      <c r="A66" s="3896"/>
      <c r="B66" s="3896"/>
      <c r="C66" s="3896"/>
      <c r="D66" s="3896" t="s">
        <v>254</v>
      </c>
      <c r="E66" s="3897"/>
      <c r="F66" s="3897">
        <v>1</v>
      </c>
      <c r="G66" s="3897"/>
      <c r="H66" s="3898">
        <v>1</v>
      </c>
      <c r="I66" s="3896"/>
      <c r="J66" s="3896"/>
      <c r="K66" s="3896"/>
      <c r="L66" s="3899"/>
      <c r="M66" s="3900"/>
      <c r="N66" s="3900"/>
      <c r="O66" s="3900"/>
      <c r="P66" s="3901"/>
      <c r="Q66" s="3902"/>
      <c r="R66" s="3903"/>
      <c r="S66" s="3904" t="str">
        <f>INDEX(PT_DIFFERENTIATION_NUM_IST_TE,MATCH(D66,PT_DIFFERENTIATION_IST_TE_ID,0))</f>
        <v>1.2.1.1</v>
      </c>
      <c r="T66" s="3905" t="s">
        <v>723</v>
      </c>
      <c r="U66" s="3906"/>
      <c r="V66" s="3414"/>
      <c r="W66" s="3415"/>
      <c r="X66" s="3415"/>
      <c r="Y66" s="3415"/>
      <c r="Z66" s="3415"/>
      <c r="AA66" s="3415"/>
      <c r="AB66" s="3415"/>
      <c r="AC66" s="3416"/>
      <c r="AD66" s="3414" t="str">
        <f>INDEX(PT_DIFFERENTIATION_IST_TE,MATCH(D66,PT_DIFFERENTIATION_IST_TE_ID,0))</f>
        <v>без дифференциации</v>
      </c>
      <c r="AE66" s="3415"/>
      <c r="AF66" s="3415"/>
      <c r="AG66" s="3415"/>
      <c r="AH66" s="3415"/>
      <c r="AI66" s="3415"/>
      <c r="AJ66" s="3415"/>
      <c r="AK66" s="3415"/>
      <c r="AL66" s="3414"/>
      <c r="AM66" s="3415"/>
      <c r="AN66" s="3415"/>
      <c r="AO66" s="3415"/>
      <c r="AP66" s="3415"/>
      <c r="AQ66" s="3415"/>
      <c r="AR66" s="3415"/>
      <c r="AS66" s="3416"/>
      <c r="AT66" s="3414"/>
      <c r="AU66" s="3415"/>
      <c r="AV66" s="3415"/>
      <c r="AW66" s="3415"/>
      <c r="AX66" s="3415"/>
      <c r="AY66" s="3415"/>
      <c r="AZ66" s="3415"/>
      <c r="BA66" s="3416"/>
      <c r="BB66" s="3414"/>
      <c r="BC66" s="3415"/>
      <c r="BD66" s="3415"/>
      <c r="BE66" s="3415"/>
      <c r="BF66" s="3415"/>
      <c r="BG66" s="3415"/>
      <c r="BH66" s="3415"/>
      <c r="BI66" s="3416"/>
      <c r="BJ66" s="3414"/>
      <c r="BK66" s="3415"/>
      <c r="BL66" s="3415"/>
      <c r="BM66" s="3415"/>
      <c r="BN66" s="3415"/>
      <c r="BO66" s="3415"/>
      <c r="BP66" s="3415"/>
      <c r="BQ66" s="3416"/>
      <c r="BR66" s="3414"/>
      <c r="BS66" s="3415"/>
      <c r="BT66" s="3415"/>
      <c r="BU66" s="3415"/>
      <c r="BV66" s="3415"/>
      <c r="BW66" s="3415"/>
      <c r="BX66" s="3415"/>
      <c r="BY66" s="3416"/>
      <c r="BZ66" s="3414"/>
      <c r="CA66" s="3415"/>
      <c r="CB66" s="3415"/>
      <c r="CC66" s="3415"/>
      <c r="CD66" s="3415"/>
      <c r="CE66" s="3415"/>
      <c r="CF66" s="3415"/>
      <c r="CG66" s="3416"/>
      <c r="CH66" s="3414"/>
      <c r="CI66" s="3415"/>
      <c r="CJ66" s="3415"/>
      <c r="CK66" s="3415"/>
      <c r="CL66" s="3415"/>
      <c r="CM66" s="3415"/>
      <c r="CN66" s="3415"/>
      <c r="CO66" s="3416"/>
      <c r="CP66" s="3414"/>
      <c r="CQ66" s="3415"/>
      <c r="CR66" s="3415"/>
      <c r="CS66" s="3415"/>
      <c r="CT66" s="3415"/>
      <c r="CU66" s="3415"/>
      <c r="CV66" s="3415"/>
      <c r="CW66" s="3416"/>
      <c r="CX66" s="3414"/>
      <c r="CY66" s="3415"/>
      <c r="CZ66" s="3415"/>
      <c r="DA66" s="3415"/>
      <c r="DB66" s="3415"/>
      <c r="DC66" s="3415"/>
      <c r="DD66" s="3415"/>
      <c r="DE66" s="3416"/>
      <c r="DF66" s="3416"/>
      <c r="DG66" s="3907" t="s">
        <v>724</v>
      </c>
      <c r="DH66" s="3656"/>
      <c r="DI66" s="3908"/>
      <c r="DJ66" s="3908" t="str">
        <f>IF(T66="","",T66)</f>
        <v>Источник тепловой энергии  </v>
      </c>
      <c r="DK66" s="3908"/>
      <c r="DL66" s="3908"/>
    </row>
    <row s="4216" customFormat="1" customHeight="1" ht="47.25">
      <c r="A67" s="3896"/>
      <c r="B67" s="3896"/>
      <c r="C67" s="3896"/>
      <c r="D67" s="3896"/>
      <c r="E67" s="3897"/>
      <c r="F67" s="3897">
        <v>1</v>
      </c>
      <c r="G67" s="3897"/>
      <c r="H67" s="3897"/>
      <c r="I67" s="3910" t="str">
        <f>S66&amp;".1"</f>
        <v>1.2.1.1.1</v>
      </c>
      <c r="J67" s="3896"/>
      <c r="K67" s="3896"/>
      <c r="L67" s="3899" t="s">
        <v>725</v>
      </c>
      <c r="M67" s="3647"/>
      <c r="N67" s="3911"/>
      <c r="O67" s="3911"/>
      <c r="P67" s="3912">
        <v>1</v>
      </c>
      <c r="Q67" s="3912"/>
      <c r="R67" s="3913"/>
      <c r="S67" s="3904" t="str">
        <f>$I67</f>
        <v>1.2.1.1.1</v>
      </c>
      <c r="T67" s="3914" t="s">
        <v>726</v>
      </c>
      <c r="U67" s="3906"/>
      <c r="V67" s="3419"/>
      <c r="W67" s="3420"/>
      <c r="X67" s="3420"/>
      <c r="Y67" s="3420"/>
      <c r="Z67" s="3420"/>
      <c r="AA67" s="3420"/>
      <c r="AB67" s="3420"/>
      <c r="AC67" s="3421"/>
      <c r="AD67" s="3419" t="s">
        <v>768</v>
      </c>
      <c r="AE67" s="3420"/>
      <c r="AF67" s="3420"/>
      <c r="AG67" s="3420"/>
      <c r="AH67" s="3420"/>
      <c r="AI67" s="3420"/>
      <c r="AJ67" s="3420"/>
      <c r="AK67" s="3420"/>
      <c r="AL67" s="3419"/>
      <c r="AM67" s="3420"/>
      <c r="AN67" s="3420"/>
      <c r="AO67" s="3420"/>
      <c r="AP67" s="3420"/>
      <c r="AQ67" s="3420"/>
      <c r="AR67" s="3420"/>
      <c r="AS67" s="3421"/>
      <c r="AT67" s="3419"/>
      <c r="AU67" s="3420"/>
      <c r="AV67" s="3420"/>
      <c r="AW67" s="3420"/>
      <c r="AX67" s="3420"/>
      <c r="AY67" s="3420"/>
      <c r="AZ67" s="3420"/>
      <c r="BA67" s="3421"/>
      <c r="BB67" s="3419"/>
      <c r="BC67" s="3420"/>
      <c r="BD67" s="3420"/>
      <c r="BE67" s="3420"/>
      <c r="BF67" s="3420"/>
      <c r="BG67" s="3420"/>
      <c r="BH67" s="3420"/>
      <c r="BI67" s="3421"/>
      <c r="BJ67" s="3419"/>
      <c r="BK67" s="3420"/>
      <c r="BL67" s="3420"/>
      <c r="BM67" s="3420"/>
      <c r="BN67" s="3420"/>
      <c r="BO67" s="3420"/>
      <c r="BP67" s="3420"/>
      <c r="BQ67" s="3421"/>
      <c r="BR67" s="3419"/>
      <c r="BS67" s="3420"/>
      <c r="BT67" s="3420"/>
      <c r="BU67" s="3420"/>
      <c r="BV67" s="3420"/>
      <c r="BW67" s="3420"/>
      <c r="BX67" s="3420"/>
      <c r="BY67" s="3421"/>
      <c r="BZ67" s="3419"/>
      <c r="CA67" s="3420"/>
      <c r="CB67" s="3420"/>
      <c r="CC67" s="3420"/>
      <c r="CD67" s="3420"/>
      <c r="CE67" s="3420"/>
      <c r="CF67" s="3420"/>
      <c r="CG67" s="3421"/>
      <c r="CH67" s="3419"/>
      <c r="CI67" s="3420"/>
      <c r="CJ67" s="3420"/>
      <c r="CK67" s="3420"/>
      <c r="CL67" s="3420"/>
      <c r="CM67" s="3420"/>
      <c r="CN67" s="3420"/>
      <c r="CO67" s="3421"/>
      <c r="CP67" s="3419"/>
      <c r="CQ67" s="3420"/>
      <c r="CR67" s="3420"/>
      <c r="CS67" s="3420"/>
      <c r="CT67" s="3420"/>
      <c r="CU67" s="3420"/>
      <c r="CV67" s="3420"/>
      <c r="CW67" s="3421"/>
      <c r="CX67" s="3419"/>
      <c r="CY67" s="3420"/>
      <c r="CZ67" s="3420"/>
      <c r="DA67" s="3420"/>
      <c r="DB67" s="3420"/>
      <c r="DC67" s="3420"/>
      <c r="DD67" s="3420"/>
      <c r="DE67" s="3421"/>
      <c r="DF67" s="3421"/>
      <c r="DG67" s="3907" t="s">
        <v>727</v>
      </c>
      <c r="DH67" s="3656"/>
      <c r="DI67" s="3908"/>
      <c r="DJ67" s="3908" t="str">
        <f>IF(T67="","",T67)</f>
        <v>Схема подключения теплопотребляющей установки к коллектору источника тепловой энергии</v>
      </c>
      <c r="DK67" s="3908"/>
      <c r="DL67" s="3908"/>
    </row>
    <row s="4217" customFormat="1" customHeight="1" ht="21">
      <c r="A68" s="3896"/>
      <c r="B68" s="3896"/>
      <c r="C68" s="3896"/>
      <c r="D68" s="3896"/>
      <c r="E68" s="3897"/>
      <c r="F68" s="3897">
        <v>1</v>
      </c>
      <c r="G68" s="3897"/>
      <c r="H68" s="3897"/>
      <c r="I68" s="3916"/>
      <c r="J68" s="3910" t="str">
        <f>I67&amp;".1"</f>
        <v>1.2.1.1.1.1</v>
      </c>
      <c r="K68" s="3896"/>
      <c r="L68" s="3899" t="s">
        <v>728</v>
      </c>
      <c r="M68" s="3647"/>
      <c r="N68" s="3647"/>
      <c r="O68" s="3911"/>
      <c r="P68" s="3912"/>
      <c r="Q68" s="3912">
        <v>1</v>
      </c>
      <c r="R68" s="3917"/>
      <c r="S68" s="3904" t="str">
        <f>$J68</f>
        <v>1.2.1.1.1.1</v>
      </c>
      <c r="T68" s="3918" t="s">
        <v>729</v>
      </c>
      <c r="U68" s="3906"/>
      <c r="V68" s="3419"/>
      <c r="W68" s="3420"/>
      <c r="X68" s="3420"/>
      <c r="Y68" s="3420"/>
      <c r="Z68" s="3420"/>
      <c r="AA68" s="3420"/>
      <c r="AB68" s="3420"/>
      <c r="AC68" s="3421"/>
      <c r="AD68" s="3419" t="s">
        <v>769</v>
      </c>
      <c r="AE68" s="3420"/>
      <c r="AF68" s="3420"/>
      <c r="AG68" s="3420"/>
      <c r="AH68" s="3420"/>
      <c r="AI68" s="3420"/>
      <c r="AJ68" s="3420"/>
      <c r="AK68" s="3420"/>
      <c r="AL68" s="3419"/>
      <c r="AM68" s="3420"/>
      <c r="AN68" s="3420"/>
      <c r="AO68" s="3420"/>
      <c r="AP68" s="3420"/>
      <c r="AQ68" s="3420"/>
      <c r="AR68" s="3420"/>
      <c r="AS68" s="3421"/>
      <c r="AT68" s="3419"/>
      <c r="AU68" s="3420"/>
      <c r="AV68" s="3420"/>
      <c r="AW68" s="3420"/>
      <c r="AX68" s="3420"/>
      <c r="AY68" s="3420"/>
      <c r="AZ68" s="3420"/>
      <c r="BA68" s="3421"/>
      <c r="BB68" s="3419"/>
      <c r="BC68" s="3420"/>
      <c r="BD68" s="3420"/>
      <c r="BE68" s="3420"/>
      <c r="BF68" s="3420"/>
      <c r="BG68" s="3420"/>
      <c r="BH68" s="3420"/>
      <c r="BI68" s="3421"/>
      <c r="BJ68" s="3419"/>
      <c r="BK68" s="3420"/>
      <c r="BL68" s="3420"/>
      <c r="BM68" s="3420"/>
      <c r="BN68" s="3420"/>
      <c r="BO68" s="3420"/>
      <c r="BP68" s="3420"/>
      <c r="BQ68" s="3421"/>
      <c r="BR68" s="3419"/>
      <c r="BS68" s="3420"/>
      <c r="BT68" s="3420"/>
      <c r="BU68" s="3420"/>
      <c r="BV68" s="3420"/>
      <c r="BW68" s="3420"/>
      <c r="BX68" s="3420"/>
      <c r="BY68" s="3421"/>
      <c r="BZ68" s="3419"/>
      <c r="CA68" s="3420"/>
      <c r="CB68" s="3420"/>
      <c r="CC68" s="3420"/>
      <c r="CD68" s="3420"/>
      <c r="CE68" s="3420"/>
      <c r="CF68" s="3420"/>
      <c r="CG68" s="3421"/>
      <c r="CH68" s="3419"/>
      <c r="CI68" s="3420"/>
      <c r="CJ68" s="3420"/>
      <c r="CK68" s="3420"/>
      <c r="CL68" s="3420"/>
      <c r="CM68" s="3420"/>
      <c r="CN68" s="3420"/>
      <c r="CO68" s="3421"/>
      <c r="CP68" s="3419"/>
      <c r="CQ68" s="3420"/>
      <c r="CR68" s="3420"/>
      <c r="CS68" s="3420"/>
      <c r="CT68" s="3420"/>
      <c r="CU68" s="3420"/>
      <c r="CV68" s="3420"/>
      <c r="CW68" s="3421"/>
      <c r="CX68" s="3419"/>
      <c r="CY68" s="3420"/>
      <c r="CZ68" s="3420"/>
      <c r="DA68" s="3420"/>
      <c r="DB68" s="3420"/>
      <c r="DC68" s="3420"/>
      <c r="DD68" s="3420"/>
      <c r="DE68" s="3421"/>
      <c r="DF68" s="3421"/>
      <c r="DG68" s="3907" t="s">
        <v>730</v>
      </c>
      <c r="DH68" s="3656"/>
      <c r="DI68" s="3908"/>
      <c r="DJ68" s="3908" t="str">
        <f>IF(T68="","",T68)</f>
        <v>Группа потребителей</v>
      </c>
      <c r="DK68" s="3908"/>
      <c r="DL68" s="3908"/>
    </row>
    <row s="4218" customFormat="1" customHeight="1" ht="21">
      <c r="A69" s="3896"/>
      <c r="B69" s="3896"/>
      <c r="C69" s="3896"/>
      <c r="D69" s="3896"/>
      <c r="E69" s="3897"/>
      <c r="F69" s="3897">
        <v>1</v>
      </c>
      <c r="G69" s="3897"/>
      <c r="H69" s="3897"/>
      <c r="I69" s="3916"/>
      <c r="J69" s="3916"/>
      <c r="K69" s="3910" t="str">
        <f>J68&amp;".1"</f>
        <v>1.2.1.1.1.1.1</v>
      </c>
      <c r="L69" s="3899" t="s">
        <v>731</v>
      </c>
      <c r="M69" s="3647"/>
      <c r="N69" s="3647"/>
      <c r="O69" s="3647"/>
      <c r="P69" s="3912"/>
      <c r="Q69" s="3912"/>
      <c r="R69" s="3917">
        <v>1</v>
      </c>
      <c r="S69" s="3904" t="str">
        <f>$K69</f>
        <v>1.2.1.1.1.1.1</v>
      </c>
      <c r="T69" s="3920" t="s">
        <v>770</v>
      </c>
      <c r="U69" s="3906"/>
      <c r="V69" s="3422"/>
      <c r="W69" s="3423"/>
      <c r="X69" s="3422"/>
      <c r="Y69" s="3424"/>
      <c r="Z69" s="3425"/>
      <c r="AA69" s="2871" t="s">
        <v>61</v>
      </c>
      <c r="AB69" s="3425"/>
      <c r="AC69" s="2871" t="s">
        <v>61</v>
      </c>
      <c r="AD69" s="3422">
        <v>3012.72</v>
      </c>
      <c r="AE69" s="3423"/>
      <c r="AF69" s="3422"/>
      <c r="AG69" s="3424"/>
      <c r="AH69" s="3425">
        <v>45292</v>
      </c>
      <c r="AI69" s="2871" t="s">
        <v>61</v>
      </c>
      <c r="AJ69" s="3425">
        <v>45473</v>
      </c>
      <c r="AK69" s="2871" t="s">
        <v>61</v>
      </c>
      <c r="AL69" s="3422">
        <v>3383.28</v>
      </c>
      <c r="AM69" s="3423"/>
      <c r="AN69" s="3422"/>
      <c r="AO69" s="3424"/>
      <c r="AP69" s="3425">
        <v>45474</v>
      </c>
      <c r="AQ69" s="2871" t="s">
        <v>61</v>
      </c>
      <c r="AR69" s="3425">
        <v>45657</v>
      </c>
      <c r="AS69" s="2871" t="s">
        <v>61</v>
      </c>
      <c r="AT69" s="3422">
        <v>3383.28</v>
      </c>
      <c r="AU69" s="3423"/>
      <c r="AV69" s="3422"/>
      <c r="AW69" s="3424"/>
      <c r="AX69" s="3425">
        <v>45658</v>
      </c>
      <c r="AY69" s="2871" t="s">
        <v>61</v>
      </c>
      <c r="AZ69" s="3425">
        <v>45838</v>
      </c>
      <c r="BA69" s="2871" t="s">
        <v>61</v>
      </c>
      <c r="BB69" s="3422">
        <v>3525.38</v>
      </c>
      <c r="BC69" s="3423"/>
      <c r="BD69" s="3422"/>
      <c r="BE69" s="3424"/>
      <c r="BF69" s="3425">
        <v>45839</v>
      </c>
      <c r="BG69" s="2871" t="s">
        <v>61</v>
      </c>
      <c r="BH69" s="3425">
        <v>46022</v>
      </c>
      <c r="BI69" s="2871" t="s">
        <v>61</v>
      </c>
      <c r="BJ69" s="3422">
        <v>3525.38</v>
      </c>
      <c r="BK69" s="3423"/>
      <c r="BL69" s="3422"/>
      <c r="BM69" s="3424"/>
      <c r="BN69" s="3425">
        <v>46023</v>
      </c>
      <c r="BO69" s="2871" t="s">
        <v>61</v>
      </c>
      <c r="BP69" s="3425">
        <v>46203</v>
      </c>
      <c r="BQ69" s="2871" t="s">
        <v>61</v>
      </c>
      <c r="BR69" s="3422">
        <v>3666.4</v>
      </c>
      <c r="BS69" s="3423"/>
      <c r="BT69" s="3422"/>
      <c r="BU69" s="3424"/>
      <c r="BV69" s="3425">
        <v>46204</v>
      </c>
      <c r="BW69" s="2871" t="s">
        <v>61</v>
      </c>
      <c r="BX69" s="3425">
        <v>46387</v>
      </c>
      <c r="BY69" s="2871" t="s">
        <v>61</v>
      </c>
      <c r="BZ69" s="3422">
        <v>3666.4</v>
      </c>
      <c r="CA69" s="3423"/>
      <c r="CB69" s="3422"/>
      <c r="CC69" s="3424"/>
      <c r="CD69" s="3425">
        <v>46388</v>
      </c>
      <c r="CE69" s="2871" t="s">
        <v>61</v>
      </c>
      <c r="CF69" s="3425">
        <v>46568</v>
      </c>
      <c r="CG69" s="2871" t="s">
        <v>61</v>
      </c>
      <c r="CH69" s="3422">
        <v>3813.06</v>
      </c>
      <c r="CI69" s="3423"/>
      <c r="CJ69" s="3422"/>
      <c r="CK69" s="3424"/>
      <c r="CL69" s="3425">
        <v>46569</v>
      </c>
      <c r="CM69" s="2871" t="s">
        <v>61</v>
      </c>
      <c r="CN69" s="3425">
        <v>46752</v>
      </c>
      <c r="CO69" s="2871" t="s">
        <v>61</v>
      </c>
      <c r="CP69" s="3422">
        <v>3813.06</v>
      </c>
      <c r="CQ69" s="3423"/>
      <c r="CR69" s="3422"/>
      <c r="CS69" s="3424"/>
      <c r="CT69" s="3425">
        <v>46753</v>
      </c>
      <c r="CU69" s="2871" t="s">
        <v>61</v>
      </c>
      <c r="CV69" s="3425">
        <v>46934</v>
      </c>
      <c r="CW69" s="2871" t="s">
        <v>61</v>
      </c>
      <c r="CX69" s="3422">
        <v>3965.58</v>
      </c>
      <c r="CY69" s="3423"/>
      <c r="CZ69" s="3422"/>
      <c r="DA69" s="3424"/>
      <c r="DB69" s="3425">
        <v>46935</v>
      </c>
      <c r="DC69" s="2871" t="s">
        <v>61</v>
      </c>
      <c r="DD69" s="3425">
        <v>47118</v>
      </c>
      <c r="DE69" s="2871" t="s">
        <v>61</v>
      </c>
      <c r="DF69" s="3423"/>
      <c r="DG69" s="3921" t="s">
        <v>732</v>
      </c>
      <c r="DH69" s="3656">
        <f>STRCHECKDATE(V70:DF70)</f>
      </c>
      <c r="DI69" s="3908"/>
      <c r="DJ69" s="3908" t="str">
        <f>IF(T69="","",T69)</f>
        <v>вода</v>
      </c>
      <c r="DK69" s="3908"/>
      <c r="DL69" s="3908"/>
    </row>
    <row s="4219" customFormat="1" customHeight="1" ht="0.75">
      <c r="A70" s="3896"/>
      <c r="B70" s="3896"/>
      <c r="C70" s="3896"/>
      <c r="D70" s="3896"/>
      <c r="E70" s="3897"/>
      <c r="F70" s="3897">
        <v>1</v>
      </c>
      <c r="G70" s="3897"/>
      <c r="H70" s="3897"/>
      <c r="I70" s="3916"/>
      <c r="J70" s="3916"/>
      <c r="K70" s="3910"/>
      <c r="L70" s="3899"/>
      <c r="M70" s="3647"/>
      <c r="N70" s="3647"/>
      <c r="O70" s="3647"/>
      <c r="P70" s="3912"/>
      <c r="Q70" s="3912"/>
      <c r="R70" s="3917"/>
      <c r="S70" s="3923"/>
      <c r="T70" s="3906"/>
      <c r="U70" s="3906"/>
      <c r="V70" s="3423"/>
      <c r="W70" s="3423"/>
      <c r="X70" s="3423"/>
      <c r="Y70" s="3427" t="str">
        <f>Z69&amp;"-"&amp;AB69</f>
        <v>-</v>
      </c>
      <c r="Z70" s="3428"/>
      <c r="AA70" s="2871"/>
      <c r="AB70" s="3428"/>
      <c r="AC70" s="2871"/>
      <c r="AD70" s="3423"/>
      <c r="AE70" s="3423"/>
      <c r="AF70" s="3423"/>
      <c r="AG70" s="3427" t="str">
        <f>AH69&amp;"-"&amp;AJ69</f>
        <v>45292-45473</v>
      </c>
      <c r="AH70" s="3428"/>
      <c r="AI70" s="2871"/>
      <c r="AJ70" s="3428"/>
      <c r="AK70" s="2871"/>
      <c r="AL70" s="3423"/>
      <c r="AM70" s="3423"/>
      <c r="AN70" s="3423"/>
      <c r="AO70" s="3427" t="str">
        <f>AP69&amp;"-"&amp;AR69</f>
        <v>45474-45657</v>
      </c>
      <c r="AP70" s="3428"/>
      <c r="AQ70" s="2871"/>
      <c r="AR70" s="3428"/>
      <c r="AS70" s="2871"/>
      <c r="AT70" s="3423"/>
      <c r="AU70" s="3423"/>
      <c r="AV70" s="3423"/>
      <c r="AW70" s="3427" t="str">
        <f>AX69&amp;"-"&amp;AZ69</f>
        <v>45658-45838</v>
      </c>
      <c r="AX70" s="3428"/>
      <c r="AY70" s="2871"/>
      <c r="AZ70" s="3428"/>
      <c r="BA70" s="2871"/>
      <c r="BB70" s="3423"/>
      <c r="BC70" s="3423"/>
      <c r="BD70" s="3423"/>
      <c r="BE70" s="3427" t="str">
        <f>BF69&amp;"-"&amp;BH69</f>
        <v>45839-46022</v>
      </c>
      <c r="BF70" s="3428"/>
      <c r="BG70" s="2871"/>
      <c r="BH70" s="3428"/>
      <c r="BI70" s="2871"/>
      <c r="BJ70" s="3423"/>
      <c r="BK70" s="3423"/>
      <c r="BL70" s="3423"/>
      <c r="BM70" s="3427" t="str">
        <f>BN69&amp;"-"&amp;BP69</f>
        <v>46023-46203</v>
      </c>
      <c r="BN70" s="3428"/>
      <c r="BO70" s="2871"/>
      <c r="BP70" s="3428"/>
      <c r="BQ70" s="2871"/>
      <c r="BR70" s="3423"/>
      <c r="BS70" s="3423"/>
      <c r="BT70" s="3423"/>
      <c r="BU70" s="3427" t="str">
        <f>BV69&amp;"-"&amp;BX69</f>
        <v>46204-46387</v>
      </c>
      <c r="BV70" s="3428"/>
      <c r="BW70" s="2871"/>
      <c r="BX70" s="3428"/>
      <c r="BY70" s="2871"/>
      <c r="BZ70" s="3423"/>
      <c r="CA70" s="3423"/>
      <c r="CB70" s="3423"/>
      <c r="CC70" s="3427" t="str">
        <f>CD69&amp;"-"&amp;CF69</f>
        <v>46388-46568</v>
      </c>
      <c r="CD70" s="3428"/>
      <c r="CE70" s="2871"/>
      <c r="CF70" s="3428"/>
      <c r="CG70" s="2871"/>
      <c r="CH70" s="3423"/>
      <c r="CI70" s="3423"/>
      <c r="CJ70" s="3423"/>
      <c r="CK70" s="3427" t="str">
        <f>CL69&amp;"-"&amp;CN69</f>
        <v>46569-46752</v>
      </c>
      <c r="CL70" s="3428"/>
      <c r="CM70" s="2871"/>
      <c r="CN70" s="3428"/>
      <c r="CO70" s="2871"/>
      <c r="CP70" s="3423"/>
      <c r="CQ70" s="3423"/>
      <c r="CR70" s="3423"/>
      <c r="CS70" s="3427" t="str">
        <f>CT69&amp;"-"&amp;CV69</f>
        <v>46753-46934</v>
      </c>
      <c r="CT70" s="3428"/>
      <c r="CU70" s="2871"/>
      <c r="CV70" s="3428"/>
      <c r="CW70" s="2871"/>
      <c r="CX70" s="3423"/>
      <c r="CY70" s="3423"/>
      <c r="CZ70" s="3423"/>
      <c r="DA70" s="3427" t="str">
        <f>DB69&amp;"-"&amp;DD69</f>
        <v>46935-47118</v>
      </c>
      <c r="DB70" s="3428"/>
      <c r="DC70" s="2871"/>
      <c r="DD70" s="3428"/>
      <c r="DE70" s="2871"/>
      <c r="DF70" s="3423"/>
      <c r="DG70" s="3924"/>
      <c r="DH70" s="3656"/>
      <c r="DI70" s="3908"/>
      <c r="DJ70" s="3908" t="str">
        <f>IF(T70="","",T70)</f>
        <v/>
      </c>
      <c r="DK70" s="3908"/>
      <c r="DL70" s="3908"/>
    </row>
    <row s="4220" customFormat="1" customHeight="1" ht="15">
      <c r="A71" s="3896"/>
      <c r="B71" s="3896"/>
      <c r="C71" s="3896"/>
      <c r="D71" s="3896"/>
      <c r="E71" s="3897"/>
      <c r="F71" s="3897">
        <v>1</v>
      </c>
      <c r="G71" s="3897"/>
      <c r="H71" s="3897"/>
      <c r="I71" s="3916"/>
      <c r="J71" s="3910"/>
      <c r="K71" s="3896"/>
      <c r="L71" s="3899"/>
      <c r="M71" s="3647"/>
      <c r="N71" s="3647"/>
      <c r="O71" s="3911"/>
      <c r="P71" s="3912"/>
      <c r="Q71" s="3912"/>
      <c r="R71" s="3913"/>
      <c r="S71" s="4221"/>
      <c r="T71" s="4222" t="s">
        <v>733</v>
      </c>
      <c r="U71" s="4223"/>
      <c r="V71" s="4224"/>
      <c r="W71" s="4225"/>
      <c r="X71" s="4226"/>
      <c r="Y71" s="4227"/>
      <c r="Z71" s="4228"/>
      <c r="AA71" s="4229"/>
      <c r="AB71" s="4230"/>
      <c r="AC71" s="4231"/>
      <c r="AD71" s="4232"/>
      <c r="AE71" s="4233"/>
      <c r="AF71" s="4234"/>
      <c r="AG71" s="4235"/>
      <c r="AH71" s="4236"/>
      <c r="AI71" s="4237"/>
      <c r="AJ71" s="4238"/>
      <c r="AK71" s="4239"/>
      <c r="AL71" s="4240"/>
      <c r="AM71" s="4241"/>
      <c r="AN71" s="4242"/>
      <c r="AO71" s="4243"/>
      <c r="AP71" s="4244"/>
      <c r="AQ71" s="4245"/>
      <c r="AR71" s="4246"/>
      <c r="AS71" s="4247"/>
      <c r="AT71" s="4248"/>
      <c r="AU71" s="4249"/>
      <c r="AV71" s="4250"/>
      <c r="AW71" s="4251"/>
      <c r="AX71" s="4252"/>
      <c r="AY71" s="4253"/>
      <c r="AZ71" s="4254"/>
      <c r="BA71" s="4255"/>
      <c r="BB71" s="4256"/>
      <c r="BC71" s="4257"/>
      <c r="BD71" s="4258"/>
      <c r="BE71" s="4259"/>
      <c r="BF71" s="4260"/>
      <c r="BG71" s="4261"/>
      <c r="BH71" s="4262"/>
      <c r="BI71" s="4263"/>
      <c r="BJ71" s="4264"/>
      <c r="BK71" s="4265"/>
      <c r="BL71" s="4266"/>
      <c r="BM71" s="4267"/>
      <c r="BN71" s="4268"/>
      <c r="BO71" s="4269"/>
      <c r="BP71" s="4270"/>
      <c r="BQ71" s="4271"/>
      <c r="BR71" s="4272"/>
      <c r="BS71" s="4273"/>
      <c r="BT71" s="4274"/>
      <c r="BU71" s="4275"/>
      <c r="BV71" s="4276"/>
      <c r="BW71" s="4277"/>
      <c r="BX71" s="4278"/>
      <c r="BY71" s="4279"/>
      <c r="BZ71" s="4280"/>
      <c r="CA71" s="4281"/>
      <c r="CB71" s="4282"/>
      <c r="CC71" s="4283"/>
      <c r="CD71" s="4284"/>
      <c r="CE71" s="4285"/>
      <c r="CF71" s="4286"/>
      <c r="CG71" s="4287"/>
      <c r="CH71" s="4288"/>
      <c r="CI71" s="4289"/>
      <c r="CJ71" s="4290"/>
      <c r="CK71" s="4291"/>
      <c r="CL71" s="4292"/>
      <c r="CM71" s="4293"/>
      <c r="CN71" s="4294"/>
      <c r="CO71" s="4295"/>
      <c r="CP71" s="4296"/>
      <c r="CQ71" s="4297"/>
      <c r="CR71" s="4298"/>
      <c r="CS71" s="4299"/>
      <c r="CT71" s="4300"/>
      <c r="CU71" s="4301"/>
      <c r="CV71" s="4302"/>
      <c r="CW71" s="4303"/>
      <c r="CX71" s="4304"/>
      <c r="CY71" s="4305"/>
      <c r="CZ71" s="4306"/>
      <c r="DA71" s="4307"/>
      <c r="DB71" s="4308"/>
      <c r="DC71" s="4309"/>
      <c r="DD71" s="4310"/>
      <c r="DE71" s="4311"/>
      <c r="DF71" s="4312"/>
      <c r="DG71" s="4018"/>
      <c r="DH71" s="3656"/>
      <c r="DI71" s="3908"/>
      <c r="DJ71" s="3908" t="str">
        <f>IF(T71="","",T71)</f>
        <v>Добавить вид теплоносителя (параметры теплоносителя)</v>
      </c>
      <c r="DK71" s="3908"/>
      <c r="DL71" s="3908"/>
    </row>
    <row s="4313" customFormat="1" customHeight="1" ht="15">
      <c r="A72" s="3896"/>
      <c r="B72" s="3896"/>
      <c r="C72" s="3896"/>
      <c r="D72" s="3896"/>
      <c r="E72" s="3897"/>
      <c r="F72" s="3897">
        <v>1</v>
      </c>
      <c r="G72" s="3897"/>
      <c r="H72" s="3897"/>
      <c r="I72" s="3910"/>
      <c r="J72" s="3896"/>
      <c r="K72" s="3896"/>
      <c r="L72" s="3899"/>
      <c r="M72" s="3647"/>
      <c r="N72" s="3911"/>
      <c r="O72" s="3911"/>
      <c r="P72" s="3912"/>
      <c r="Q72" s="3912"/>
      <c r="R72" s="3913"/>
      <c r="S72" s="4314"/>
      <c r="T72" s="4315" t="s">
        <v>734</v>
      </c>
      <c r="U72" s="4316"/>
      <c r="V72" s="4317"/>
      <c r="W72" s="4318"/>
      <c r="X72" s="4319"/>
      <c r="Y72" s="4320"/>
      <c r="Z72" s="4321"/>
      <c r="AA72" s="4322"/>
      <c r="AB72" s="4323"/>
      <c r="AC72" s="4324"/>
      <c r="AD72" s="4325"/>
      <c r="AE72" s="4326"/>
      <c r="AF72" s="4327"/>
      <c r="AG72" s="4328"/>
      <c r="AH72" s="4329"/>
      <c r="AI72" s="4330"/>
      <c r="AJ72" s="4331"/>
      <c r="AK72" s="4332"/>
      <c r="AL72" s="4333"/>
      <c r="AM72" s="4334"/>
      <c r="AN72" s="4335"/>
      <c r="AO72" s="4336"/>
      <c r="AP72" s="4337"/>
      <c r="AQ72" s="4338"/>
      <c r="AR72" s="4339"/>
      <c r="AS72" s="4340"/>
      <c r="AT72" s="4341"/>
      <c r="AU72" s="4342"/>
      <c r="AV72" s="4343"/>
      <c r="AW72" s="4344"/>
      <c r="AX72" s="4345"/>
      <c r="AY72" s="4346"/>
      <c r="AZ72" s="4347"/>
      <c r="BA72" s="4348"/>
      <c r="BB72" s="4349"/>
      <c r="BC72" s="4350"/>
      <c r="BD72" s="4351"/>
      <c r="BE72" s="4352"/>
      <c r="BF72" s="4353"/>
      <c r="BG72" s="4354"/>
      <c r="BH72" s="4355"/>
      <c r="BI72" s="4356"/>
      <c r="BJ72" s="4357"/>
      <c r="BK72" s="4358"/>
      <c r="BL72" s="4359"/>
      <c r="BM72" s="4360"/>
      <c r="BN72" s="4361"/>
      <c r="BO72" s="4362"/>
      <c r="BP72" s="4363"/>
      <c r="BQ72" s="4364"/>
      <c r="BR72" s="4365"/>
      <c r="BS72" s="4366"/>
      <c r="BT72" s="4367"/>
      <c r="BU72" s="4368"/>
      <c r="BV72" s="4369"/>
      <c r="BW72" s="4370"/>
      <c r="BX72" s="4371"/>
      <c r="BY72" s="4372"/>
      <c r="BZ72" s="4373"/>
      <c r="CA72" s="4374"/>
      <c r="CB72" s="4375"/>
      <c r="CC72" s="4376"/>
      <c r="CD72" s="4377"/>
      <c r="CE72" s="4378"/>
      <c r="CF72" s="4379"/>
      <c r="CG72" s="4380"/>
      <c r="CH72" s="4381"/>
      <c r="CI72" s="4382"/>
      <c r="CJ72" s="4383"/>
      <c r="CK72" s="4384"/>
      <c r="CL72" s="4385"/>
      <c r="CM72" s="4386"/>
      <c r="CN72" s="4387"/>
      <c r="CO72" s="4388"/>
      <c r="CP72" s="4389"/>
      <c r="CQ72" s="4390"/>
      <c r="CR72" s="4391"/>
      <c r="CS72" s="4392"/>
      <c r="CT72" s="4393"/>
      <c r="CU72" s="4394"/>
      <c r="CV72" s="4395"/>
      <c r="CW72" s="4396"/>
      <c r="CX72" s="4397"/>
      <c r="CY72" s="4398"/>
      <c r="CZ72" s="4399"/>
      <c r="DA72" s="4400"/>
      <c r="DB72" s="4401"/>
      <c r="DC72" s="4402"/>
      <c r="DD72" s="4403"/>
      <c r="DE72" s="4404"/>
      <c r="DF72" s="4405"/>
      <c r="DG72" s="4406"/>
      <c r="DH72" s="3656"/>
      <c r="DI72" s="3908"/>
      <c r="DJ72" s="3908" t="str">
        <f>IF(T72="","",T72)</f>
        <v>Добавить группу потребителей</v>
      </c>
      <c r="DK72" s="3908"/>
      <c r="DL72" s="3908"/>
    </row>
    <row s="4407" customFormat="1" customHeight="1" ht="14.25">
      <c r="A73" s="3896"/>
      <c r="B73" s="3896"/>
      <c r="C73" s="3896"/>
      <c r="D73" s="3896"/>
      <c r="E73" s="3897"/>
      <c r="F73" s="3897">
        <v>1</v>
      </c>
      <c r="G73" s="3897"/>
      <c r="H73" s="3898"/>
      <c r="I73" s="3896"/>
      <c r="J73" s="3896"/>
      <c r="K73" s="3896"/>
      <c r="L73" s="3899"/>
      <c r="M73" s="3900"/>
      <c r="N73" s="3900"/>
      <c r="O73" s="3647"/>
      <c r="P73" s="4114"/>
      <c r="Q73" s="4115"/>
      <c r="R73" s="4116"/>
      <c r="S73" s="4408"/>
      <c r="T73" s="4409" t="s">
        <v>735</v>
      </c>
      <c r="U73" s="4410"/>
      <c r="V73" s="4411"/>
      <c r="W73" s="4412"/>
      <c r="X73" s="4413"/>
      <c r="Y73" s="4414"/>
      <c r="Z73" s="4415"/>
      <c r="AA73" s="4416"/>
      <c r="AB73" s="4417"/>
      <c r="AC73" s="4418"/>
      <c r="AD73" s="4419"/>
      <c r="AE73" s="4420"/>
      <c r="AF73" s="4421"/>
      <c r="AG73" s="4422"/>
      <c r="AH73" s="4423"/>
      <c r="AI73" s="4424"/>
      <c r="AJ73" s="4425"/>
      <c r="AK73" s="4426"/>
      <c r="AL73" s="4427"/>
      <c r="AM73" s="4428"/>
      <c r="AN73" s="4429"/>
      <c r="AO73" s="4430"/>
      <c r="AP73" s="4431"/>
      <c r="AQ73" s="4432"/>
      <c r="AR73" s="4433"/>
      <c r="AS73" s="4434"/>
      <c r="AT73" s="4435"/>
      <c r="AU73" s="4436"/>
      <c r="AV73" s="4437"/>
      <c r="AW73" s="4438"/>
      <c r="AX73" s="4439"/>
      <c r="AY73" s="4440"/>
      <c r="AZ73" s="4441"/>
      <c r="BA73" s="4442"/>
      <c r="BB73" s="4443"/>
      <c r="BC73" s="4444"/>
      <c r="BD73" s="4445"/>
      <c r="BE73" s="4446"/>
      <c r="BF73" s="4447"/>
      <c r="BG73" s="4448"/>
      <c r="BH73" s="4449"/>
      <c r="BI73" s="4450"/>
      <c r="BJ73" s="4451"/>
      <c r="BK73" s="4452"/>
      <c r="BL73" s="4453"/>
      <c r="BM73" s="4454"/>
      <c r="BN73" s="4455"/>
      <c r="BO73" s="4456"/>
      <c r="BP73" s="4457"/>
      <c r="BQ73" s="4458"/>
      <c r="BR73" s="4459"/>
      <c r="BS73" s="4460"/>
      <c r="BT73" s="4461"/>
      <c r="BU73" s="4462"/>
      <c r="BV73" s="4463"/>
      <c r="BW73" s="4464"/>
      <c r="BX73" s="4465"/>
      <c r="BY73" s="4466"/>
      <c r="BZ73" s="4467"/>
      <c r="CA73" s="4468"/>
      <c r="CB73" s="4469"/>
      <c r="CC73" s="4470"/>
      <c r="CD73" s="4471"/>
      <c r="CE73" s="4472"/>
      <c r="CF73" s="4473"/>
      <c r="CG73" s="4474"/>
      <c r="CH73" s="4475"/>
      <c r="CI73" s="4476"/>
      <c r="CJ73" s="4477"/>
      <c r="CK73" s="4478"/>
      <c r="CL73" s="4479"/>
      <c r="CM73" s="4480"/>
      <c r="CN73" s="4481"/>
      <c r="CO73" s="4482"/>
      <c r="CP73" s="4483"/>
      <c r="CQ73" s="4484"/>
      <c r="CR73" s="4485"/>
      <c r="CS73" s="4486"/>
      <c r="CT73" s="4487"/>
      <c r="CU73" s="4488"/>
      <c r="CV73" s="4489"/>
      <c r="CW73" s="4490"/>
      <c r="CX73" s="4491"/>
      <c r="CY73" s="4492"/>
      <c r="CZ73" s="4493"/>
      <c r="DA73" s="4494"/>
      <c r="DB73" s="4495"/>
      <c r="DC73" s="4496"/>
      <c r="DD73" s="4497"/>
      <c r="DE73" s="4498"/>
      <c r="DF73" s="4499"/>
      <c r="DG73" s="4500"/>
      <c r="DH73" s="3656"/>
      <c r="DI73" s="3908"/>
      <c r="DJ73" s="3908" t="str">
        <f>IF(T73="","",T73)</f>
        <v>Добавить схему подключения</v>
      </c>
      <c r="DK73" s="3908"/>
      <c r="DL73" s="3908"/>
    </row>
    <row s="4501" customFormat="1" customHeight="1" ht="0.75">
      <c r="A74" s="4502"/>
      <c r="B74" s="4502"/>
      <c r="C74" s="4502"/>
      <c r="D74" s="4502"/>
      <c r="E74" s="3897"/>
      <c r="F74" s="3897">
        <v>1</v>
      </c>
      <c r="G74" s="3898"/>
      <c r="H74" s="4502"/>
      <c r="I74" s="4502"/>
      <c r="J74" s="4502"/>
      <c r="K74" s="4502"/>
      <c r="L74" s="4503"/>
      <c r="M74" s="4504"/>
      <c r="N74" s="4504"/>
      <c r="O74" s="3656"/>
      <c r="P74" s="4505"/>
      <c r="Q74" s="4506"/>
      <c r="R74" s="4505"/>
      <c r="S74" s="4507"/>
      <c r="T74" s="4508" t="s">
        <v>250</v>
      </c>
      <c r="U74" s="3645"/>
      <c r="V74" s="3645"/>
      <c r="W74" s="3645"/>
      <c r="X74" s="3645"/>
      <c r="Y74" s="3645"/>
      <c r="Z74" s="3645"/>
      <c r="AA74" s="3645"/>
      <c r="AB74" s="3645"/>
      <c r="AC74" s="3645"/>
      <c r="AD74" s="3645"/>
      <c r="AE74" s="3645"/>
      <c r="AF74" s="3645"/>
      <c r="AG74" s="3645"/>
      <c r="AH74" s="3645"/>
      <c r="AI74" s="3645"/>
      <c r="AJ74" s="3645"/>
      <c r="AK74" s="3645"/>
      <c r="AL74" s="3645"/>
      <c r="AM74" s="3645"/>
      <c r="AN74" s="3645"/>
      <c r="AO74" s="3645"/>
      <c r="AP74" s="3645"/>
      <c r="AQ74" s="3645"/>
      <c r="AR74" s="3645"/>
      <c r="AS74" s="3645"/>
      <c r="AT74" s="3645"/>
      <c r="AU74" s="3645"/>
      <c r="AV74" s="3645"/>
      <c r="AW74" s="3645"/>
      <c r="AX74" s="3645"/>
      <c r="AY74" s="3645"/>
      <c r="AZ74" s="3645"/>
      <c r="BA74" s="3645"/>
      <c r="BB74" s="3645"/>
      <c r="BC74" s="3645"/>
      <c r="BD74" s="3645"/>
      <c r="BE74" s="3645"/>
      <c r="BF74" s="3645"/>
      <c r="BG74" s="3645"/>
      <c r="BH74" s="3645"/>
      <c r="BI74" s="3645"/>
      <c r="BJ74" s="3645"/>
      <c r="BK74" s="3645"/>
      <c r="BL74" s="3645"/>
      <c r="BM74" s="3645"/>
      <c r="BN74" s="3645"/>
      <c r="BO74" s="3645"/>
      <c r="BP74" s="3645"/>
      <c r="BQ74" s="3645"/>
      <c r="BR74" s="3645"/>
      <c r="BS74" s="3645"/>
      <c r="BT74" s="3645"/>
      <c r="BU74" s="3645"/>
      <c r="BV74" s="3645"/>
      <c r="BW74" s="3645"/>
      <c r="BX74" s="3645"/>
      <c r="BY74" s="3645"/>
      <c r="BZ74" s="3645"/>
      <c r="CA74" s="3645"/>
      <c r="CB74" s="3645"/>
      <c r="CC74" s="3645"/>
      <c r="CD74" s="3645"/>
      <c r="CE74" s="3645"/>
      <c r="CF74" s="3645"/>
      <c r="CG74" s="3645"/>
      <c r="CH74" s="3645"/>
      <c r="CI74" s="3645"/>
      <c r="CJ74" s="3645"/>
      <c r="CK74" s="3645"/>
      <c r="CL74" s="3645"/>
      <c r="CM74" s="3645"/>
      <c r="CN74" s="3645"/>
      <c r="CO74" s="3645"/>
      <c r="CP74" s="3645"/>
      <c r="CQ74" s="3645"/>
      <c r="CR74" s="3645"/>
      <c r="CS74" s="3645"/>
      <c r="CT74" s="3645"/>
      <c r="CU74" s="3645"/>
      <c r="CV74" s="3645"/>
      <c r="CW74" s="3645"/>
      <c r="CX74" s="3645"/>
      <c r="CY74" s="3645"/>
      <c r="CZ74" s="3645"/>
      <c r="DA74" s="3645"/>
      <c r="DB74" s="3645"/>
      <c r="DC74" s="3645"/>
      <c r="DD74" s="3645"/>
      <c r="DE74" s="3645"/>
      <c r="DF74" s="3645"/>
      <c r="DG74" s="3645"/>
      <c r="DH74" s="3656"/>
      <c r="DI74" s="3908"/>
      <c r="DJ74" s="3908" t="str">
        <f>IF(T74="","",T74)</f>
        <v>Добавить источник для дифференциации</v>
      </c>
      <c r="DK74" s="3908"/>
      <c r="DL74" s="3908"/>
    </row>
    <row s="4509" customFormat="1" customHeight="1" ht="0.75">
      <c r="A75" s="4502"/>
      <c r="B75" s="4502"/>
      <c r="C75" s="4502"/>
      <c r="D75" s="4502"/>
      <c r="E75" s="3897"/>
      <c r="F75" s="3898">
        <v>1</v>
      </c>
      <c r="G75" s="4502"/>
      <c r="H75" s="4502"/>
      <c r="I75" s="4502"/>
      <c r="J75" s="4502"/>
      <c r="K75" s="4502"/>
      <c r="L75" s="4503"/>
      <c r="M75" s="4510"/>
      <c r="N75" s="4510"/>
      <c r="O75" s="3656"/>
      <c r="P75" s="4505"/>
      <c r="Q75" s="4506"/>
      <c r="R75" s="4505"/>
      <c r="S75" s="4511"/>
      <c r="T75" s="4512" t="s">
        <v>251</v>
      </c>
      <c r="U75" s="3646"/>
      <c r="V75" s="3646"/>
      <c r="W75" s="3646"/>
      <c r="X75" s="3646"/>
      <c r="Y75" s="3646"/>
      <c r="Z75" s="3646"/>
      <c r="AA75" s="3646"/>
      <c r="AB75" s="3646"/>
      <c r="AC75" s="3646"/>
      <c r="AD75" s="3646"/>
      <c r="AE75" s="3646"/>
      <c r="AF75" s="3646"/>
      <c r="AG75" s="3646"/>
      <c r="AH75" s="3646"/>
      <c r="AI75" s="3646"/>
      <c r="AJ75" s="3646"/>
      <c r="AK75" s="3646"/>
      <c r="AL75" s="3646"/>
      <c r="AM75" s="3646"/>
      <c r="AN75" s="3646"/>
      <c r="AO75" s="3646"/>
      <c r="AP75" s="3646"/>
      <c r="AQ75" s="3646"/>
      <c r="AR75" s="3646"/>
      <c r="AS75" s="3646"/>
      <c r="AT75" s="3646"/>
      <c r="AU75" s="3646"/>
      <c r="AV75" s="3646"/>
      <c r="AW75" s="3646"/>
      <c r="AX75" s="3646"/>
      <c r="AY75" s="3646"/>
      <c r="AZ75" s="3646"/>
      <c r="BA75" s="3646"/>
      <c r="BB75" s="3646"/>
      <c r="BC75" s="3646"/>
      <c r="BD75" s="3646"/>
      <c r="BE75" s="3646"/>
      <c r="BF75" s="3646"/>
      <c r="BG75" s="3646"/>
      <c r="BH75" s="3646"/>
      <c r="BI75" s="3646"/>
      <c r="BJ75" s="3646"/>
      <c r="BK75" s="3646"/>
      <c r="BL75" s="3646"/>
      <c r="BM75" s="3646"/>
      <c r="BN75" s="3646"/>
      <c r="BO75" s="3646"/>
      <c r="BP75" s="3646"/>
      <c r="BQ75" s="3646"/>
      <c r="BR75" s="3646"/>
      <c r="BS75" s="3646"/>
      <c r="BT75" s="3646"/>
      <c r="BU75" s="3646"/>
      <c r="BV75" s="3646"/>
      <c r="BW75" s="3646"/>
      <c r="BX75" s="3646"/>
      <c r="BY75" s="3646"/>
      <c r="BZ75" s="3646"/>
      <c r="CA75" s="3646"/>
      <c r="CB75" s="3646"/>
      <c r="CC75" s="3646"/>
      <c r="CD75" s="3646"/>
      <c r="CE75" s="3646"/>
      <c r="CF75" s="3646"/>
      <c r="CG75" s="3646"/>
      <c r="CH75" s="3646"/>
      <c r="CI75" s="3646"/>
      <c r="CJ75" s="3646"/>
      <c r="CK75" s="3646"/>
      <c r="CL75" s="3646"/>
      <c r="CM75" s="3646"/>
      <c r="CN75" s="3646"/>
      <c r="CO75" s="3646"/>
      <c r="CP75" s="3646"/>
      <c r="CQ75" s="3646"/>
      <c r="CR75" s="3646"/>
      <c r="CS75" s="3646"/>
      <c r="CT75" s="3646"/>
      <c r="CU75" s="3646"/>
      <c r="CV75" s="3646"/>
      <c r="CW75" s="3646"/>
      <c r="CX75" s="3646"/>
      <c r="CY75" s="3646"/>
      <c r="CZ75" s="3646"/>
      <c r="DA75" s="3646"/>
      <c r="DB75" s="3646"/>
      <c r="DC75" s="3646"/>
      <c r="DD75" s="3646"/>
      <c r="DE75" s="3646"/>
      <c r="DF75" s="3646"/>
      <c r="DG75" s="3646"/>
      <c r="DH75" s="3656"/>
      <c r="DI75" s="3908"/>
      <c r="DJ75" s="3908" t="str">
        <f>IF(T75="","",T75)</f>
        <v>Добавить централизованную систему для дифференциации</v>
      </c>
      <c r="DK75" s="3908"/>
      <c r="DL75" s="3908"/>
    </row>
    <row s="4513" customFormat="1" customHeight="1" ht="21">
      <c r="A76" s="3896"/>
      <c r="B76" s="3896" t="s">
        <v>255</v>
      </c>
      <c r="C76" s="3896"/>
      <c r="D76" s="3896"/>
      <c r="E76" s="3897"/>
      <c r="F76" s="3898" t="s">
        <v>89</v>
      </c>
      <c r="G76" s="3896"/>
      <c r="H76" s="3896"/>
      <c r="I76" s="3896"/>
      <c r="J76" s="3896"/>
      <c r="K76" s="3896"/>
      <c r="L76" s="3899"/>
      <c r="M76" s="3900"/>
      <c r="N76" s="3900"/>
      <c r="O76" s="3900"/>
      <c r="P76" s="4211"/>
      <c r="Q76" s="3902"/>
      <c r="R76" s="3903"/>
      <c r="S76" s="3904" t="str">
        <f>INDEX(PT_DIFFERENTIATION_NUM_TER,MATCH(B76,PT_DIFFERENTIATION_TER_ID,0))</f>
        <v>1.3</v>
      </c>
      <c r="T76" s="4212" t="s">
        <v>719</v>
      </c>
      <c r="U76" s="3906"/>
      <c r="V76" s="3414"/>
      <c r="W76" s="3415"/>
      <c r="X76" s="3415"/>
      <c r="Y76" s="3415"/>
      <c r="Z76" s="3415"/>
      <c r="AA76" s="3415"/>
      <c r="AB76" s="3415"/>
      <c r="AC76" s="3416"/>
      <c r="AD76" s="3414" t="str">
        <f>INDEX(PT_DIFFERENTIATION_TER,MATCH(B76,PT_DIFFERENTIATION_TER_ID,0))</f>
        <v>Территория 3</v>
      </c>
      <c r="AE76" s="3415"/>
      <c r="AF76" s="3415"/>
      <c r="AG76" s="3415"/>
      <c r="AH76" s="3415"/>
      <c r="AI76" s="3415"/>
      <c r="AJ76" s="3415"/>
      <c r="AK76" s="3415"/>
      <c r="AL76" s="3414"/>
      <c r="AM76" s="3415"/>
      <c r="AN76" s="3415"/>
      <c r="AO76" s="3415"/>
      <c r="AP76" s="3415"/>
      <c r="AQ76" s="3415"/>
      <c r="AR76" s="3415"/>
      <c r="AS76" s="3416"/>
      <c r="AT76" s="3414"/>
      <c r="AU76" s="3415"/>
      <c r="AV76" s="3415"/>
      <c r="AW76" s="3415"/>
      <c r="AX76" s="3415"/>
      <c r="AY76" s="3415"/>
      <c r="AZ76" s="3415"/>
      <c r="BA76" s="3416"/>
      <c r="BB76" s="3414"/>
      <c r="BC76" s="3415"/>
      <c r="BD76" s="3415"/>
      <c r="BE76" s="3415"/>
      <c r="BF76" s="3415"/>
      <c r="BG76" s="3415"/>
      <c r="BH76" s="3415"/>
      <c r="BI76" s="3416"/>
      <c r="BJ76" s="3414"/>
      <c r="BK76" s="3415"/>
      <c r="BL76" s="3415"/>
      <c r="BM76" s="3415"/>
      <c r="BN76" s="3415"/>
      <c r="BO76" s="3415"/>
      <c r="BP76" s="3415"/>
      <c r="BQ76" s="3416"/>
      <c r="BR76" s="3414"/>
      <c r="BS76" s="3415"/>
      <c r="BT76" s="3415"/>
      <c r="BU76" s="3415"/>
      <c r="BV76" s="3415"/>
      <c r="BW76" s="3415"/>
      <c r="BX76" s="3415"/>
      <c r="BY76" s="3416"/>
      <c r="BZ76" s="3414"/>
      <c r="CA76" s="3415"/>
      <c r="CB76" s="3415"/>
      <c r="CC76" s="3415"/>
      <c r="CD76" s="3415"/>
      <c r="CE76" s="3415"/>
      <c r="CF76" s="3415"/>
      <c r="CG76" s="3416"/>
      <c r="CH76" s="3414"/>
      <c r="CI76" s="3415"/>
      <c r="CJ76" s="3415"/>
      <c r="CK76" s="3415"/>
      <c r="CL76" s="3415"/>
      <c r="CM76" s="3415"/>
      <c r="CN76" s="3415"/>
      <c r="CO76" s="3416"/>
      <c r="CP76" s="3414"/>
      <c r="CQ76" s="3415"/>
      <c r="CR76" s="3415"/>
      <c r="CS76" s="3415"/>
      <c r="CT76" s="3415"/>
      <c r="CU76" s="3415"/>
      <c r="CV76" s="3415"/>
      <c r="CW76" s="3416"/>
      <c r="CX76" s="3414"/>
      <c r="CY76" s="3415"/>
      <c r="CZ76" s="3415"/>
      <c r="DA76" s="3415"/>
      <c r="DB76" s="3415"/>
      <c r="DC76" s="3415"/>
      <c r="DD76" s="3415"/>
      <c r="DE76" s="3416"/>
      <c r="DF76" s="3416"/>
      <c r="DG76" s="3907" t="s">
        <v>720</v>
      </c>
      <c r="DH76" s="3656"/>
      <c r="DI76" s="3908"/>
      <c r="DJ76" s="3908" t="str">
        <f>IF(T76="","",T76)</f>
        <v>Территория действия тарифа</v>
      </c>
      <c r="DK76" s="3908"/>
      <c r="DL76" s="3908"/>
    </row>
    <row s="4514" customFormat="1" customHeight="1" ht="23.25">
      <c r="A77" s="3896"/>
      <c r="B77" s="3896"/>
      <c r="C77" s="3896" t="s">
        <v>256</v>
      </c>
      <c r="D77" s="3896"/>
      <c r="E77" s="3897"/>
      <c r="F77" s="3897" t="s">
        <v>102</v>
      </c>
      <c r="G77" s="3898">
        <v>1</v>
      </c>
      <c r="H77" s="3896"/>
      <c r="I77" s="3896"/>
      <c r="J77" s="3896"/>
      <c r="K77" s="3896"/>
      <c r="L77" s="3899"/>
      <c r="M77" s="3900"/>
      <c r="N77" s="3900"/>
      <c r="O77" s="3900"/>
      <c r="P77" s="3901"/>
      <c r="Q77" s="3902"/>
      <c r="R77" s="3903"/>
      <c r="S77" s="3904" t="str">
        <f>INDEX(PT_DIFFERENTIATION_NUM_CS,MATCH(C77,PT_DIFFERENTIATION_CS_ID,0))</f>
        <v>1.3.1</v>
      </c>
      <c r="T77" s="4214" t="s">
        <v>721</v>
      </c>
      <c r="U77" s="3906"/>
      <c r="V77" s="3414"/>
      <c r="W77" s="3415"/>
      <c r="X77" s="3415"/>
      <c r="Y77" s="3415"/>
      <c r="Z77" s="3415"/>
      <c r="AA77" s="3415"/>
      <c r="AB77" s="3415"/>
      <c r="AC77" s="3416"/>
      <c r="AD77" s="3414" t="str">
        <f>INDEX(PT_DIFFERENTIATION_CS,MATCH(C77,PT_DIFFERENTIATION_CS_ID,0))</f>
        <v>без дифференциации</v>
      </c>
      <c r="AE77" s="3415"/>
      <c r="AF77" s="3415"/>
      <c r="AG77" s="3415"/>
      <c r="AH77" s="3415"/>
      <c r="AI77" s="3415"/>
      <c r="AJ77" s="3415"/>
      <c r="AK77" s="3415"/>
      <c r="AL77" s="3414"/>
      <c r="AM77" s="3415"/>
      <c r="AN77" s="3415"/>
      <c r="AO77" s="3415"/>
      <c r="AP77" s="3415"/>
      <c r="AQ77" s="3415"/>
      <c r="AR77" s="3415"/>
      <c r="AS77" s="3416"/>
      <c r="AT77" s="3414"/>
      <c r="AU77" s="3415"/>
      <c r="AV77" s="3415"/>
      <c r="AW77" s="3415"/>
      <c r="AX77" s="3415"/>
      <c r="AY77" s="3415"/>
      <c r="AZ77" s="3415"/>
      <c r="BA77" s="3416"/>
      <c r="BB77" s="3414"/>
      <c r="BC77" s="3415"/>
      <c r="BD77" s="3415"/>
      <c r="BE77" s="3415"/>
      <c r="BF77" s="3415"/>
      <c r="BG77" s="3415"/>
      <c r="BH77" s="3415"/>
      <c r="BI77" s="3416"/>
      <c r="BJ77" s="3414"/>
      <c r="BK77" s="3415"/>
      <c r="BL77" s="3415"/>
      <c r="BM77" s="3415"/>
      <c r="BN77" s="3415"/>
      <c r="BO77" s="3415"/>
      <c r="BP77" s="3415"/>
      <c r="BQ77" s="3416"/>
      <c r="BR77" s="3414"/>
      <c r="BS77" s="3415"/>
      <c r="BT77" s="3415"/>
      <c r="BU77" s="3415"/>
      <c r="BV77" s="3415"/>
      <c r="BW77" s="3415"/>
      <c r="BX77" s="3415"/>
      <c r="BY77" s="3416"/>
      <c r="BZ77" s="3414"/>
      <c r="CA77" s="3415"/>
      <c r="CB77" s="3415"/>
      <c r="CC77" s="3415"/>
      <c r="CD77" s="3415"/>
      <c r="CE77" s="3415"/>
      <c r="CF77" s="3415"/>
      <c r="CG77" s="3416"/>
      <c r="CH77" s="3414"/>
      <c r="CI77" s="3415"/>
      <c r="CJ77" s="3415"/>
      <c r="CK77" s="3415"/>
      <c r="CL77" s="3415"/>
      <c r="CM77" s="3415"/>
      <c r="CN77" s="3415"/>
      <c r="CO77" s="3416"/>
      <c r="CP77" s="3414"/>
      <c r="CQ77" s="3415"/>
      <c r="CR77" s="3415"/>
      <c r="CS77" s="3415"/>
      <c r="CT77" s="3415"/>
      <c r="CU77" s="3415"/>
      <c r="CV77" s="3415"/>
      <c r="CW77" s="3416"/>
      <c r="CX77" s="3414"/>
      <c r="CY77" s="3415"/>
      <c r="CZ77" s="3415"/>
      <c r="DA77" s="3415"/>
      <c r="DB77" s="3415"/>
      <c r="DC77" s="3415"/>
      <c r="DD77" s="3415"/>
      <c r="DE77" s="3416"/>
      <c r="DF77" s="3416"/>
      <c r="DG77" s="3907" t="s">
        <v>722</v>
      </c>
      <c r="DH77" s="3656"/>
      <c r="DI77" s="3908"/>
      <c r="DJ77" s="3908" t="str">
        <f>IF(T77="","",T77)</f>
        <v>Наименование системы теплоснабжения </v>
      </c>
      <c r="DK77" s="3908"/>
      <c r="DL77" s="3908"/>
    </row>
    <row s="4515" customFormat="1" customHeight="1" ht="21">
      <c r="A78" s="3896"/>
      <c r="B78" s="3896"/>
      <c r="C78" s="3896"/>
      <c r="D78" s="3896" t="s">
        <v>257</v>
      </c>
      <c r="E78" s="3897"/>
      <c r="F78" s="3897" t="s">
        <v>102</v>
      </c>
      <c r="G78" s="3897"/>
      <c r="H78" s="3898">
        <v>1</v>
      </c>
      <c r="I78" s="3896"/>
      <c r="J78" s="3896"/>
      <c r="K78" s="3896"/>
      <c r="L78" s="3899"/>
      <c r="M78" s="3900"/>
      <c r="N78" s="3900"/>
      <c r="O78" s="3900"/>
      <c r="P78" s="3901"/>
      <c r="Q78" s="3902"/>
      <c r="R78" s="3903"/>
      <c r="S78" s="3904" t="str">
        <f>INDEX(PT_DIFFERENTIATION_NUM_IST_TE,MATCH(D78,PT_DIFFERENTIATION_IST_TE_ID,0))</f>
        <v>1.3.1.1</v>
      </c>
      <c r="T78" s="3905" t="s">
        <v>723</v>
      </c>
      <c r="U78" s="3906"/>
      <c r="V78" s="3414"/>
      <c r="W78" s="3415"/>
      <c r="X78" s="3415"/>
      <c r="Y78" s="3415"/>
      <c r="Z78" s="3415"/>
      <c r="AA78" s="3415"/>
      <c r="AB78" s="3415"/>
      <c r="AC78" s="3416"/>
      <c r="AD78" s="3414" t="str">
        <f>INDEX(PT_DIFFERENTIATION_IST_TE,MATCH(D78,PT_DIFFERENTIATION_IST_TE_ID,0))</f>
        <v>без дифференциации</v>
      </c>
      <c r="AE78" s="3415"/>
      <c r="AF78" s="3415"/>
      <c r="AG78" s="3415"/>
      <c r="AH78" s="3415"/>
      <c r="AI78" s="3415"/>
      <c r="AJ78" s="3415"/>
      <c r="AK78" s="3415"/>
      <c r="AL78" s="3414"/>
      <c r="AM78" s="3415"/>
      <c r="AN78" s="3415"/>
      <c r="AO78" s="3415"/>
      <c r="AP78" s="3415"/>
      <c r="AQ78" s="3415"/>
      <c r="AR78" s="3415"/>
      <c r="AS78" s="3416"/>
      <c r="AT78" s="3414"/>
      <c r="AU78" s="3415"/>
      <c r="AV78" s="3415"/>
      <c r="AW78" s="3415"/>
      <c r="AX78" s="3415"/>
      <c r="AY78" s="3415"/>
      <c r="AZ78" s="3415"/>
      <c r="BA78" s="3416"/>
      <c r="BB78" s="3414"/>
      <c r="BC78" s="3415"/>
      <c r="BD78" s="3415"/>
      <c r="BE78" s="3415"/>
      <c r="BF78" s="3415"/>
      <c r="BG78" s="3415"/>
      <c r="BH78" s="3415"/>
      <c r="BI78" s="3416"/>
      <c r="BJ78" s="3414"/>
      <c r="BK78" s="3415"/>
      <c r="BL78" s="3415"/>
      <c r="BM78" s="3415"/>
      <c r="BN78" s="3415"/>
      <c r="BO78" s="3415"/>
      <c r="BP78" s="3415"/>
      <c r="BQ78" s="3416"/>
      <c r="BR78" s="3414"/>
      <c r="BS78" s="3415"/>
      <c r="BT78" s="3415"/>
      <c r="BU78" s="3415"/>
      <c r="BV78" s="3415"/>
      <c r="BW78" s="3415"/>
      <c r="BX78" s="3415"/>
      <c r="BY78" s="3416"/>
      <c r="BZ78" s="3414"/>
      <c r="CA78" s="3415"/>
      <c r="CB78" s="3415"/>
      <c r="CC78" s="3415"/>
      <c r="CD78" s="3415"/>
      <c r="CE78" s="3415"/>
      <c r="CF78" s="3415"/>
      <c r="CG78" s="3416"/>
      <c r="CH78" s="3414"/>
      <c r="CI78" s="3415"/>
      <c r="CJ78" s="3415"/>
      <c r="CK78" s="3415"/>
      <c r="CL78" s="3415"/>
      <c r="CM78" s="3415"/>
      <c r="CN78" s="3415"/>
      <c r="CO78" s="3416"/>
      <c r="CP78" s="3414"/>
      <c r="CQ78" s="3415"/>
      <c r="CR78" s="3415"/>
      <c r="CS78" s="3415"/>
      <c r="CT78" s="3415"/>
      <c r="CU78" s="3415"/>
      <c r="CV78" s="3415"/>
      <c r="CW78" s="3416"/>
      <c r="CX78" s="3414"/>
      <c r="CY78" s="3415"/>
      <c r="CZ78" s="3415"/>
      <c r="DA78" s="3415"/>
      <c r="DB78" s="3415"/>
      <c r="DC78" s="3415"/>
      <c r="DD78" s="3415"/>
      <c r="DE78" s="3416"/>
      <c r="DF78" s="3416"/>
      <c r="DG78" s="3907" t="s">
        <v>724</v>
      </c>
      <c r="DH78" s="3656"/>
      <c r="DI78" s="3908"/>
      <c r="DJ78" s="3908" t="str">
        <f>IF(T78="","",T78)</f>
        <v>Источник тепловой энергии  </v>
      </c>
      <c r="DK78" s="3908"/>
      <c r="DL78" s="3908"/>
    </row>
    <row s="4516" customFormat="1" customHeight="1" ht="47.25">
      <c r="A79" s="3896"/>
      <c r="B79" s="3896"/>
      <c r="C79" s="3896"/>
      <c r="D79" s="3896"/>
      <c r="E79" s="3897"/>
      <c r="F79" s="3897" t="s">
        <v>102</v>
      </c>
      <c r="G79" s="3897"/>
      <c r="H79" s="3897"/>
      <c r="I79" s="3910" t="str">
        <f>S78&amp;".1"</f>
        <v>1.3.1.1.1</v>
      </c>
      <c r="J79" s="3896"/>
      <c r="K79" s="3896"/>
      <c r="L79" s="3899" t="s">
        <v>725</v>
      </c>
      <c r="M79" s="3647"/>
      <c r="N79" s="3911"/>
      <c r="O79" s="3911"/>
      <c r="P79" s="3912">
        <v>1</v>
      </c>
      <c r="Q79" s="3912"/>
      <c r="R79" s="3913"/>
      <c r="S79" s="3904" t="str">
        <f>$I79</f>
        <v>1.3.1.1.1</v>
      </c>
      <c r="T79" s="3914" t="s">
        <v>726</v>
      </c>
      <c r="U79" s="3906"/>
      <c r="V79" s="3419"/>
      <c r="W79" s="3420"/>
      <c r="X79" s="3420"/>
      <c r="Y79" s="3420"/>
      <c r="Z79" s="3420"/>
      <c r="AA79" s="3420"/>
      <c r="AB79" s="3420"/>
      <c r="AC79" s="3421"/>
      <c r="AD79" s="3419" t="s">
        <v>768</v>
      </c>
      <c r="AE79" s="3420"/>
      <c r="AF79" s="3420"/>
      <c r="AG79" s="3420"/>
      <c r="AH79" s="3420"/>
      <c r="AI79" s="3420"/>
      <c r="AJ79" s="3420"/>
      <c r="AK79" s="3420"/>
      <c r="AL79" s="3419"/>
      <c r="AM79" s="3420"/>
      <c r="AN79" s="3420"/>
      <c r="AO79" s="3420"/>
      <c r="AP79" s="3420"/>
      <c r="AQ79" s="3420"/>
      <c r="AR79" s="3420"/>
      <c r="AS79" s="3421"/>
      <c r="AT79" s="3419"/>
      <c r="AU79" s="3420"/>
      <c r="AV79" s="3420"/>
      <c r="AW79" s="3420"/>
      <c r="AX79" s="3420"/>
      <c r="AY79" s="3420"/>
      <c r="AZ79" s="3420"/>
      <c r="BA79" s="3421"/>
      <c r="BB79" s="3419"/>
      <c r="BC79" s="3420"/>
      <c r="BD79" s="3420"/>
      <c r="BE79" s="3420"/>
      <c r="BF79" s="3420"/>
      <c r="BG79" s="3420"/>
      <c r="BH79" s="3420"/>
      <c r="BI79" s="3421"/>
      <c r="BJ79" s="3419"/>
      <c r="BK79" s="3420"/>
      <c r="BL79" s="3420"/>
      <c r="BM79" s="3420"/>
      <c r="BN79" s="3420"/>
      <c r="BO79" s="3420"/>
      <c r="BP79" s="3420"/>
      <c r="BQ79" s="3421"/>
      <c r="BR79" s="3419"/>
      <c r="BS79" s="3420"/>
      <c r="BT79" s="3420"/>
      <c r="BU79" s="3420"/>
      <c r="BV79" s="3420"/>
      <c r="BW79" s="3420"/>
      <c r="BX79" s="3420"/>
      <c r="BY79" s="3421"/>
      <c r="BZ79" s="3419"/>
      <c r="CA79" s="3420"/>
      <c r="CB79" s="3420"/>
      <c r="CC79" s="3420"/>
      <c r="CD79" s="3420"/>
      <c r="CE79" s="3420"/>
      <c r="CF79" s="3420"/>
      <c r="CG79" s="3421"/>
      <c r="CH79" s="3419"/>
      <c r="CI79" s="3420"/>
      <c r="CJ79" s="3420"/>
      <c r="CK79" s="3420"/>
      <c r="CL79" s="3420"/>
      <c r="CM79" s="3420"/>
      <c r="CN79" s="3420"/>
      <c r="CO79" s="3421"/>
      <c r="CP79" s="3419"/>
      <c r="CQ79" s="3420"/>
      <c r="CR79" s="3420"/>
      <c r="CS79" s="3420"/>
      <c r="CT79" s="3420"/>
      <c r="CU79" s="3420"/>
      <c r="CV79" s="3420"/>
      <c r="CW79" s="3421"/>
      <c r="CX79" s="3419"/>
      <c r="CY79" s="3420"/>
      <c r="CZ79" s="3420"/>
      <c r="DA79" s="3420"/>
      <c r="DB79" s="3420"/>
      <c r="DC79" s="3420"/>
      <c r="DD79" s="3420"/>
      <c r="DE79" s="3421"/>
      <c r="DF79" s="3421"/>
      <c r="DG79" s="3907" t="s">
        <v>727</v>
      </c>
      <c r="DH79" s="3656"/>
      <c r="DI79" s="3908"/>
      <c r="DJ79" s="3908" t="str">
        <f>IF(T79="","",T79)</f>
        <v>Схема подключения теплопотребляющей установки к коллектору источника тепловой энергии</v>
      </c>
      <c r="DK79" s="3908"/>
      <c r="DL79" s="3908"/>
    </row>
    <row s="4517" customFormat="1" customHeight="1" ht="21">
      <c r="A80" s="3896"/>
      <c r="B80" s="3896"/>
      <c r="C80" s="3896"/>
      <c r="D80" s="3896"/>
      <c r="E80" s="3897"/>
      <c r="F80" s="3897" t="s">
        <v>102</v>
      </c>
      <c r="G80" s="3897"/>
      <c r="H80" s="3897"/>
      <c r="I80" s="3916"/>
      <c r="J80" s="3910" t="str">
        <f>I79&amp;".1"</f>
        <v>1.3.1.1.1.1</v>
      </c>
      <c r="K80" s="3896"/>
      <c r="L80" s="3899" t="s">
        <v>728</v>
      </c>
      <c r="M80" s="3647"/>
      <c r="N80" s="3647"/>
      <c r="O80" s="3911"/>
      <c r="P80" s="3912"/>
      <c r="Q80" s="3912">
        <v>1</v>
      </c>
      <c r="R80" s="3917"/>
      <c r="S80" s="3904" t="str">
        <f>$J80</f>
        <v>1.3.1.1.1.1</v>
      </c>
      <c r="T80" s="3918" t="s">
        <v>729</v>
      </c>
      <c r="U80" s="3906"/>
      <c r="V80" s="3419"/>
      <c r="W80" s="3420"/>
      <c r="X80" s="3420"/>
      <c r="Y80" s="3420"/>
      <c r="Z80" s="3420"/>
      <c r="AA80" s="3420"/>
      <c r="AB80" s="3420"/>
      <c r="AC80" s="3421"/>
      <c r="AD80" s="3419" t="s">
        <v>769</v>
      </c>
      <c r="AE80" s="3420"/>
      <c r="AF80" s="3420"/>
      <c r="AG80" s="3420"/>
      <c r="AH80" s="3420"/>
      <c r="AI80" s="3420"/>
      <c r="AJ80" s="3420"/>
      <c r="AK80" s="3420"/>
      <c r="AL80" s="3419"/>
      <c r="AM80" s="3420"/>
      <c r="AN80" s="3420"/>
      <c r="AO80" s="3420"/>
      <c r="AP80" s="3420"/>
      <c r="AQ80" s="3420"/>
      <c r="AR80" s="3420"/>
      <c r="AS80" s="3421"/>
      <c r="AT80" s="3419"/>
      <c r="AU80" s="3420"/>
      <c r="AV80" s="3420"/>
      <c r="AW80" s="3420"/>
      <c r="AX80" s="3420"/>
      <c r="AY80" s="3420"/>
      <c r="AZ80" s="3420"/>
      <c r="BA80" s="3421"/>
      <c r="BB80" s="3419"/>
      <c r="BC80" s="3420"/>
      <c r="BD80" s="3420"/>
      <c r="BE80" s="3420"/>
      <c r="BF80" s="3420"/>
      <c r="BG80" s="3420"/>
      <c r="BH80" s="3420"/>
      <c r="BI80" s="3421"/>
      <c r="BJ80" s="3419"/>
      <c r="BK80" s="3420"/>
      <c r="BL80" s="3420"/>
      <c r="BM80" s="3420"/>
      <c r="BN80" s="3420"/>
      <c r="BO80" s="3420"/>
      <c r="BP80" s="3420"/>
      <c r="BQ80" s="3421"/>
      <c r="BR80" s="3419"/>
      <c r="BS80" s="3420"/>
      <c r="BT80" s="3420"/>
      <c r="BU80" s="3420"/>
      <c r="BV80" s="3420"/>
      <c r="BW80" s="3420"/>
      <c r="BX80" s="3420"/>
      <c r="BY80" s="3421"/>
      <c r="BZ80" s="3419"/>
      <c r="CA80" s="3420"/>
      <c r="CB80" s="3420"/>
      <c r="CC80" s="3420"/>
      <c r="CD80" s="3420"/>
      <c r="CE80" s="3420"/>
      <c r="CF80" s="3420"/>
      <c r="CG80" s="3421"/>
      <c r="CH80" s="3419"/>
      <c r="CI80" s="3420"/>
      <c r="CJ80" s="3420"/>
      <c r="CK80" s="3420"/>
      <c r="CL80" s="3420"/>
      <c r="CM80" s="3420"/>
      <c r="CN80" s="3420"/>
      <c r="CO80" s="3421"/>
      <c r="CP80" s="3419"/>
      <c r="CQ80" s="3420"/>
      <c r="CR80" s="3420"/>
      <c r="CS80" s="3420"/>
      <c r="CT80" s="3420"/>
      <c r="CU80" s="3420"/>
      <c r="CV80" s="3420"/>
      <c r="CW80" s="3421"/>
      <c r="CX80" s="3419"/>
      <c r="CY80" s="3420"/>
      <c r="CZ80" s="3420"/>
      <c r="DA80" s="3420"/>
      <c r="DB80" s="3420"/>
      <c r="DC80" s="3420"/>
      <c r="DD80" s="3420"/>
      <c r="DE80" s="3421"/>
      <c r="DF80" s="3421"/>
      <c r="DG80" s="3907" t="s">
        <v>730</v>
      </c>
      <c r="DH80" s="3656"/>
      <c r="DI80" s="3908"/>
      <c r="DJ80" s="3908" t="str">
        <f>IF(T80="","",T80)</f>
        <v>Группа потребителей</v>
      </c>
      <c r="DK80" s="3908"/>
      <c r="DL80" s="3908"/>
    </row>
    <row s="4518" customFormat="1" customHeight="1" ht="21">
      <c r="A81" s="3896"/>
      <c r="B81" s="3896"/>
      <c r="C81" s="3896"/>
      <c r="D81" s="3896"/>
      <c r="E81" s="3897"/>
      <c r="F81" s="3897" t="s">
        <v>102</v>
      </c>
      <c r="G81" s="3897"/>
      <c r="H81" s="3897"/>
      <c r="I81" s="3916"/>
      <c r="J81" s="3916"/>
      <c r="K81" s="3910" t="str">
        <f>J80&amp;".1"</f>
        <v>1.3.1.1.1.1.1</v>
      </c>
      <c r="L81" s="3899" t="s">
        <v>731</v>
      </c>
      <c r="M81" s="3647"/>
      <c r="N81" s="3647"/>
      <c r="O81" s="3647"/>
      <c r="P81" s="3912"/>
      <c r="Q81" s="3912"/>
      <c r="R81" s="3917">
        <v>1</v>
      </c>
      <c r="S81" s="3904" t="str">
        <f>$K81</f>
        <v>1.3.1.1.1.1.1</v>
      </c>
      <c r="T81" s="3920" t="s">
        <v>770</v>
      </c>
      <c r="U81" s="3906"/>
      <c r="V81" s="3422"/>
      <c r="W81" s="3423"/>
      <c r="X81" s="3422"/>
      <c r="Y81" s="3424"/>
      <c r="Z81" s="3425"/>
      <c r="AA81" s="2871" t="s">
        <v>61</v>
      </c>
      <c r="AB81" s="3425"/>
      <c r="AC81" s="2871" t="s">
        <v>61</v>
      </c>
      <c r="AD81" s="3422">
        <v>4304.25</v>
      </c>
      <c r="AE81" s="3423"/>
      <c r="AF81" s="3422"/>
      <c r="AG81" s="3424"/>
      <c r="AH81" s="3425">
        <v>45292</v>
      </c>
      <c r="AI81" s="2871" t="s">
        <v>61</v>
      </c>
      <c r="AJ81" s="3425">
        <v>45473</v>
      </c>
      <c r="AK81" s="2871" t="s">
        <v>61</v>
      </c>
      <c r="AL81" s="3422">
        <v>4730.37</v>
      </c>
      <c r="AM81" s="3423"/>
      <c r="AN81" s="3422"/>
      <c r="AO81" s="3424"/>
      <c r="AP81" s="3425">
        <v>45474</v>
      </c>
      <c r="AQ81" s="2871" t="s">
        <v>61</v>
      </c>
      <c r="AR81" s="3425">
        <v>45657</v>
      </c>
      <c r="AS81" s="2871" t="s">
        <v>61</v>
      </c>
      <c r="AT81" s="3422">
        <v>4730.37</v>
      </c>
      <c r="AU81" s="3423"/>
      <c r="AV81" s="3422"/>
      <c r="AW81" s="3424"/>
      <c r="AX81" s="3425">
        <v>45658</v>
      </c>
      <c r="AY81" s="2871" t="s">
        <v>61</v>
      </c>
      <c r="AZ81" s="3425">
        <v>45838</v>
      </c>
      <c r="BA81" s="2871" t="s">
        <v>61</v>
      </c>
      <c r="BB81" s="3422">
        <v>4929.05</v>
      </c>
      <c r="BC81" s="3423"/>
      <c r="BD81" s="3422"/>
      <c r="BE81" s="3424"/>
      <c r="BF81" s="3425">
        <v>45839</v>
      </c>
      <c r="BG81" s="2871" t="s">
        <v>61</v>
      </c>
      <c r="BH81" s="3425">
        <v>46022</v>
      </c>
      <c r="BI81" s="2871" t="s">
        <v>61</v>
      </c>
      <c r="BJ81" s="3422">
        <v>4929.05</v>
      </c>
      <c r="BK81" s="3423"/>
      <c r="BL81" s="3422"/>
      <c r="BM81" s="3424"/>
      <c r="BN81" s="3425">
        <v>46023</v>
      </c>
      <c r="BO81" s="2871" t="s">
        <v>61</v>
      </c>
      <c r="BP81" s="3425">
        <v>46203</v>
      </c>
      <c r="BQ81" s="2871" t="s">
        <v>61</v>
      </c>
      <c r="BR81" s="3422">
        <v>5126.21</v>
      </c>
      <c r="BS81" s="3423"/>
      <c r="BT81" s="3422"/>
      <c r="BU81" s="3424"/>
      <c r="BV81" s="3425">
        <v>46204</v>
      </c>
      <c r="BW81" s="2871" t="s">
        <v>61</v>
      </c>
      <c r="BX81" s="3425">
        <v>46387</v>
      </c>
      <c r="BY81" s="2871" t="s">
        <v>61</v>
      </c>
      <c r="BZ81" s="3422">
        <v>5126.21</v>
      </c>
      <c r="CA81" s="3423"/>
      <c r="CB81" s="3422"/>
      <c r="CC81" s="3424"/>
      <c r="CD81" s="3425">
        <v>46388</v>
      </c>
      <c r="CE81" s="2871" t="s">
        <v>61</v>
      </c>
      <c r="CF81" s="3425">
        <v>46568</v>
      </c>
      <c r="CG81" s="2871" t="s">
        <v>61</v>
      </c>
      <c r="CH81" s="3422">
        <v>5331.26</v>
      </c>
      <c r="CI81" s="3423"/>
      <c r="CJ81" s="3422"/>
      <c r="CK81" s="3424"/>
      <c r="CL81" s="3425">
        <v>46569</v>
      </c>
      <c r="CM81" s="2871" t="s">
        <v>61</v>
      </c>
      <c r="CN81" s="3425">
        <v>46752</v>
      </c>
      <c r="CO81" s="2871" t="s">
        <v>61</v>
      </c>
      <c r="CP81" s="3422">
        <v>5331.26</v>
      </c>
      <c r="CQ81" s="3423"/>
      <c r="CR81" s="3422"/>
      <c r="CS81" s="3424"/>
      <c r="CT81" s="3425">
        <v>46753</v>
      </c>
      <c r="CU81" s="2871" t="s">
        <v>61</v>
      </c>
      <c r="CV81" s="3425">
        <v>46934</v>
      </c>
      <c r="CW81" s="2871" t="s">
        <v>61</v>
      </c>
      <c r="CX81" s="3422">
        <v>5544.51</v>
      </c>
      <c r="CY81" s="3423"/>
      <c r="CZ81" s="3422"/>
      <c r="DA81" s="3424"/>
      <c r="DB81" s="3425">
        <v>46935</v>
      </c>
      <c r="DC81" s="2871" t="s">
        <v>61</v>
      </c>
      <c r="DD81" s="3425">
        <v>47118</v>
      </c>
      <c r="DE81" s="2871" t="s">
        <v>61</v>
      </c>
      <c r="DF81" s="3423"/>
      <c r="DG81" s="3921" t="s">
        <v>732</v>
      </c>
      <c r="DH81" s="3656">
        <f>STRCHECKDATE(V82:DF82)</f>
      </c>
      <c r="DI81" s="3908"/>
      <c r="DJ81" s="3908" t="str">
        <f>IF(T81="","",T81)</f>
        <v>вода</v>
      </c>
      <c r="DK81" s="3908"/>
      <c r="DL81" s="3908"/>
    </row>
    <row s="4519" customFormat="1" customHeight="1" ht="0.75">
      <c r="A82" s="3896"/>
      <c r="B82" s="3896"/>
      <c r="C82" s="3896"/>
      <c r="D82" s="3896"/>
      <c r="E82" s="3897"/>
      <c r="F82" s="3897" t="s">
        <v>102</v>
      </c>
      <c r="G82" s="3897"/>
      <c r="H82" s="3897"/>
      <c r="I82" s="3916"/>
      <c r="J82" s="3916"/>
      <c r="K82" s="3910"/>
      <c r="L82" s="3899"/>
      <c r="M82" s="3647"/>
      <c r="N82" s="3647"/>
      <c r="O82" s="3647"/>
      <c r="P82" s="3912"/>
      <c r="Q82" s="3912"/>
      <c r="R82" s="3917"/>
      <c r="S82" s="3923"/>
      <c r="T82" s="3906"/>
      <c r="U82" s="3906"/>
      <c r="V82" s="3423"/>
      <c r="W82" s="3423"/>
      <c r="X82" s="3423"/>
      <c r="Y82" s="3427" t="str">
        <f>Z81&amp;"-"&amp;AB81</f>
        <v>-</v>
      </c>
      <c r="Z82" s="3428"/>
      <c r="AA82" s="2871"/>
      <c r="AB82" s="3428"/>
      <c r="AC82" s="2871"/>
      <c r="AD82" s="3423"/>
      <c r="AE82" s="3423"/>
      <c r="AF82" s="3423"/>
      <c r="AG82" s="3427" t="str">
        <f>AH81&amp;"-"&amp;AJ81</f>
        <v>45292-45473</v>
      </c>
      <c r="AH82" s="3428"/>
      <c r="AI82" s="2871"/>
      <c r="AJ82" s="3428"/>
      <c r="AK82" s="2871"/>
      <c r="AL82" s="3423"/>
      <c r="AM82" s="3423"/>
      <c r="AN82" s="3423"/>
      <c r="AO82" s="3427" t="str">
        <f>AP81&amp;"-"&amp;AR81</f>
        <v>45474-45657</v>
      </c>
      <c r="AP82" s="3428"/>
      <c r="AQ82" s="2871"/>
      <c r="AR82" s="3428"/>
      <c r="AS82" s="2871"/>
      <c r="AT82" s="3423"/>
      <c r="AU82" s="3423"/>
      <c r="AV82" s="3423"/>
      <c r="AW82" s="3427" t="str">
        <f>AX81&amp;"-"&amp;AZ81</f>
        <v>45658-45838</v>
      </c>
      <c r="AX82" s="3428"/>
      <c r="AY82" s="2871"/>
      <c r="AZ82" s="3428"/>
      <c r="BA82" s="2871"/>
      <c r="BB82" s="3423"/>
      <c r="BC82" s="3423"/>
      <c r="BD82" s="3423"/>
      <c r="BE82" s="3427" t="str">
        <f>BF81&amp;"-"&amp;BH81</f>
        <v>45839-46022</v>
      </c>
      <c r="BF82" s="3428"/>
      <c r="BG82" s="2871"/>
      <c r="BH82" s="3428"/>
      <c r="BI82" s="2871"/>
      <c r="BJ82" s="3423"/>
      <c r="BK82" s="3423"/>
      <c r="BL82" s="3423"/>
      <c r="BM82" s="3427" t="str">
        <f>BN81&amp;"-"&amp;BP81</f>
        <v>46023-46203</v>
      </c>
      <c r="BN82" s="3428"/>
      <c r="BO82" s="2871"/>
      <c r="BP82" s="3428"/>
      <c r="BQ82" s="2871"/>
      <c r="BR82" s="3423"/>
      <c r="BS82" s="3423"/>
      <c r="BT82" s="3423"/>
      <c r="BU82" s="3427" t="str">
        <f>BV81&amp;"-"&amp;BX81</f>
        <v>46204-46387</v>
      </c>
      <c r="BV82" s="3428"/>
      <c r="BW82" s="2871"/>
      <c r="BX82" s="3428"/>
      <c r="BY82" s="2871"/>
      <c r="BZ82" s="3423"/>
      <c r="CA82" s="3423"/>
      <c r="CB82" s="3423"/>
      <c r="CC82" s="3427" t="str">
        <f>CD81&amp;"-"&amp;CF81</f>
        <v>46388-46568</v>
      </c>
      <c r="CD82" s="3428"/>
      <c r="CE82" s="2871"/>
      <c r="CF82" s="3428"/>
      <c r="CG82" s="2871"/>
      <c r="CH82" s="3423"/>
      <c r="CI82" s="3423"/>
      <c r="CJ82" s="3423"/>
      <c r="CK82" s="3427" t="str">
        <f>CL81&amp;"-"&amp;CN81</f>
        <v>46569-46752</v>
      </c>
      <c r="CL82" s="3428"/>
      <c r="CM82" s="2871"/>
      <c r="CN82" s="3428"/>
      <c r="CO82" s="2871"/>
      <c r="CP82" s="3423"/>
      <c r="CQ82" s="3423"/>
      <c r="CR82" s="3423"/>
      <c r="CS82" s="3427" t="str">
        <f>CT81&amp;"-"&amp;CV81</f>
        <v>46753-46934</v>
      </c>
      <c r="CT82" s="3428"/>
      <c r="CU82" s="2871"/>
      <c r="CV82" s="3428"/>
      <c r="CW82" s="2871"/>
      <c r="CX82" s="3423"/>
      <c r="CY82" s="3423"/>
      <c r="CZ82" s="3423"/>
      <c r="DA82" s="3427" t="str">
        <f>DB81&amp;"-"&amp;DD81</f>
        <v>46935-47118</v>
      </c>
      <c r="DB82" s="3428"/>
      <c r="DC82" s="2871"/>
      <c r="DD82" s="3428"/>
      <c r="DE82" s="2871"/>
      <c r="DF82" s="3423"/>
      <c r="DG82" s="3924"/>
      <c r="DH82" s="3656"/>
      <c r="DI82" s="3908"/>
      <c r="DJ82" s="3908" t="str">
        <f>IF(T82="","",T82)</f>
        <v/>
      </c>
      <c r="DK82" s="3908"/>
      <c r="DL82" s="3908"/>
    </row>
    <row s="4520" customFormat="1" customHeight="1" ht="15">
      <c r="A83" s="3896"/>
      <c r="B83" s="3896"/>
      <c r="C83" s="3896"/>
      <c r="D83" s="3896"/>
      <c r="E83" s="3897"/>
      <c r="F83" s="3897" t="s">
        <v>102</v>
      </c>
      <c r="G83" s="3897"/>
      <c r="H83" s="3897"/>
      <c r="I83" s="3916"/>
      <c r="J83" s="3910"/>
      <c r="K83" s="3896"/>
      <c r="L83" s="3899"/>
      <c r="M83" s="3647"/>
      <c r="N83" s="3647"/>
      <c r="O83" s="3911"/>
      <c r="P83" s="3912"/>
      <c r="Q83" s="3912"/>
      <c r="R83" s="3913"/>
      <c r="S83" s="4521"/>
      <c r="T83" s="4522" t="s">
        <v>733</v>
      </c>
      <c r="U83" s="4523"/>
      <c r="V83" s="4524"/>
      <c r="W83" s="4525"/>
      <c r="X83" s="4526"/>
      <c r="Y83" s="4527"/>
      <c r="Z83" s="4528"/>
      <c r="AA83" s="4529"/>
      <c r="AB83" s="4530"/>
      <c r="AC83" s="4531"/>
      <c r="AD83" s="4532"/>
      <c r="AE83" s="4533"/>
      <c r="AF83" s="4534"/>
      <c r="AG83" s="4535"/>
      <c r="AH83" s="4536"/>
      <c r="AI83" s="4537"/>
      <c r="AJ83" s="4538"/>
      <c r="AK83" s="4539"/>
      <c r="AL83" s="4540"/>
      <c r="AM83" s="4541"/>
      <c r="AN83" s="4542"/>
      <c r="AO83" s="4543"/>
      <c r="AP83" s="4544"/>
      <c r="AQ83" s="4545"/>
      <c r="AR83" s="4546"/>
      <c r="AS83" s="4547"/>
      <c r="AT83" s="4548"/>
      <c r="AU83" s="4549"/>
      <c r="AV83" s="4550"/>
      <c r="AW83" s="4551"/>
      <c r="AX83" s="4552"/>
      <c r="AY83" s="4553"/>
      <c r="AZ83" s="4554"/>
      <c r="BA83" s="4555"/>
      <c r="BB83" s="4556"/>
      <c r="BC83" s="4557"/>
      <c r="BD83" s="4558"/>
      <c r="BE83" s="4559"/>
      <c r="BF83" s="4560"/>
      <c r="BG83" s="4561"/>
      <c r="BH83" s="4562"/>
      <c r="BI83" s="4563"/>
      <c r="BJ83" s="4564"/>
      <c r="BK83" s="4565"/>
      <c r="BL83" s="4566"/>
      <c r="BM83" s="4567"/>
      <c r="BN83" s="4568"/>
      <c r="BO83" s="4569"/>
      <c r="BP83" s="4570"/>
      <c r="BQ83" s="4571"/>
      <c r="BR83" s="4572"/>
      <c r="BS83" s="4573"/>
      <c r="BT83" s="4574"/>
      <c r="BU83" s="4575"/>
      <c r="BV83" s="4576"/>
      <c r="BW83" s="4577"/>
      <c r="BX83" s="4578"/>
      <c r="BY83" s="4579"/>
      <c r="BZ83" s="4580"/>
      <c r="CA83" s="4581"/>
      <c r="CB83" s="4582"/>
      <c r="CC83" s="4583"/>
      <c r="CD83" s="4584"/>
      <c r="CE83" s="4585"/>
      <c r="CF83" s="4586"/>
      <c r="CG83" s="4587"/>
      <c r="CH83" s="4588"/>
      <c r="CI83" s="4589"/>
      <c r="CJ83" s="4590"/>
      <c r="CK83" s="4591"/>
      <c r="CL83" s="4592"/>
      <c r="CM83" s="4593"/>
      <c r="CN83" s="4594"/>
      <c r="CO83" s="4595"/>
      <c r="CP83" s="4596"/>
      <c r="CQ83" s="4597"/>
      <c r="CR83" s="4598"/>
      <c r="CS83" s="4599"/>
      <c r="CT83" s="4600"/>
      <c r="CU83" s="4601"/>
      <c r="CV83" s="4602"/>
      <c r="CW83" s="4603"/>
      <c r="CX83" s="4604"/>
      <c r="CY83" s="4605"/>
      <c r="CZ83" s="4606"/>
      <c r="DA83" s="4607"/>
      <c r="DB83" s="4608"/>
      <c r="DC83" s="4609"/>
      <c r="DD83" s="4610"/>
      <c r="DE83" s="4611"/>
      <c r="DF83" s="4612"/>
      <c r="DG83" s="4018"/>
      <c r="DH83" s="3656"/>
      <c r="DI83" s="3908"/>
      <c r="DJ83" s="3908" t="str">
        <f>IF(T83="","",T83)</f>
        <v>Добавить вид теплоносителя (параметры теплоносителя)</v>
      </c>
      <c r="DK83" s="3908"/>
      <c r="DL83" s="3908"/>
    </row>
    <row s="4613" customFormat="1" customHeight="1" ht="15">
      <c r="A84" s="3896"/>
      <c r="B84" s="3896"/>
      <c r="C84" s="3896"/>
      <c r="D84" s="3896"/>
      <c r="E84" s="3897"/>
      <c r="F84" s="3897" t="s">
        <v>102</v>
      </c>
      <c r="G84" s="3897"/>
      <c r="H84" s="3897"/>
      <c r="I84" s="3910"/>
      <c r="J84" s="3896"/>
      <c r="K84" s="3896"/>
      <c r="L84" s="3899"/>
      <c r="M84" s="3647"/>
      <c r="N84" s="3911"/>
      <c r="O84" s="3911"/>
      <c r="P84" s="3912"/>
      <c r="Q84" s="3912"/>
      <c r="R84" s="3913"/>
      <c r="S84" s="4614"/>
      <c r="T84" s="4615" t="s">
        <v>734</v>
      </c>
      <c r="U84" s="4616"/>
      <c r="V84" s="4617"/>
      <c r="W84" s="4618"/>
      <c r="X84" s="4619"/>
      <c r="Y84" s="4620"/>
      <c r="Z84" s="4621"/>
      <c r="AA84" s="4622"/>
      <c r="AB84" s="4623"/>
      <c r="AC84" s="4624"/>
      <c r="AD84" s="4625"/>
      <c r="AE84" s="4626"/>
      <c r="AF84" s="4627"/>
      <c r="AG84" s="4628"/>
      <c r="AH84" s="4629"/>
      <c r="AI84" s="4630"/>
      <c r="AJ84" s="4631"/>
      <c r="AK84" s="4632"/>
      <c r="AL84" s="4633"/>
      <c r="AM84" s="4634"/>
      <c r="AN84" s="4635"/>
      <c r="AO84" s="4636"/>
      <c r="AP84" s="4637"/>
      <c r="AQ84" s="4638"/>
      <c r="AR84" s="4639"/>
      <c r="AS84" s="4640"/>
      <c r="AT84" s="4641"/>
      <c r="AU84" s="4642"/>
      <c r="AV84" s="4643"/>
      <c r="AW84" s="4644"/>
      <c r="AX84" s="4645"/>
      <c r="AY84" s="4646"/>
      <c r="AZ84" s="4647"/>
      <c r="BA84" s="4648"/>
      <c r="BB84" s="4649"/>
      <c r="BC84" s="4650"/>
      <c r="BD84" s="4651"/>
      <c r="BE84" s="4652"/>
      <c r="BF84" s="4653"/>
      <c r="BG84" s="4654"/>
      <c r="BH84" s="4655"/>
      <c r="BI84" s="4656"/>
      <c r="BJ84" s="4657"/>
      <c r="BK84" s="4658"/>
      <c r="BL84" s="4659"/>
      <c r="BM84" s="4660"/>
      <c r="BN84" s="4661"/>
      <c r="BO84" s="4662"/>
      <c r="BP84" s="4663"/>
      <c r="BQ84" s="4664"/>
      <c r="BR84" s="4665"/>
      <c r="BS84" s="4666"/>
      <c r="BT84" s="4667"/>
      <c r="BU84" s="4668"/>
      <c r="BV84" s="4669"/>
      <c r="BW84" s="4670"/>
      <c r="BX84" s="4671"/>
      <c r="BY84" s="4672"/>
      <c r="BZ84" s="4673"/>
      <c r="CA84" s="4674"/>
      <c r="CB84" s="4675"/>
      <c r="CC84" s="4676"/>
      <c r="CD84" s="4677"/>
      <c r="CE84" s="4678"/>
      <c r="CF84" s="4679"/>
      <c r="CG84" s="4680"/>
      <c r="CH84" s="4681"/>
      <c r="CI84" s="4682"/>
      <c r="CJ84" s="4683"/>
      <c r="CK84" s="4684"/>
      <c r="CL84" s="4685"/>
      <c r="CM84" s="4686"/>
      <c r="CN84" s="4687"/>
      <c r="CO84" s="4688"/>
      <c r="CP84" s="4689"/>
      <c r="CQ84" s="4690"/>
      <c r="CR84" s="4691"/>
      <c r="CS84" s="4692"/>
      <c r="CT84" s="4693"/>
      <c r="CU84" s="4694"/>
      <c r="CV84" s="4695"/>
      <c r="CW84" s="4696"/>
      <c r="CX84" s="4697"/>
      <c r="CY84" s="4698"/>
      <c r="CZ84" s="4699"/>
      <c r="DA84" s="4700"/>
      <c r="DB84" s="4701"/>
      <c r="DC84" s="4702"/>
      <c r="DD84" s="4703"/>
      <c r="DE84" s="4704"/>
      <c r="DF84" s="4705"/>
      <c r="DG84" s="4706"/>
      <c r="DH84" s="3656"/>
      <c r="DI84" s="3908"/>
      <c r="DJ84" s="3908" t="str">
        <f>IF(T84="","",T84)</f>
        <v>Добавить группу потребителей</v>
      </c>
      <c r="DK84" s="3908"/>
      <c r="DL84" s="3908"/>
    </row>
    <row s="4707" customFormat="1" customHeight="1" ht="14.25">
      <c r="A85" s="3896"/>
      <c r="B85" s="3896"/>
      <c r="C85" s="3896"/>
      <c r="D85" s="3896"/>
      <c r="E85" s="3897"/>
      <c r="F85" s="3897" t="s">
        <v>102</v>
      </c>
      <c r="G85" s="3897"/>
      <c r="H85" s="3898"/>
      <c r="I85" s="3896"/>
      <c r="J85" s="3896"/>
      <c r="K85" s="3896"/>
      <c r="L85" s="3899"/>
      <c r="M85" s="3900"/>
      <c r="N85" s="3900"/>
      <c r="O85" s="3647"/>
      <c r="P85" s="4114"/>
      <c r="Q85" s="4115"/>
      <c r="R85" s="4116"/>
      <c r="S85" s="4708"/>
      <c r="T85" s="4709" t="s">
        <v>735</v>
      </c>
      <c r="U85" s="4710"/>
      <c r="V85" s="4711"/>
      <c r="W85" s="4712"/>
      <c r="X85" s="4713"/>
      <c r="Y85" s="4714"/>
      <c r="Z85" s="4715"/>
      <c r="AA85" s="4716"/>
      <c r="AB85" s="4717"/>
      <c r="AC85" s="4718"/>
      <c r="AD85" s="4719"/>
      <c r="AE85" s="4720"/>
      <c r="AF85" s="4721"/>
      <c r="AG85" s="4722"/>
      <c r="AH85" s="4723"/>
      <c r="AI85" s="4724"/>
      <c r="AJ85" s="4725"/>
      <c r="AK85" s="4726"/>
      <c r="AL85" s="4727"/>
      <c r="AM85" s="4728"/>
      <c r="AN85" s="4729"/>
      <c r="AO85" s="4730"/>
      <c r="AP85" s="4731"/>
      <c r="AQ85" s="4732"/>
      <c r="AR85" s="4733"/>
      <c r="AS85" s="4734"/>
      <c r="AT85" s="4735"/>
      <c r="AU85" s="4736"/>
      <c r="AV85" s="4737"/>
      <c r="AW85" s="4738"/>
      <c r="AX85" s="4739"/>
      <c r="AY85" s="4740"/>
      <c r="AZ85" s="4741"/>
      <c r="BA85" s="4742"/>
      <c r="BB85" s="4743"/>
      <c r="BC85" s="4744"/>
      <c r="BD85" s="4745"/>
      <c r="BE85" s="4746"/>
      <c r="BF85" s="4747"/>
      <c r="BG85" s="4748"/>
      <c r="BH85" s="4749"/>
      <c r="BI85" s="4750"/>
      <c r="BJ85" s="4751"/>
      <c r="BK85" s="4752"/>
      <c r="BL85" s="4753"/>
      <c r="BM85" s="4754"/>
      <c r="BN85" s="4755"/>
      <c r="BO85" s="4756"/>
      <c r="BP85" s="4757"/>
      <c r="BQ85" s="4758"/>
      <c r="BR85" s="4759"/>
      <c r="BS85" s="4760"/>
      <c r="BT85" s="4761"/>
      <c r="BU85" s="4762"/>
      <c r="BV85" s="4763"/>
      <c r="BW85" s="4764"/>
      <c r="BX85" s="4765"/>
      <c r="BY85" s="4766"/>
      <c r="BZ85" s="4767"/>
      <c r="CA85" s="4768"/>
      <c r="CB85" s="4769"/>
      <c r="CC85" s="4770"/>
      <c r="CD85" s="4771"/>
      <c r="CE85" s="4772"/>
      <c r="CF85" s="4773"/>
      <c r="CG85" s="4774"/>
      <c r="CH85" s="4775"/>
      <c r="CI85" s="4776"/>
      <c r="CJ85" s="4777"/>
      <c r="CK85" s="4778"/>
      <c r="CL85" s="4779"/>
      <c r="CM85" s="4780"/>
      <c r="CN85" s="4781"/>
      <c r="CO85" s="4782"/>
      <c r="CP85" s="4783"/>
      <c r="CQ85" s="4784"/>
      <c r="CR85" s="4785"/>
      <c r="CS85" s="4786"/>
      <c r="CT85" s="4787"/>
      <c r="CU85" s="4788"/>
      <c r="CV85" s="4789"/>
      <c r="CW85" s="4790"/>
      <c r="CX85" s="4791"/>
      <c r="CY85" s="4792"/>
      <c r="CZ85" s="4793"/>
      <c r="DA85" s="4794"/>
      <c r="DB85" s="4795"/>
      <c r="DC85" s="4796"/>
      <c r="DD85" s="4797"/>
      <c r="DE85" s="4798"/>
      <c r="DF85" s="4799"/>
      <c r="DG85" s="4800"/>
      <c r="DH85" s="3656"/>
      <c r="DI85" s="3908"/>
      <c r="DJ85" s="3908" t="str">
        <f>IF(T85="","",T85)</f>
        <v>Добавить схему подключения</v>
      </c>
      <c r="DK85" s="3908"/>
      <c r="DL85" s="3908"/>
    </row>
    <row s="4801" customFormat="1" customHeight="1" ht="0.75">
      <c r="A86" s="4502"/>
      <c r="B86" s="4502"/>
      <c r="C86" s="4502"/>
      <c r="D86" s="4502"/>
      <c r="E86" s="3897"/>
      <c r="F86" s="3897" t="s">
        <v>102</v>
      </c>
      <c r="G86" s="3898"/>
      <c r="H86" s="4502"/>
      <c r="I86" s="4502"/>
      <c r="J86" s="4502"/>
      <c r="K86" s="4502"/>
      <c r="L86" s="4503"/>
      <c r="M86" s="4504"/>
      <c r="N86" s="4504"/>
      <c r="O86" s="3656"/>
      <c r="P86" s="4505"/>
      <c r="Q86" s="4506"/>
      <c r="R86" s="4505"/>
      <c r="S86" s="4507"/>
      <c r="T86" s="4508" t="s">
        <v>250</v>
      </c>
      <c r="U86" s="3645"/>
      <c r="V86" s="3645"/>
      <c r="W86" s="3645"/>
      <c r="X86" s="3645"/>
      <c r="Y86" s="3645"/>
      <c r="Z86" s="3645"/>
      <c r="AA86" s="3645"/>
      <c r="AB86" s="3645"/>
      <c r="AC86" s="3645"/>
      <c r="AD86" s="3645"/>
      <c r="AE86" s="3645"/>
      <c r="AF86" s="3645"/>
      <c r="AG86" s="3645"/>
      <c r="AH86" s="3645"/>
      <c r="AI86" s="3645"/>
      <c r="AJ86" s="3645"/>
      <c r="AK86" s="3645"/>
      <c r="AL86" s="3645"/>
      <c r="AM86" s="3645"/>
      <c r="AN86" s="3645"/>
      <c r="AO86" s="3645"/>
      <c r="AP86" s="3645"/>
      <c r="AQ86" s="3645"/>
      <c r="AR86" s="3645"/>
      <c r="AS86" s="3645"/>
      <c r="AT86" s="3645"/>
      <c r="AU86" s="3645"/>
      <c r="AV86" s="3645"/>
      <c r="AW86" s="3645"/>
      <c r="AX86" s="3645"/>
      <c r="AY86" s="3645"/>
      <c r="AZ86" s="3645"/>
      <c r="BA86" s="3645"/>
      <c r="BB86" s="3645"/>
      <c r="BC86" s="3645"/>
      <c r="BD86" s="3645"/>
      <c r="BE86" s="3645"/>
      <c r="BF86" s="3645"/>
      <c r="BG86" s="3645"/>
      <c r="BH86" s="3645"/>
      <c r="BI86" s="3645"/>
      <c r="BJ86" s="3645"/>
      <c r="BK86" s="3645"/>
      <c r="BL86" s="3645"/>
      <c r="BM86" s="3645"/>
      <c r="BN86" s="3645"/>
      <c r="BO86" s="3645"/>
      <c r="BP86" s="3645"/>
      <c r="BQ86" s="3645"/>
      <c r="BR86" s="3645"/>
      <c r="BS86" s="3645"/>
      <c r="BT86" s="3645"/>
      <c r="BU86" s="3645"/>
      <c r="BV86" s="3645"/>
      <c r="BW86" s="3645"/>
      <c r="BX86" s="3645"/>
      <c r="BY86" s="3645"/>
      <c r="BZ86" s="3645"/>
      <c r="CA86" s="3645"/>
      <c r="CB86" s="3645"/>
      <c r="CC86" s="3645"/>
      <c r="CD86" s="3645"/>
      <c r="CE86" s="3645"/>
      <c r="CF86" s="3645"/>
      <c r="CG86" s="3645"/>
      <c r="CH86" s="3645"/>
      <c r="CI86" s="3645"/>
      <c r="CJ86" s="3645"/>
      <c r="CK86" s="3645"/>
      <c r="CL86" s="3645"/>
      <c r="CM86" s="3645"/>
      <c r="CN86" s="3645"/>
      <c r="CO86" s="3645"/>
      <c r="CP86" s="3645"/>
      <c r="CQ86" s="3645"/>
      <c r="CR86" s="3645"/>
      <c r="CS86" s="3645"/>
      <c r="CT86" s="3645"/>
      <c r="CU86" s="3645"/>
      <c r="CV86" s="3645"/>
      <c r="CW86" s="3645"/>
      <c r="CX86" s="3645"/>
      <c r="CY86" s="3645"/>
      <c r="CZ86" s="3645"/>
      <c r="DA86" s="3645"/>
      <c r="DB86" s="3645"/>
      <c r="DC86" s="3645"/>
      <c r="DD86" s="3645"/>
      <c r="DE86" s="3645"/>
      <c r="DF86" s="3645"/>
      <c r="DG86" s="3645"/>
      <c r="DH86" s="3656"/>
      <c r="DI86" s="3908"/>
      <c r="DJ86" s="3908" t="str">
        <f>IF(T86="","",T86)</f>
        <v>Добавить источник для дифференциации</v>
      </c>
      <c r="DK86" s="3908"/>
      <c r="DL86" s="3908"/>
    </row>
    <row s="4802" customFormat="1" customHeight="1" ht="0.75">
      <c r="A87" s="4502"/>
      <c r="B87" s="4502"/>
      <c r="C87" s="4502"/>
      <c r="D87" s="4502"/>
      <c r="E87" s="3897"/>
      <c r="F87" s="3898" t="s">
        <v>102</v>
      </c>
      <c r="G87" s="4502"/>
      <c r="H87" s="4502"/>
      <c r="I87" s="4502"/>
      <c r="J87" s="4502"/>
      <c r="K87" s="4502"/>
      <c r="L87" s="4503"/>
      <c r="M87" s="4510"/>
      <c r="N87" s="4510"/>
      <c r="O87" s="3656"/>
      <c r="P87" s="4505"/>
      <c r="Q87" s="4506"/>
      <c r="R87" s="4505"/>
      <c r="S87" s="4511"/>
      <c r="T87" s="4512" t="s">
        <v>251</v>
      </c>
      <c r="U87" s="3646"/>
      <c r="V87" s="3646"/>
      <c r="W87" s="3646"/>
      <c r="X87" s="3646"/>
      <c r="Y87" s="3646"/>
      <c r="Z87" s="3646"/>
      <c r="AA87" s="3646"/>
      <c r="AB87" s="3646"/>
      <c r="AC87" s="3646"/>
      <c r="AD87" s="3646"/>
      <c r="AE87" s="3646"/>
      <c r="AF87" s="3646"/>
      <c r="AG87" s="3646"/>
      <c r="AH87" s="3646"/>
      <c r="AI87" s="3646"/>
      <c r="AJ87" s="3646"/>
      <c r="AK87" s="3646"/>
      <c r="AL87" s="3646"/>
      <c r="AM87" s="3646"/>
      <c r="AN87" s="3646"/>
      <c r="AO87" s="3646"/>
      <c r="AP87" s="3646"/>
      <c r="AQ87" s="3646"/>
      <c r="AR87" s="3646"/>
      <c r="AS87" s="3646"/>
      <c r="AT87" s="3646"/>
      <c r="AU87" s="3646"/>
      <c r="AV87" s="3646"/>
      <c r="AW87" s="3646"/>
      <c r="AX87" s="3646"/>
      <c r="AY87" s="3646"/>
      <c r="AZ87" s="3646"/>
      <c r="BA87" s="3646"/>
      <c r="BB87" s="3646"/>
      <c r="BC87" s="3646"/>
      <c r="BD87" s="3646"/>
      <c r="BE87" s="3646"/>
      <c r="BF87" s="3646"/>
      <c r="BG87" s="3646"/>
      <c r="BH87" s="3646"/>
      <c r="BI87" s="3646"/>
      <c r="BJ87" s="3646"/>
      <c r="BK87" s="3646"/>
      <c r="BL87" s="3646"/>
      <c r="BM87" s="3646"/>
      <c r="BN87" s="3646"/>
      <c r="BO87" s="3646"/>
      <c r="BP87" s="3646"/>
      <c r="BQ87" s="3646"/>
      <c r="BR87" s="3646"/>
      <c r="BS87" s="3646"/>
      <c r="BT87" s="3646"/>
      <c r="BU87" s="3646"/>
      <c r="BV87" s="3646"/>
      <c r="BW87" s="3646"/>
      <c r="BX87" s="3646"/>
      <c r="BY87" s="3646"/>
      <c r="BZ87" s="3646"/>
      <c r="CA87" s="3646"/>
      <c r="CB87" s="3646"/>
      <c r="CC87" s="3646"/>
      <c r="CD87" s="3646"/>
      <c r="CE87" s="3646"/>
      <c r="CF87" s="3646"/>
      <c r="CG87" s="3646"/>
      <c r="CH87" s="3646"/>
      <c r="CI87" s="3646"/>
      <c r="CJ87" s="3646"/>
      <c r="CK87" s="3646"/>
      <c r="CL87" s="3646"/>
      <c r="CM87" s="3646"/>
      <c r="CN87" s="3646"/>
      <c r="CO87" s="3646"/>
      <c r="CP87" s="3646"/>
      <c r="CQ87" s="3646"/>
      <c r="CR87" s="3646"/>
      <c r="CS87" s="3646"/>
      <c r="CT87" s="3646"/>
      <c r="CU87" s="3646"/>
      <c r="CV87" s="3646"/>
      <c r="CW87" s="3646"/>
      <c r="CX87" s="3646"/>
      <c r="CY87" s="3646"/>
      <c r="CZ87" s="3646"/>
      <c r="DA87" s="3646"/>
      <c r="DB87" s="3646"/>
      <c r="DC87" s="3646"/>
      <c r="DD87" s="3646"/>
      <c r="DE87" s="3646"/>
      <c r="DF87" s="3646"/>
      <c r="DG87" s="3646"/>
      <c r="DH87" s="3656"/>
      <c r="DI87" s="3908"/>
      <c r="DJ87" s="3908" t="str">
        <f>IF(T87="","",T87)</f>
        <v>Добавить централизованную систему для дифференциации</v>
      </c>
      <c r="DK87" s="3908"/>
      <c r="DL87" s="3908"/>
    </row>
    <row s="4803" customFormat="1" customHeight="1" ht="21">
      <c r="A88" s="3896"/>
      <c r="B88" s="3896" t="s">
        <v>258</v>
      </c>
      <c r="C88" s="3896"/>
      <c r="D88" s="3896"/>
      <c r="E88" s="3897"/>
      <c r="F88" s="3898" t="s">
        <v>90</v>
      </c>
      <c r="G88" s="3896"/>
      <c r="H88" s="3896"/>
      <c r="I88" s="3896"/>
      <c r="J88" s="3896"/>
      <c r="K88" s="3896"/>
      <c r="L88" s="3899"/>
      <c r="M88" s="3900"/>
      <c r="N88" s="3900"/>
      <c r="O88" s="3900"/>
      <c r="P88" s="4211"/>
      <c r="Q88" s="3902"/>
      <c r="R88" s="3903"/>
      <c r="S88" s="3904" t="str">
        <f>INDEX(PT_DIFFERENTIATION_NUM_TER,MATCH(B88,PT_DIFFERENTIATION_TER_ID,0))</f>
        <v>1.4</v>
      </c>
      <c r="T88" s="4212" t="s">
        <v>719</v>
      </c>
      <c r="U88" s="3906"/>
      <c r="V88" s="3414"/>
      <c r="W88" s="3415"/>
      <c r="X88" s="3415"/>
      <c r="Y88" s="3415"/>
      <c r="Z88" s="3415"/>
      <c r="AA88" s="3415"/>
      <c r="AB88" s="3415"/>
      <c r="AC88" s="3416"/>
      <c r="AD88" s="3414" t="str">
        <f>INDEX(PT_DIFFERENTIATION_TER,MATCH(B88,PT_DIFFERENTIATION_TER_ID,0))</f>
        <v>Территория 4</v>
      </c>
      <c r="AE88" s="3415"/>
      <c r="AF88" s="3415"/>
      <c r="AG88" s="3415"/>
      <c r="AH88" s="3415"/>
      <c r="AI88" s="3415"/>
      <c r="AJ88" s="3415"/>
      <c r="AK88" s="3415"/>
      <c r="AL88" s="3414"/>
      <c r="AM88" s="3415"/>
      <c r="AN88" s="3415"/>
      <c r="AO88" s="3415"/>
      <c r="AP88" s="3415"/>
      <c r="AQ88" s="3415"/>
      <c r="AR88" s="3415"/>
      <c r="AS88" s="3416"/>
      <c r="AT88" s="3414"/>
      <c r="AU88" s="3415"/>
      <c r="AV88" s="3415"/>
      <c r="AW88" s="3415"/>
      <c r="AX88" s="3415"/>
      <c r="AY88" s="3415"/>
      <c r="AZ88" s="3415"/>
      <c r="BA88" s="3416"/>
      <c r="BB88" s="3414"/>
      <c r="BC88" s="3415"/>
      <c r="BD88" s="3415"/>
      <c r="BE88" s="3415"/>
      <c r="BF88" s="3415"/>
      <c r="BG88" s="3415"/>
      <c r="BH88" s="3415"/>
      <c r="BI88" s="3416"/>
      <c r="BJ88" s="3414"/>
      <c r="BK88" s="3415"/>
      <c r="BL88" s="3415"/>
      <c r="BM88" s="3415"/>
      <c r="BN88" s="3415"/>
      <c r="BO88" s="3415"/>
      <c r="BP88" s="3415"/>
      <c r="BQ88" s="3416"/>
      <c r="BR88" s="3414"/>
      <c r="BS88" s="3415"/>
      <c r="BT88" s="3415"/>
      <c r="BU88" s="3415"/>
      <c r="BV88" s="3415"/>
      <c r="BW88" s="3415"/>
      <c r="BX88" s="3415"/>
      <c r="BY88" s="3416"/>
      <c r="BZ88" s="3414"/>
      <c r="CA88" s="3415"/>
      <c r="CB88" s="3415"/>
      <c r="CC88" s="3415"/>
      <c r="CD88" s="3415"/>
      <c r="CE88" s="3415"/>
      <c r="CF88" s="3415"/>
      <c r="CG88" s="3416"/>
      <c r="CH88" s="3414"/>
      <c r="CI88" s="3415"/>
      <c r="CJ88" s="3415"/>
      <c r="CK88" s="3415"/>
      <c r="CL88" s="3415"/>
      <c r="CM88" s="3415"/>
      <c r="CN88" s="3415"/>
      <c r="CO88" s="3416"/>
      <c r="CP88" s="3414"/>
      <c r="CQ88" s="3415"/>
      <c r="CR88" s="3415"/>
      <c r="CS88" s="3415"/>
      <c r="CT88" s="3415"/>
      <c r="CU88" s="3415"/>
      <c r="CV88" s="3415"/>
      <c r="CW88" s="3416"/>
      <c r="CX88" s="3414"/>
      <c r="CY88" s="3415"/>
      <c r="CZ88" s="3415"/>
      <c r="DA88" s="3415"/>
      <c r="DB88" s="3415"/>
      <c r="DC88" s="3415"/>
      <c r="DD88" s="3415"/>
      <c r="DE88" s="3416"/>
      <c r="DF88" s="3416"/>
      <c r="DG88" s="3907" t="s">
        <v>720</v>
      </c>
      <c r="DH88" s="3656"/>
      <c r="DI88" s="3908"/>
      <c r="DJ88" s="3908" t="str">
        <f>IF(T88="","",T88)</f>
        <v>Территория действия тарифа</v>
      </c>
      <c r="DK88" s="3908"/>
      <c r="DL88" s="3908"/>
    </row>
    <row s="4804" customFormat="1" customHeight="1" ht="23.25">
      <c r="A89" s="3896"/>
      <c r="B89" s="3896"/>
      <c r="C89" s="3896" t="s">
        <v>259</v>
      </c>
      <c r="D89" s="3896"/>
      <c r="E89" s="3897"/>
      <c r="F89" s="3897" t="s">
        <v>89</v>
      </c>
      <c r="G89" s="3898">
        <v>1</v>
      </c>
      <c r="H89" s="3896"/>
      <c r="I89" s="3896"/>
      <c r="J89" s="3896"/>
      <c r="K89" s="3896"/>
      <c r="L89" s="3899"/>
      <c r="M89" s="3900"/>
      <c r="N89" s="3900"/>
      <c r="O89" s="3900"/>
      <c r="P89" s="3901"/>
      <c r="Q89" s="3902"/>
      <c r="R89" s="3903"/>
      <c r="S89" s="3904" t="str">
        <f>INDEX(PT_DIFFERENTIATION_NUM_CS,MATCH(C89,PT_DIFFERENTIATION_CS_ID,0))</f>
        <v>1.4.1</v>
      </c>
      <c r="T89" s="4214" t="s">
        <v>721</v>
      </c>
      <c r="U89" s="3906"/>
      <c r="V89" s="3414"/>
      <c r="W89" s="3415"/>
      <c r="X89" s="3415"/>
      <c r="Y89" s="3415"/>
      <c r="Z89" s="3415"/>
      <c r="AA89" s="3415"/>
      <c r="AB89" s="3415"/>
      <c r="AC89" s="3416"/>
      <c r="AD89" s="3414" t="str">
        <f>INDEX(PT_DIFFERENTIATION_CS,MATCH(C89,PT_DIFFERENTIATION_CS_ID,0))</f>
        <v>без дифференциации</v>
      </c>
      <c r="AE89" s="3415"/>
      <c r="AF89" s="3415"/>
      <c r="AG89" s="3415"/>
      <c r="AH89" s="3415"/>
      <c r="AI89" s="3415"/>
      <c r="AJ89" s="3415"/>
      <c r="AK89" s="3415"/>
      <c r="AL89" s="3414"/>
      <c r="AM89" s="3415"/>
      <c r="AN89" s="3415"/>
      <c r="AO89" s="3415"/>
      <c r="AP89" s="3415"/>
      <c r="AQ89" s="3415"/>
      <c r="AR89" s="3415"/>
      <c r="AS89" s="3416"/>
      <c r="AT89" s="3414"/>
      <c r="AU89" s="3415"/>
      <c r="AV89" s="3415"/>
      <c r="AW89" s="3415"/>
      <c r="AX89" s="3415"/>
      <c r="AY89" s="3415"/>
      <c r="AZ89" s="3415"/>
      <c r="BA89" s="3416"/>
      <c r="BB89" s="3414"/>
      <c r="BC89" s="3415"/>
      <c r="BD89" s="3415"/>
      <c r="BE89" s="3415"/>
      <c r="BF89" s="3415"/>
      <c r="BG89" s="3415"/>
      <c r="BH89" s="3415"/>
      <c r="BI89" s="3416"/>
      <c r="BJ89" s="3414"/>
      <c r="BK89" s="3415"/>
      <c r="BL89" s="3415"/>
      <c r="BM89" s="3415"/>
      <c r="BN89" s="3415"/>
      <c r="BO89" s="3415"/>
      <c r="BP89" s="3415"/>
      <c r="BQ89" s="3416"/>
      <c r="BR89" s="3414"/>
      <c r="BS89" s="3415"/>
      <c r="BT89" s="3415"/>
      <c r="BU89" s="3415"/>
      <c r="BV89" s="3415"/>
      <c r="BW89" s="3415"/>
      <c r="BX89" s="3415"/>
      <c r="BY89" s="3416"/>
      <c r="BZ89" s="3414"/>
      <c r="CA89" s="3415"/>
      <c r="CB89" s="3415"/>
      <c r="CC89" s="3415"/>
      <c r="CD89" s="3415"/>
      <c r="CE89" s="3415"/>
      <c r="CF89" s="3415"/>
      <c r="CG89" s="3416"/>
      <c r="CH89" s="3414"/>
      <c r="CI89" s="3415"/>
      <c r="CJ89" s="3415"/>
      <c r="CK89" s="3415"/>
      <c r="CL89" s="3415"/>
      <c r="CM89" s="3415"/>
      <c r="CN89" s="3415"/>
      <c r="CO89" s="3416"/>
      <c r="CP89" s="3414"/>
      <c r="CQ89" s="3415"/>
      <c r="CR89" s="3415"/>
      <c r="CS89" s="3415"/>
      <c r="CT89" s="3415"/>
      <c r="CU89" s="3415"/>
      <c r="CV89" s="3415"/>
      <c r="CW89" s="3416"/>
      <c r="CX89" s="3414"/>
      <c r="CY89" s="3415"/>
      <c r="CZ89" s="3415"/>
      <c r="DA89" s="3415"/>
      <c r="DB89" s="3415"/>
      <c r="DC89" s="3415"/>
      <c r="DD89" s="3415"/>
      <c r="DE89" s="3416"/>
      <c r="DF89" s="3416"/>
      <c r="DG89" s="3907" t="s">
        <v>722</v>
      </c>
      <c r="DH89" s="3656"/>
      <c r="DI89" s="3908"/>
      <c r="DJ89" s="3908" t="str">
        <f>IF(T89="","",T89)</f>
        <v>Наименование системы теплоснабжения </v>
      </c>
      <c r="DK89" s="3908"/>
      <c r="DL89" s="3908"/>
    </row>
    <row s="4805" customFormat="1" customHeight="1" ht="21">
      <c r="A90" s="3896"/>
      <c r="B90" s="3896"/>
      <c r="C90" s="3896"/>
      <c r="D90" s="3896" t="s">
        <v>260</v>
      </c>
      <c r="E90" s="3897"/>
      <c r="F90" s="3897" t="s">
        <v>89</v>
      </c>
      <c r="G90" s="3897"/>
      <c r="H90" s="3898">
        <v>1</v>
      </c>
      <c r="I90" s="3896"/>
      <c r="J90" s="3896"/>
      <c r="K90" s="3896"/>
      <c r="L90" s="3899"/>
      <c r="M90" s="3900"/>
      <c r="N90" s="3900"/>
      <c r="O90" s="3900"/>
      <c r="P90" s="3901"/>
      <c r="Q90" s="3902"/>
      <c r="R90" s="3903"/>
      <c r="S90" s="3904" t="str">
        <f>INDEX(PT_DIFFERENTIATION_NUM_IST_TE,MATCH(D90,PT_DIFFERENTIATION_IST_TE_ID,0))</f>
        <v>1.4.1.1</v>
      </c>
      <c r="T90" s="3905" t="s">
        <v>723</v>
      </c>
      <c r="U90" s="3906"/>
      <c r="V90" s="3414"/>
      <c r="W90" s="3415"/>
      <c r="X90" s="3415"/>
      <c r="Y90" s="3415"/>
      <c r="Z90" s="3415"/>
      <c r="AA90" s="3415"/>
      <c r="AB90" s="3415"/>
      <c r="AC90" s="3416"/>
      <c r="AD90" s="3414" t="str">
        <f>INDEX(PT_DIFFERENTIATION_IST_TE,MATCH(D90,PT_DIFFERENTIATION_IST_TE_ID,0))</f>
        <v>без дифференциации</v>
      </c>
      <c r="AE90" s="3415"/>
      <c r="AF90" s="3415"/>
      <c r="AG90" s="3415"/>
      <c r="AH90" s="3415"/>
      <c r="AI90" s="3415"/>
      <c r="AJ90" s="3415"/>
      <c r="AK90" s="3415"/>
      <c r="AL90" s="3414"/>
      <c r="AM90" s="3415"/>
      <c r="AN90" s="3415"/>
      <c r="AO90" s="3415"/>
      <c r="AP90" s="3415"/>
      <c r="AQ90" s="3415"/>
      <c r="AR90" s="3415"/>
      <c r="AS90" s="3416"/>
      <c r="AT90" s="3414"/>
      <c r="AU90" s="3415"/>
      <c r="AV90" s="3415"/>
      <c r="AW90" s="3415"/>
      <c r="AX90" s="3415"/>
      <c r="AY90" s="3415"/>
      <c r="AZ90" s="3415"/>
      <c r="BA90" s="3416"/>
      <c r="BB90" s="3414"/>
      <c r="BC90" s="3415"/>
      <c r="BD90" s="3415"/>
      <c r="BE90" s="3415"/>
      <c r="BF90" s="3415"/>
      <c r="BG90" s="3415"/>
      <c r="BH90" s="3415"/>
      <c r="BI90" s="3416"/>
      <c r="BJ90" s="3414"/>
      <c r="BK90" s="3415"/>
      <c r="BL90" s="3415"/>
      <c r="BM90" s="3415"/>
      <c r="BN90" s="3415"/>
      <c r="BO90" s="3415"/>
      <c r="BP90" s="3415"/>
      <c r="BQ90" s="3416"/>
      <c r="BR90" s="3414"/>
      <c r="BS90" s="3415"/>
      <c r="BT90" s="3415"/>
      <c r="BU90" s="3415"/>
      <c r="BV90" s="3415"/>
      <c r="BW90" s="3415"/>
      <c r="BX90" s="3415"/>
      <c r="BY90" s="3416"/>
      <c r="BZ90" s="3414"/>
      <c r="CA90" s="3415"/>
      <c r="CB90" s="3415"/>
      <c r="CC90" s="3415"/>
      <c r="CD90" s="3415"/>
      <c r="CE90" s="3415"/>
      <c r="CF90" s="3415"/>
      <c r="CG90" s="3416"/>
      <c r="CH90" s="3414"/>
      <c r="CI90" s="3415"/>
      <c r="CJ90" s="3415"/>
      <c r="CK90" s="3415"/>
      <c r="CL90" s="3415"/>
      <c r="CM90" s="3415"/>
      <c r="CN90" s="3415"/>
      <c r="CO90" s="3416"/>
      <c r="CP90" s="3414"/>
      <c r="CQ90" s="3415"/>
      <c r="CR90" s="3415"/>
      <c r="CS90" s="3415"/>
      <c r="CT90" s="3415"/>
      <c r="CU90" s="3415"/>
      <c r="CV90" s="3415"/>
      <c r="CW90" s="3416"/>
      <c r="CX90" s="3414"/>
      <c r="CY90" s="3415"/>
      <c r="CZ90" s="3415"/>
      <c r="DA90" s="3415"/>
      <c r="DB90" s="3415"/>
      <c r="DC90" s="3415"/>
      <c r="DD90" s="3415"/>
      <c r="DE90" s="3416"/>
      <c r="DF90" s="3416"/>
      <c r="DG90" s="3907" t="s">
        <v>724</v>
      </c>
      <c r="DH90" s="3656"/>
      <c r="DI90" s="3908"/>
      <c r="DJ90" s="3908" t="str">
        <f>IF(T90="","",T90)</f>
        <v>Источник тепловой энергии  </v>
      </c>
      <c r="DK90" s="3908"/>
      <c r="DL90" s="3908"/>
    </row>
    <row s="4806" customFormat="1" customHeight="1" ht="47.25">
      <c r="A91" s="3896"/>
      <c r="B91" s="3896"/>
      <c r="C91" s="3896"/>
      <c r="D91" s="3896"/>
      <c r="E91" s="3897"/>
      <c r="F91" s="3897" t="s">
        <v>89</v>
      </c>
      <c r="G91" s="3897"/>
      <c r="H91" s="3897"/>
      <c r="I91" s="3910" t="str">
        <f>S90&amp;".1"</f>
        <v>1.4.1.1.1</v>
      </c>
      <c r="J91" s="3896"/>
      <c r="K91" s="3896"/>
      <c r="L91" s="3899" t="s">
        <v>725</v>
      </c>
      <c r="M91" s="3647"/>
      <c r="N91" s="3911"/>
      <c r="O91" s="3911"/>
      <c r="P91" s="3912">
        <v>1</v>
      </c>
      <c r="Q91" s="3912"/>
      <c r="R91" s="3913"/>
      <c r="S91" s="3904" t="str">
        <f>$I91</f>
        <v>1.4.1.1.1</v>
      </c>
      <c r="T91" s="3914" t="s">
        <v>726</v>
      </c>
      <c r="U91" s="3906"/>
      <c r="V91" s="3419"/>
      <c r="W91" s="3420"/>
      <c r="X91" s="3420"/>
      <c r="Y91" s="3420"/>
      <c r="Z91" s="3420"/>
      <c r="AA91" s="3420"/>
      <c r="AB91" s="3420"/>
      <c r="AC91" s="3421"/>
      <c r="AD91" s="3419" t="s">
        <v>768</v>
      </c>
      <c r="AE91" s="3420"/>
      <c r="AF91" s="3420"/>
      <c r="AG91" s="3420"/>
      <c r="AH91" s="3420"/>
      <c r="AI91" s="3420"/>
      <c r="AJ91" s="3420"/>
      <c r="AK91" s="3420"/>
      <c r="AL91" s="3419"/>
      <c r="AM91" s="3420"/>
      <c r="AN91" s="3420"/>
      <c r="AO91" s="3420"/>
      <c r="AP91" s="3420"/>
      <c r="AQ91" s="3420"/>
      <c r="AR91" s="3420"/>
      <c r="AS91" s="3421"/>
      <c r="AT91" s="3419"/>
      <c r="AU91" s="3420"/>
      <c r="AV91" s="3420"/>
      <c r="AW91" s="3420"/>
      <c r="AX91" s="3420"/>
      <c r="AY91" s="3420"/>
      <c r="AZ91" s="3420"/>
      <c r="BA91" s="3421"/>
      <c r="BB91" s="3419"/>
      <c r="BC91" s="3420"/>
      <c r="BD91" s="3420"/>
      <c r="BE91" s="3420"/>
      <c r="BF91" s="3420"/>
      <c r="BG91" s="3420"/>
      <c r="BH91" s="3420"/>
      <c r="BI91" s="3421"/>
      <c r="BJ91" s="3419"/>
      <c r="BK91" s="3420"/>
      <c r="BL91" s="3420"/>
      <c r="BM91" s="3420"/>
      <c r="BN91" s="3420"/>
      <c r="BO91" s="3420"/>
      <c r="BP91" s="3420"/>
      <c r="BQ91" s="3421"/>
      <c r="BR91" s="3419"/>
      <c r="BS91" s="3420"/>
      <c r="BT91" s="3420"/>
      <c r="BU91" s="3420"/>
      <c r="BV91" s="3420"/>
      <c r="BW91" s="3420"/>
      <c r="BX91" s="3420"/>
      <c r="BY91" s="3421"/>
      <c r="BZ91" s="3419"/>
      <c r="CA91" s="3420"/>
      <c r="CB91" s="3420"/>
      <c r="CC91" s="3420"/>
      <c r="CD91" s="3420"/>
      <c r="CE91" s="3420"/>
      <c r="CF91" s="3420"/>
      <c r="CG91" s="3421"/>
      <c r="CH91" s="3419"/>
      <c r="CI91" s="3420"/>
      <c r="CJ91" s="3420"/>
      <c r="CK91" s="3420"/>
      <c r="CL91" s="3420"/>
      <c r="CM91" s="3420"/>
      <c r="CN91" s="3420"/>
      <c r="CO91" s="3421"/>
      <c r="CP91" s="3419"/>
      <c r="CQ91" s="3420"/>
      <c r="CR91" s="3420"/>
      <c r="CS91" s="3420"/>
      <c r="CT91" s="3420"/>
      <c r="CU91" s="3420"/>
      <c r="CV91" s="3420"/>
      <c r="CW91" s="3421"/>
      <c r="CX91" s="3419"/>
      <c r="CY91" s="3420"/>
      <c r="CZ91" s="3420"/>
      <c r="DA91" s="3420"/>
      <c r="DB91" s="3420"/>
      <c r="DC91" s="3420"/>
      <c r="DD91" s="3420"/>
      <c r="DE91" s="3421"/>
      <c r="DF91" s="3421"/>
      <c r="DG91" s="3907" t="s">
        <v>727</v>
      </c>
      <c r="DH91" s="3656"/>
      <c r="DI91" s="3908"/>
      <c r="DJ91" s="3908" t="str">
        <f>IF(T91="","",T91)</f>
        <v>Схема подключения теплопотребляющей установки к коллектору источника тепловой энергии</v>
      </c>
      <c r="DK91" s="3908"/>
      <c r="DL91" s="3908"/>
    </row>
    <row s="4807" customFormat="1" customHeight="1" ht="21">
      <c r="A92" s="3896"/>
      <c r="B92" s="3896"/>
      <c r="C92" s="3896"/>
      <c r="D92" s="3896"/>
      <c r="E92" s="3897"/>
      <c r="F92" s="3897" t="s">
        <v>89</v>
      </c>
      <c r="G92" s="3897"/>
      <c r="H92" s="3897"/>
      <c r="I92" s="3916"/>
      <c r="J92" s="3910" t="str">
        <f>I91&amp;".1"</f>
        <v>1.4.1.1.1.1</v>
      </c>
      <c r="K92" s="3896"/>
      <c r="L92" s="3899" t="s">
        <v>728</v>
      </c>
      <c r="M92" s="3647"/>
      <c r="N92" s="3647"/>
      <c r="O92" s="3911"/>
      <c r="P92" s="3912"/>
      <c r="Q92" s="3912">
        <v>1</v>
      </c>
      <c r="R92" s="3917"/>
      <c r="S92" s="3904" t="str">
        <f>$J92</f>
        <v>1.4.1.1.1.1</v>
      </c>
      <c r="T92" s="3918" t="s">
        <v>729</v>
      </c>
      <c r="U92" s="3906"/>
      <c r="V92" s="3419"/>
      <c r="W92" s="3420"/>
      <c r="X92" s="3420"/>
      <c r="Y92" s="3420"/>
      <c r="Z92" s="3420"/>
      <c r="AA92" s="3420"/>
      <c r="AB92" s="3420"/>
      <c r="AC92" s="3421"/>
      <c r="AD92" s="3419" t="s">
        <v>769</v>
      </c>
      <c r="AE92" s="3420"/>
      <c r="AF92" s="3420"/>
      <c r="AG92" s="3420"/>
      <c r="AH92" s="3420"/>
      <c r="AI92" s="3420"/>
      <c r="AJ92" s="3420"/>
      <c r="AK92" s="3420"/>
      <c r="AL92" s="3419"/>
      <c r="AM92" s="3420"/>
      <c r="AN92" s="3420"/>
      <c r="AO92" s="3420"/>
      <c r="AP92" s="3420"/>
      <c r="AQ92" s="3420"/>
      <c r="AR92" s="3420"/>
      <c r="AS92" s="3421"/>
      <c r="AT92" s="3419"/>
      <c r="AU92" s="3420"/>
      <c r="AV92" s="3420"/>
      <c r="AW92" s="3420"/>
      <c r="AX92" s="3420"/>
      <c r="AY92" s="3420"/>
      <c r="AZ92" s="3420"/>
      <c r="BA92" s="3421"/>
      <c r="BB92" s="3419"/>
      <c r="BC92" s="3420"/>
      <c r="BD92" s="3420"/>
      <c r="BE92" s="3420"/>
      <c r="BF92" s="3420"/>
      <c r="BG92" s="3420"/>
      <c r="BH92" s="3420"/>
      <c r="BI92" s="3421"/>
      <c r="BJ92" s="3419"/>
      <c r="BK92" s="3420"/>
      <c r="BL92" s="3420"/>
      <c r="BM92" s="3420"/>
      <c r="BN92" s="3420"/>
      <c r="BO92" s="3420"/>
      <c r="BP92" s="3420"/>
      <c r="BQ92" s="3421"/>
      <c r="BR92" s="3419"/>
      <c r="BS92" s="3420"/>
      <c r="BT92" s="3420"/>
      <c r="BU92" s="3420"/>
      <c r="BV92" s="3420"/>
      <c r="BW92" s="3420"/>
      <c r="BX92" s="3420"/>
      <c r="BY92" s="3421"/>
      <c r="BZ92" s="3419"/>
      <c r="CA92" s="3420"/>
      <c r="CB92" s="3420"/>
      <c r="CC92" s="3420"/>
      <c r="CD92" s="3420"/>
      <c r="CE92" s="3420"/>
      <c r="CF92" s="3420"/>
      <c r="CG92" s="3421"/>
      <c r="CH92" s="3419"/>
      <c r="CI92" s="3420"/>
      <c r="CJ92" s="3420"/>
      <c r="CK92" s="3420"/>
      <c r="CL92" s="3420"/>
      <c r="CM92" s="3420"/>
      <c r="CN92" s="3420"/>
      <c r="CO92" s="3421"/>
      <c r="CP92" s="3419"/>
      <c r="CQ92" s="3420"/>
      <c r="CR92" s="3420"/>
      <c r="CS92" s="3420"/>
      <c r="CT92" s="3420"/>
      <c r="CU92" s="3420"/>
      <c r="CV92" s="3420"/>
      <c r="CW92" s="3421"/>
      <c r="CX92" s="3419"/>
      <c r="CY92" s="3420"/>
      <c r="CZ92" s="3420"/>
      <c r="DA92" s="3420"/>
      <c r="DB92" s="3420"/>
      <c r="DC92" s="3420"/>
      <c r="DD92" s="3420"/>
      <c r="DE92" s="3421"/>
      <c r="DF92" s="3421"/>
      <c r="DG92" s="3907" t="s">
        <v>730</v>
      </c>
      <c r="DH92" s="3656"/>
      <c r="DI92" s="3908"/>
      <c r="DJ92" s="3908" t="str">
        <f>IF(T92="","",T92)</f>
        <v>Группа потребителей</v>
      </c>
      <c r="DK92" s="3908"/>
      <c r="DL92" s="3908"/>
    </row>
    <row s="4808" customFormat="1" customHeight="1" ht="21">
      <c r="A93" s="3896"/>
      <c r="B93" s="3896"/>
      <c r="C93" s="3896"/>
      <c r="D93" s="3896"/>
      <c r="E93" s="3897"/>
      <c r="F93" s="3897" t="s">
        <v>89</v>
      </c>
      <c r="G93" s="3897"/>
      <c r="H93" s="3897"/>
      <c r="I93" s="3916"/>
      <c r="J93" s="3916"/>
      <c r="K93" s="3910" t="str">
        <f>J92&amp;".1"</f>
        <v>1.4.1.1.1.1.1</v>
      </c>
      <c r="L93" s="3899" t="s">
        <v>731</v>
      </c>
      <c r="M93" s="3647"/>
      <c r="N93" s="3647"/>
      <c r="O93" s="3647"/>
      <c r="P93" s="3912"/>
      <c r="Q93" s="3912"/>
      <c r="R93" s="3917">
        <v>1</v>
      </c>
      <c r="S93" s="3904" t="str">
        <f>$K93</f>
        <v>1.4.1.1.1.1.1</v>
      </c>
      <c r="T93" s="3920" t="s">
        <v>770</v>
      </c>
      <c r="U93" s="3906"/>
      <c r="V93" s="3422"/>
      <c r="W93" s="3423"/>
      <c r="X93" s="3422"/>
      <c r="Y93" s="3424"/>
      <c r="Z93" s="3425"/>
      <c r="AA93" s="2871" t="s">
        <v>61</v>
      </c>
      <c r="AB93" s="3425"/>
      <c r="AC93" s="2871" t="s">
        <v>61</v>
      </c>
      <c r="AD93" s="3422">
        <v>4371.04</v>
      </c>
      <c r="AE93" s="3423"/>
      <c r="AF93" s="3422"/>
      <c r="AG93" s="3424"/>
      <c r="AH93" s="3425">
        <v>45292</v>
      </c>
      <c r="AI93" s="2871" t="s">
        <v>61</v>
      </c>
      <c r="AJ93" s="3425">
        <v>45473</v>
      </c>
      <c r="AK93" s="2871" t="s">
        <v>61</v>
      </c>
      <c r="AL93" s="3422">
        <v>4803.77</v>
      </c>
      <c r="AM93" s="3423"/>
      <c r="AN93" s="3422"/>
      <c r="AO93" s="3424"/>
      <c r="AP93" s="3425">
        <v>45474</v>
      </c>
      <c r="AQ93" s="2871" t="s">
        <v>61</v>
      </c>
      <c r="AR93" s="3425">
        <v>45657</v>
      </c>
      <c r="AS93" s="2871" t="s">
        <v>61</v>
      </c>
      <c r="AT93" s="3422">
        <v>4803.77</v>
      </c>
      <c r="AU93" s="3423"/>
      <c r="AV93" s="3422"/>
      <c r="AW93" s="3424"/>
      <c r="AX93" s="3425">
        <v>45658</v>
      </c>
      <c r="AY93" s="2871" t="s">
        <v>61</v>
      </c>
      <c r="AZ93" s="3425">
        <v>45838</v>
      </c>
      <c r="BA93" s="2871" t="s">
        <v>61</v>
      </c>
      <c r="BB93" s="3422">
        <v>5005.53</v>
      </c>
      <c r="BC93" s="3423"/>
      <c r="BD93" s="3422"/>
      <c r="BE93" s="3424"/>
      <c r="BF93" s="3425">
        <v>45839</v>
      </c>
      <c r="BG93" s="2871" t="s">
        <v>61</v>
      </c>
      <c r="BH93" s="3425">
        <v>46022</v>
      </c>
      <c r="BI93" s="2871" t="s">
        <v>61</v>
      </c>
      <c r="BJ93" s="3422">
        <v>5005.53</v>
      </c>
      <c r="BK93" s="3423"/>
      <c r="BL93" s="3422"/>
      <c r="BM93" s="3424"/>
      <c r="BN93" s="3425">
        <v>46023</v>
      </c>
      <c r="BO93" s="2871" t="s">
        <v>61</v>
      </c>
      <c r="BP93" s="3425">
        <v>46203</v>
      </c>
      <c r="BQ93" s="2871" t="s">
        <v>61</v>
      </c>
      <c r="BR93" s="3422">
        <v>5205.75</v>
      </c>
      <c r="BS93" s="3423"/>
      <c r="BT93" s="3422"/>
      <c r="BU93" s="3424"/>
      <c r="BV93" s="3425">
        <v>46204</v>
      </c>
      <c r="BW93" s="2871" t="s">
        <v>61</v>
      </c>
      <c r="BX93" s="3425">
        <v>46387</v>
      </c>
      <c r="BY93" s="2871" t="s">
        <v>61</v>
      </c>
      <c r="BZ93" s="3422">
        <v>5205.75</v>
      </c>
      <c r="CA93" s="3423"/>
      <c r="CB93" s="3422"/>
      <c r="CC93" s="3424"/>
      <c r="CD93" s="3425">
        <v>46388</v>
      </c>
      <c r="CE93" s="2871" t="s">
        <v>61</v>
      </c>
      <c r="CF93" s="3425">
        <v>46568</v>
      </c>
      <c r="CG93" s="2871" t="s">
        <v>61</v>
      </c>
      <c r="CH93" s="3422">
        <v>5413.98</v>
      </c>
      <c r="CI93" s="3423"/>
      <c r="CJ93" s="3422"/>
      <c r="CK93" s="3424"/>
      <c r="CL93" s="3425">
        <v>46569</v>
      </c>
      <c r="CM93" s="2871" t="s">
        <v>61</v>
      </c>
      <c r="CN93" s="3425">
        <v>46752</v>
      </c>
      <c r="CO93" s="2871" t="s">
        <v>61</v>
      </c>
      <c r="CP93" s="3422">
        <v>5413.98</v>
      </c>
      <c r="CQ93" s="3423"/>
      <c r="CR93" s="3422"/>
      <c r="CS93" s="3424"/>
      <c r="CT93" s="3425">
        <v>46753</v>
      </c>
      <c r="CU93" s="2871" t="s">
        <v>61</v>
      </c>
      <c r="CV93" s="3425">
        <v>46934</v>
      </c>
      <c r="CW93" s="2871" t="s">
        <v>61</v>
      </c>
      <c r="CX93" s="3422">
        <v>5630.54</v>
      </c>
      <c r="CY93" s="3423"/>
      <c r="CZ93" s="3422"/>
      <c r="DA93" s="3424"/>
      <c r="DB93" s="3425">
        <v>46935</v>
      </c>
      <c r="DC93" s="2871" t="s">
        <v>61</v>
      </c>
      <c r="DD93" s="3425">
        <v>47118</v>
      </c>
      <c r="DE93" s="2871" t="s">
        <v>61</v>
      </c>
      <c r="DF93" s="3423"/>
      <c r="DG93" s="3921" t="s">
        <v>732</v>
      </c>
      <c r="DH93" s="3656">
        <f>STRCHECKDATE(V94:DF94)</f>
      </c>
      <c r="DI93" s="3908"/>
      <c r="DJ93" s="3908" t="str">
        <f>IF(T93="","",T93)</f>
        <v>вода</v>
      </c>
      <c r="DK93" s="3908"/>
      <c r="DL93" s="3908"/>
    </row>
    <row s="4809" customFormat="1" customHeight="1" ht="0.75">
      <c r="A94" s="3896"/>
      <c r="B94" s="3896"/>
      <c r="C94" s="3896"/>
      <c r="D94" s="3896"/>
      <c r="E94" s="3897"/>
      <c r="F94" s="3897" t="s">
        <v>89</v>
      </c>
      <c r="G94" s="3897"/>
      <c r="H94" s="3897"/>
      <c r="I94" s="3916"/>
      <c r="J94" s="3916"/>
      <c r="K94" s="3910"/>
      <c r="L94" s="3899"/>
      <c r="M94" s="3647"/>
      <c r="N94" s="3647"/>
      <c r="O94" s="3647"/>
      <c r="P94" s="3912"/>
      <c r="Q94" s="3912"/>
      <c r="R94" s="3917"/>
      <c r="S94" s="3923"/>
      <c r="T94" s="3906"/>
      <c r="U94" s="3906"/>
      <c r="V94" s="3423"/>
      <c r="W94" s="3423"/>
      <c r="X94" s="3423"/>
      <c r="Y94" s="3427" t="str">
        <f>Z93&amp;"-"&amp;AB93</f>
        <v>-</v>
      </c>
      <c r="Z94" s="3428"/>
      <c r="AA94" s="2871"/>
      <c r="AB94" s="3428"/>
      <c r="AC94" s="2871"/>
      <c r="AD94" s="3423"/>
      <c r="AE94" s="3423"/>
      <c r="AF94" s="3423"/>
      <c r="AG94" s="3427" t="str">
        <f>AH93&amp;"-"&amp;AJ93</f>
        <v>45292-45473</v>
      </c>
      <c r="AH94" s="3428"/>
      <c r="AI94" s="2871"/>
      <c r="AJ94" s="3428"/>
      <c r="AK94" s="2871"/>
      <c r="AL94" s="3423"/>
      <c r="AM94" s="3423"/>
      <c r="AN94" s="3423"/>
      <c r="AO94" s="3427" t="str">
        <f>AP93&amp;"-"&amp;AR93</f>
        <v>45474-45657</v>
      </c>
      <c r="AP94" s="3428"/>
      <c r="AQ94" s="2871"/>
      <c r="AR94" s="3428"/>
      <c r="AS94" s="2871"/>
      <c r="AT94" s="3423"/>
      <c r="AU94" s="3423"/>
      <c r="AV94" s="3423"/>
      <c r="AW94" s="3427" t="str">
        <f>AX93&amp;"-"&amp;AZ93</f>
        <v>45658-45838</v>
      </c>
      <c r="AX94" s="3428"/>
      <c r="AY94" s="2871"/>
      <c r="AZ94" s="3428"/>
      <c r="BA94" s="2871"/>
      <c r="BB94" s="3423"/>
      <c r="BC94" s="3423"/>
      <c r="BD94" s="3423"/>
      <c r="BE94" s="3427" t="str">
        <f>BF93&amp;"-"&amp;BH93</f>
        <v>45839-46022</v>
      </c>
      <c r="BF94" s="3428"/>
      <c r="BG94" s="2871"/>
      <c r="BH94" s="3428"/>
      <c r="BI94" s="2871"/>
      <c r="BJ94" s="3423"/>
      <c r="BK94" s="3423"/>
      <c r="BL94" s="3423"/>
      <c r="BM94" s="3427" t="str">
        <f>BN93&amp;"-"&amp;BP93</f>
        <v>46023-46203</v>
      </c>
      <c r="BN94" s="3428"/>
      <c r="BO94" s="2871"/>
      <c r="BP94" s="3428"/>
      <c r="BQ94" s="2871"/>
      <c r="BR94" s="3423"/>
      <c r="BS94" s="3423"/>
      <c r="BT94" s="3423"/>
      <c r="BU94" s="3427" t="str">
        <f>BV93&amp;"-"&amp;BX93</f>
        <v>46204-46387</v>
      </c>
      <c r="BV94" s="3428"/>
      <c r="BW94" s="2871"/>
      <c r="BX94" s="3428"/>
      <c r="BY94" s="2871"/>
      <c r="BZ94" s="3423"/>
      <c r="CA94" s="3423"/>
      <c r="CB94" s="3423"/>
      <c r="CC94" s="3427" t="str">
        <f>CD93&amp;"-"&amp;CF93</f>
        <v>46388-46568</v>
      </c>
      <c r="CD94" s="3428"/>
      <c r="CE94" s="2871"/>
      <c r="CF94" s="3428"/>
      <c r="CG94" s="2871"/>
      <c r="CH94" s="3423"/>
      <c r="CI94" s="3423"/>
      <c r="CJ94" s="3423"/>
      <c r="CK94" s="3427" t="str">
        <f>CL93&amp;"-"&amp;CN93</f>
        <v>46569-46752</v>
      </c>
      <c r="CL94" s="3428"/>
      <c r="CM94" s="2871"/>
      <c r="CN94" s="3428"/>
      <c r="CO94" s="2871"/>
      <c r="CP94" s="3423"/>
      <c r="CQ94" s="3423"/>
      <c r="CR94" s="3423"/>
      <c r="CS94" s="3427" t="str">
        <f>CT93&amp;"-"&amp;CV93</f>
        <v>46753-46934</v>
      </c>
      <c r="CT94" s="3428"/>
      <c r="CU94" s="2871"/>
      <c r="CV94" s="3428"/>
      <c r="CW94" s="2871"/>
      <c r="CX94" s="3423"/>
      <c r="CY94" s="3423"/>
      <c r="CZ94" s="3423"/>
      <c r="DA94" s="3427" t="str">
        <f>DB93&amp;"-"&amp;DD93</f>
        <v>46935-47118</v>
      </c>
      <c r="DB94" s="3428"/>
      <c r="DC94" s="2871"/>
      <c r="DD94" s="3428"/>
      <c r="DE94" s="2871"/>
      <c r="DF94" s="3423"/>
      <c r="DG94" s="3924"/>
      <c r="DH94" s="3656"/>
      <c r="DI94" s="3908"/>
      <c r="DJ94" s="3908" t="str">
        <f>IF(T94="","",T94)</f>
        <v/>
      </c>
      <c r="DK94" s="3908"/>
      <c r="DL94" s="3908"/>
    </row>
    <row s="4810" customFormat="1" customHeight="1" ht="15">
      <c r="A95" s="3896"/>
      <c r="B95" s="3896"/>
      <c r="C95" s="3896"/>
      <c r="D95" s="3896"/>
      <c r="E95" s="3897"/>
      <c r="F95" s="3897" t="s">
        <v>89</v>
      </c>
      <c r="G95" s="3897"/>
      <c r="H95" s="3897"/>
      <c r="I95" s="3916"/>
      <c r="J95" s="3910"/>
      <c r="K95" s="3896"/>
      <c r="L95" s="3899"/>
      <c r="M95" s="3647"/>
      <c r="N95" s="3647"/>
      <c r="O95" s="3911"/>
      <c r="P95" s="3912"/>
      <c r="Q95" s="3912"/>
      <c r="R95" s="3913"/>
      <c r="S95" s="4811"/>
      <c r="T95" s="4812" t="s">
        <v>733</v>
      </c>
      <c r="U95" s="4813"/>
      <c r="V95" s="4814"/>
      <c r="W95" s="4815"/>
      <c r="X95" s="4816"/>
      <c r="Y95" s="4817"/>
      <c r="Z95" s="4818"/>
      <c r="AA95" s="4819"/>
      <c r="AB95" s="4820"/>
      <c r="AC95" s="4821"/>
      <c r="AD95" s="4822"/>
      <c r="AE95" s="4823"/>
      <c r="AF95" s="4824"/>
      <c r="AG95" s="4825"/>
      <c r="AH95" s="4826"/>
      <c r="AI95" s="4827"/>
      <c r="AJ95" s="4828"/>
      <c r="AK95" s="4829"/>
      <c r="AL95" s="4830"/>
      <c r="AM95" s="4831"/>
      <c r="AN95" s="4832"/>
      <c r="AO95" s="4833"/>
      <c r="AP95" s="4834"/>
      <c r="AQ95" s="4835"/>
      <c r="AR95" s="4836"/>
      <c r="AS95" s="4837"/>
      <c r="AT95" s="4838"/>
      <c r="AU95" s="4839"/>
      <c r="AV95" s="4840"/>
      <c r="AW95" s="4841"/>
      <c r="AX95" s="4842"/>
      <c r="AY95" s="4843"/>
      <c r="AZ95" s="4844"/>
      <c r="BA95" s="4845"/>
      <c r="BB95" s="4846"/>
      <c r="BC95" s="4847"/>
      <c r="BD95" s="4848"/>
      <c r="BE95" s="4849"/>
      <c r="BF95" s="4850"/>
      <c r="BG95" s="4851"/>
      <c r="BH95" s="4852"/>
      <c r="BI95" s="4853"/>
      <c r="BJ95" s="4854"/>
      <c r="BK95" s="4855"/>
      <c r="BL95" s="4856"/>
      <c r="BM95" s="4857"/>
      <c r="BN95" s="4858"/>
      <c r="BO95" s="4859"/>
      <c r="BP95" s="4860"/>
      <c r="BQ95" s="4861"/>
      <c r="BR95" s="4862"/>
      <c r="BS95" s="4863"/>
      <c r="BT95" s="4864"/>
      <c r="BU95" s="4865"/>
      <c r="BV95" s="4866"/>
      <c r="BW95" s="4867"/>
      <c r="BX95" s="4868"/>
      <c r="BY95" s="4869"/>
      <c r="BZ95" s="4870"/>
      <c r="CA95" s="4871"/>
      <c r="CB95" s="4872"/>
      <c r="CC95" s="4873"/>
      <c r="CD95" s="4874"/>
      <c r="CE95" s="4875"/>
      <c r="CF95" s="4876"/>
      <c r="CG95" s="4877"/>
      <c r="CH95" s="4878"/>
      <c r="CI95" s="4879"/>
      <c r="CJ95" s="4880"/>
      <c r="CK95" s="4881"/>
      <c r="CL95" s="4882"/>
      <c r="CM95" s="4883"/>
      <c r="CN95" s="4884"/>
      <c r="CO95" s="4885"/>
      <c r="CP95" s="4886"/>
      <c r="CQ95" s="4887"/>
      <c r="CR95" s="4888"/>
      <c r="CS95" s="4889"/>
      <c r="CT95" s="4890"/>
      <c r="CU95" s="4891"/>
      <c r="CV95" s="4892"/>
      <c r="CW95" s="4893"/>
      <c r="CX95" s="4894"/>
      <c r="CY95" s="4895"/>
      <c r="CZ95" s="4896"/>
      <c r="DA95" s="4897"/>
      <c r="DB95" s="4898"/>
      <c r="DC95" s="4899"/>
      <c r="DD95" s="4900"/>
      <c r="DE95" s="4901"/>
      <c r="DF95" s="4902"/>
      <c r="DG95" s="4018"/>
      <c r="DH95" s="3656"/>
      <c r="DI95" s="3908"/>
      <c r="DJ95" s="3908" t="str">
        <f>IF(T95="","",T95)</f>
        <v>Добавить вид теплоносителя (параметры теплоносителя)</v>
      </c>
      <c r="DK95" s="3908"/>
      <c r="DL95" s="3908"/>
    </row>
    <row s="4903" customFormat="1" customHeight="1" ht="15">
      <c r="A96" s="3896"/>
      <c r="B96" s="3896"/>
      <c r="C96" s="3896"/>
      <c r="D96" s="3896"/>
      <c r="E96" s="3897"/>
      <c r="F96" s="3897" t="s">
        <v>89</v>
      </c>
      <c r="G96" s="3897"/>
      <c r="H96" s="3897"/>
      <c r="I96" s="3910"/>
      <c r="J96" s="3896"/>
      <c r="K96" s="3896"/>
      <c r="L96" s="3899"/>
      <c r="M96" s="3647"/>
      <c r="N96" s="3911"/>
      <c r="O96" s="3911"/>
      <c r="P96" s="3912"/>
      <c r="Q96" s="3912"/>
      <c r="R96" s="3913"/>
      <c r="S96" s="4904"/>
      <c r="T96" s="4905" t="s">
        <v>734</v>
      </c>
      <c r="U96" s="4906"/>
      <c r="V96" s="4907"/>
      <c r="W96" s="4908"/>
      <c r="X96" s="4909"/>
      <c r="Y96" s="4910"/>
      <c r="Z96" s="4911"/>
      <c r="AA96" s="4912"/>
      <c r="AB96" s="4913"/>
      <c r="AC96" s="4914"/>
      <c r="AD96" s="4915"/>
      <c r="AE96" s="4916"/>
      <c r="AF96" s="4917"/>
      <c r="AG96" s="4918"/>
      <c r="AH96" s="4919"/>
      <c r="AI96" s="4920"/>
      <c r="AJ96" s="4921"/>
      <c r="AK96" s="4922"/>
      <c r="AL96" s="4923"/>
      <c r="AM96" s="4924"/>
      <c r="AN96" s="4925"/>
      <c r="AO96" s="4926"/>
      <c r="AP96" s="4927"/>
      <c r="AQ96" s="4928"/>
      <c r="AR96" s="4929"/>
      <c r="AS96" s="4930"/>
      <c r="AT96" s="4931"/>
      <c r="AU96" s="4932"/>
      <c r="AV96" s="4933"/>
      <c r="AW96" s="4934"/>
      <c r="AX96" s="4935"/>
      <c r="AY96" s="4936"/>
      <c r="AZ96" s="4937"/>
      <c r="BA96" s="4938"/>
      <c r="BB96" s="4939"/>
      <c r="BC96" s="4940"/>
      <c r="BD96" s="4941"/>
      <c r="BE96" s="4942"/>
      <c r="BF96" s="4943"/>
      <c r="BG96" s="4944"/>
      <c r="BH96" s="4945"/>
      <c r="BI96" s="4946"/>
      <c r="BJ96" s="4947"/>
      <c r="BK96" s="4948"/>
      <c r="BL96" s="4949"/>
      <c r="BM96" s="4950"/>
      <c r="BN96" s="4951"/>
      <c r="BO96" s="4952"/>
      <c r="BP96" s="4953"/>
      <c r="BQ96" s="4954"/>
      <c r="BR96" s="4955"/>
      <c r="BS96" s="4956"/>
      <c r="BT96" s="4957"/>
      <c r="BU96" s="4958"/>
      <c r="BV96" s="4959"/>
      <c r="BW96" s="4960"/>
      <c r="BX96" s="4961"/>
      <c r="BY96" s="4962"/>
      <c r="BZ96" s="4963"/>
      <c r="CA96" s="4964"/>
      <c r="CB96" s="4965"/>
      <c r="CC96" s="4966"/>
      <c r="CD96" s="4967"/>
      <c r="CE96" s="4968"/>
      <c r="CF96" s="4969"/>
      <c r="CG96" s="4970"/>
      <c r="CH96" s="4971"/>
      <c r="CI96" s="4972"/>
      <c r="CJ96" s="4973"/>
      <c r="CK96" s="4974"/>
      <c r="CL96" s="4975"/>
      <c r="CM96" s="4976"/>
      <c r="CN96" s="4977"/>
      <c r="CO96" s="4978"/>
      <c r="CP96" s="4979"/>
      <c r="CQ96" s="4980"/>
      <c r="CR96" s="4981"/>
      <c r="CS96" s="4982"/>
      <c r="CT96" s="4983"/>
      <c r="CU96" s="4984"/>
      <c r="CV96" s="4985"/>
      <c r="CW96" s="4986"/>
      <c r="CX96" s="4987"/>
      <c r="CY96" s="4988"/>
      <c r="CZ96" s="4989"/>
      <c r="DA96" s="4990"/>
      <c r="DB96" s="4991"/>
      <c r="DC96" s="4992"/>
      <c r="DD96" s="4993"/>
      <c r="DE96" s="4994"/>
      <c r="DF96" s="4995"/>
      <c r="DG96" s="4996"/>
      <c r="DH96" s="3656"/>
      <c r="DI96" s="3908"/>
      <c r="DJ96" s="3908" t="str">
        <f>IF(T96="","",T96)</f>
        <v>Добавить группу потребителей</v>
      </c>
      <c r="DK96" s="3908"/>
      <c r="DL96" s="3908"/>
    </row>
    <row s="4997" customFormat="1" customHeight="1" ht="14.25">
      <c r="A97" s="3896"/>
      <c r="B97" s="3896"/>
      <c r="C97" s="3896"/>
      <c r="D97" s="3896"/>
      <c r="E97" s="3897"/>
      <c r="F97" s="3897" t="s">
        <v>89</v>
      </c>
      <c r="G97" s="3897"/>
      <c r="H97" s="3898"/>
      <c r="I97" s="3896"/>
      <c r="J97" s="3896"/>
      <c r="K97" s="3896"/>
      <c r="L97" s="3899"/>
      <c r="M97" s="3900"/>
      <c r="N97" s="3900"/>
      <c r="O97" s="3647"/>
      <c r="P97" s="4114"/>
      <c r="Q97" s="4115"/>
      <c r="R97" s="4116"/>
      <c r="S97" s="4998"/>
      <c r="T97" s="4999" t="s">
        <v>735</v>
      </c>
      <c r="U97" s="5000"/>
      <c r="V97" s="5001"/>
      <c r="W97" s="5002"/>
      <c r="X97" s="5003"/>
      <c r="Y97" s="5004"/>
      <c r="Z97" s="5005"/>
      <c r="AA97" s="5006"/>
      <c r="AB97" s="5007"/>
      <c r="AC97" s="5008"/>
      <c r="AD97" s="5009"/>
      <c r="AE97" s="5010"/>
      <c r="AF97" s="5011"/>
      <c r="AG97" s="5012"/>
      <c r="AH97" s="5013"/>
      <c r="AI97" s="5014"/>
      <c r="AJ97" s="5015"/>
      <c r="AK97" s="5016"/>
      <c r="AL97" s="5017"/>
      <c r="AM97" s="5018"/>
      <c r="AN97" s="5019"/>
      <c r="AO97" s="5020"/>
      <c r="AP97" s="5021"/>
      <c r="AQ97" s="5022"/>
      <c r="AR97" s="5023"/>
      <c r="AS97" s="5024"/>
      <c r="AT97" s="5025"/>
      <c r="AU97" s="5026"/>
      <c r="AV97" s="5027"/>
      <c r="AW97" s="5028"/>
      <c r="AX97" s="5029"/>
      <c r="AY97" s="5030"/>
      <c r="AZ97" s="5031"/>
      <c r="BA97" s="5032"/>
      <c r="BB97" s="5033"/>
      <c r="BC97" s="5034"/>
      <c r="BD97" s="5035"/>
      <c r="BE97" s="5036"/>
      <c r="BF97" s="5037"/>
      <c r="BG97" s="5038"/>
      <c r="BH97" s="5039"/>
      <c r="BI97" s="5040"/>
      <c r="BJ97" s="5041"/>
      <c r="BK97" s="5042"/>
      <c r="BL97" s="5043"/>
      <c r="BM97" s="5044"/>
      <c r="BN97" s="5045"/>
      <c r="BO97" s="5046"/>
      <c r="BP97" s="5047"/>
      <c r="BQ97" s="5048"/>
      <c r="BR97" s="5049"/>
      <c r="BS97" s="5050"/>
      <c r="BT97" s="5051"/>
      <c r="BU97" s="5052"/>
      <c r="BV97" s="5053"/>
      <c r="BW97" s="5054"/>
      <c r="BX97" s="5055"/>
      <c r="BY97" s="5056"/>
      <c r="BZ97" s="5057"/>
      <c r="CA97" s="5058"/>
      <c r="CB97" s="5059"/>
      <c r="CC97" s="5060"/>
      <c r="CD97" s="5061"/>
      <c r="CE97" s="5062"/>
      <c r="CF97" s="5063"/>
      <c r="CG97" s="5064"/>
      <c r="CH97" s="5065"/>
      <c r="CI97" s="5066"/>
      <c r="CJ97" s="5067"/>
      <c r="CK97" s="5068"/>
      <c r="CL97" s="5069"/>
      <c r="CM97" s="5070"/>
      <c r="CN97" s="5071"/>
      <c r="CO97" s="5072"/>
      <c r="CP97" s="5073"/>
      <c r="CQ97" s="5074"/>
      <c r="CR97" s="5075"/>
      <c r="CS97" s="5076"/>
      <c r="CT97" s="5077"/>
      <c r="CU97" s="5078"/>
      <c r="CV97" s="5079"/>
      <c r="CW97" s="5080"/>
      <c r="CX97" s="5081"/>
      <c r="CY97" s="5082"/>
      <c r="CZ97" s="5083"/>
      <c r="DA97" s="5084"/>
      <c r="DB97" s="5085"/>
      <c r="DC97" s="5086"/>
      <c r="DD97" s="5087"/>
      <c r="DE97" s="5088"/>
      <c r="DF97" s="5089"/>
      <c r="DG97" s="5090"/>
      <c r="DH97" s="3656"/>
      <c r="DI97" s="3908"/>
      <c r="DJ97" s="3908" t="str">
        <f>IF(T97="","",T97)</f>
        <v>Добавить схему подключения</v>
      </c>
      <c r="DK97" s="3908"/>
      <c r="DL97" s="3908"/>
    </row>
    <row s="5091" customFormat="1" customHeight="1" ht="0.75">
      <c r="A98" s="4502"/>
      <c r="B98" s="4502"/>
      <c r="C98" s="4502"/>
      <c r="D98" s="4502"/>
      <c r="E98" s="3897"/>
      <c r="F98" s="3897" t="s">
        <v>89</v>
      </c>
      <c r="G98" s="3898"/>
      <c r="H98" s="4502"/>
      <c r="I98" s="4502"/>
      <c r="J98" s="4502"/>
      <c r="K98" s="4502"/>
      <c r="L98" s="4503"/>
      <c r="M98" s="4504"/>
      <c r="N98" s="4504"/>
      <c r="O98" s="3656"/>
      <c r="P98" s="4505"/>
      <c r="Q98" s="4506"/>
      <c r="R98" s="4505"/>
      <c r="S98" s="4507"/>
      <c r="T98" s="4508" t="s">
        <v>250</v>
      </c>
      <c r="U98" s="3645"/>
      <c r="V98" s="3645"/>
      <c r="W98" s="3645"/>
      <c r="X98" s="3645"/>
      <c r="Y98" s="3645"/>
      <c r="Z98" s="3645"/>
      <c r="AA98" s="3645"/>
      <c r="AB98" s="3645"/>
      <c r="AC98" s="3645"/>
      <c r="AD98" s="3645"/>
      <c r="AE98" s="3645"/>
      <c r="AF98" s="3645"/>
      <c r="AG98" s="3645"/>
      <c r="AH98" s="3645"/>
      <c r="AI98" s="3645"/>
      <c r="AJ98" s="3645"/>
      <c r="AK98" s="3645"/>
      <c r="AL98" s="3645"/>
      <c r="AM98" s="3645"/>
      <c r="AN98" s="3645"/>
      <c r="AO98" s="3645"/>
      <c r="AP98" s="3645"/>
      <c r="AQ98" s="3645"/>
      <c r="AR98" s="3645"/>
      <c r="AS98" s="3645"/>
      <c r="AT98" s="3645"/>
      <c r="AU98" s="3645"/>
      <c r="AV98" s="3645"/>
      <c r="AW98" s="3645"/>
      <c r="AX98" s="3645"/>
      <c r="AY98" s="3645"/>
      <c r="AZ98" s="3645"/>
      <c r="BA98" s="3645"/>
      <c r="BB98" s="3645"/>
      <c r="BC98" s="3645"/>
      <c r="BD98" s="3645"/>
      <c r="BE98" s="3645"/>
      <c r="BF98" s="3645"/>
      <c r="BG98" s="3645"/>
      <c r="BH98" s="3645"/>
      <c r="BI98" s="3645"/>
      <c r="BJ98" s="3645"/>
      <c r="BK98" s="3645"/>
      <c r="BL98" s="3645"/>
      <c r="BM98" s="3645"/>
      <c r="BN98" s="3645"/>
      <c r="BO98" s="3645"/>
      <c r="BP98" s="3645"/>
      <c r="BQ98" s="3645"/>
      <c r="BR98" s="3645"/>
      <c r="BS98" s="3645"/>
      <c r="BT98" s="3645"/>
      <c r="BU98" s="3645"/>
      <c r="BV98" s="3645"/>
      <c r="BW98" s="3645"/>
      <c r="BX98" s="3645"/>
      <c r="BY98" s="3645"/>
      <c r="BZ98" s="3645"/>
      <c r="CA98" s="3645"/>
      <c r="CB98" s="3645"/>
      <c r="CC98" s="3645"/>
      <c r="CD98" s="3645"/>
      <c r="CE98" s="3645"/>
      <c r="CF98" s="3645"/>
      <c r="CG98" s="3645"/>
      <c r="CH98" s="3645"/>
      <c r="CI98" s="3645"/>
      <c r="CJ98" s="3645"/>
      <c r="CK98" s="3645"/>
      <c r="CL98" s="3645"/>
      <c r="CM98" s="3645"/>
      <c r="CN98" s="3645"/>
      <c r="CO98" s="3645"/>
      <c r="CP98" s="3645"/>
      <c r="CQ98" s="3645"/>
      <c r="CR98" s="3645"/>
      <c r="CS98" s="3645"/>
      <c r="CT98" s="3645"/>
      <c r="CU98" s="3645"/>
      <c r="CV98" s="3645"/>
      <c r="CW98" s="3645"/>
      <c r="CX98" s="3645"/>
      <c r="CY98" s="3645"/>
      <c r="CZ98" s="3645"/>
      <c r="DA98" s="3645"/>
      <c r="DB98" s="3645"/>
      <c r="DC98" s="3645"/>
      <c r="DD98" s="3645"/>
      <c r="DE98" s="3645"/>
      <c r="DF98" s="3645"/>
      <c r="DG98" s="3645"/>
      <c r="DH98" s="3656"/>
      <c r="DI98" s="3908"/>
      <c r="DJ98" s="3908" t="str">
        <f>IF(T98="","",T98)</f>
        <v>Добавить источник для дифференциации</v>
      </c>
      <c r="DK98" s="3908"/>
      <c r="DL98" s="3908"/>
    </row>
    <row s="5092" customFormat="1" customHeight="1" ht="0.75">
      <c r="A99" s="4502"/>
      <c r="B99" s="4502"/>
      <c r="C99" s="4502"/>
      <c r="D99" s="4502"/>
      <c r="E99" s="3897"/>
      <c r="F99" s="3898" t="s">
        <v>89</v>
      </c>
      <c r="G99" s="4502"/>
      <c r="H99" s="4502"/>
      <c r="I99" s="4502"/>
      <c r="J99" s="4502"/>
      <c r="K99" s="4502"/>
      <c r="L99" s="4503"/>
      <c r="M99" s="4510"/>
      <c r="N99" s="4510"/>
      <c r="O99" s="3656"/>
      <c r="P99" s="4505"/>
      <c r="Q99" s="4506"/>
      <c r="R99" s="4505"/>
      <c r="S99" s="4511"/>
      <c r="T99" s="4512" t="s">
        <v>251</v>
      </c>
      <c r="U99" s="3646"/>
      <c r="V99" s="3646"/>
      <c r="W99" s="3646"/>
      <c r="X99" s="3646"/>
      <c r="Y99" s="3646"/>
      <c r="Z99" s="3646"/>
      <c r="AA99" s="3646"/>
      <c r="AB99" s="3646"/>
      <c r="AC99" s="3646"/>
      <c r="AD99" s="3646"/>
      <c r="AE99" s="3646"/>
      <c r="AF99" s="3646"/>
      <c r="AG99" s="3646"/>
      <c r="AH99" s="3646"/>
      <c r="AI99" s="3646"/>
      <c r="AJ99" s="3646"/>
      <c r="AK99" s="3646"/>
      <c r="AL99" s="3646"/>
      <c r="AM99" s="3646"/>
      <c r="AN99" s="3646"/>
      <c r="AO99" s="3646"/>
      <c r="AP99" s="3646"/>
      <c r="AQ99" s="3646"/>
      <c r="AR99" s="3646"/>
      <c r="AS99" s="3646"/>
      <c r="AT99" s="3646"/>
      <c r="AU99" s="3646"/>
      <c r="AV99" s="3646"/>
      <c r="AW99" s="3646"/>
      <c r="AX99" s="3646"/>
      <c r="AY99" s="3646"/>
      <c r="AZ99" s="3646"/>
      <c r="BA99" s="3646"/>
      <c r="BB99" s="3646"/>
      <c r="BC99" s="3646"/>
      <c r="BD99" s="3646"/>
      <c r="BE99" s="3646"/>
      <c r="BF99" s="3646"/>
      <c r="BG99" s="3646"/>
      <c r="BH99" s="3646"/>
      <c r="BI99" s="3646"/>
      <c r="BJ99" s="3646"/>
      <c r="BK99" s="3646"/>
      <c r="BL99" s="3646"/>
      <c r="BM99" s="3646"/>
      <c r="BN99" s="3646"/>
      <c r="BO99" s="3646"/>
      <c r="BP99" s="3646"/>
      <c r="BQ99" s="3646"/>
      <c r="BR99" s="3646"/>
      <c r="BS99" s="3646"/>
      <c r="BT99" s="3646"/>
      <c r="BU99" s="3646"/>
      <c r="BV99" s="3646"/>
      <c r="BW99" s="3646"/>
      <c r="BX99" s="3646"/>
      <c r="BY99" s="3646"/>
      <c r="BZ99" s="3646"/>
      <c r="CA99" s="3646"/>
      <c r="CB99" s="3646"/>
      <c r="CC99" s="3646"/>
      <c r="CD99" s="3646"/>
      <c r="CE99" s="3646"/>
      <c r="CF99" s="3646"/>
      <c r="CG99" s="3646"/>
      <c r="CH99" s="3646"/>
      <c r="CI99" s="3646"/>
      <c r="CJ99" s="3646"/>
      <c r="CK99" s="3646"/>
      <c r="CL99" s="3646"/>
      <c r="CM99" s="3646"/>
      <c r="CN99" s="3646"/>
      <c r="CO99" s="3646"/>
      <c r="CP99" s="3646"/>
      <c r="CQ99" s="3646"/>
      <c r="CR99" s="3646"/>
      <c r="CS99" s="3646"/>
      <c r="CT99" s="3646"/>
      <c r="CU99" s="3646"/>
      <c r="CV99" s="3646"/>
      <c r="CW99" s="3646"/>
      <c r="CX99" s="3646"/>
      <c r="CY99" s="3646"/>
      <c r="CZ99" s="3646"/>
      <c r="DA99" s="3646"/>
      <c r="DB99" s="3646"/>
      <c r="DC99" s="3646"/>
      <c r="DD99" s="3646"/>
      <c r="DE99" s="3646"/>
      <c r="DF99" s="3646"/>
      <c r="DG99" s="3646"/>
      <c r="DH99" s="3656"/>
      <c r="DI99" s="3908"/>
      <c r="DJ99" s="3908" t="str">
        <f>IF(T99="","",T99)</f>
        <v>Добавить централизованную систему для дифференциации</v>
      </c>
      <c r="DK99" s="3908"/>
      <c r="DL99" s="3908"/>
    </row>
    <row s="5093" customFormat="1" customHeight="1" ht="21">
      <c r="A100" s="3896"/>
      <c r="B100" s="3896" t="s">
        <v>261</v>
      </c>
      <c r="C100" s="3896"/>
      <c r="D100" s="3896"/>
      <c r="E100" s="3897"/>
      <c r="F100" s="3898" t="s">
        <v>117</v>
      </c>
      <c r="G100" s="3896"/>
      <c r="H100" s="3896"/>
      <c r="I100" s="3896"/>
      <c r="J100" s="3896"/>
      <c r="K100" s="3896"/>
      <c r="L100" s="3899"/>
      <c r="M100" s="3900"/>
      <c r="N100" s="3900"/>
      <c r="O100" s="3900"/>
      <c r="P100" s="4211"/>
      <c r="Q100" s="3902"/>
      <c r="R100" s="3903"/>
      <c r="S100" s="3904" t="str">
        <f>INDEX(PT_DIFFERENTIATION_NUM_TER,MATCH(B100,PT_DIFFERENTIATION_TER_ID,0))</f>
        <v>1.5</v>
      </c>
      <c r="T100" s="4212" t="s">
        <v>719</v>
      </c>
      <c r="U100" s="3906"/>
      <c r="V100" s="3414"/>
      <c r="W100" s="3415"/>
      <c r="X100" s="3415"/>
      <c r="Y100" s="3415"/>
      <c r="Z100" s="3415"/>
      <c r="AA100" s="3415"/>
      <c r="AB100" s="3415"/>
      <c r="AC100" s="3416"/>
      <c r="AD100" s="3414" t="str">
        <f>INDEX(PT_DIFFERENTIATION_TER,MATCH(B100,PT_DIFFERENTIATION_TER_ID,0))</f>
        <v>Территория 5</v>
      </c>
      <c r="AE100" s="3415"/>
      <c r="AF100" s="3415"/>
      <c r="AG100" s="3415"/>
      <c r="AH100" s="3415"/>
      <c r="AI100" s="3415"/>
      <c r="AJ100" s="3415"/>
      <c r="AK100" s="3415"/>
      <c r="AL100" s="3414"/>
      <c r="AM100" s="3415"/>
      <c r="AN100" s="3415"/>
      <c r="AO100" s="3415"/>
      <c r="AP100" s="3415"/>
      <c r="AQ100" s="3415"/>
      <c r="AR100" s="3415"/>
      <c r="AS100" s="3416"/>
      <c r="AT100" s="3414"/>
      <c r="AU100" s="3415"/>
      <c r="AV100" s="3415"/>
      <c r="AW100" s="3415"/>
      <c r="AX100" s="3415"/>
      <c r="AY100" s="3415"/>
      <c r="AZ100" s="3415"/>
      <c r="BA100" s="3416"/>
      <c r="BB100" s="3414"/>
      <c r="BC100" s="3415"/>
      <c r="BD100" s="3415"/>
      <c r="BE100" s="3415"/>
      <c r="BF100" s="3415"/>
      <c r="BG100" s="3415"/>
      <c r="BH100" s="3415"/>
      <c r="BI100" s="3416"/>
      <c r="BJ100" s="3414"/>
      <c r="BK100" s="3415"/>
      <c r="BL100" s="3415"/>
      <c r="BM100" s="3415"/>
      <c r="BN100" s="3415"/>
      <c r="BO100" s="3415"/>
      <c r="BP100" s="3415"/>
      <c r="BQ100" s="3416"/>
      <c r="BR100" s="3414"/>
      <c r="BS100" s="3415"/>
      <c r="BT100" s="3415"/>
      <c r="BU100" s="3415"/>
      <c r="BV100" s="3415"/>
      <c r="BW100" s="3415"/>
      <c r="BX100" s="3415"/>
      <c r="BY100" s="3416"/>
      <c r="BZ100" s="3414"/>
      <c r="CA100" s="3415"/>
      <c r="CB100" s="3415"/>
      <c r="CC100" s="3415"/>
      <c r="CD100" s="3415"/>
      <c r="CE100" s="3415"/>
      <c r="CF100" s="3415"/>
      <c r="CG100" s="3416"/>
      <c r="CH100" s="3414"/>
      <c r="CI100" s="3415"/>
      <c r="CJ100" s="3415"/>
      <c r="CK100" s="3415"/>
      <c r="CL100" s="3415"/>
      <c r="CM100" s="3415"/>
      <c r="CN100" s="3415"/>
      <c r="CO100" s="3416"/>
      <c r="CP100" s="3414"/>
      <c r="CQ100" s="3415"/>
      <c r="CR100" s="3415"/>
      <c r="CS100" s="3415"/>
      <c r="CT100" s="3415"/>
      <c r="CU100" s="3415"/>
      <c r="CV100" s="3415"/>
      <c r="CW100" s="3416"/>
      <c r="CX100" s="3414"/>
      <c r="CY100" s="3415"/>
      <c r="CZ100" s="3415"/>
      <c r="DA100" s="3415"/>
      <c r="DB100" s="3415"/>
      <c r="DC100" s="3415"/>
      <c r="DD100" s="3415"/>
      <c r="DE100" s="3416"/>
      <c r="DF100" s="3416"/>
      <c r="DG100" s="3907" t="s">
        <v>720</v>
      </c>
      <c r="DH100" s="3656"/>
      <c r="DI100" s="3908"/>
      <c r="DJ100" s="3908" t="str">
        <f>IF(T100="","",T100)</f>
        <v>Территория действия тарифа</v>
      </c>
      <c r="DK100" s="3908"/>
      <c r="DL100" s="3908"/>
    </row>
    <row s="5094" customFormat="1" customHeight="1" ht="23.25">
      <c r="A101" s="3896"/>
      <c r="B101" s="3896"/>
      <c r="C101" s="3896" t="s">
        <v>262</v>
      </c>
      <c r="D101" s="3896"/>
      <c r="E101" s="3897"/>
      <c r="F101" s="3897" t="s">
        <v>90</v>
      </c>
      <c r="G101" s="3898">
        <v>1</v>
      </c>
      <c r="H101" s="3896"/>
      <c r="I101" s="3896"/>
      <c r="J101" s="3896"/>
      <c r="K101" s="3896"/>
      <c r="L101" s="3899"/>
      <c r="M101" s="3900"/>
      <c r="N101" s="3900"/>
      <c r="O101" s="3900"/>
      <c r="P101" s="3901"/>
      <c r="Q101" s="3902"/>
      <c r="R101" s="3903"/>
      <c r="S101" s="3904" t="str">
        <f>INDEX(PT_DIFFERENTIATION_NUM_CS,MATCH(C101,PT_DIFFERENTIATION_CS_ID,0))</f>
        <v>1.5.1</v>
      </c>
      <c r="T101" s="4214" t="s">
        <v>721</v>
      </c>
      <c r="U101" s="3906"/>
      <c r="V101" s="3414"/>
      <c r="W101" s="3415"/>
      <c r="X101" s="3415"/>
      <c r="Y101" s="3415"/>
      <c r="Z101" s="3415"/>
      <c r="AA101" s="3415"/>
      <c r="AB101" s="3415"/>
      <c r="AC101" s="3416"/>
      <c r="AD101" s="3414" t="str">
        <f>INDEX(PT_DIFFERENTIATION_CS,MATCH(C101,PT_DIFFERENTIATION_CS_ID,0))</f>
        <v>без дифференциации</v>
      </c>
      <c r="AE101" s="3415"/>
      <c r="AF101" s="3415"/>
      <c r="AG101" s="3415"/>
      <c r="AH101" s="3415"/>
      <c r="AI101" s="3415"/>
      <c r="AJ101" s="3415"/>
      <c r="AK101" s="3415"/>
      <c r="AL101" s="3414"/>
      <c r="AM101" s="3415"/>
      <c r="AN101" s="3415"/>
      <c r="AO101" s="3415"/>
      <c r="AP101" s="3415"/>
      <c r="AQ101" s="3415"/>
      <c r="AR101" s="3415"/>
      <c r="AS101" s="3416"/>
      <c r="AT101" s="3414"/>
      <c r="AU101" s="3415"/>
      <c r="AV101" s="3415"/>
      <c r="AW101" s="3415"/>
      <c r="AX101" s="3415"/>
      <c r="AY101" s="3415"/>
      <c r="AZ101" s="3415"/>
      <c r="BA101" s="3416"/>
      <c r="BB101" s="3414"/>
      <c r="BC101" s="3415"/>
      <c r="BD101" s="3415"/>
      <c r="BE101" s="3415"/>
      <c r="BF101" s="3415"/>
      <c r="BG101" s="3415"/>
      <c r="BH101" s="3415"/>
      <c r="BI101" s="3416"/>
      <c r="BJ101" s="3414"/>
      <c r="BK101" s="3415"/>
      <c r="BL101" s="3415"/>
      <c r="BM101" s="3415"/>
      <c r="BN101" s="3415"/>
      <c r="BO101" s="3415"/>
      <c r="BP101" s="3415"/>
      <c r="BQ101" s="3416"/>
      <c r="BR101" s="3414"/>
      <c r="BS101" s="3415"/>
      <c r="BT101" s="3415"/>
      <c r="BU101" s="3415"/>
      <c r="BV101" s="3415"/>
      <c r="BW101" s="3415"/>
      <c r="BX101" s="3415"/>
      <c r="BY101" s="3416"/>
      <c r="BZ101" s="3414"/>
      <c r="CA101" s="3415"/>
      <c r="CB101" s="3415"/>
      <c r="CC101" s="3415"/>
      <c r="CD101" s="3415"/>
      <c r="CE101" s="3415"/>
      <c r="CF101" s="3415"/>
      <c r="CG101" s="3416"/>
      <c r="CH101" s="3414"/>
      <c r="CI101" s="3415"/>
      <c r="CJ101" s="3415"/>
      <c r="CK101" s="3415"/>
      <c r="CL101" s="3415"/>
      <c r="CM101" s="3415"/>
      <c r="CN101" s="3415"/>
      <c r="CO101" s="3416"/>
      <c r="CP101" s="3414"/>
      <c r="CQ101" s="3415"/>
      <c r="CR101" s="3415"/>
      <c r="CS101" s="3415"/>
      <c r="CT101" s="3415"/>
      <c r="CU101" s="3415"/>
      <c r="CV101" s="3415"/>
      <c r="CW101" s="3416"/>
      <c r="CX101" s="3414"/>
      <c r="CY101" s="3415"/>
      <c r="CZ101" s="3415"/>
      <c r="DA101" s="3415"/>
      <c r="DB101" s="3415"/>
      <c r="DC101" s="3415"/>
      <c r="DD101" s="3415"/>
      <c r="DE101" s="3416"/>
      <c r="DF101" s="3416"/>
      <c r="DG101" s="3907" t="s">
        <v>722</v>
      </c>
      <c r="DH101" s="3656"/>
      <c r="DI101" s="3908"/>
      <c r="DJ101" s="3908" t="str">
        <f>IF(T101="","",T101)</f>
        <v>Наименование системы теплоснабжения </v>
      </c>
      <c r="DK101" s="3908"/>
      <c r="DL101" s="3908"/>
    </row>
    <row s="5095" customFormat="1" customHeight="1" ht="21">
      <c r="A102" s="3896"/>
      <c r="B102" s="3896"/>
      <c r="C102" s="3896"/>
      <c r="D102" s="3896" t="s">
        <v>263</v>
      </c>
      <c r="E102" s="3897"/>
      <c r="F102" s="3897" t="s">
        <v>90</v>
      </c>
      <c r="G102" s="3897"/>
      <c r="H102" s="3898">
        <v>1</v>
      </c>
      <c r="I102" s="3896"/>
      <c r="J102" s="3896"/>
      <c r="K102" s="3896"/>
      <c r="L102" s="3899"/>
      <c r="M102" s="3900"/>
      <c r="N102" s="3900"/>
      <c r="O102" s="3900"/>
      <c r="P102" s="3901"/>
      <c r="Q102" s="3902"/>
      <c r="R102" s="3903"/>
      <c r="S102" s="3904" t="str">
        <f>INDEX(PT_DIFFERENTIATION_NUM_IST_TE,MATCH(D102,PT_DIFFERENTIATION_IST_TE_ID,0))</f>
        <v>1.5.1.1</v>
      </c>
      <c r="T102" s="3905" t="s">
        <v>723</v>
      </c>
      <c r="U102" s="3906"/>
      <c r="V102" s="3414"/>
      <c r="W102" s="3415"/>
      <c r="X102" s="3415"/>
      <c r="Y102" s="3415"/>
      <c r="Z102" s="3415"/>
      <c r="AA102" s="3415"/>
      <c r="AB102" s="3415"/>
      <c r="AC102" s="3416"/>
      <c r="AD102" s="3414" t="str">
        <f>INDEX(PT_DIFFERENTIATION_IST_TE,MATCH(D102,PT_DIFFERENTIATION_IST_TE_ID,0))</f>
        <v>без дифференциации</v>
      </c>
      <c r="AE102" s="3415"/>
      <c r="AF102" s="3415"/>
      <c r="AG102" s="3415"/>
      <c r="AH102" s="3415"/>
      <c r="AI102" s="3415"/>
      <c r="AJ102" s="3415"/>
      <c r="AK102" s="3415"/>
      <c r="AL102" s="3414"/>
      <c r="AM102" s="3415"/>
      <c r="AN102" s="3415"/>
      <c r="AO102" s="3415"/>
      <c r="AP102" s="3415"/>
      <c r="AQ102" s="3415"/>
      <c r="AR102" s="3415"/>
      <c r="AS102" s="3416"/>
      <c r="AT102" s="3414"/>
      <c r="AU102" s="3415"/>
      <c r="AV102" s="3415"/>
      <c r="AW102" s="3415"/>
      <c r="AX102" s="3415"/>
      <c r="AY102" s="3415"/>
      <c r="AZ102" s="3415"/>
      <c r="BA102" s="3416"/>
      <c r="BB102" s="3414"/>
      <c r="BC102" s="3415"/>
      <c r="BD102" s="3415"/>
      <c r="BE102" s="3415"/>
      <c r="BF102" s="3415"/>
      <c r="BG102" s="3415"/>
      <c r="BH102" s="3415"/>
      <c r="BI102" s="3416"/>
      <c r="BJ102" s="3414"/>
      <c r="BK102" s="3415"/>
      <c r="BL102" s="3415"/>
      <c r="BM102" s="3415"/>
      <c r="BN102" s="3415"/>
      <c r="BO102" s="3415"/>
      <c r="BP102" s="3415"/>
      <c r="BQ102" s="3416"/>
      <c r="BR102" s="3414"/>
      <c r="BS102" s="3415"/>
      <c r="BT102" s="3415"/>
      <c r="BU102" s="3415"/>
      <c r="BV102" s="3415"/>
      <c r="BW102" s="3415"/>
      <c r="BX102" s="3415"/>
      <c r="BY102" s="3416"/>
      <c r="BZ102" s="3414"/>
      <c r="CA102" s="3415"/>
      <c r="CB102" s="3415"/>
      <c r="CC102" s="3415"/>
      <c r="CD102" s="3415"/>
      <c r="CE102" s="3415"/>
      <c r="CF102" s="3415"/>
      <c r="CG102" s="3416"/>
      <c r="CH102" s="3414"/>
      <c r="CI102" s="3415"/>
      <c r="CJ102" s="3415"/>
      <c r="CK102" s="3415"/>
      <c r="CL102" s="3415"/>
      <c r="CM102" s="3415"/>
      <c r="CN102" s="3415"/>
      <c r="CO102" s="3416"/>
      <c r="CP102" s="3414"/>
      <c r="CQ102" s="3415"/>
      <c r="CR102" s="3415"/>
      <c r="CS102" s="3415"/>
      <c r="CT102" s="3415"/>
      <c r="CU102" s="3415"/>
      <c r="CV102" s="3415"/>
      <c r="CW102" s="3416"/>
      <c r="CX102" s="3414"/>
      <c r="CY102" s="3415"/>
      <c r="CZ102" s="3415"/>
      <c r="DA102" s="3415"/>
      <c r="DB102" s="3415"/>
      <c r="DC102" s="3415"/>
      <c r="DD102" s="3415"/>
      <c r="DE102" s="3416"/>
      <c r="DF102" s="3416"/>
      <c r="DG102" s="3907" t="s">
        <v>724</v>
      </c>
      <c r="DH102" s="3656"/>
      <c r="DI102" s="3908"/>
      <c r="DJ102" s="3908" t="str">
        <f>IF(T102="","",T102)</f>
        <v>Источник тепловой энергии  </v>
      </c>
      <c r="DK102" s="3908"/>
      <c r="DL102" s="3908"/>
    </row>
    <row s="5096" customFormat="1" customHeight="1" ht="47.25">
      <c r="A103" s="3896"/>
      <c r="B103" s="3896"/>
      <c r="C103" s="3896"/>
      <c r="D103" s="3896"/>
      <c r="E103" s="3897"/>
      <c r="F103" s="3897" t="s">
        <v>90</v>
      </c>
      <c r="G103" s="3897"/>
      <c r="H103" s="3897"/>
      <c r="I103" s="3910" t="str">
        <f>S102&amp;".1"</f>
        <v>1.5.1.1.1</v>
      </c>
      <c r="J103" s="3896"/>
      <c r="K103" s="3896"/>
      <c r="L103" s="3899" t="s">
        <v>725</v>
      </c>
      <c r="M103" s="3647"/>
      <c r="N103" s="3911"/>
      <c r="O103" s="3911"/>
      <c r="P103" s="3912">
        <v>1</v>
      </c>
      <c r="Q103" s="3912"/>
      <c r="R103" s="3913"/>
      <c r="S103" s="3904" t="str">
        <f>$I103</f>
        <v>1.5.1.1.1</v>
      </c>
      <c r="T103" s="3914" t="s">
        <v>726</v>
      </c>
      <c r="U103" s="3906"/>
      <c r="V103" s="3419"/>
      <c r="W103" s="3420"/>
      <c r="X103" s="3420"/>
      <c r="Y103" s="3420"/>
      <c r="Z103" s="3420"/>
      <c r="AA103" s="3420"/>
      <c r="AB103" s="3420"/>
      <c r="AC103" s="3421"/>
      <c r="AD103" s="3419" t="s">
        <v>768</v>
      </c>
      <c r="AE103" s="3420"/>
      <c r="AF103" s="3420"/>
      <c r="AG103" s="3420"/>
      <c r="AH103" s="3420"/>
      <c r="AI103" s="3420"/>
      <c r="AJ103" s="3420"/>
      <c r="AK103" s="3420"/>
      <c r="AL103" s="3419"/>
      <c r="AM103" s="3420"/>
      <c r="AN103" s="3420"/>
      <c r="AO103" s="3420"/>
      <c r="AP103" s="3420"/>
      <c r="AQ103" s="3420"/>
      <c r="AR103" s="3420"/>
      <c r="AS103" s="3421"/>
      <c r="AT103" s="3419"/>
      <c r="AU103" s="3420"/>
      <c r="AV103" s="3420"/>
      <c r="AW103" s="3420"/>
      <c r="AX103" s="3420"/>
      <c r="AY103" s="3420"/>
      <c r="AZ103" s="3420"/>
      <c r="BA103" s="3421"/>
      <c r="BB103" s="3419"/>
      <c r="BC103" s="3420"/>
      <c r="BD103" s="3420"/>
      <c r="BE103" s="3420"/>
      <c r="BF103" s="3420"/>
      <c r="BG103" s="3420"/>
      <c r="BH103" s="3420"/>
      <c r="BI103" s="3421"/>
      <c r="BJ103" s="3419"/>
      <c r="BK103" s="3420"/>
      <c r="BL103" s="3420"/>
      <c r="BM103" s="3420"/>
      <c r="BN103" s="3420"/>
      <c r="BO103" s="3420"/>
      <c r="BP103" s="3420"/>
      <c r="BQ103" s="3421"/>
      <c r="BR103" s="3419"/>
      <c r="BS103" s="3420"/>
      <c r="BT103" s="3420"/>
      <c r="BU103" s="3420"/>
      <c r="BV103" s="3420"/>
      <c r="BW103" s="3420"/>
      <c r="BX103" s="3420"/>
      <c r="BY103" s="3421"/>
      <c r="BZ103" s="3419"/>
      <c r="CA103" s="3420"/>
      <c r="CB103" s="3420"/>
      <c r="CC103" s="3420"/>
      <c r="CD103" s="3420"/>
      <c r="CE103" s="3420"/>
      <c r="CF103" s="3420"/>
      <c r="CG103" s="3421"/>
      <c r="CH103" s="3419"/>
      <c r="CI103" s="3420"/>
      <c r="CJ103" s="3420"/>
      <c r="CK103" s="3420"/>
      <c r="CL103" s="3420"/>
      <c r="CM103" s="3420"/>
      <c r="CN103" s="3420"/>
      <c r="CO103" s="3421"/>
      <c r="CP103" s="3419"/>
      <c r="CQ103" s="3420"/>
      <c r="CR103" s="3420"/>
      <c r="CS103" s="3420"/>
      <c r="CT103" s="3420"/>
      <c r="CU103" s="3420"/>
      <c r="CV103" s="3420"/>
      <c r="CW103" s="3421"/>
      <c r="CX103" s="3419"/>
      <c r="CY103" s="3420"/>
      <c r="CZ103" s="3420"/>
      <c r="DA103" s="3420"/>
      <c r="DB103" s="3420"/>
      <c r="DC103" s="3420"/>
      <c r="DD103" s="3420"/>
      <c r="DE103" s="3421"/>
      <c r="DF103" s="3421"/>
      <c r="DG103" s="3907" t="s">
        <v>727</v>
      </c>
      <c r="DH103" s="3656"/>
      <c r="DI103" s="3908"/>
      <c r="DJ103" s="3908" t="str">
        <f>IF(T103="","",T103)</f>
        <v>Схема подключения теплопотребляющей установки к коллектору источника тепловой энергии</v>
      </c>
      <c r="DK103" s="3908"/>
      <c r="DL103" s="3908"/>
    </row>
    <row s="5097" customFormat="1" customHeight="1" ht="21">
      <c r="A104" s="3896"/>
      <c r="B104" s="3896"/>
      <c r="C104" s="3896"/>
      <c r="D104" s="3896"/>
      <c r="E104" s="3897"/>
      <c r="F104" s="3897" t="s">
        <v>90</v>
      </c>
      <c r="G104" s="3897"/>
      <c r="H104" s="3897"/>
      <c r="I104" s="3916"/>
      <c r="J104" s="3910" t="str">
        <f>I103&amp;".1"</f>
        <v>1.5.1.1.1.1</v>
      </c>
      <c r="K104" s="3896"/>
      <c r="L104" s="3899" t="s">
        <v>728</v>
      </c>
      <c r="M104" s="3647"/>
      <c r="N104" s="3647"/>
      <c r="O104" s="3911"/>
      <c r="P104" s="3912"/>
      <c r="Q104" s="3912">
        <v>1</v>
      </c>
      <c r="R104" s="3917"/>
      <c r="S104" s="3904" t="str">
        <f>$J104</f>
        <v>1.5.1.1.1.1</v>
      </c>
      <c r="T104" s="3918" t="s">
        <v>729</v>
      </c>
      <c r="U104" s="3906"/>
      <c r="V104" s="3419"/>
      <c r="W104" s="3420"/>
      <c r="X104" s="3420"/>
      <c r="Y104" s="3420"/>
      <c r="Z104" s="3420"/>
      <c r="AA104" s="3420"/>
      <c r="AB104" s="3420"/>
      <c r="AC104" s="3421"/>
      <c r="AD104" s="3419" t="s">
        <v>769</v>
      </c>
      <c r="AE104" s="3420"/>
      <c r="AF104" s="3420"/>
      <c r="AG104" s="3420"/>
      <c r="AH104" s="3420"/>
      <c r="AI104" s="3420"/>
      <c r="AJ104" s="3420"/>
      <c r="AK104" s="3420"/>
      <c r="AL104" s="3419"/>
      <c r="AM104" s="3420"/>
      <c r="AN104" s="3420"/>
      <c r="AO104" s="3420"/>
      <c r="AP104" s="3420"/>
      <c r="AQ104" s="3420"/>
      <c r="AR104" s="3420"/>
      <c r="AS104" s="3421"/>
      <c r="AT104" s="3419"/>
      <c r="AU104" s="3420"/>
      <c r="AV104" s="3420"/>
      <c r="AW104" s="3420"/>
      <c r="AX104" s="3420"/>
      <c r="AY104" s="3420"/>
      <c r="AZ104" s="3420"/>
      <c r="BA104" s="3421"/>
      <c r="BB104" s="3419"/>
      <c r="BC104" s="3420"/>
      <c r="BD104" s="3420"/>
      <c r="BE104" s="3420"/>
      <c r="BF104" s="3420"/>
      <c r="BG104" s="3420"/>
      <c r="BH104" s="3420"/>
      <c r="BI104" s="3421"/>
      <c r="BJ104" s="3419"/>
      <c r="BK104" s="3420"/>
      <c r="BL104" s="3420"/>
      <c r="BM104" s="3420"/>
      <c r="BN104" s="3420"/>
      <c r="BO104" s="3420"/>
      <c r="BP104" s="3420"/>
      <c r="BQ104" s="3421"/>
      <c r="BR104" s="3419"/>
      <c r="BS104" s="3420"/>
      <c r="BT104" s="3420"/>
      <c r="BU104" s="3420"/>
      <c r="BV104" s="3420"/>
      <c r="BW104" s="3420"/>
      <c r="BX104" s="3420"/>
      <c r="BY104" s="3421"/>
      <c r="BZ104" s="3419"/>
      <c r="CA104" s="3420"/>
      <c r="CB104" s="3420"/>
      <c r="CC104" s="3420"/>
      <c r="CD104" s="3420"/>
      <c r="CE104" s="3420"/>
      <c r="CF104" s="3420"/>
      <c r="CG104" s="3421"/>
      <c r="CH104" s="3419"/>
      <c r="CI104" s="3420"/>
      <c r="CJ104" s="3420"/>
      <c r="CK104" s="3420"/>
      <c r="CL104" s="3420"/>
      <c r="CM104" s="3420"/>
      <c r="CN104" s="3420"/>
      <c r="CO104" s="3421"/>
      <c r="CP104" s="3419"/>
      <c r="CQ104" s="3420"/>
      <c r="CR104" s="3420"/>
      <c r="CS104" s="3420"/>
      <c r="CT104" s="3420"/>
      <c r="CU104" s="3420"/>
      <c r="CV104" s="3420"/>
      <c r="CW104" s="3421"/>
      <c r="CX104" s="3419"/>
      <c r="CY104" s="3420"/>
      <c r="CZ104" s="3420"/>
      <c r="DA104" s="3420"/>
      <c r="DB104" s="3420"/>
      <c r="DC104" s="3420"/>
      <c r="DD104" s="3420"/>
      <c r="DE104" s="3421"/>
      <c r="DF104" s="3421"/>
      <c r="DG104" s="3907" t="s">
        <v>730</v>
      </c>
      <c r="DH104" s="3656"/>
      <c r="DI104" s="3908"/>
      <c r="DJ104" s="3908" t="str">
        <f>IF(T104="","",T104)</f>
        <v>Группа потребителей</v>
      </c>
      <c r="DK104" s="3908"/>
      <c r="DL104" s="3908"/>
    </row>
    <row s="5098" customFormat="1" customHeight="1" ht="21">
      <c r="A105" s="3896"/>
      <c r="B105" s="3896"/>
      <c r="C105" s="3896"/>
      <c r="D105" s="3896"/>
      <c r="E105" s="3897"/>
      <c r="F105" s="3897" t="s">
        <v>90</v>
      </c>
      <c r="G105" s="3897"/>
      <c r="H105" s="3897"/>
      <c r="I105" s="3916"/>
      <c r="J105" s="3916"/>
      <c r="K105" s="3910" t="str">
        <f>J104&amp;".1"</f>
        <v>1.5.1.1.1.1.1</v>
      </c>
      <c r="L105" s="3899" t="s">
        <v>731</v>
      </c>
      <c r="M105" s="3647"/>
      <c r="N105" s="3647"/>
      <c r="O105" s="3647"/>
      <c r="P105" s="3912"/>
      <c r="Q105" s="3912"/>
      <c r="R105" s="3917">
        <v>1</v>
      </c>
      <c r="S105" s="3904" t="str">
        <f>$K105</f>
        <v>1.5.1.1.1.1.1</v>
      </c>
      <c r="T105" s="3920" t="s">
        <v>770</v>
      </c>
      <c r="U105" s="3906"/>
      <c r="V105" s="3422"/>
      <c r="W105" s="3423"/>
      <c r="X105" s="3422"/>
      <c r="Y105" s="3424"/>
      <c r="Z105" s="3425"/>
      <c r="AA105" s="2871" t="s">
        <v>61</v>
      </c>
      <c r="AB105" s="3425"/>
      <c r="AC105" s="2871" t="s">
        <v>61</v>
      </c>
      <c r="AD105" s="3422">
        <v>5211.17</v>
      </c>
      <c r="AE105" s="3423"/>
      <c r="AF105" s="3422"/>
      <c r="AG105" s="3424"/>
      <c r="AH105" s="3425">
        <v>45292</v>
      </c>
      <c r="AI105" s="2871" t="s">
        <v>61</v>
      </c>
      <c r="AJ105" s="3425">
        <v>45473</v>
      </c>
      <c r="AK105" s="2871" t="s">
        <v>61</v>
      </c>
      <c r="AL105" s="3422">
        <v>5493.65</v>
      </c>
      <c r="AM105" s="3423"/>
      <c r="AN105" s="3422"/>
      <c r="AO105" s="3424"/>
      <c r="AP105" s="3425">
        <v>45474</v>
      </c>
      <c r="AQ105" s="2871" t="s">
        <v>61</v>
      </c>
      <c r="AR105" s="3425">
        <v>45657</v>
      </c>
      <c r="AS105" s="2871" t="s">
        <v>61</v>
      </c>
      <c r="AT105" s="3422">
        <v>5407.73</v>
      </c>
      <c r="AU105" s="3423"/>
      <c r="AV105" s="3422"/>
      <c r="AW105" s="3424"/>
      <c r="AX105" s="3425">
        <v>45658</v>
      </c>
      <c r="AY105" s="2871" t="s">
        <v>61</v>
      </c>
      <c r="AZ105" s="3425">
        <v>45838</v>
      </c>
      <c r="BA105" s="2871" t="s">
        <v>61</v>
      </c>
      <c r="BB105" s="3422">
        <v>5407.73</v>
      </c>
      <c r="BC105" s="3423"/>
      <c r="BD105" s="3422"/>
      <c r="BE105" s="3424"/>
      <c r="BF105" s="3425">
        <v>45839</v>
      </c>
      <c r="BG105" s="2871" t="s">
        <v>61</v>
      </c>
      <c r="BH105" s="3425">
        <v>46022</v>
      </c>
      <c r="BI105" s="2871" t="s">
        <v>61</v>
      </c>
      <c r="BJ105" s="3422">
        <v>5407.73</v>
      </c>
      <c r="BK105" s="3423"/>
      <c r="BL105" s="3422"/>
      <c r="BM105" s="3424"/>
      <c r="BN105" s="3425">
        <v>46023</v>
      </c>
      <c r="BO105" s="2871" t="s">
        <v>61</v>
      </c>
      <c r="BP105" s="3425">
        <v>46203</v>
      </c>
      <c r="BQ105" s="2871" t="s">
        <v>61</v>
      </c>
      <c r="BR105" s="3422">
        <v>5624.04</v>
      </c>
      <c r="BS105" s="3423"/>
      <c r="BT105" s="3422"/>
      <c r="BU105" s="3424"/>
      <c r="BV105" s="3425">
        <v>46204</v>
      </c>
      <c r="BW105" s="2871" t="s">
        <v>61</v>
      </c>
      <c r="BX105" s="3425">
        <v>46387</v>
      </c>
      <c r="BY105" s="2871" t="s">
        <v>61</v>
      </c>
      <c r="BZ105" s="3422">
        <v>5624.04</v>
      </c>
      <c r="CA105" s="3423"/>
      <c r="CB105" s="3422"/>
      <c r="CC105" s="3424"/>
      <c r="CD105" s="3425">
        <v>46388</v>
      </c>
      <c r="CE105" s="2871" t="s">
        <v>61</v>
      </c>
      <c r="CF105" s="3425">
        <v>46568</v>
      </c>
      <c r="CG105" s="2871" t="s">
        <v>61</v>
      </c>
      <c r="CH105" s="3422">
        <v>5738.44</v>
      </c>
      <c r="CI105" s="3423"/>
      <c r="CJ105" s="3422"/>
      <c r="CK105" s="3424"/>
      <c r="CL105" s="3425">
        <v>46569</v>
      </c>
      <c r="CM105" s="2871" t="s">
        <v>61</v>
      </c>
      <c r="CN105" s="3425">
        <v>46752</v>
      </c>
      <c r="CO105" s="2871" t="s">
        <v>61</v>
      </c>
      <c r="CP105" s="3422">
        <v>5738.44</v>
      </c>
      <c r="CQ105" s="3423"/>
      <c r="CR105" s="3422"/>
      <c r="CS105" s="3424"/>
      <c r="CT105" s="3425">
        <v>46753</v>
      </c>
      <c r="CU105" s="2871" t="s">
        <v>61</v>
      </c>
      <c r="CV105" s="3425">
        <v>46934</v>
      </c>
      <c r="CW105" s="2871" t="s">
        <v>61</v>
      </c>
      <c r="CX105" s="3422">
        <v>5930.28</v>
      </c>
      <c r="CY105" s="3423"/>
      <c r="CZ105" s="3422"/>
      <c r="DA105" s="3424"/>
      <c r="DB105" s="3425">
        <v>46935</v>
      </c>
      <c r="DC105" s="2871" t="s">
        <v>61</v>
      </c>
      <c r="DD105" s="3425">
        <v>47118</v>
      </c>
      <c r="DE105" s="2871" t="s">
        <v>61</v>
      </c>
      <c r="DF105" s="3423"/>
      <c r="DG105" s="3921" t="s">
        <v>732</v>
      </c>
      <c r="DH105" s="3656">
        <f>STRCHECKDATE(V106:DF106)</f>
      </c>
      <c r="DI105" s="3908"/>
      <c r="DJ105" s="3908" t="str">
        <f>IF(T105="","",T105)</f>
        <v>вода</v>
      </c>
      <c r="DK105" s="3908"/>
      <c r="DL105" s="3908"/>
    </row>
    <row s="5099" customFormat="1" customHeight="1" ht="0.75">
      <c r="A106" s="3896"/>
      <c r="B106" s="3896"/>
      <c r="C106" s="3896"/>
      <c r="D106" s="3896"/>
      <c r="E106" s="3897"/>
      <c r="F106" s="3897" t="s">
        <v>90</v>
      </c>
      <c r="G106" s="3897"/>
      <c r="H106" s="3897"/>
      <c r="I106" s="3916"/>
      <c r="J106" s="3916"/>
      <c r="K106" s="3910"/>
      <c r="L106" s="3899"/>
      <c r="M106" s="3647"/>
      <c r="N106" s="3647"/>
      <c r="O106" s="3647"/>
      <c r="P106" s="3912"/>
      <c r="Q106" s="3912"/>
      <c r="R106" s="3917"/>
      <c r="S106" s="3923"/>
      <c r="T106" s="3906"/>
      <c r="U106" s="3906"/>
      <c r="V106" s="3423"/>
      <c r="W106" s="3423"/>
      <c r="X106" s="3423"/>
      <c r="Y106" s="3427" t="str">
        <f>Z105&amp;"-"&amp;AB105</f>
        <v>-</v>
      </c>
      <c r="Z106" s="3428"/>
      <c r="AA106" s="2871"/>
      <c r="AB106" s="3428"/>
      <c r="AC106" s="2871"/>
      <c r="AD106" s="3423"/>
      <c r="AE106" s="3423"/>
      <c r="AF106" s="3423"/>
      <c r="AG106" s="3427" t="str">
        <f>AH105&amp;"-"&amp;AJ105</f>
        <v>45292-45473</v>
      </c>
      <c r="AH106" s="3428"/>
      <c r="AI106" s="2871"/>
      <c r="AJ106" s="3428"/>
      <c r="AK106" s="2871"/>
      <c r="AL106" s="3423"/>
      <c r="AM106" s="3423"/>
      <c r="AN106" s="3423"/>
      <c r="AO106" s="3427" t="str">
        <f>AP105&amp;"-"&amp;AR105</f>
        <v>45474-45657</v>
      </c>
      <c r="AP106" s="3428"/>
      <c r="AQ106" s="2871"/>
      <c r="AR106" s="3428"/>
      <c r="AS106" s="2871"/>
      <c r="AT106" s="3423"/>
      <c r="AU106" s="3423"/>
      <c r="AV106" s="3423"/>
      <c r="AW106" s="3427" t="str">
        <f>AX105&amp;"-"&amp;AZ105</f>
        <v>45658-45838</v>
      </c>
      <c r="AX106" s="3428"/>
      <c r="AY106" s="2871"/>
      <c r="AZ106" s="3428"/>
      <c r="BA106" s="2871"/>
      <c r="BB106" s="3423"/>
      <c r="BC106" s="3423"/>
      <c r="BD106" s="3423"/>
      <c r="BE106" s="3427" t="str">
        <f>BF105&amp;"-"&amp;BH105</f>
        <v>45839-46022</v>
      </c>
      <c r="BF106" s="3428"/>
      <c r="BG106" s="2871"/>
      <c r="BH106" s="3428"/>
      <c r="BI106" s="2871"/>
      <c r="BJ106" s="3423"/>
      <c r="BK106" s="3423"/>
      <c r="BL106" s="3423"/>
      <c r="BM106" s="3427" t="str">
        <f>BN105&amp;"-"&amp;BP105</f>
        <v>46023-46203</v>
      </c>
      <c r="BN106" s="3428"/>
      <c r="BO106" s="2871"/>
      <c r="BP106" s="3428"/>
      <c r="BQ106" s="2871"/>
      <c r="BR106" s="3423"/>
      <c r="BS106" s="3423"/>
      <c r="BT106" s="3423"/>
      <c r="BU106" s="3427" t="str">
        <f>BV105&amp;"-"&amp;BX105</f>
        <v>46204-46387</v>
      </c>
      <c r="BV106" s="3428"/>
      <c r="BW106" s="2871"/>
      <c r="BX106" s="3428"/>
      <c r="BY106" s="2871"/>
      <c r="BZ106" s="3423"/>
      <c r="CA106" s="3423"/>
      <c r="CB106" s="3423"/>
      <c r="CC106" s="3427" t="str">
        <f>CD105&amp;"-"&amp;CF105</f>
        <v>46388-46568</v>
      </c>
      <c r="CD106" s="3428"/>
      <c r="CE106" s="2871"/>
      <c r="CF106" s="3428"/>
      <c r="CG106" s="2871"/>
      <c r="CH106" s="3423"/>
      <c r="CI106" s="3423"/>
      <c r="CJ106" s="3423"/>
      <c r="CK106" s="3427" t="str">
        <f>CL105&amp;"-"&amp;CN105</f>
        <v>46569-46752</v>
      </c>
      <c r="CL106" s="3428"/>
      <c r="CM106" s="2871"/>
      <c r="CN106" s="3428"/>
      <c r="CO106" s="2871"/>
      <c r="CP106" s="3423"/>
      <c r="CQ106" s="3423"/>
      <c r="CR106" s="3423"/>
      <c r="CS106" s="3427" t="str">
        <f>CT105&amp;"-"&amp;CV105</f>
        <v>46753-46934</v>
      </c>
      <c r="CT106" s="3428"/>
      <c r="CU106" s="2871"/>
      <c r="CV106" s="3428"/>
      <c r="CW106" s="2871"/>
      <c r="CX106" s="3423"/>
      <c r="CY106" s="3423"/>
      <c r="CZ106" s="3423"/>
      <c r="DA106" s="3427" t="str">
        <f>DB105&amp;"-"&amp;DD105</f>
        <v>46935-47118</v>
      </c>
      <c r="DB106" s="3428"/>
      <c r="DC106" s="2871"/>
      <c r="DD106" s="3428"/>
      <c r="DE106" s="2871"/>
      <c r="DF106" s="3423"/>
      <c r="DG106" s="3924"/>
      <c r="DH106" s="3656"/>
      <c r="DI106" s="3908"/>
      <c r="DJ106" s="3908" t="str">
        <f>IF(T106="","",T106)</f>
        <v/>
      </c>
      <c r="DK106" s="3908"/>
      <c r="DL106" s="3908"/>
    </row>
    <row s="5100" customFormat="1" customHeight="1" ht="15">
      <c r="A107" s="3896"/>
      <c r="B107" s="3896"/>
      <c r="C107" s="3896"/>
      <c r="D107" s="3896"/>
      <c r="E107" s="3897"/>
      <c r="F107" s="3897" t="s">
        <v>90</v>
      </c>
      <c r="G107" s="3897"/>
      <c r="H107" s="3897"/>
      <c r="I107" s="3916"/>
      <c r="J107" s="3910"/>
      <c r="K107" s="3896"/>
      <c r="L107" s="3899"/>
      <c r="M107" s="3647"/>
      <c r="N107" s="3647"/>
      <c r="O107" s="3911"/>
      <c r="P107" s="3912"/>
      <c r="Q107" s="3912"/>
      <c r="R107" s="3913"/>
      <c r="S107" s="5101"/>
      <c r="T107" s="5102" t="s">
        <v>733</v>
      </c>
      <c r="U107" s="5103"/>
      <c r="V107" s="5104"/>
      <c r="W107" s="5105"/>
      <c r="X107" s="5106"/>
      <c r="Y107" s="5107"/>
      <c r="Z107" s="5108"/>
      <c r="AA107" s="5109"/>
      <c r="AB107" s="5110"/>
      <c r="AC107" s="5111"/>
      <c r="AD107" s="5112"/>
      <c r="AE107" s="5113"/>
      <c r="AF107" s="5114"/>
      <c r="AG107" s="5115"/>
      <c r="AH107" s="5116"/>
      <c r="AI107" s="5117"/>
      <c r="AJ107" s="5118"/>
      <c r="AK107" s="5119"/>
      <c r="AL107" s="5120"/>
      <c r="AM107" s="5121"/>
      <c r="AN107" s="5122"/>
      <c r="AO107" s="5123"/>
      <c r="AP107" s="5124"/>
      <c r="AQ107" s="5125"/>
      <c r="AR107" s="5126"/>
      <c r="AS107" s="5127"/>
      <c r="AT107" s="5128"/>
      <c r="AU107" s="5129"/>
      <c r="AV107" s="5130"/>
      <c r="AW107" s="5131"/>
      <c r="AX107" s="5132"/>
      <c r="AY107" s="5133"/>
      <c r="AZ107" s="5134"/>
      <c r="BA107" s="5135"/>
      <c r="BB107" s="5136"/>
      <c r="BC107" s="5137"/>
      <c r="BD107" s="5138"/>
      <c r="BE107" s="5139"/>
      <c r="BF107" s="5140"/>
      <c r="BG107" s="5141"/>
      <c r="BH107" s="5142"/>
      <c r="BI107" s="5143"/>
      <c r="BJ107" s="5144"/>
      <c r="BK107" s="5145"/>
      <c r="BL107" s="5146"/>
      <c r="BM107" s="5147"/>
      <c r="BN107" s="5148"/>
      <c r="BO107" s="5149"/>
      <c r="BP107" s="5150"/>
      <c r="BQ107" s="5151"/>
      <c r="BR107" s="5152"/>
      <c r="BS107" s="5153"/>
      <c r="BT107" s="5154"/>
      <c r="BU107" s="5155"/>
      <c r="BV107" s="5156"/>
      <c r="BW107" s="5157"/>
      <c r="BX107" s="5158"/>
      <c r="BY107" s="5159"/>
      <c r="BZ107" s="5160"/>
      <c r="CA107" s="5161"/>
      <c r="CB107" s="5162"/>
      <c r="CC107" s="5163"/>
      <c r="CD107" s="5164"/>
      <c r="CE107" s="5165"/>
      <c r="CF107" s="5166"/>
      <c r="CG107" s="5167"/>
      <c r="CH107" s="5168"/>
      <c r="CI107" s="5169"/>
      <c r="CJ107" s="5170"/>
      <c r="CK107" s="5171"/>
      <c r="CL107" s="5172"/>
      <c r="CM107" s="5173"/>
      <c r="CN107" s="5174"/>
      <c r="CO107" s="5175"/>
      <c r="CP107" s="5176"/>
      <c r="CQ107" s="5177"/>
      <c r="CR107" s="5178"/>
      <c r="CS107" s="5179"/>
      <c r="CT107" s="5180"/>
      <c r="CU107" s="5181"/>
      <c r="CV107" s="5182"/>
      <c r="CW107" s="5183"/>
      <c r="CX107" s="5184"/>
      <c r="CY107" s="5185"/>
      <c r="CZ107" s="5186"/>
      <c r="DA107" s="5187"/>
      <c r="DB107" s="5188"/>
      <c r="DC107" s="5189"/>
      <c r="DD107" s="5190"/>
      <c r="DE107" s="5191"/>
      <c r="DF107" s="5192"/>
      <c r="DG107" s="4018"/>
      <c r="DH107" s="3656"/>
      <c r="DI107" s="3908"/>
      <c r="DJ107" s="3908" t="str">
        <f>IF(T107="","",T107)</f>
        <v>Добавить вид теплоносителя (параметры теплоносителя)</v>
      </c>
      <c r="DK107" s="3908"/>
      <c r="DL107" s="3908"/>
    </row>
    <row s="5193" customFormat="1" customHeight="1" ht="15">
      <c r="A108" s="3896"/>
      <c r="B108" s="3896"/>
      <c r="C108" s="3896"/>
      <c r="D108" s="3896"/>
      <c r="E108" s="3897"/>
      <c r="F108" s="3897" t="s">
        <v>90</v>
      </c>
      <c r="G108" s="3897"/>
      <c r="H108" s="3897"/>
      <c r="I108" s="3910"/>
      <c r="J108" s="3896"/>
      <c r="K108" s="3896"/>
      <c r="L108" s="3899"/>
      <c r="M108" s="3647"/>
      <c r="N108" s="3911"/>
      <c r="O108" s="3911"/>
      <c r="P108" s="3912"/>
      <c r="Q108" s="3912"/>
      <c r="R108" s="3913"/>
      <c r="S108" s="5194"/>
      <c r="T108" s="5195" t="s">
        <v>734</v>
      </c>
      <c r="U108" s="5196"/>
      <c r="V108" s="5197"/>
      <c r="W108" s="5198"/>
      <c r="X108" s="5199"/>
      <c r="Y108" s="5200"/>
      <c r="Z108" s="5201"/>
      <c r="AA108" s="5202"/>
      <c r="AB108" s="5203"/>
      <c r="AC108" s="5204"/>
      <c r="AD108" s="5205"/>
      <c r="AE108" s="5206"/>
      <c r="AF108" s="5207"/>
      <c r="AG108" s="5208"/>
      <c r="AH108" s="5209"/>
      <c r="AI108" s="5210"/>
      <c r="AJ108" s="5211"/>
      <c r="AK108" s="5212"/>
      <c r="AL108" s="5213"/>
      <c r="AM108" s="5214"/>
      <c r="AN108" s="5215"/>
      <c r="AO108" s="5216"/>
      <c r="AP108" s="5217"/>
      <c r="AQ108" s="5218"/>
      <c r="AR108" s="5219"/>
      <c r="AS108" s="5220"/>
      <c r="AT108" s="5221"/>
      <c r="AU108" s="5222"/>
      <c r="AV108" s="5223"/>
      <c r="AW108" s="5224"/>
      <c r="AX108" s="5225"/>
      <c r="AY108" s="5226"/>
      <c r="AZ108" s="5227"/>
      <c r="BA108" s="5228"/>
      <c r="BB108" s="5229"/>
      <c r="BC108" s="5230"/>
      <c r="BD108" s="5231"/>
      <c r="BE108" s="5232"/>
      <c r="BF108" s="5233"/>
      <c r="BG108" s="5234"/>
      <c r="BH108" s="5235"/>
      <c r="BI108" s="5236"/>
      <c r="BJ108" s="5237"/>
      <c r="BK108" s="5238"/>
      <c r="BL108" s="5239"/>
      <c r="BM108" s="5240"/>
      <c r="BN108" s="5241"/>
      <c r="BO108" s="5242"/>
      <c r="BP108" s="5243"/>
      <c r="BQ108" s="5244"/>
      <c r="BR108" s="5245"/>
      <c r="BS108" s="5246"/>
      <c r="BT108" s="5247"/>
      <c r="BU108" s="5248"/>
      <c r="BV108" s="5249"/>
      <c r="BW108" s="5250"/>
      <c r="BX108" s="5251"/>
      <c r="BY108" s="5252"/>
      <c r="BZ108" s="5253"/>
      <c r="CA108" s="5254"/>
      <c r="CB108" s="5255"/>
      <c r="CC108" s="5256"/>
      <c r="CD108" s="5257"/>
      <c r="CE108" s="5258"/>
      <c r="CF108" s="5259"/>
      <c r="CG108" s="5260"/>
      <c r="CH108" s="5261"/>
      <c r="CI108" s="5262"/>
      <c r="CJ108" s="5263"/>
      <c r="CK108" s="5264"/>
      <c r="CL108" s="5265"/>
      <c r="CM108" s="5266"/>
      <c r="CN108" s="5267"/>
      <c r="CO108" s="5268"/>
      <c r="CP108" s="5269"/>
      <c r="CQ108" s="5270"/>
      <c r="CR108" s="5271"/>
      <c r="CS108" s="5272"/>
      <c r="CT108" s="5273"/>
      <c r="CU108" s="5274"/>
      <c r="CV108" s="5275"/>
      <c r="CW108" s="5276"/>
      <c r="CX108" s="5277"/>
      <c r="CY108" s="5278"/>
      <c r="CZ108" s="5279"/>
      <c r="DA108" s="5280"/>
      <c r="DB108" s="5281"/>
      <c r="DC108" s="5282"/>
      <c r="DD108" s="5283"/>
      <c r="DE108" s="5284"/>
      <c r="DF108" s="5285"/>
      <c r="DG108" s="5286"/>
      <c r="DH108" s="3656"/>
      <c r="DI108" s="3908"/>
      <c r="DJ108" s="3908" t="str">
        <f>IF(T108="","",T108)</f>
        <v>Добавить группу потребителей</v>
      </c>
      <c r="DK108" s="3908"/>
      <c r="DL108" s="3908"/>
    </row>
    <row s="5287" customFormat="1" customHeight="1" ht="14.25">
      <c r="A109" s="3896"/>
      <c r="B109" s="3896"/>
      <c r="C109" s="3896"/>
      <c r="D109" s="3896"/>
      <c r="E109" s="3897"/>
      <c r="F109" s="3897" t="s">
        <v>90</v>
      </c>
      <c r="G109" s="3897"/>
      <c r="H109" s="3898"/>
      <c r="I109" s="3896"/>
      <c r="J109" s="3896"/>
      <c r="K109" s="3896"/>
      <c r="L109" s="3899"/>
      <c r="M109" s="3900"/>
      <c r="N109" s="3900"/>
      <c r="O109" s="3647"/>
      <c r="P109" s="4114"/>
      <c r="Q109" s="4115"/>
      <c r="R109" s="4116"/>
      <c r="S109" s="5288"/>
      <c r="T109" s="5289" t="s">
        <v>735</v>
      </c>
      <c r="U109" s="5290"/>
      <c r="V109" s="5291"/>
      <c r="W109" s="5292"/>
      <c r="X109" s="5293"/>
      <c r="Y109" s="5294"/>
      <c r="Z109" s="5295"/>
      <c r="AA109" s="5296"/>
      <c r="AB109" s="5297"/>
      <c r="AC109" s="5298"/>
      <c r="AD109" s="5299"/>
      <c r="AE109" s="5300"/>
      <c r="AF109" s="5301"/>
      <c r="AG109" s="5302"/>
      <c r="AH109" s="5303"/>
      <c r="AI109" s="5304"/>
      <c r="AJ109" s="5305"/>
      <c r="AK109" s="5306"/>
      <c r="AL109" s="5307"/>
      <c r="AM109" s="5308"/>
      <c r="AN109" s="5309"/>
      <c r="AO109" s="5310"/>
      <c r="AP109" s="5311"/>
      <c r="AQ109" s="5312"/>
      <c r="AR109" s="5313"/>
      <c r="AS109" s="5314"/>
      <c r="AT109" s="5315"/>
      <c r="AU109" s="5316"/>
      <c r="AV109" s="5317"/>
      <c r="AW109" s="5318"/>
      <c r="AX109" s="5319"/>
      <c r="AY109" s="5320"/>
      <c r="AZ109" s="5321"/>
      <c r="BA109" s="5322"/>
      <c r="BB109" s="5323"/>
      <c r="BC109" s="5324"/>
      <c r="BD109" s="5325"/>
      <c r="BE109" s="5326"/>
      <c r="BF109" s="5327"/>
      <c r="BG109" s="5328"/>
      <c r="BH109" s="5329"/>
      <c r="BI109" s="5330"/>
      <c r="BJ109" s="5331"/>
      <c r="BK109" s="5332"/>
      <c r="BL109" s="5333"/>
      <c r="BM109" s="5334"/>
      <c r="BN109" s="5335"/>
      <c r="BO109" s="5336"/>
      <c r="BP109" s="5337"/>
      <c r="BQ109" s="5338"/>
      <c r="BR109" s="5339"/>
      <c r="BS109" s="5340"/>
      <c r="BT109" s="5341"/>
      <c r="BU109" s="5342"/>
      <c r="BV109" s="5343"/>
      <c r="BW109" s="5344"/>
      <c r="BX109" s="5345"/>
      <c r="BY109" s="5346"/>
      <c r="BZ109" s="5347"/>
      <c r="CA109" s="5348"/>
      <c r="CB109" s="5349"/>
      <c r="CC109" s="5350"/>
      <c r="CD109" s="5351"/>
      <c r="CE109" s="5352"/>
      <c r="CF109" s="5353"/>
      <c r="CG109" s="5354"/>
      <c r="CH109" s="5355"/>
      <c r="CI109" s="5356"/>
      <c r="CJ109" s="5357"/>
      <c r="CK109" s="5358"/>
      <c r="CL109" s="5359"/>
      <c r="CM109" s="5360"/>
      <c r="CN109" s="5361"/>
      <c r="CO109" s="5362"/>
      <c r="CP109" s="5363"/>
      <c r="CQ109" s="5364"/>
      <c r="CR109" s="5365"/>
      <c r="CS109" s="5366"/>
      <c r="CT109" s="5367"/>
      <c r="CU109" s="5368"/>
      <c r="CV109" s="5369"/>
      <c r="CW109" s="5370"/>
      <c r="CX109" s="5371"/>
      <c r="CY109" s="5372"/>
      <c r="CZ109" s="5373"/>
      <c r="DA109" s="5374"/>
      <c r="DB109" s="5375"/>
      <c r="DC109" s="5376"/>
      <c r="DD109" s="5377"/>
      <c r="DE109" s="5378"/>
      <c r="DF109" s="5379"/>
      <c r="DG109" s="5380"/>
      <c r="DH109" s="3656"/>
      <c r="DI109" s="3908"/>
      <c r="DJ109" s="3908" t="str">
        <f>IF(T109="","",T109)</f>
        <v>Добавить схему подключения</v>
      </c>
      <c r="DK109" s="3908"/>
      <c r="DL109" s="3908"/>
    </row>
    <row s="5381" customFormat="1" customHeight="1" ht="0.75">
      <c r="A110" s="4502"/>
      <c r="B110" s="4502"/>
      <c r="C110" s="4502"/>
      <c r="D110" s="4502"/>
      <c r="E110" s="3897"/>
      <c r="F110" s="3897" t="s">
        <v>90</v>
      </c>
      <c r="G110" s="3898"/>
      <c r="H110" s="4502"/>
      <c r="I110" s="4502"/>
      <c r="J110" s="4502"/>
      <c r="K110" s="4502"/>
      <c r="L110" s="4503"/>
      <c r="M110" s="4504"/>
      <c r="N110" s="4504"/>
      <c r="O110" s="3656"/>
      <c r="P110" s="4505"/>
      <c r="Q110" s="4506"/>
      <c r="R110" s="4505"/>
      <c r="S110" s="4507"/>
      <c r="T110" s="4508" t="s">
        <v>250</v>
      </c>
      <c r="U110" s="3645"/>
      <c r="V110" s="3645"/>
      <c r="W110" s="3645"/>
      <c r="X110" s="3645"/>
      <c r="Y110" s="3645"/>
      <c r="Z110" s="3645"/>
      <c r="AA110" s="3645"/>
      <c r="AB110" s="3645"/>
      <c r="AC110" s="3645"/>
      <c r="AD110" s="3645"/>
      <c r="AE110" s="3645"/>
      <c r="AF110" s="3645"/>
      <c r="AG110" s="3645"/>
      <c r="AH110" s="3645"/>
      <c r="AI110" s="3645"/>
      <c r="AJ110" s="3645"/>
      <c r="AK110" s="3645"/>
      <c r="AL110" s="3645"/>
      <c r="AM110" s="3645"/>
      <c r="AN110" s="3645"/>
      <c r="AO110" s="3645"/>
      <c r="AP110" s="3645"/>
      <c r="AQ110" s="3645"/>
      <c r="AR110" s="3645"/>
      <c r="AS110" s="3645"/>
      <c r="AT110" s="3645"/>
      <c r="AU110" s="3645"/>
      <c r="AV110" s="3645"/>
      <c r="AW110" s="3645"/>
      <c r="AX110" s="3645"/>
      <c r="AY110" s="3645"/>
      <c r="AZ110" s="3645"/>
      <c r="BA110" s="3645"/>
      <c r="BB110" s="3645"/>
      <c r="BC110" s="3645"/>
      <c r="BD110" s="3645"/>
      <c r="BE110" s="3645"/>
      <c r="BF110" s="3645"/>
      <c r="BG110" s="3645"/>
      <c r="BH110" s="3645"/>
      <c r="BI110" s="3645"/>
      <c r="BJ110" s="3645"/>
      <c r="BK110" s="3645"/>
      <c r="BL110" s="3645"/>
      <c r="BM110" s="3645"/>
      <c r="BN110" s="3645"/>
      <c r="BO110" s="3645"/>
      <c r="BP110" s="3645"/>
      <c r="BQ110" s="3645"/>
      <c r="BR110" s="3645"/>
      <c r="BS110" s="3645"/>
      <c r="BT110" s="3645"/>
      <c r="BU110" s="3645"/>
      <c r="BV110" s="3645"/>
      <c r="BW110" s="3645"/>
      <c r="BX110" s="3645"/>
      <c r="BY110" s="3645"/>
      <c r="BZ110" s="3645"/>
      <c r="CA110" s="3645"/>
      <c r="CB110" s="3645"/>
      <c r="CC110" s="3645"/>
      <c r="CD110" s="3645"/>
      <c r="CE110" s="3645"/>
      <c r="CF110" s="3645"/>
      <c r="CG110" s="3645"/>
      <c r="CH110" s="3645"/>
      <c r="CI110" s="3645"/>
      <c r="CJ110" s="3645"/>
      <c r="CK110" s="3645"/>
      <c r="CL110" s="3645"/>
      <c r="CM110" s="3645"/>
      <c r="CN110" s="3645"/>
      <c r="CO110" s="3645"/>
      <c r="CP110" s="3645"/>
      <c r="CQ110" s="3645"/>
      <c r="CR110" s="3645"/>
      <c r="CS110" s="3645"/>
      <c r="CT110" s="3645"/>
      <c r="CU110" s="3645"/>
      <c r="CV110" s="3645"/>
      <c r="CW110" s="3645"/>
      <c r="CX110" s="3645"/>
      <c r="CY110" s="3645"/>
      <c r="CZ110" s="3645"/>
      <c r="DA110" s="3645"/>
      <c r="DB110" s="3645"/>
      <c r="DC110" s="3645"/>
      <c r="DD110" s="3645"/>
      <c r="DE110" s="3645"/>
      <c r="DF110" s="3645"/>
      <c r="DG110" s="3645"/>
      <c r="DH110" s="3656"/>
      <c r="DI110" s="3908"/>
      <c r="DJ110" s="3908" t="str">
        <f>IF(T110="","",T110)</f>
        <v>Добавить источник для дифференциации</v>
      </c>
      <c r="DK110" s="3908"/>
      <c r="DL110" s="3908"/>
    </row>
    <row s="5382" customFormat="1" customHeight="1" ht="0.75">
      <c r="A111" s="4502"/>
      <c r="B111" s="4502"/>
      <c r="C111" s="4502"/>
      <c r="D111" s="4502"/>
      <c r="E111" s="3897"/>
      <c r="F111" s="3898" t="s">
        <v>90</v>
      </c>
      <c r="G111" s="4502"/>
      <c r="H111" s="4502"/>
      <c r="I111" s="4502"/>
      <c r="J111" s="4502"/>
      <c r="K111" s="4502"/>
      <c r="L111" s="4503"/>
      <c r="M111" s="4510"/>
      <c r="N111" s="4510"/>
      <c r="O111" s="3656"/>
      <c r="P111" s="4505"/>
      <c r="Q111" s="4506"/>
      <c r="R111" s="4505"/>
      <c r="S111" s="4511"/>
      <c r="T111" s="4512" t="s">
        <v>251</v>
      </c>
      <c r="U111" s="3646"/>
      <c r="V111" s="3646"/>
      <c r="W111" s="3646"/>
      <c r="X111" s="3646"/>
      <c r="Y111" s="3646"/>
      <c r="Z111" s="3646"/>
      <c r="AA111" s="3646"/>
      <c r="AB111" s="3646"/>
      <c r="AC111" s="3646"/>
      <c r="AD111" s="3646"/>
      <c r="AE111" s="3646"/>
      <c r="AF111" s="3646"/>
      <c r="AG111" s="3646"/>
      <c r="AH111" s="3646"/>
      <c r="AI111" s="3646"/>
      <c r="AJ111" s="3646"/>
      <c r="AK111" s="3646"/>
      <c r="AL111" s="3646"/>
      <c r="AM111" s="3646"/>
      <c r="AN111" s="3646"/>
      <c r="AO111" s="3646"/>
      <c r="AP111" s="3646"/>
      <c r="AQ111" s="3646"/>
      <c r="AR111" s="3646"/>
      <c r="AS111" s="3646"/>
      <c r="AT111" s="3646"/>
      <c r="AU111" s="3646"/>
      <c r="AV111" s="3646"/>
      <c r="AW111" s="3646"/>
      <c r="AX111" s="3646"/>
      <c r="AY111" s="3646"/>
      <c r="AZ111" s="3646"/>
      <c r="BA111" s="3646"/>
      <c r="BB111" s="3646"/>
      <c r="BC111" s="3646"/>
      <c r="BD111" s="3646"/>
      <c r="BE111" s="3646"/>
      <c r="BF111" s="3646"/>
      <c r="BG111" s="3646"/>
      <c r="BH111" s="3646"/>
      <c r="BI111" s="3646"/>
      <c r="BJ111" s="3646"/>
      <c r="BK111" s="3646"/>
      <c r="BL111" s="3646"/>
      <c r="BM111" s="3646"/>
      <c r="BN111" s="3646"/>
      <c r="BO111" s="3646"/>
      <c r="BP111" s="3646"/>
      <c r="BQ111" s="3646"/>
      <c r="BR111" s="3646"/>
      <c r="BS111" s="3646"/>
      <c r="BT111" s="3646"/>
      <c r="BU111" s="3646"/>
      <c r="BV111" s="3646"/>
      <c r="BW111" s="3646"/>
      <c r="BX111" s="3646"/>
      <c r="BY111" s="3646"/>
      <c r="BZ111" s="3646"/>
      <c r="CA111" s="3646"/>
      <c r="CB111" s="3646"/>
      <c r="CC111" s="3646"/>
      <c r="CD111" s="3646"/>
      <c r="CE111" s="3646"/>
      <c r="CF111" s="3646"/>
      <c r="CG111" s="3646"/>
      <c r="CH111" s="3646"/>
      <c r="CI111" s="3646"/>
      <c r="CJ111" s="3646"/>
      <c r="CK111" s="3646"/>
      <c r="CL111" s="3646"/>
      <c r="CM111" s="3646"/>
      <c r="CN111" s="3646"/>
      <c r="CO111" s="3646"/>
      <c r="CP111" s="3646"/>
      <c r="CQ111" s="3646"/>
      <c r="CR111" s="3646"/>
      <c r="CS111" s="3646"/>
      <c r="CT111" s="3646"/>
      <c r="CU111" s="3646"/>
      <c r="CV111" s="3646"/>
      <c r="CW111" s="3646"/>
      <c r="CX111" s="3646"/>
      <c r="CY111" s="3646"/>
      <c r="CZ111" s="3646"/>
      <c r="DA111" s="3646"/>
      <c r="DB111" s="3646"/>
      <c r="DC111" s="3646"/>
      <c r="DD111" s="3646"/>
      <c r="DE111" s="3646"/>
      <c r="DF111" s="3646"/>
      <c r="DG111" s="3646"/>
      <c r="DH111" s="3656"/>
      <c r="DI111" s="3908"/>
      <c r="DJ111" s="3908" t="str">
        <f>IF(T111="","",T111)</f>
        <v>Добавить централизованную систему для дифференциации</v>
      </c>
      <c r="DK111" s="3908"/>
      <c r="DL111" s="3908"/>
    </row>
    <row s="5383" customFormat="1" customHeight="1" ht="21">
      <c r="A112" s="3896"/>
      <c r="B112" s="3896" t="s">
        <v>265</v>
      </c>
      <c r="C112" s="3896"/>
      <c r="D112" s="3896"/>
      <c r="E112" s="3897"/>
      <c r="F112" s="3898" t="s">
        <v>91</v>
      </c>
      <c r="G112" s="3896"/>
      <c r="H112" s="3896"/>
      <c r="I112" s="3896"/>
      <c r="J112" s="3896"/>
      <c r="K112" s="3896"/>
      <c r="L112" s="3899"/>
      <c r="M112" s="3900"/>
      <c r="N112" s="3900"/>
      <c r="O112" s="3900"/>
      <c r="P112" s="4211"/>
      <c r="Q112" s="3902"/>
      <c r="R112" s="3903"/>
      <c r="S112" s="3904" t="str">
        <f>INDEX(PT_DIFFERENTIATION_NUM_TER,MATCH(B112,PT_DIFFERENTIATION_TER_ID,0))</f>
        <v>1.6</v>
      </c>
      <c r="T112" s="4212" t="s">
        <v>719</v>
      </c>
      <c r="U112" s="3906"/>
      <c r="V112" s="3414"/>
      <c r="W112" s="3415"/>
      <c r="X112" s="3415"/>
      <c r="Y112" s="3415"/>
      <c r="Z112" s="3415"/>
      <c r="AA112" s="3415"/>
      <c r="AB112" s="3415"/>
      <c r="AC112" s="3416"/>
      <c r="AD112" s="3414" t="str">
        <f>INDEX(PT_DIFFERENTIATION_TER,MATCH(B112,PT_DIFFERENTIATION_TER_ID,0))</f>
        <v>Территория 6</v>
      </c>
      <c r="AE112" s="3415"/>
      <c r="AF112" s="3415"/>
      <c r="AG112" s="3415"/>
      <c r="AH112" s="3415"/>
      <c r="AI112" s="3415"/>
      <c r="AJ112" s="3415"/>
      <c r="AK112" s="3415"/>
      <c r="AL112" s="3414"/>
      <c r="AM112" s="3415"/>
      <c r="AN112" s="3415"/>
      <c r="AO112" s="3415"/>
      <c r="AP112" s="3415"/>
      <c r="AQ112" s="3415"/>
      <c r="AR112" s="3415"/>
      <c r="AS112" s="3416"/>
      <c r="AT112" s="3414"/>
      <c r="AU112" s="3415"/>
      <c r="AV112" s="3415"/>
      <c r="AW112" s="3415"/>
      <c r="AX112" s="3415"/>
      <c r="AY112" s="3415"/>
      <c r="AZ112" s="3415"/>
      <c r="BA112" s="3416"/>
      <c r="BB112" s="3414"/>
      <c r="BC112" s="3415"/>
      <c r="BD112" s="3415"/>
      <c r="BE112" s="3415"/>
      <c r="BF112" s="3415"/>
      <c r="BG112" s="3415"/>
      <c r="BH112" s="3415"/>
      <c r="BI112" s="3416"/>
      <c r="BJ112" s="3414"/>
      <c r="BK112" s="3415"/>
      <c r="BL112" s="3415"/>
      <c r="BM112" s="3415"/>
      <c r="BN112" s="3415"/>
      <c r="BO112" s="3415"/>
      <c r="BP112" s="3415"/>
      <c r="BQ112" s="3416"/>
      <c r="BR112" s="3414"/>
      <c r="BS112" s="3415"/>
      <c r="BT112" s="3415"/>
      <c r="BU112" s="3415"/>
      <c r="BV112" s="3415"/>
      <c r="BW112" s="3415"/>
      <c r="BX112" s="3415"/>
      <c r="BY112" s="3416"/>
      <c r="BZ112" s="3414"/>
      <c r="CA112" s="3415"/>
      <c r="CB112" s="3415"/>
      <c r="CC112" s="3415"/>
      <c r="CD112" s="3415"/>
      <c r="CE112" s="3415"/>
      <c r="CF112" s="3415"/>
      <c r="CG112" s="3416"/>
      <c r="CH112" s="3414"/>
      <c r="CI112" s="3415"/>
      <c r="CJ112" s="3415"/>
      <c r="CK112" s="3415"/>
      <c r="CL112" s="3415"/>
      <c r="CM112" s="3415"/>
      <c r="CN112" s="3415"/>
      <c r="CO112" s="3416"/>
      <c r="CP112" s="3414"/>
      <c r="CQ112" s="3415"/>
      <c r="CR112" s="3415"/>
      <c r="CS112" s="3415"/>
      <c r="CT112" s="3415"/>
      <c r="CU112" s="3415"/>
      <c r="CV112" s="3415"/>
      <c r="CW112" s="3416"/>
      <c r="CX112" s="3414"/>
      <c r="CY112" s="3415"/>
      <c r="CZ112" s="3415"/>
      <c r="DA112" s="3415"/>
      <c r="DB112" s="3415"/>
      <c r="DC112" s="3415"/>
      <c r="DD112" s="3415"/>
      <c r="DE112" s="3416"/>
      <c r="DF112" s="3416"/>
      <c r="DG112" s="3907" t="s">
        <v>720</v>
      </c>
      <c r="DH112" s="3656"/>
      <c r="DI112" s="3908"/>
      <c r="DJ112" s="3908" t="str">
        <f>IF(T112="","",T112)</f>
        <v>Территория действия тарифа</v>
      </c>
      <c r="DK112" s="3908"/>
      <c r="DL112" s="3908"/>
    </row>
    <row s="5384" customFormat="1" customHeight="1" ht="23.25">
      <c r="A113" s="3896"/>
      <c r="B113" s="3896"/>
      <c r="C113" s="3896" t="s">
        <v>266</v>
      </c>
      <c r="D113" s="3896"/>
      <c r="E113" s="3897"/>
      <c r="F113" s="3897" t="s">
        <v>117</v>
      </c>
      <c r="G113" s="3898">
        <v>1</v>
      </c>
      <c r="H113" s="3896"/>
      <c r="I113" s="3896"/>
      <c r="J113" s="3896"/>
      <c r="K113" s="3896"/>
      <c r="L113" s="3899"/>
      <c r="M113" s="3900"/>
      <c r="N113" s="3900"/>
      <c r="O113" s="3900"/>
      <c r="P113" s="3901"/>
      <c r="Q113" s="3902"/>
      <c r="R113" s="3903"/>
      <c r="S113" s="3904" t="str">
        <f>INDEX(PT_DIFFERENTIATION_NUM_CS,MATCH(C113,PT_DIFFERENTIATION_CS_ID,0))</f>
        <v>1.6.1</v>
      </c>
      <c r="T113" s="4214" t="s">
        <v>721</v>
      </c>
      <c r="U113" s="3906"/>
      <c r="V113" s="3414"/>
      <c r="W113" s="3415"/>
      <c r="X113" s="3415"/>
      <c r="Y113" s="3415"/>
      <c r="Z113" s="3415"/>
      <c r="AA113" s="3415"/>
      <c r="AB113" s="3415"/>
      <c r="AC113" s="3416"/>
      <c r="AD113" s="3414" t="str">
        <f>INDEX(PT_DIFFERENTIATION_CS,MATCH(C113,PT_DIFFERENTIATION_CS_ID,0))</f>
        <v>без дифференциации</v>
      </c>
      <c r="AE113" s="3415"/>
      <c r="AF113" s="3415"/>
      <c r="AG113" s="3415"/>
      <c r="AH113" s="3415"/>
      <c r="AI113" s="3415"/>
      <c r="AJ113" s="3415"/>
      <c r="AK113" s="3415"/>
      <c r="AL113" s="3414"/>
      <c r="AM113" s="3415"/>
      <c r="AN113" s="3415"/>
      <c r="AO113" s="3415"/>
      <c r="AP113" s="3415"/>
      <c r="AQ113" s="3415"/>
      <c r="AR113" s="3415"/>
      <c r="AS113" s="3416"/>
      <c r="AT113" s="3414"/>
      <c r="AU113" s="3415"/>
      <c r="AV113" s="3415"/>
      <c r="AW113" s="3415"/>
      <c r="AX113" s="3415"/>
      <c r="AY113" s="3415"/>
      <c r="AZ113" s="3415"/>
      <c r="BA113" s="3416"/>
      <c r="BB113" s="3414"/>
      <c r="BC113" s="3415"/>
      <c r="BD113" s="3415"/>
      <c r="BE113" s="3415"/>
      <c r="BF113" s="3415"/>
      <c r="BG113" s="3415"/>
      <c r="BH113" s="3415"/>
      <c r="BI113" s="3416"/>
      <c r="BJ113" s="3414"/>
      <c r="BK113" s="3415"/>
      <c r="BL113" s="3415"/>
      <c r="BM113" s="3415"/>
      <c r="BN113" s="3415"/>
      <c r="BO113" s="3415"/>
      <c r="BP113" s="3415"/>
      <c r="BQ113" s="3416"/>
      <c r="BR113" s="3414"/>
      <c r="BS113" s="3415"/>
      <c r="BT113" s="3415"/>
      <c r="BU113" s="3415"/>
      <c r="BV113" s="3415"/>
      <c r="BW113" s="3415"/>
      <c r="BX113" s="3415"/>
      <c r="BY113" s="3416"/>
      <c r="BZ113" s="3414"/>
      <c r="CA113" s="3415"/>
      <c r="CB113" s="3415"/>
      <c r="CC113" s="3415"/>
      <c r="CD113" s="3415"/>
      <c r="CE113" s="3415"/>
      <c r="CF113" s="3415"/>
      <c r="CG113" s="3416"/>
      <c r="CH113" s="3414"/>
      <c r="CI113" s="3415"/>
      <c r="CJ113" s="3415"/>
      <c r="CK113" s="3415"/>
      <c r="CL113" s="3415"/>
      <c r="CM113" s="3415"/>
      <c r="CN113" s="3415"/>
      <c r="CO113" s="3416"/>
      <c r="CP113" s="3414"/>
      <c r="CQ113" s="3415"/>
      <c r="CR113" s="3415"/>
      <c r="CS113" s="3415"/>
      <c r="CT113" s="3415"/>
      <c r="CU113" s="3415"/>
      <c r="CV113" s="3415"/>
      <c r="CW113" s="3416"/>
      <c r="CX113" s="3414"/>
      <c r="CY113" s="3415"/>
      <c r="CZ113" s="3415"/>
      <c r="DA113" s="3415"/>
      <c r="DB113" s="3415"/>
      <c r="DC113" s="3415"/>
      <c r="DD113" s="3415"/>
      <c r="DE113" s="3416"/>
      <c r="DF113" s="3416"/>
      <c r="DG113" s="3907" t="s">
        <v>722</v>
      </c>
      <c r="DH113" s="3656"/>
      <c r="DI113" s="3908"/>
      <c r="DJ113" s="3908" t="str">
        <f>IF(T113="","",T113)</f>
        <v>Наименование системы теплоснабжения </v>
      </c>
      <c r="DK113" s="3908"/>
      <c r="DL113" s="3908"/>
    </row>
    <row s="5385" customFormat="1" customHeight="1" ht="21">
      <c r="A114" s="3896"/>
      <c r="B114" s="3896"/>
      <c r="C114" s="3896"/>
      <c r="D114" s="3896" t="s">
        <v>267</v>
      </c>
      <c r="E114" s="3897"/>
      <c r="F114" s="3897" t="s">
        <v>117</v>
      </c>
      <c r="G114" s="3897"/>
      <c r="H114" s="3898">
        <v>1</v>
      </c>
      <c r="I114" s="3896"/>
      <c r="J114" s="3896"/>
      <c r="K114" s="3896"/>
      <c r="L114" s="3899"/>
      <c r="M114" s="3900"/>
      <c r="N114" s="3900"/>
      <c r="O114" s="3900"/>
      <c r="P114" s="3901"/>
      <c r="Q114" s="3902"/>
      <c r="R114" s="3903"/>
      <c r="S114" s="3904" t="str">
        <f>INDEX(PT_DIFFERENTIATION_NUM_IST_TE,MATCH(D114,PT_DIFFERENTIATION_IST_TE_ID,0))</f>
        <v>1.6.1.1</v>
      </c>
      <c r="T114" s="3905" t="s">
        <v>723</v>
      </c>
      <c r="U114" s="3906"/>
      <c r="V114" s="3414"/>
      <c r="W114" s="3415"/>
      <c r="X114" s="3415"/>
      <c r="Y114" s="3415"/>
      <c r="Z114" s="3415"/>
      <c r="AA114" s="3415"/>
      <c r="AB114" s="3415"/>
      <c r="AC114" s="3416"/>
      <c r="AD114" s="3414" t="str">
        <f>INDEX(PT_DIFFERENTIATION_IST_TE,MATCH(D114,PT_DIFFERENTIATION_IST_TE_ID,0))</f>
        <v>пгт Кильдинстрой</v>
      </c>
      <c r="AE114" s="3415"/>
      <c r="AF114" s="3415"/>
      <c r="AG114" s="3415"/>
      <c r="AH114" s="3415"/>
      <c r="AI114" s="3415"/>
      <c r="AJ114" s="3415"/>
      <c r="AK114" s="3415"/>
      <c r="AL114" s="3414"/>
      <c r="AM114" s="3415"/>
      <c r="AN114" s="3415"/>
      <c r="AO114" s="3415"/>
      <c r="AP114" s="3415"/>
      <c r="AQ114" s="3415"/>
      <c r="AR114" s="3415"/>
      <c r="AS114" s="3416"/>
      <c r="AT114" s="3414"/>
      <c r="AU114" s="3415"/>
      <c r="AV114" s="3415"/>
      <c r="AW114" s="3415"/>
      <c r="AX114" s="3415"/>
      <c r="AY114" s="3415"/>
      <c r="AZ114" s="3415"/>
      <c r="BA114" s="3416"/>
      <c r="BB114" s="3414"/>
      <c r="BC114" s="3415"/>
      <c r="BD114" s="3415"/>
      <c r="BE114" s="3415"/>
      <c r="BF114" s="3415"/>
      <c r="BG114" s="3415"/>
      <c r="BH114" s="3415"/>
      <c r="BI114" s="3416"/>
      <c r="BJ114" s="3414"/>
      <c r="BK114" s="3415"/>
      <c r="BL114" s="3415"/>
      <c r="BM114" s="3415"/>
      <c r="BN114" s="3415"/>
      <c r="BO114" s="3415"/>
      <c r="BP114" s="3415"/>
      <c r="BQ114" s="3416"/>
      <c r="BR114" s="3414"/>
      <c r="BS114" s="3415"/>
      <c r="BT114" s="3415"/>
      <c r="BU114" s="3415"/>
      <c r="BV114" s="3415"/>
      <c r="BW114" s="3415"/>
      <c r="BX114" s="3415"/>
      <c r="BY114" s="3416"/>
      <c r="BZ114" s="3414"/>
      <c r="CA114" s="3415"/>
      <c r="CB114" s="3415"/>
      <c r="CC114" s="3415"/>
      <c r="CD114" s="3415"/>
      <c r="CE114" s="3415"/>
      <c r="CF114" s="3415"/>
      <c r="CG114" s="3416"/>
      <c r="CH114" s="3414"/>
      <c r="CI114" s="3415"/>
      <c r="CJ114" s="3415"/>
      <c r="CK114" s="3415"/>
      <c r="CL114" s="3415"/>
      <c r="CM114" s="3415"/>
      <c r="CN114" s="3415"/>
      <c r="CO114" s="3416"/>
      <c r="CP114" s="3414"/>
      <c r="CQ114" s="3415"/>
      <c r="CR114" s="3415"/>
      <c r="CS114" s="3415"/>
      <c r="CT114" s="3415"/>
      <c r="CU114" s="3415"/>
      <c r="CV114" s="3415"/>
      <c r="CW114" s="3416"/>
      <c r="CX114" s="3414"/>
      <c r="CY114" s="3415"/>
      <c r="CZ114" s="3415"/>
      <c r="DA114" s="3415"/>
      <c r="DB114" s="3415"/>
      <c r="DC114" s="3415"/>
      <c r="DD114" s="3415"/>
      <c r="DE114" s="3416"/>
      <c r="DF114" s="3416"/>
      <c r="DG114" s="3907" t="s">
        <v>724</v>
      </c>
      <c r="DH114" s="3656"/>
      <c r="DI114" s="3908"/>
      <c r="DJ114" s="3908" t="str">
        <f>IF(T114="","",T114)</f>
        <v>Источник тепловой энергии  </v>
      </c>
      <c r="DK114" s="3908"/>
      <c r="DL114" s="3908"/>
    </row>
    <row s="5386" customFormat="1" customHeight="1" ht="47.25">
      <c r="A115" s="3896"/>
      <c r="B115" s="3896"/>
      <c r="C115" s="3896"/>
      <c r="D115" s="3896"/>
      <c r="E115" s="3897"/>
      <c r="F115" s="3897" t="s">
        <v>117</v>
      </c>
      <c r="G115" s="3897"/>
      <c r="H115" s="3897"/>
      <c r="I115" s="3910" t="str">
        <f>S114&amp;".1"</f>
        <v>1.6.1.1.1</v>
      </c>
      <c r="J115" s="3896"/>
      <c r="K115" s="3896"/>
      <c r="L115" s="3899" t="s">
        <v>725</v>
      </c>
      <c r="M115" s="3647"/>
      <c r="N115" s="3911"/>
      <c r="O115" s="3911"/>
      <c r="P115" s="3912">
        <v>1</v>
      </c>
      <c r="Q115" s="3912"/>
      <c r="R115" s="3913"/>
      <c r="S115" s="3904" t="str">
        <f>$I115</f>
        <v>1.6.1.1.1</v>
      </c>
      <c r="T115" s="3914" t="s">
        <v>726</v>
      </c>
      <c r="U115" s="3906"/>
      <c r="V115" s="3419"/>
      <c r="W115" s="3420"/>
      <c r="X115" s="3420"/>
      <c r="Y115" s="3420"/>
      <c r="Z115" s="3420"/>
      <c r="AA115" s="3420"/>
      <c r="AB115" s="3420"/>
      <c r="AC115" s="3421"/>
      <c r="AD115" s="3419" t="s">
        <v>768</v>
      </c>
      <c r="AE115" s="3420"/>
      <c r="AF115" s="3420"/>
      <c r="AG115" s="3420"/>
      <c r="AH115" s="3420"/>
      <c r="AI115" s="3420"/>
      <c r="AJ115" s="3420"/>
      <c r="AK115" s="3420"/>
      <c r="AL115" s="3419"/>
      <c r="AM115" s="3420"/>
      <c r="AN115" s="3420"/>
      <c r="AO115" s="3420"/>
      <c r="AP115" s="3420"/>
      <c r="AQ115" s="3420"/>
      <c r="AR115" s="3420"/>
      <c r="AS115" s="3421"/>
      <c r="AT115" s="3419"/>
      <c r="AU115" s="3420"/>
      <c r="AV115" s="3420"/>
      <c r="AW115" s="3420"/>
      <c r="AX115" s="3420"/>
      <c r="AY115" s="3420"/>
      <c r="AZ115" s="3420"/>
      <c r="BA115" s="3421"/>
      <c r="BB115" s="3419"/>
      <c r="BC115" s="3420"/>
      <c r="BD115" s="3420"/>
      <c r="BE115" s="3420"/>
      <c r="BF115" s="3420"/>
      <c r="BG115" s="3420"/>
      <c r="BH115" s="3420"/>
      <c r="BI115" s="3421"/>
      <c r="BJ115" s="3419"/>
      <c r="BK115" s="3420"/>
      <c r="BL115" s="3420"/>
      <c r="BM115" s="3420"/>
      <c r="BN115" s="3420"/>
      <c r="BO115" s="3420"/>
      <c r="BP115" s="3420"/>
      <c r="BQ115" s="3421"/>
      <c r="BR115" s="3419"/>
      <c r="BS115" s="3420"/>
      <c r="BT115" s="3420"/>
      <c r="BU115" s="3420"/>
      <c r="BV115" s="3420"/>
      <c r="BW115" s="3420"/>
      <c r="BX115" s="3420"/>
      <c r="BY115" s="3421"/>
      <c r="BZ115" s="3419"/>
      <c r="CA115" s="3420"/>
      <c r="CB115" s="3420"/>
      <c r="CC115" s="3420"/>
      <c r="CD115" s="3420"/>
      <c r="CE115" s="3420"/>
      <c r="CF115" s="3420"/>
      <c r="CG115" s="3421"/>
      <c r="CH115" s="3419"/>
      <c r="CI115" s="3420"/>
      <c r="CJ115" s="3420"/>
      <c r="CK115" s="3420"/>
      <c r="CL115" s="3420"/>
      <c r="CM115" s="3420"/>
      <c r="CN115" s="3420"/>
      <c r="CO115" s="3421"/>
      <c r="CP115" s="3419"/>
      <c r="CQ115" s="3420"/>
      <c r="CR115" s="3420"/>
      <c r="CS115" s="3420"/>
      <c r="CT115" s="3420"/>
      <c r="CU115" s="3420"/>
      <c r="CV115" s="3420"/>
      <c r="CW115" s="3421"/>
      <c r="CX115" s="3419"/>
      <c r="CY115" s="3420"/>
      <c r="CZ115" s="3420"/>
      <c r="DA115" s="3420"/>
      <c r="DB115" s="3420"/>
      <c r="DC115" s="3420"/>
      <c r="DD115" s="3420"/>
      <c r="DE115" s="3421"/>
      <c r="DF115" s="3421"/>
      <c r="DG115" s="3907" t="s">
        <v>727</v>
      </c>
      <c r="DH115" s="3656"/>
      <c r="DI115" s="3908"/>
      <c r="DJ115" s="3908" t="str">
        <f>IF(T115="","",T115)</f>
        <v>Схема подключения теплопотребляющей установки к коллектору источника тепловой энергии</v>
      </c>
      <c r="DK115" s="3908"/>
      <c r="DL115" s="3908"/>
    </row>
    <row s="5387" customFormat="1" customHeight="1" ht="21">
      <c r="A116" s="3896"/>
      <c r="B116" s="3896"/>
      <c r="C116" s="3896"/>
      <c r="D116" s="3896"/>
      <c r="E116" s="3897"/>
      <c r="F116" s="3897" t="s">
        <v>117</v>
      </c>
      <c r="G116" s="3897"/>
      <c r="H116" s="3897"/>
      <c r="I116" s="3916"/>
      <c r="J116" s="3910" t="str">
        <f>I115&amp;".1"</f>
        <v>1.6.1.1.1.1</v>
      </c>
      <c r="K116" s="3896"/>
      <c r="L116" s="3899" t="s">
        <v>728</v>
      </c>
      <c r="M116" s="3647"/>
      <c r="N116" s="3647"/>
      <c r="O116" s="3911"/>
      <c r="P116" s="3912"/>
      <c r="Q116" s="3912">
        <v>1</v>
      </c>
      <c r="R116" s="3917"/>
      <c r="S116" s="3904" t="str">
        <f>$J116</f>
        <v>1.6.1.1.1.1</v>
      </c>
      <c r="T116" s="3918" t="s">
        <v>729</v>
      </c>
      <c r="U116" s="3906"/>
      <c r="V116" s="3419"/>
      <c r="W116" s="3420"/>
      <c r="X116" s="3420"/>
      <c r="Y116" s="3420"/>
      <c r="Z116" s="3420"/>
      <c r="AA116" s="3420"/>
      <c r="AB116" s="3420"/>
      <c r="AC116" s="3421"/>
      <c r="AD116" s="3419" t="s">
        <v>769</v>
      </c>
      <c r="AE116" s="3420"/>
      <c r="AF116" s="3420"/>
      <c r="AG116" s="3420"/>
      <c r="AH116" s="3420"/>
      <c r="AI116" s="3420"/>
      <c r="AJ116" s="3420"/>
      <c r="AK116" s="3420"/>
      <c r="AL116" s="3419"/>
      <c r="AM116" s="3420"/>
      <c r="AN116" s="3420"/>
      <c r="AO116" s="3420"/>
      <c r="AP116" s="3420"/>
      <c r="AQ116" s="3420"/>
      <c r="AR116" s="3420"/>
      <c r="AS116" s="3421"/>
      <c r="AT116" s="3419"/>
      <c r="AU116" s="3420"/>
      <c r="AV116" s="3420"/>
      <c r="AW116" s="3420"/>
      <c r="AX116" s="3420"/>
      <c r="AY116" s="3420"/>
      <c r="AZ116" s="3420"/>
      <c r="BA116" s="3421"/>
      <c r="BB116" s="3419"/>
      <c r="BC116" s="3420"/>
      <c r="BD116" s="3420"/>
      <c r="BE116" s="3420"/>
      <c r="BF116" s="3420"/>
      <c r="BG116" s="3420"/>
      <c r="BH116" s="3420"/>
      <c r="BI116" s="3421"/>
      <c r="BJ116" s="3419"/>
      <c r="BK116" s="3420"/>
      <c r="BL116" s="3420"/>
      <c r="BM116" s="3420"/>
      <c r="BN116" s="3420"/>
      <c r="BO116" s="3420"/>
      <c r="BP116" s="3420"/>
      <c r="BQ116" s="3421"/>
      <c r="BR116" s="3419"/>
      <c r="BS116" s="3420"/>
      <c r="BT116" s="3420"/>
      <c r="BU116" s="3420"/>
      <c r="BV116" s="3420"/>
      <c r="BW116" s="3420"/>
      <c r="BX116" s="3420"/>
      <c r="BY116" s="3421"/>
      <c r="BZ116" s="3419"/>
      <c r="CA116" s="3420"/>
      <c r="CB116" s="3420"/>
      <c r="CC116" s="3420"/>
      <c r="CD116" s="3420"/>
      <c r="CE116" s="3420"/>
      <c r="CF116" s="3420"/>
      <c r="CG116" s="3421"/>
      <c r="CH116" s="3419"/>
      <c r="CI116" s="3420"/>
      <c r="CJ116" s="3420"/>
      <c r="CK116" s="3420"/>
      <c r="CL116" s="3420"/>
      <c r="CM116" s="3420"/>
      <c r="CN116" s="3420"/>
      <c r="CO116" s="3421"/>
      <c r="CP116" s="3419"/>
      <c r="CQ116" s="3420"/>
      <c r="CR116" s="3420"/>
      <c r="CS116" s="3420"/>
      <c r="CT116" s="3420"/>
      <c r="CU116" s="3420"/>
      <c r="CV116" s="3420"/>
      <c r="CW116" s="3421"/>
      <c r="CX116" s="3419"/>
      <c r="CY116" s="3420"/>
      <c r="CZ116" s="3420"/>
      <c r="DA116" s="3420"/>
      <c r="DB116" s="3420"/>
      <c r="DC116" s="3420"/>
      <c r="DD116" s="3420"/>
      <c r="DE116" s="3421"/>
      <c r="DF116" s="3421"/>
      <c r="DG116" s="3907" t="s">
        <v>730</v>
      </c>
      <c r="DH116" s="3656"/>
      <c r="DI116" s="3908"/>
      <c r="DJ116" s="3908" t="str">
        <f>IF(T116="","",T116)</f>
        <v>Группа потребителей</v>
      </c>
      <c r="DK116" s="3908"/>
      <c r="DL116" s="3908"/>
    </row>
    <row s="5388" customFormat="1" customHeight="1" ht="21">
      <c r="A117" s="3896"/>
      <c r="B117" s="3896"/>
      <c r="C117" s="3896"/>
      <c r="D117" s="3896"/>
      <c r="E117" s="3897"/>
      <c r="F117" s="3897" t="s">
        <v>117</v>
      </c>
      <c r="G117" s="3897"/>
      <c r="H117" s="3897"/>
      <c r="I117" s="3916"/>
      <c r="J117" s="3916"/>
      <c r="K117" s="3910" t="str">
        <f>J116&amp;".1"</f>
        <v>1.6.1.1.1.1.1</v>
      </c>
      <c r="L117" s="3899" t="s">
        <v>731</v>
      </c>
      <c r="M117" s="3647"/>
      <c r="N117" s="3647"/>
      <c r="O117" s="3647"/>
      <c r="P117" s="3912"/>
      <c r="Q117" s="3912"/>
      <c r="R117" s="3917">
        <v>1</v>
      </c>
      <c r="S117" s="3904" t="str">
        <f>$K117</f>
        <v>1.6.1.1.1.1.1</v>
      </c>
      <c r="T117" s="3920" t="s">
        <v>770</v>
      </c>
      <c r="U117" s="3906"/>
      <c r="V117" s="3422"/>
      <c r="W117" s="3423"/>
      <c r="X117" s="3422"/>
      <c r="Y117" s="3424"/>
      <c r="Z117" s="3425"/>
      <c r="AA117" s="2871" t="s">
        <v>61</v>
      </c>
      <c r="AB117" s="3425"/>
      <c r="AC117" s="2871" t="s">
        <v>61</v>
      </c>
      <c r="AD117" s="3422">
        <v>5211.17</v>
      </c>
      <c r="AE117" s="3423"/>
      <c r="AF117" s="3422"/>
      <c r="AG117" s="3424"/>
      <c r="AH117" s="3425">
        <v>45292</v>
      </c>
      <c r="AI117" s="2871" t="s">
        <v>61</v>
      </c>
      <c r="AJ117" s="3425">
        <v>45473</v>
      </c>
      <c r="AK117" s="2871" t="s">
        <v>61</v>
      </c>
      <c r="AL117" s="3422">
        <v>5493.65</v>
      </c>
      <c r="AM117" s="3423"/>
      <c r="AN117" s="3422"/>
      <c r="AO117" s="3424"/>
      <c r="AP117" s="3425">
        <v>45474</v>
      </c>
      <c r="AQ117" s="2871" t="s">
        <v>61</v>
      </c>
      <c r="AR117" s="3425">
        <v>45657</v>
      </c>
      <c r="AS117" s="2871" t="s">
        <v>61</v>
      </c>
      <c r="AT117" s="3422">
        <v>5407.73</v>
      </c>
      <c r="AU117" s="3423"/>
      <c r="AV117" s="3422"/>
      <c r="AW117" s="3424"/>
      <c r="AX117" s="3425">
        <v>45658</v>
      </c>
      <c r="AY117" s="2871" t="s">
        <v>61</v>
      </c>
      <c r="AZ117" s="3425">
        <v>45838</v>
      </c>
      <c r="BA117" s="2871" t="s">
        <v>61</v>
      </c>
      <c r="BB117" s="3422">
        <v>5407.73</v>
      </c>
      <c r="BC117" s="3423"/>
      <c r="BD117" s="3422"/>
      <c r="BE117" s="3424"/>
      <c r="BF117" s="3425">
        <v>45839</v>
      </c>
      <c r="BG117" s="2871" t="s">
        <v>61</v>
      </c>
      <c r="BH117" s="3425">
        <v>46022</v>
      </c>
      <c r="BI117" s="2871" t="s">
        <v>61</v>
      </c>
      <c r="BJ117" s="3422">
        <v>5407.73</v>
      </c>
      <c r="BK117" s="3423"/>
      <c r="BL117" s="3422"/>
      <c r="BM117" s="3424"/>
      <c r="BN117" s="3425">
        <v>46023</v>
      </c>
      <c r="BO117" s="2871" t="s">
        <v>61</v>
      </c>
      <c r="BP117" s="3425">
        <v>46203</v>
      </c>
      <c r="BQ117" s="2871" t="s">
        <v>61</v>
      </c>
      <c r="BR117" s="3422">
        <v>5624.04</v>
      </c>
      <c r="BS117" s="3423"/>
      <c r="BT117" s="3422"/>
      <c r="BU117" s="3424"/>
      <c r="BV117" s="3425">
        <v>46204</v>
      </c>
      <c r="BW117" s="2871" t="s">
        <v>61</v>
      </c>
      <c r="BX117" s="3425">
        <v>46387</v>
      </c>
      <c r="BY117" s="2871" t="s">
        <v>61</v>
      </c>
      <c r="BZ117" s="3422">
        <v>5624.04</v>
      </c>
      <c r="CA117" s="3423"/>
      <c r="CB117" s="3422"/>
      <c r="CC117" s="3424"/>
      <c r="CD117" s="3425">
        <v>46388</v>
      </c>
      <c r="CE117" s="2871" t="s">
        <v>61</v>
      </c>
      <c r="CF117" s="3425">
        <v>46568</v>
      </c>
      <c r="CG117" s="2871" t="s">
        <v>61</v>
      </c>
      <c r="CH117" s="3422">
        <v>5735.55</v>
      </c>
      <c r="CI117" s="3423"/>
      <c r="CJ117" s="3422"/>
      <c r="CK117" s="3424"/>
      <c r="CL117" s="3425">
        <v>46569</v>
      </c>
      <c r="CM117" s="2871" t="s">
        <v>61</v>
      </c>
      <c r="CN117" s="3425">
        <v>46752</v>
      </c>
      <c r="CO117" s="2871" t="s">
        <v>61</v>
      </c>
      <c r="CP117" s="3422">
        <v>5735.55</v>
      </c>
      <c r="CQ117" s="3423"/>
      <c r="CR117" s="3422"/>
      <c r="CS117" s="3424"/>
      <c r="CT117" s="3425">
        <v>46753</v>
      </c>
      <c r="CU117" s="2871" t="s">
        <v>61</v>
      </c>
      <c r="CV117" s="3425">
        <v>46934</v>
      </c>
      <c r="CW117" s="2871" t="s">
        <v>61</v>
      </c>
      <c r="CX117" s="3422">
        <v>5928.95</v>
      </c>
      <c r="CY117" s="3423"/>
      <c r="CZ117" s="3422"/>
      <c r="DA117" s="3424"/>
      <c r="DB117" s="3425">
        <v>46935</v>
      </c>
      <c r="DC117" s="2871" t="s">
        <v>61</v>
      </c>
      <c r="DD117" s="3425">
        <v>47118</v>
      </c>
      <c r="DE117" s="2871" t="s">
        <v>61</v>
      </c>
      <c r="DF117" s="3423"/>
      <c r="DG117" s="3921" t="s">
        <v>732</v>
      </c>
      <c r="DH117" s="3656">
        <f>STRCHECKDATE(V118:DF118)</f>
      </c>
      <c r="DI117" s="3908"/>
      <c r="DJ117" s="3908" t="str">
        <f>IF(T117="","",T117)</f>
        <v>вода</v>
      </c>
      <c r="DK117" s="3908"/>
      <c r="DL117" s="3908"/>
    </row>
    <row s="5389" customFormat="1" customHeight="1" ht="0.75">
      <c r="A118" s="3896"/>
      <c r="B118" s="3896"/>
      <c r="C118" s="3896"/>
      <c r="D118" s="3896"/>
      <c r="E118" s="3897"/>
      <c r="F118" s="3897" t="s">
        <v>117</v>
      </c>
      <c r="G118" s="3897"/>
      <c r="H118" s="3897"/>
      <c r="I118" s="3916"/>
      <c r="J118" s="3916"/>
      <c r="K118" s="3910"/>
      <c r="L118" s="3899"/>
      <c r="M118" s="3647"/>
      <c r="N118" s="3647"/>
      <c r="O118" s="3647"/>
      <c r="P118" s="3912"/>
      <c r="Q118" s="3912"/>
      <c r="R118" s="3917"/>
      <c r="S118" s="3923"/>
      <c r="T118" s="3906"/>
      <c r="U118" s="3906"/>
      <c r="V118" s="3423"/>
      <c r="W118" s="3423"/>
      <c r="X118" s="3423"/>
      <c r="Y118" s="3427" t="str">
        <f>Z117&amp;"-"&amp;AB117</f>
        <v>-</v>
      </c>
      <c r="Z118" s="3428"/>
      <c r="AA118" s="2871"/>
      <c r="AB118" s="3428"/>
      <c r="AC118" s="2871"/>
      <c r="AD118" s="3423"/>
      <c r="AE118" s="3423"/>
      <c r="AF118" s="3423"/>
      <c r="AG118" s="3427" t="str">
        <f>AH117&amp;"-"&amp;AJ117</f>
        <v>45292-45473</v>
      </c>
      <c r="AH118" s="3428"/>
      <c r="AI118" s="2871"/>
      <c r="AJ118" s="3428"/>
      <c r="AK118" s="2871"/>
      <c r="AL118" s="3423"/>
      <c r="AM118" s="3423"/>
      <c r="AN118" s="3423"/>
      <c r="AO118" s="3427" t="str">
        <f>AP117&amp;"-"&amp;AR117</f>
        <v>45474-45657</v>
      </c>
      <c r="AP118" s="3428"/>
      <c r="AQ118" s="2871"/>
      <c r="AR118" s="3428"/>
      <c r="AS118" s="2871"/>
      <c r="AT118" s="3423"/>
      <c r="AU118" s="3423"/>
      <c r="AV118" s="3423"/>
      <c r="AW118" s="3427" t="str">
        <f>AX117&amp;"-"&amp;AZ117</f>
        <v>45658-45838</v>
      </c>
      <c r="AX118" s="3428"/>
      <c r="AY118" s="2871"/>
      <c r="AZ118" s="3428"/>
      <c r="BA118" s="2871"/>
      <c r="BB118" s="3423"/>
      <c r="BC118" s="3423"/>
      <c r="BD118" s="3423"/>
      <c r="BE118" s="3427" t="str">
        <f>BF117&amp;"-"&amp;BH117</f>
        <v>45839-46022</v>
      </c>
      <c r="BF118" s="3428"/>
      <c r="BG118" s="2871"/>
      <c r="BH118" s="3428"/>
      <c r="BI118" s="2871"/>
      <c r="BJ118" s="3423"/>
      <c r="BK118" s="3423"/>
      <c r="BL118" s="3423"/>
      <c r="BM118" s="3427" t="str">
        <f>BN117&amp;"-"&amp;BP117</f>
        <v>46023-46203</v>
      </c>
      <c r="BN118" s="3428"/>
      <c r="BO118" s="2871"/>
      <c r="BP118" s="3428"/>
      <c r="BQ118" s="2871"/>
      <c r="BR118" s="3423"/>
      <c r="BS118" s="3423"/>
      <c r="BT118" s="3423"/>
      <c r="BU118" s="3427" t="str">
        <f>BV117&amp;"-"&amp;BX117</f>
        <v>46204-46387</v>
      </c>
      <c r="BV118" s="3428"/>
      <c r="BW118" s="2871"/>
      <c r="BX118" s="3428"/>
      <c r="BY118" s="2871"/>
      <c r="BZ118" s="3423"/>
      <c r="CA118" s="3423"/>
      <c r="CB118" s="3423"/>
      <c r="CC118" s="3427" t="str">
        <f>CD117&amp;"-"&amp;CF117</f>
        <v>46388-46568</v>
      </c>
      <c r="CD118" s="3428"/>
      <c r="CE118" s="2871"/>
      <c r="CF118" s="3428"/>
      <c r="CG118" s="2871"/>
      <c r="CH118" s="3423"/>
      <c r="CI118" s="3423"/>
      <c r="CJ118" s="3423"/>
      <c r="CK118" s="3427" t="str">
        <f>CL117&amp;"-"&amp;CN117</f>
        <v>46569-46752</v>
      </c>
      <c r="CL118" s="3428"/>
      <c r="CM118" s="2871"/>
      <c r="CN118" s="3428"/>
      <c r="CO118" s="2871"/>
      <c r="CP118" s="3423"/>
      <c r="CQ118" s="3423"/>
      <c r="CR118" s="3423"/>
      <c r="CS118" s="3427" t="str">
        <f>CT117&amp;"-"&amp;CV117</f>
        <v>46753-46934</v>
      </c>
      <c r="CT118" s="3428"/>
      <c r="CU118" s="2871"/>
      <c r="CV118" s="3428"/>
      <c r="CW118" s="2871"/>
      <c r="CX118" s="3423"/>
      <c r="CY118" s="3423"/>
      <c r="CZ118" s="3423"/>
      <c r="DA118" s="3427" t="str">
        <f>DB117&amp;"-"&amp;DD117</f>
        <v>46935-47118</v>
      </c>
      <c r="DB118" s="3428"/>
      <c r="DC118" s="2871"/>
      <c r="DD118" s="3428"/>
      <c r="DE118" s="2871"/>
      <c r="DF118" s="3423"/>
      <c r="DG118" s="3924"/>
      <c r="DH118" s="3656"/>
      <c r="DI118" s="3908"/>
      <c r="DJ118" s="3908" t="str">
        <f>IF(T118="","",T118)</f>
        <v/>
      </c>
      <c r="DK118" s="3908"/>
      <c r="DL118" s="3908"/>
    </row>
    <row s="5390" customFormat="1" customHeight="1" ht="15">
      <c r="A119" s="3896"/>
      <c r="B119" s="3896"/>
      <c r="C119" s="3896"/>
      <c r="D119" s="3896"/>
      <c r="E119" s="3897"/>
      <c r="F119" s="3897" t="s">
        <v>117</v>
      </c>
      <c r="G119" s="3897"/>
      <c r="H119" s="3897"/>
      <c r="I119" s="3916"/>
      <c r="J119" s="3910"/>
      <c r="K119" s="3896"/>
      <c r="L119" s="3899"/>
      <c r="M119" s="3647"/>
      <c r="N119" s="3647"/>
      <c r="O119" s="3911"/>
      <c r="P119" s="3912"/>
      <c r="Q119" s="3912"/>
      <c r="R119" s="3913"/>
      <c r="S119" s="5391"/>
      <c r="T119" s="5392" t="s">
        <v>733</v>
      </c>
      <c r="U119" s="5393"/>
      <c r="V119" s="5394"/>
      <c r="W119" s="5395"/>
      <c r="X119" s="5396"/>
      <c r="Y119" s="5397"/>
      <c r="Z119" s="5398"/>
      <c r="AA119" s="5399"/>
      <c r="AB119" s="5400"/>
      <c r="AC119" s="5401"/>
      <c r="AD119" s="5402"/>
      <c r="AE119" s="5403"/>
      <c r="AF119" s="5404"/>
      <c r="AG119" s="5405"/>
      <c r="AH119" s="5406"/>
      <c r="AI119" s="5407"/>
      <c r="AJ119" s="5408"/>
      <c r="AK119" s="5409"/>
      <c r="AL119" s="5410"/>
      <c r="AM119" s="5411"/>
      <c r="AN119" s="5412"/>
      <c r="AO119" s="5413"/>
      <c r="AP119" s="5414"/>
      <c r="AQ119" s="5415"/>
      <c r="AR119" s="5416"/>
      <c r="AS119" s="5417"/>
      <c r="AT119" s="5418"/>
      <c r="AU119" s="5419"/>
      <c r="AV119" s="5420"/>
      <c r="AW119" s="5421"/>
      <c r="AX119" s="5422"/>
      <c r="AY119" s="5423"/>
      <c r="AZ119" s="5424"/>
      <c r="BA119" s="5425"/>
      <c r="BB119" s="5426"/>
      <c r="BC119" s="5427"/>
      <c r="BD119" s="5428"/>
      <c r="BE119" s="5429"/>
      <c r="BF119" s="5430"/>
      <c r="BG119" s="5431"/>
      <c r="BH119" s="5432"/>
      <c r="BI119" s="5433"/>
      <c r="BJ119" s="5434"/>
      <c r="BK119" s="5435"/>
      <c r="BL119" s="5436"/>
      <c r="BM119" s="5437"/>
      <c r="BN119" s="5438"/>
      <c r="BO119" s="5439"/>
      <c r="BP119" s="5440"/>
      <c r="BQ119" s="5441"/>
      <c r="BR119" s="5442"/>
      <c r="BS119" s="5443"/>
      <c r="BT119" s="5444"/>
      <c r="BU119" s="5445"/>
      <c r="BV119" s="5446"/>
      <c r="BW119" s="5447"/>
      <c r="BX119" s="5448"/>
      <c r="BY119" s="5449"/>
      <c r="BZ119" s="5450"/>
      <c r="CA119" s="5451"/>
      <c r="CB119" s="5452"/>
      <c r="CC119" s="5453"/>
      <c r="CD119" s="5454"/>
      <c r="CE119" s="5455"/>
      <c r="CF119" s="5456"/>
      <c r="CG119" s="5457"/>
      <c r="CH119" s="5458"/>
      <c r="CI119" s="5459"/>
      <c r="CJ119" s="5460"/>
      <c r="CK119" s="5461"/>
      <c r="CL119" s="5462"/>
      <c r="CM119" s="5463"/>
      <c r="CN119" s="5464"/>
      <c r="CO119" s="5465"/>
      <c r="CP119" s="5466"/>
      <c r="CQ119" s="5467"/>
      <c r="CR119" s="5468"/>
      <c r="CS119" s="5469"/>
      <c r="CT119" s="5470"/>
      <c r="CU119" s="5471"/>
      <c r="CV119" s="5472"/>
      <c r="CW119" s="5473"/>
      <c r="CX119" s="5474"/>
      <c r="CY119" s="5475"/>
      <c r="CZ119" s="5476"/>
      <c r="DA119" s="5477"/>
      <c r="DB119" s="5478"/>
      <c r="DC119" s="5479"/>
      <c r="DD119" s="5480"/>
      <c r="DE119" s="5481"/>
      <c r="DF119" s="5482"/>
      <c r="DG119" s="4018"/>
      <c r="DH119" s="3656"/>
      <c r="DI119" s="3908"/>
      <c r="DJ119" s="3908" t="str">
        <f>IF(T119="","",T119)</f>
        <v>Добавить вид теплоносителя (параметры теплоносителя)</v>
      </c>
      <c r="DK119" s="3908"/>
      <c r="DL119" s="3908"/>
    </row>
    <row s="5483" customFormat="1" customHeight="1" ht="15">
      <c r="A120" s="3896"/>
      <c r="B120" s="3896"/>
      <c r="C120" s="3896"/>
      <c r="D120" s="3896"/>
      <c r="E120" s="3897"/>
      <c r="F120" s="3897" t="s">
        <v>117</v>
      </c>
      <c r="G120" s="3897"/>
      <c r="H120" s="3897"/>
      <c r="I120" s="3910"/>
      <c r="J120" s="3896"/>
      <c r="K120" s="3896"/>
      <c r="L120" s="3899"/>
      <c r="M120" s="3647"/>
      <c r="N120" s="3911"/>
      <c r="O120" s="3911"/>
      <c r="P120" s="3912"/>
      <c r="Q120" s="3912"/>
      <c r="R120" s="3913"/>
      <c r="S120" s="5484"/>
      <c r="T120" s="5485" t="s">
        <v>734</v>
      </c>
      <c r="U120" s="5486"/>
      <c r="V120" s="5487"/>
      <c r="W120" s="5488"/>
      <c r="X120" s="5489"/>
      <c r="Y120" s="5490"/>
      <c r="Z120" s="5491"/>
      <c r="AA120" s="5492"/>
      <c r="AB120" s="5493"/>
      <c r="AC120" s="5494"/>
      <c r="AD120" s="5495"/>
      <c r="AE120" s="5496"/>
      <c r="AF120" s="5497"/>
      <c r="AG120" s="5498"/>
      <c r="AH120" s="5499"/>
      <c r="AI120" s="5500"/>
      <c r="AJ120" s="5501"/>
      <c r="AK120" s="5502"/>
      <c r="AL120" s="5503"/>
      <c r="AM120" s="5504"/>
      <c r="AN120" s="5505"/>
      <c r="AO120" s="5506"/>
      <c r="AP120" s="5507"/>
      <c r="AQ120" s="5508"/>
      <c r="AR120" s="5509"/>
      <c r="AS120" s="5510"/>
      <c r="AT120" s="5511"/>
      <c r="AU120" s="5512"/>
      <c r="AV120" s="5513"/>
      <c r="AW120" s="5514"/>
      <c r="AX120" s="5515"/>
      <c r="AY120" s="5516"/>
      <c r="AZ120" s="5517"/>
      <c r="BA120" s="5518"/>
      <c r="BB120" s="5519"/>
      <c r="BC120" s="5520"/>
      <c r="BD120" s="5521"/>
      <c r="BE120" s="5522"/>
      <c r="BF120" s="5523"/>
      <c r="BG120" s="5524"/>
      <c r="BH120" s="5525"/>
      <c r="BI120" s="5526"/>
      <c r="BJ120" s="5527"/>
      <c r="BK120" s="5528"/>
      <c r="BL120" s="5529"/>
      <c r="BM120" s="5530"/>
      <c r="BN120" s="5531"/>
      <c r="BO120" s="5532"/>
      <c r="BP120" s="5533"/>
      <c r="BQ120" s="5534"/>
      <c r="BR120" s="5535"/>
      <c r="BS120" s="5536"/>
      <c r="BT120" s="5537"/>
      <c r="BU120" s="5538"/>
      <c r="BV120" s="5539"/>
      <c r="BW120" s="5540"/>
      <c r="BX120" s="5541"/>
      <c r="BY120" s="5542"/>
      <c r="BZ120" s="5543"/>
      <c r="CA120" s="5544"/>
      <c r="CB120" s="5545"/>
      <c r="CC120" s="5546"/>
      <c r="CD120" s="5547"/>
      <c r="CE120" s="5548"/>
      <c r="CF120" s="5549"/>
      <c r="CG120" s="5550"/>
      <c r="CH120" s="5551"/>
      <c r="CI120" s="5552"/>
      <c r="CJ120" s="5553"/>
      <c r="CK120" s="5554"/>
      <c r="CL120" s="5555"/>
      <c r="CM120" s="5556"/>
      <c r="CN120" s="5557"/>
      <c r="CO120" s="5558"/>
      <c r="CP120" s="5559"/>
      <c r="CQ120" s="5560"/>
      <c r="CR120" s="5561"/>
      <c r="CS120" s="5562"/>
      <c r="CT120" s="5563"/>
      <c r="CU120" s="5564"/>
      <c r="CV120" s="5565"/>
      <c r="CW120" s="5566"/>
      <c r="CX120" s="5567"/>
      <c r="CY120" s="5568"/>
      <c r="CZ120" s="5569"/>
      <c r="DA120" s="5570"/>
      <c r="DB120" s="5571"/>
      <c r="DC120" s="5572"/>
      <c r="DD120" s="5573"/>
      <c r="DE120" s="5574"/>
      <c r="DF120" s="5575"/>
      <c r="DG120" s="5576"/>
      <c r="DH120" s="3656"/>
      <c r="DI120" s="3908"/>
      <c r="DJ120" s="3908" t="str">
        <f>IF(T120="","",T120)</f>
        <v>Добавить группу потребителей</v>
      </c>
      <c r="DK120" s="3908"/>
      <c r="DL120" s="3908"/>
    </row>
    <row s="5577" customFormat="1" customHeight="1" ht="14.25">
      <c r="A121" s="3896"/>
      <c r="B121" s="3896"/>
      <c r="C121" s="3896"/>
      <c r="D121" s="3896"/>
      <c r="E121" s="3897"/>
      <c r="F121" s="3897" t="s">
        <v>117</v>
      </c>
      <c r="G121" s="3897"/>
      <c r="H121" s="3898"/>
      <c r="I121" s="3896"/>
      <c r="J121" s="3896"/>
      <c r="K121" s="3896"/>
      <c r="L121" s="3899"/>
      <c r="M121" s="3900"/>
      <c r="N121" s="3900"/>
      <c r="O121" s="3647"/>
      <c r="P121" s="4114"/>
      <c r="Q121" s="4115"/>
      <c r="R121" s="4116"/>
      <c r="S121" s="5578"/>
      <c r="T121" s="5579" t="s">
        <v>735</v>
      </c>
      <c r="U121" s="5580"/>
      <c r="V121" s="5581"/>
      <c r="W121" s="5582"/>
      <c r="X121" s="5583"/>
      <c r="Y121" s="5584"/>
      <c r="Z121" s="5585"/>
      <c r="AA121" s="5586"/>
      <c r="AB121" s="5587"/>
      <c r="AC121" s="5588"/>
      <c r="AD121" s="5589"/>
      <c r="AE121" s="5590"/>
      <c r="AF121" s="5591"/>
      <c r="AG121" s="5592"/>
      <c r="AH121" s="5593"/>
      <c r="AI121" s="5594"/>
      <c r="AJ121" s="5595"/>
      <c r="AK121" s="5596"/>
      <c r="AL121" s="5597"/>
      <c r="AM121" s="5598"/>
      <c r="AN121" s="5599"/>
      <c r="AO121" s="5600"/>
      <c r="AP121" s="5601"/>
      <c r="AQ121" s="5602"/>
      <c r="AR121" s="5603"/>
      <c r="AS121" s="5604"/>
      <c r="AT121" s="5605"/>
      <c r="AU121" s="5606"/>
      <c r="AV121" s="5607"/>
      <c r="AW121" s="5608"/>
      <c r="AX121" s="5609"/>
      <c r="AY121" s="5610"/>
      <c r="AZ121" s="5611"/>
      <c r="BA121" s="5612"/>
      <c r="BB121" s="5613"/>
      <c r="BC121" s="5614"/>
      <c r="BD121" s="5615"/>
      <c r="BE121" s="5616"/>
      <c r="BF121" s="5617"/>
      <c r="BG121" s="5618"/>
      <c r="BH121" s="5619"/>
      <c r="BI121" s="5620"/>
      <c r="BJ121" s="5621"/>
      <c r="BK121" s="5622"/>
      <c r="BL121" s="5623"/>
      <c r="BM121" s="5624"/>
      <c r="BN121" s="5625"/>
      <c r="BO121" s="5626"/>
      <c r="BP121" s="5627"/>
      <c r="BQ121" s="5628"/>
      <c r="BR121" s="5629"/>
      <c r="BS121" s="5630"/>
      <c r="BT121" s="5631"/>
      <c r="BU121" s="5632"/>
      <c r="BV121" s="5633"/>
      <c r="BW121" s="5634"/>
      <c r="BX121" s="5635"/>
      <c r="BY121" s="5636"/>
      <c r="BZ121" s="5637"/>
      <c r="CA121" s="5638"/>
      <c r="CB121" s="5639"/>
      <c r="CC121" s="5640"/>
      <c r="CD121" s="5641"/>
      <c r="CE121" s="5642"/>
      <c r="CF121" s="5643"/>
      <c r="CG121" s="5644"/>
      <c r="CH121" s="5645"/>
      <c r="CI121" s="5646"/>
      <c r="CJ121" s="5647"/>
      <c r="CK121" s="5648"/>
      <c r="CL121" s="5649"/>
      <c r="CM121" s="5650"/>
      <c r="CN121" s="5651"/>
      <c r="CO121" s="5652"/>
      <c r="CP121" s="5653"/>
      <c r="CQ121" s="5654"/>
      <c r="CR121" s="5655"/>
      <c r="CS121" s="5656"/>
      <c r="CT121" s="5657"/>
      <c r="CU121" s="5658"/>
      <c r="CV121" s="5659"/>
      <c r="CW121" s="5660"/>
      <c r="CX121" s="5661"/>
      <c r="CY121" s="5662"/>
      <c r="CZ121" s="5663"/>
      <c r="DA121" s="5664"/>
      <c r="DB121" s="5665"/>
      <c r="DC121" s="5666"/>
      <c r="DD121" s="5667"/>
      <c r="DE121" s="5668"/>
      <c r="DF121" s="5669"/>
      <c r="DG121" s="5670"/>
      <c r="DH121" s="3656"/>
      <c r="DI121" s="3908"/>
      <c r="DJ121" s="3908" t="str">
        <f>IF(T121="","",T121)</f>
        <v>Добавить схему подключения</v>
      </c>
      <c r="DK121" s="3908"/>
      <c r="DL121" s="3908"/>
    </row>
    <row s="5671" customFormat="1" customHeight="1" ht="21">
      <c r="A122" s="3896"/>
      <c r="B122" s="3896"/>
      <c r="C122" s="3896"/>
      <c r="D122" s="3896" t="s">
        <v>269</v>
      </c>
      <c r="E122" s="3897"/>
      <c r="F122" s="3897"/>
      <c r="G122" s="3897"/>
      <c r="H122" s="3898" t="s">
        <v>102</v>
      </c>
      <c r="I122" s="3896"/>
      <c r="J122" s="3896"/>
      <c r="K122" s="3896"/>
      <c r="L122" s="3899"/>
      <c r="M122" s="3900"/>
      <c r="N122" s="3900"/>
      <c r="O122" s="3900"/>
      <c r="P122" s="3901"/>
      <c r="Q122" s="3902"/>
      <c r="R122" s="3903"/>
      <c r="S122" s="3904" t="str">
        <f>INDEX(PT_DIFFERENTIATION_NUM_IST_TE,MATCH(D122,PT_DIFFERENTIATION_IST_TE_ID,0))</f>
        <v>1.6.1.2</v>
      </c>
      <c r="T122" s="3905" t="s">
        <v>723</v>
      </c>
      <c r="U122" s="3906"/>
      <c r="V122" s="3414"/>
      <c r="W122" s="3415"/>
      <c r="X122" s="3415"/>
      <c r="Y122" s="3415"/>
      <c r="Z122" s="3415"/>
      <c r="AA122" s="3415"/>
      <c r="AB122" s="3415"/>
      <c r="AC122" s="3416"/>
      <c r="AD122" s="3414" t="str">
        <f>INDEX(PT_DIFFERENTIATION_IST_TE,MATCH(D122,PT_DIFFERENTIATION_IST_TE_ID,0))</f>
        <v>нп Шонгуй</v>
      </c>
      <c r="AE122" s="3415"/>
      <c r="AF122" s="3415"/>
      <c r="AG122" s="3415"/>
      <c r="AH122" s="3415"/>
      <c r="AI122" s="3415"/>
      <c r="AJ122" s="3415"/>
      <c r="AK122" s="3415"/>
      <c r="AL122" s="3414"/>
      <c r="AM122" s="3415"/>
      <c r="AN122" s="3415"/>
      <c r="AO122" s="3415"/>
      <c r="AP122" s="3415"/>
      <c r="AQ122" s="3415"/>
      <c r="AR122" s="3415"/>
      <c r="AS122" s="3416"/>
      <c r="AT122" s="3414"/>
      <c r="AU122" s="3415"/>
      <c r="AV122" s="3415"/>
      <c r="AW122" s="3415"/>
      <c r="AX122" s="3415"/>
      <c r="AY122" s="3415"/>
      <c r="AZ122" s="3415"/>
      <c r="BA122" s="3416"/>
      <c r="BB122" s="3414"/>
      <c r="BC122" s="3415"/>
      <c r="BD122" s="3415"/>
      <c r="BE122" s="3415"/>
      <c r="BF122" s="3415"/>
      <c r="BG122" s="3415"/>
      <c r="BH122" s="3415"/>
      <c r="BI122" s="3416"/>
      <c r="BJ122" s="3414"/>
      <c r="BK122" s="3415"/>
      <c r="BL122" s="3415"/>
      <c r="BM122" s="3415"/>
      <c r="BN122" s="3415"/>
      <c r="BO122" s="3415"/>
      <c r="BP122" s="3415"/>
      <c r="BQ122" s="3416"/>
      <c r="BR122" s="3414"/>
      <c r="BS122" s="3415"/>
      <c r="BT122" s="3415"/>
      <c r="BU122" s="3415"/>
      <c r="BV122" s="3415"/>
      <c r="BW122" s="3415"/>
      <c r="BX122" s="3415"/>
      <c r="BY122" s="3416"/>
      <c r="BZ122" s="3414"/>
      <c r="CA122" s="3415"/>
      <c r="CB122" s="3415"/>
      <c r="CC122" s="3415"/>
      <c r="CD122" s="3415"/>
      <c r="CE122" s="3415"/>
      <c r="CF122" s="3415"/>
      <c r="CG122" s="3416"/>
      <c r="CH122" s="3414"/>
      <c r="CI122" s="3415"/>
      <c r="CJ122" s="3415"/>
      <c r="CK122" s="3415"/>
      <c r="CL122" s="3415"/>
      <c r="CM122" s="3415"/>
      <c r="CN122" s="3415"/>
      <c r="CO122" s="3416"/>
      <c r="CP122" s="3414"/>
      <c r="CQ122" s="3415"/>
      <c r="CR122" s="3415"/>
      <c r="CS122" s="3415"/>
      <c r="CT122" s="3415"/>
      <c r="CU122" s="3415"/>
      <c r="CV122" s="3415"/>
      <c r="CW122" s="3416"/>
      <c r="CX122" s="3414"/>
      <c r="CY122" s="3415"/>
      <c r="CZ122" s="3415"/>
      <c r="DA122" s="3415"/>
      <c r="DB122" s="3415"/>
      <c r="DC122" s="3415"/>
      <c r="DD122" s="3415"/>
      <c r="DE122" s="3416"/>
      <c r="DF122" s="3416"/>
      <c r="DG122" s="3907" t="s">
        <v>724</v>
      </c>
      <c r="DH122" s="3656"/>
      <c r="DI122" s="3908"/>
      <c r="DJ122" s="3908" t="str">
        <f>IF(T122="","",T122)</f>
        <v>Источник тепловой энергии  </v>
      </c>
      <c r="DK122" s="3908"/>
      <c r="DL122" s="3908"/>
    </row>
    <row s="5672" customFormat="1" customHeight="1" ht="47.25">
      <c r="A123" s="3896"/>
      <c r="B123" s="3896"/>
      <c r="C123" s="3896"/>
      <c r="D123" s="3896"/>
      <c r="E123" s="3897"/>
      <c r="F123" s="3897"/>
      <c r="G123" s="3897"/>
      <c r="H123" s="3897">
        <v>1</v>
      </c>
      <c r="I123" s="3910" t="str">
        <f>S122&amp;".1"</f>
        <v>1.6.1.2.1</v>
      </c>
      <c r="J123" s="3896"/>
      <c r="K123" s="3896"/>
      <c r="L123" s="3899" t="s">
        <v>725</v>
      </c>
      <c r="M123" s="3647"/>
      <c r="N123" s="3911"/>
      <c r="O123" s="3911"/>
      <c r="P123" s="3912">
        <v>1</v>
      </c>
      <c r="Q123" s="3912"/>
      <c r="R123" s="3913"/>
      <c r="S123" s="3904" t="str">
        <f>$I123</f>
        <v>1.6.1.2.1</v>
      </c>
      <c r="T123" s="3914" t="s">
        <v>726</v>
      </c>
      <c r="U123" s="3906"/>
      <c r="V123" s="3419"/>
      <c r="W123" s="3420"/>
      <c r="X123" s="3420"/>
      <c r="Y123" s="3420"/>
      <c r="Z123" s="3420"/>
      <c r="AA123" s="3420"/>
      <c r="AB123" s="3420"/>
      <c r="AC123" s="3421"/>
      <c r="AD123" s="3419" t="s">
        <v>768</v>
      </c>
      <c r="AE123" s="3420"/>
      <c r="AF123" s="3420"/>
      <c r="AG123" s="3420"/>
      <c r="AH123" s="3420"/>
      <c r="AI123" s="3420"/>
      <c r="AJ123" s="3420"/>
      <c r="AK123" s="3420"/>
      <c r="AL123" s="3419"/>
      <c r="AM123" s="3420"/>
      <c r="AN123" s="3420"/>
      <c r="AO123" s="3420"/>
      <c r="AP123" s="3420"/>
      <c r="AQ123" s="3420"/>
      <c r="AR123" s="3420"/>
      <c r="AS123" s="3421"/>
      <c r="AT123" s="3419"/>
      <c r="AU123" s="3420"/>
      <c r="AV123" s="3420"/>
      <c r="AW123" s="3420"/>
      <c r="AX123" s="3420"/>
      <c r="AY123" s="3420"/>
      <c r="AZ123" s="3420"/>
      <c r="BA123" s="3421"/>
      <c r="BB123" s="3419"/>
      <c r="BC123" s="3420"/>
      <c r="BD123" s="3420"/>
      <c r="BE123" s="3420"/>
      <c r="BF123" s="3420"/>
      <c r="BG123" s="3420"/>
      <c r="BH123" s="3420"/>
      <c r="BI123" s="3421"/>
      <c r="BJ123" s="3419"/>
      <c r="BK123" s="3420"/>
      <c r="BL123" s="3420"/>
      <c r="BM123" s="3420"/>
      <c r="BN123" s="3420"/>
      <c r="BO123" s="3420"/>
      <c r="BP123" s="3420"/>
      <c r="BQ123" s="3421"/>
      <c r="BR123" s="3419"/>
      <c r="BS123" s="3420"/>
      <c r="BT123" s="3420"/>
      <c r="BU123" s="3420"/>
      <c r="BV123" s="3420"/>
      <c r="BW123" s="3420"/>
      <c r="BX123" s="3420"/>
      <c r="BY123" s="3421"/>
      <c r="BZ123" s="3419"/>
      <c r="CA123" s="3420"/>
      <c r="CB123" s="3420"/>
      <c r="CC123" s="3420"/>
      <c r="CD123" s="3420"/>
      <c r="CE123" s="3420"/>
      <c r="CF123" s="3420"/>
      <c r="CG123" s="3421"/>
      <c r="CH123" s="3419"/>
      <c r="CI123" s="3420"/>
      <c r="CJ123" s="3420"/>
      <c r="CK123" s="3420"/>
      <c r="CL123" s="3420"/>
      <c r="CM123" s="3420"/>
      <c r="CN123" s="3420"/>
      <c r="CO123" s="3421"/>
      <c r="CP123" s="3419"/>
      <c r="CQ123" s="3420"/>
      <c r="CR123" s="3420"/>
      <c r="CS123" s="3420"/>
      <c r="CT123" s="3420"/>
      <c r="CU123" s="3420"/>
      <c r="CV123" s="3420"/>
      <c r="CW123" s="3421"/>
      <c r="CX123" s="3419"/>
      <c r="CY123" s="3420"/>
      <c r="CZ123" s="3420"/>
      <c r="DA123" s="3420"/>
      <c r="DB123" s="3420"/>
      <c r="DC123" s="3420"/>
      <c r="DD123" s="3420"/>
      <c r="DE123" s="3421"/>
      <c r="DF123" s="3421"/>
      <c r="DG123" s="3907" t="s">
        <v>727</v>
      </c>
      <c r="DH123" s="3656"/>
      <c r="DI123" s="3908"/>
      <c r="DJ123" s="3908" t="str">
        <f>IF(T123="","",T123)</f>
        <v>Схема подключения теплопотребляющей установки к коллектору источника тепловой энергии</v>
      </c>
      <c r="DK123" s="3908"/>
      <c r="DL123" s="3908"/>
    </row>
    <row s="5673" customFormat="1" customHeight="1" ht="21">
      <c r="A124" s="3896"/>
      <c r="B124" s="3896"/>
      <c r="C124" s="3896"/>
      <c r="D124" s="3896"/>
      <c r="E124" s="3897"/>
      <c r="F124" s="3897"/>
      <c r="G124" s="3897"/>
      <c r="H124" s="3897">
        <v>1</v>
      </c>
      <c r="I124" s="3916"/>
      <c r="J124" s="3910" t="str">
        <f>I123&amp;".1"</f>
        <v>1.6.1.2.1.1</v>
      </c>
      <c r="K124" s="3896"/>
      <c r="L124" s="3899" t="s">
        <v>728</v>
      </c>
      <c r="M124" s="3647"/>
      <c r="N124" s="3647"/>
      <c r="O124" s="3911"/>
      <c r="P124" s="3912"/>
      <c r="Q124" s="3912">
        <v>1</v>
      </c>
      <c r="R124" s="3917"/>
      <c r="S124" s="3904" t="str">
        <f>$J124</f>
        <v>1.6.1.2.1.1</v>
      </c>
      <c r="T124" s="3918" t="s">
        <v>729</v>
      </c>
      <c r="U124" s="3906"/>
      <c r="V124" s="3419"/>
      <c r="W124" s="3420"/>
      <c r="X124" s="3420"/>
      <c r="Y124" s="3420"/>
      <c r="Z124" s="3420"/>
      <c r="AA124" s="3420"/>
      <c r="AB124" s="3420"/>
      <c r="AC124" s="3421"/>
      <c r="AD124" s="3419" t="s">
        <v>769</v>
      </c>
      <c r="AE124" s="3420"/>
      <c r="AF124" s="3420"/>
      <c r="AG124" s="3420"/>
      <c r="AH124" s="3420"/>
      <c r="AI124" s="3420"/>
      <c r="AJ124" s="3420"/>
      <c r="AK124" s="3420"/>
      <c r="AL124" s="3419"/>
      <c r="AM124" s="3420"/>
      <c r="AN124" s="3420"/>
      <c r="AO124" s="3420"/>
      <c r="AP124" s="3420"/>
      <c r="AQ124" s="3420"/>
      <c r="AR124" s="3420"/>
      <c r="AS124" s="3421"/>
      <c r="AT124" s="3419"/>
      <c r="AU124" s="3420"/>
      <c r="AV124" s="3420"/>
      <c r="AW124" s="3420"/>
      <c r="AX124" s="3420"/>
      <c r="AY124" s="3420"/>
      <c r="AZ124" s="3420"/>
      <c r="BA124" s="3421"/>
      <c r="BB124" s="3419"/>
      <c r="BC124" s="3420"/>
      <c r="BD124" s="3420"/>
      <c r="BE124" s="3420"/>
      <c r="BF124" s="3420"/>
      <c r="BG124" s="3420"/>
      <c r="BH124" s="3420"/>
      <c r="BI124" s="3421"/>
      <c r="BJ124" s="3419"/>
      <c r="BK124" s="3420"/>
      <c r="BL124" s="3420"/>
      <c r="BM124" s="3420"/>
      <c r="BN124" s="3420"/>
      <c r="BO124" s="3420"/>
      <c r="BP124" s="3420"/>
      <c r="BQ124" s="3421"/>
      <c r="BR124" s="3419"/>
      <c r="BS124" s="3420"/>
      <c r="BT124" s="3420"/>
      <c r="BU124" s="3420"/>
      <c r="BV124" s="3420"/>
      <c r="BW124" s="3420"/>
      <c r="BX124" s="3420"/>
      <c r="BY124" s="3421"/>
      <c r="BZ124" s="3419"/>
      <c r="CA124" s="3420"/>
      <c r="CB124" s="3420"/>
      <c r="CC124" s="3420"/>
      <c r="CD124" s="3420"/>
      <c r="CE124" s="3420"/>
      <c r="CF124" s="3420"/>
      <c r="CG124" s="3421"/>
      <c r="CH124" s="3419"/>
      <c r="CI124" s="3420"/>
      <c r="CJ124" s="3420"/>
      <c r="CK124" s="3420"/>
      <c r="CL124" s="3420"/>
      <c r="CM124" s="3420"/>
      <c r="CN124" s="3420"/>
      <c r="CO124" s="3421"/>
      <c r="CP124" s="3419"/>
      <c r="CQ124" s="3420"/>
      <c r="CR124" s="3420"/>
      <c r="CS124" s="3420"/>
      <c r="CT124" s="3420"/>
      <c r="CU124" s="3420"/>
      <c r="CV124" s="3420"/>
      <c r="CW124" s="3421"/>
      <c r="CX124" s="3419"/>
      <c r="CY124" s="3420"/>
      <c r="CZ124" s="3420"/>
      <c r="DA124" s="3420"/>
      <c r="DB124" s="3420"/>
      <c r="DC124" s="3420"/>
      <c r="DD124" s="3420"/>
      <c r="DE124" s="3421"/>
      <c r="DF124" s="3421"/>
      <c r="DG124" s="3907" t="s">
        <v>730</v>
      </c>
      <c r="DH124" s="3656"/>
      <c r="DI124" s="3908"/>
      <c r="DJ124" s="3908" t="str">
        <f>IF(T124="","",T124)</f>
        <v>Группа потребителей</v>
      </c>
      <c r="DK124" s="3908"/>
      <c r="DL124" s="3908"/>
    </row>
    <row s="5674" customFormat="1" customHeight="1" ht="21">
      <c r="A125" s="3896"/>
      <c r="B125" s="3896"/>
      <c r="C125" s="3896"/>
      <c r="D125" s="3896"/>
      <c r="E125" s="3897"/>
      <c r="F125" s="3897"/>
      <c r="G125" s="3897"/>
      <c r="H125" s="3897">
        <v>1</v>
      </c>
      <c r="I125" s="3916"/>
      <c r="J125" s="3916"/>
      <c r="K125" s="3910" t="str">
        <f>J124&amp;".1"</f>
        <v>1.6.1.2.1.1.1</v>
      </c>
      <c r="L125" s="3899" t="s">
        <v>731</v>
      </c>
      <c r="M125" s="3647"/>
      <c r="N125" s="3647"/>
      <c r="O125" s="3647"/>
      <c r="P125" s="3912"/>
      <c r="Q125" s="3912"/>
      <c r="R125" s="3917">
        <v>1</v>
      </c>
      <c r="S125" s="3904" t="str">
        <f>$K125</f>
        <v>1.6.1.2.1.1.1</v>
      </c>
      <c r="T125" s="3920" t="s">
        <v>770</v>
      </c>
      <c r="U125" s="3906"/>
      <c r="V125" s="3422"/>
      <c r="W125" s="3423"/>
      <c r="X125" s="3422"/>
      <c r="Y125" s="3424"/>
      <c r="Z125" s="3425"/>
      <c r="AA125" s="2871" t="s">
        <v>61</v>
      </c>
      <c r="AB125" s="3425"/>
      <c r="AC125" s="2871" t="s">
        <v>61</v>
      </c>
      <c r="AD125" s="3422">
        <v>5211.17</v>
      </c>
      <c r="AE125" s="3423"/>
      <c r="AF125" s="3422"/>
      <c r="AG125" s="3424"/>
      <c r="AH125" s="3425">
        <v>45292</v>
      </c>
      <c r="AI125" s="2871" t="s">
        <v>61</v>
      </c>
      <c r="AJ125" s="3425">
        <v>45473</v>
      </c>
      <c r="AK125" s="2871" t="s">
        <v>61</v>
      </c>
      <c r="AL125" s="3422">
        <v>5493.65</v>
      </c>
      <c r="AM125" s="3423"/>
      <c r="AN125" s="3422"/>
      <c r="AO125" s="3424"/>
      <c r="AP125" s="3425">
        <v>45474</v>
      </c>
      <c r="AQ125" s="2871" t="s">
        <v>61</v>
      </c>
      <c r="AR125" s="3425">
        <v>45657</v>
      </c>
      <c r="AS125" s="2871" t="s">
        <v>61</v>
      </c>
      <c r="AT125" s="3422">
        <v>5407.73</v>
      </c>
      <c r="AU125" s="3423"/>
      <c r="AV125" s="3422"/>
      <c r="AW125" s="3424"/>
      <c r="AX125" s="3425">
        <v>45658</v>
      </c>
      <c r="AY125" s="2871" t="s">
        <v>61</v>
      </c>
      <c r="AZ125" s="3425">
        <v>45838</v>
      </c>
      <c r="BA125" s="2871" t="s">
        <v>61</v>
      </c>
      <c r="BB125" s="3422">
        <v>5407.73</v>
      </c>
      <c r="BC125" s="3423"/>
      <c r="BD125" s="3422"/>
      <c r="BE125" s="3424"/>
      <c r="BF125" s="3425">
        <v>45839</v>
      </c>
      <c r="BG125" s="2871" t="s">
        <v>61</v>
      </c>
      <c r="BH125" s="3425">
        <v>46022</v>
      </c>
      <c r="BI125" s="2871" t="s">
        <v>61</v>
      </c>
      <c r="BJ125" s="3422">
        <v>5407.73</v>
      </c>
      <c r="BK125" s="3423"/>
      <c r="BL125" s="3422"/>
      <c r="BM125" s="3424"/>
      <c r="BN125" s="3425">
        <v>46023</v>
      </c>
      <c r="BO125" s="2871" t="s">
        <v>61</v>
      </c>
      <c r="BP125" s="3425">
        <v>46203</v>
      </c>
      <c r="BQ125" s="2871" t="s">
        <v>61</v>
      </c>
      <c r="BR125" s="3422">
        <v>5624.04</v>
      </c>
      <c r="BS125" s="3423"/>
      <c r="BT125" s="3422"/>
      <c r="BU125" s="3424"/>
      <c r="BV125" s="3425">
        <v>46204</v>
      </c>
      <c r="BW125" s="2871" t="s">
        <v>61</v>
      </c>
      <c r="BX125" s="3425">
        <v>46387</v>
      </c>
      <c r="BY125" s="2871" t="s">
        <v>61</v>
      </c>
      <c r="BZ125" s="3422">
        <v>5624.04</v>
      </c>
      <c r="CA125" s="3423"/>
      <c r="CB125" s="3422"/>
      <c r="CC125" s="3424"/>
      <c r="CD125" s="3425">
        <v>46388</v>
      </c>
      <c r="CE125" s="2871" t="s">
        <v>61</v>
      </c>
      <c r="CF125" s="3425">
        <v>46568</v>
      </c>
      <c r="CG125" s="2871" t="s">
        <v>61</v>
      </c>
      <c r="CH125" s="3422">
        <v>5726.23</v>
      </c>
      <c r="CI125" s="3423"/>
      <c r="CJ125" s="3422"/>
      <c r="CK125" s="3424"/>
      <c r="CL125" s="3425">
        <v>46569</v>
      </c>
      <c r="CM125" s="2871" t="s">
        <v>61</v>
      </c>
      <c r="CN125" s="3425">
        <v>46752</v>
      </c>
      <c r="CO125" s="2871" t="s">
        <v>61</v>
      </c>
      <c r="CP125" s="3422">
        <v>5726.23</v>
      </c>
      <c r="CQ125" s="3423"/>
      <c r="CR125" s="3422"/>
      <c r="CS125" s="3424"/>
      <c r="CT125" s="3425">
        <v>46753</v>
      </c>
      <c r="CU125" s="2871" t="s">
        <v>61</v>
      </c>
      <c r="CV125" s="3425">
        <v>46934</v>
      </c>
      <c r="CW125" s="2871" t="s">
        <v>61</v>
      </c>
      <c r="CX125" s="3422">
        <v>5922.36</v>
      </c>
      <c r="CY125" s="3423"/>
      <c r="CZ125" s="3422"/>
      <c r="DA125" s="3424"/>
      <c r="DB125" s="3425">
        <v>46935</v>
      </c>
      <c r="DC125" s="2871" t="s">
        <v>61</v>
      </c>
      <c r="DD125" s="3425">
        <v>47118</v>
      </c>
      <c r="DE125" s="2871" t="s">
        <v>61</v>
      </c>
      <c r="DF125" s="3423"/>
      <c r="DG125" s="3921" t="s">
        <v>732</v>
      </c>
      <c r="DH125" s="3656">
        <f>STRCHECKDATE(V126:DF126)</f>
      </c>
      <c r="DI125" s="3908"/>
      <c r="DJ125" s="3908" t="str">
        <f>IF(T125="","",T125)</f>
        <v>вода</v>
      </c>
      <c r="DK125" s="3908"/>
      <c r="DL125" s="3908"/>
    </row>
    <row s="5675" customFormat="1" customHeight="1" ht="0.75">
      <c r="A126" s="3896"/>
      <c r="B126" s="3896"/>
      <c r="C126" s="3896"/>
      <c r="D126" s="3896"/>
      <c r="E126" s="3897"/>
      <c r="F126" s="3897"/>
      <c r="G126" s="3897"/>
      <c r="H126" s="3897">
        <v>1</v>
      </c>
      <c r="I126" s="3916"/>
      <c r="J126" s="3916"/>
      <c r="K126" s="3910"/>
      <c r="L126" s="3899"/>
      <c r="M126" s="3647"/>
      <c r="N126" s="3647"/>
      <c r="O126" s="3647"/>
      <c r="P126" s="3912"/>
      <c r="Q126" s="3912"/>
      <c r="R126" s="3917"/>
      <c r="S126" s="3923"/>
      <c r="T126" s="3906"/>
      <c r="U126" s="3906"/>
      <c r="V126" s="3423"/>
      <c r="W126" s="3423"/>
      <c r="X126" s="3423"/>
      <c r="Y126" s="3427" t="str">
        <f>Z125&amp;"-"&amp;AB125</f>
        <v>-</v>
      </c>
      <c r="Z126" s="3428"/>
      <c r="AA126" s="2871"/>
      <c r="AB126" s="3428"/>
      <c r="AC126" s="2871"/>
      <c r="AD126" s="3423"/>
      <c r="AE126" s="3423"/>
      <c r="AF126" s="3423"/>
      <c r="AG126" s="3427" t="str">
        <f>AH125&amp;"-"&amp;AJ125</f>
        <v>45292-45473</v>
      </c>
      <c r="AH126" s="3428"/>
      <c r="AI126" s="2871"/>
      <c r="AJ126" s="3428"/>
      <c r="AK126" s="2871"/>
      <c r="AL126" s="3423"/>
      <c r="AM126" s="3423"/>
      <c r="AN126" s="3423"/>
      <c r="AO126" s="3427" t="str">
        <f>AP125&amp;"-"&amp;AR125</f>
        <v>45474-45657</v>
      </c>
      <c r="AP126" s="3428"/>
      <c r="AQ126" s="2871"/>
      <c r="AR126" s="3428"/>
      <c r="AS126" s="2871"/>
      <c r="AT126" s="3423"/>
      <c r="AU126" s="3423"/>
      <c r="AV126" s="3423"/>
      <c r="AW126" s="3427" t="str">
        <f>AX125&amp;"-"&amp;AZ125</f>
        <v>45658-45838</v>
      </c>
      <c r="AX126" s="3428"/>
      <c r="AY126" s="2871"/>
      <c r="AZ126" s="3428"/>
      <c r="BA126" s="2871"/>
      <c r="BB126" s="3423"/>
      <c r="BC126" s="3423"/>
      <c r="BD126" s="3423"/>
      <c r="BE126" s="3427" t="str">
        <f>BF125&amp;"-"&amp;BH125</f>
        <v>45839-46022</v>
      </c>
      <c r="BF126" s="3428"/>
      <c r="BG126" s="2871"/>
      <c r="BH126" s="3428"/>
      <c r="BI126" s="2871"/>
      <c r="BJ126" s="3423"/>
      <c r="BK126" s="3423"/>
      <c r="BL126" s="3423"/>
      <c r="BM126" s="3427" t="str">
        <f>BN125&amp;"-"&amp;BP125</f>
        <v>46023-46203</v>
      </c>
      <c r="BN126" s="3428"/>
      <c r="BO126" s="2871"/>
      <c r="BP126" s="3428"/>
      <c r="BQ126" s="2871"/>
      <c r="BR126" s="3423"/>
      <c r="BS126" s="3423"/>
      <c r="BT126" s="3423"/>
      <c r="BU126" s="3427" t="str">
        <f>BV125&amp;"-"&amp;BX125</f>
        <v>46204-46387</v>
      </c>
      <c r="BV126" s="3428"/>
      <c r="BW126" s="2871"/>
      <c r="BX126" s="3428"/>
      <c r="BY126" s="2871"/>
      <c r="BZ126" s="3423"/>
      <c r="CA126" s="3423"/>
      <c r="CB126" s="3423"/>
      <c r="CC126" s="3427" t="str">
        <f>CD125&amp;"-"&amp;CF125</f>
        <v>46388-46568</v>
      </c>
      <c r="CD126" s="3428"/>
      <c r="CE126" s="2871"/>
      <c r="CF126" s="3428"/>
      <c r="CG126" s="2871"/>
      <c r="CH126" s="3423"/>
      <c r="CI126" s="3423"/>
      <c r="CJ126" s="3423"/>
      <c r="CK126" s="3427" t="str">
        <f>CL125&amp;"-"&amp;CN125</f>
        <v>46569-46752</v>
      </c>
      <c r="CL126" s="3428"/>
      <c r="CM126" s="2871"/>
      <c r="CN126" s="3428"/>
      <c r="CO126" s="2871"/>
      <c r="CP126" s="3423"/>
      <c r="CQ126" s="3423"/>
      <c r="CR126" s="3423"/>
      <c r="CS126" s="3427" t="str">
        <f>CT125&amp;"-"&amp;CV125</f>
        <v>46753-46934</v>
      </c>
      <c r="CT126" s="3428"/>
      <c r="CU126" s="2871"/>
      <c r="CV126" s="3428"/>
      <c r="CW126" s="2871"/>
      <c r="CX126" s="3423"/>
      <c r="CY126" s="3423"/>
      <c r="CZ126" s="3423"/>
      <c r="DA126" s="3427" t="str">
        <f>DB125&amp;"-"&amp;DD125</f>
        <v>46935-47118</v>
      </c>
      <c r="DB126" s="3428"/>
      <c r="DC126" s="2871"/>
      <c r="DD126" s="3428"/>
      <c r="DE126" s="2871"/>
      <c r="DF126" s="3423"/>
      <c r="DG126" s="3924"/>
      <c r="DH126" s="3656"/>
      <c r="DI126" s="3908"/>
      <c r="DJ126" s="3908" t="str">
        <f>IF(T126="","",T126)</f>
        <v/>
      </c>
      <c r="DK126" s="3908"/>
      <c r="DL126" s="3908"/>
    </row>
    <row s="5676" customFormat="1" customHeight="1" ht="15">
      <c r="A127" s="3896"/>
      <c r="B127" s="3896"/>
      <c r="C127" s="3896"/>
      <c r="D127" s="3896"/>
      <c r="E127" s="3897"/>
      <c r="F127" s="3897"/>
      <c r="G127" s="3897"/>
      <c r="H127" s="3897">
        <v>1</v>
      </c>
      <c r="I127" s="3916"/>
      <c r="J127" s="3910"/>
      <c r="K127" s="3896"/>
      <c r="L127" s="3899"/>
      <c r="M127" s="3647"/>
      <c r="N127" s="3647"/>
      <c r="O127" s="3911"/>
      <c r="P127" s="3912"/>
      <c r="Q127" s="3912"/>
      <c r="R127" s="3913"/>
      <c r="S127" s="5677"/>
      <c r="T127" s="5678" t="s">
        <v>733</v>
      </c>
      <c r="U127" s="5679"/>
      <c r="V127" s="5680"/>
      <c r="W127" s="5681"/>
      <c r="X127" s="5682"/>
      <c r="Y127" s="5683"/>
      <c r="Z127" s="5684"/>
      <c r="AA127" s="5685"/>
      <c r="AB127" s="5686"/>
      <c r="AC127" s="5687"/>
      <c r="AD127" s="5688"/>
      <c r="AE127" s="5689"/>
      <c r="AF127" s="5690"/>
      <c r="AG127" s="5691"/>
      <c r="AH127" s="5692"/>
      <c r="AI127" s="5693"/>
      <c r="AJ127" s="5694"/>
      <c r="AK127" s="5695"/>
      <c r="AL127" s="5696"/>
      <c r="AM127" s="5697"/>
      <c r="AN127" s="5698"/>
      <c r="AO127" s="5699"/>
      <c r="AP127" s="5700"/>
      <c r="AQ127" s="5701"/>
      <c r="AR127" s="5702"/>
      <c r="AS127" s="5703"/>
      <c r="AT127" s="5704"/>
      <c r="AU127" s="5705"/>
      <c r="AV127" s="5706"/>
      <c r="AW127" s="5707"/>
      <c r="AX127" s="5708"/>
      <c r="AY127" s="5709"/>
      <c r="AZ127" s="5710"/>
      <c r="BA127" s="5711"/>
      <c r="BB127" s="5712"/>
      <c r="BC127" s="5713"/>
      <c r="BD127" s="5714"/>
      <c r="BE127" s="5715"/>
      <c r="BF127" s="5716"/>
      <c r="BG127" s="5717"/>
      <c r="BH127" s="5718"/>
      <c r="BI127" s="5719"/>
      <c r="BJ127" s="5720"/>
      <c r="BK127" s="5721"/>
      <c r="BL127" s="5722"/>
      <c r="BM127" s="5723"/>
      <c r="BN127" s="5724"/>
      <c r="BO127" s="5725"/>
      <c r="BP127" s="5726"/>
      <c r="BQ127" s="5727"/>
      <c r="BR127" s="5728"/>
      <c r="BS127" s="5729"/>
      <c r="BT127" s="5730"/>
      <c r="BU127" s="5731"/>
      <c r="BV127" s="5732"/>
      <c r="BW127" s="5733"/>
      <c r="BX127" s="5734"/>
      <c r="BY127" s="5735"/>
      <c r="BZ127" s="5736"/>
      <c r="CA127" s="5737"/>
      <c r="CB127" s="5738"/>
      <c r="CC127" s="5739"/>
      <c r="CD127" s="5740"/>
      <c r="CE127" s="5741"/>
      <c r="CF127" s="5742"/>
      <c r="CG127" s="5743"/>
      <c r="CH127" s="5744"/>
      <c r="CI127" s="5745"/>
      <c r="CJ127" s="5746"/>
      <c r="CK127" s="5747"/>
      <c r="CL127" s="5748"/>
      <c r="CM127" s="5749"/>
      <c r="CN127" s="5750"/>
      <c r="CO127" s="5751"/>
      <c r="CP127" s="5752"/>
      <c r="CQ127" s="5753"/>
      <c r="CR127" s="5754"/>
      <c r="CS127" s="5755"/>
      <c r="CT127" s="5756"/>
      <c r="CU127" s="5757"/>
      <c r="CV127" s="5758"/>
      <c r="CW127" s="5759"/>
      <c r="CX127" s="5760"/>
      <c r="CY127" s="5761"/>
      <c r="CZ127" s="5762"/>
      <c r="DA127" s="5763"/>
      <c r="DB127" s="5764"/>
      <c r="DC127" s="5765"/>
      <c r="DD127" s="5766"/>
      <c r="DE127" s="5767"/>
      <c r="DF127" s="5768"/>
      <c r="DG127" s="4018"/>
      <c r="DH127" s="3656"/>
      <c r="DI127" s="3908"/>
      <c r="DJ127" s="3908" t="str">
        <f>IF(T127="","",T127)</f>
        <v>Добавить вид теплоносителя (параметры теплоносителя)</v>
      </c>
      <c r="DK127" s="3908"/>
      <c r="DL127" s="3908"/>
    </row>
    <row s="5769" customFormat="1" customHeight="1" ht="15">
      <c r="A128" s="3896"/>
      <c r="B128" s="3896"/>
      <c r="C128" s="3896"/>
      <c r="D128" s="3896"/>
      <c r="E128" s="3897"/>
      <c r="F128" s="3897"/>
      <c r="G128" s="3897"/>
      <c r="H128" s="3897">
        <v>1</v>
      </c>
      <c r="I128" s="3910"/>
      <c r="J128" s="3896"/>
      <c r="K128" s="3896"/>
      <c r="L128" s="3899"/>
      <c r="M128" s="3647"/>
      <c r="N128" s="3911"/>
      <c r="O128" s="3911"/>
      <c r="P128" s="3912"/>
      <c r="Q128" s="3912"/>
      <c r="R128" s="3913"/>
      <c r="S128" s="5770"/>
      <c r="T128" s="5771" t="s">
        <v>734</v>
      </c>
      <c r="U128" s="5772"/>
      <c r="V128" s="5773"/>
      <c r="W128" s="5774"/>
      <c r="X128" s="5775"/>
      <c r="Y128" s="5776"/>
      <c r="Z128" s="5777"/>
      <c r="AA128" s="5778"/>
      <c r="AB128" s="5779"/>
      <c r="AC128" s="5780"/>
      <c r="AD128" s="5781"/>
      <c r="AE128" s="5782"/>
      <c r="AF128" s="5783"/>
      <c r="AG128" s="5784"/>
      <c r="AH128" s="5785"/>
      <c r="AI128" s="5786"/>
      <c r="AJ128" s="5787"/>
      <c r="AK128" s="5788"/>
      <c r="AL128" s="5789"/>
      <c r="AM128" s="5790"/>
      <c r="AN128" s="5791"/>
      <c r="AO128" s="5792"/>
      <c r="AP128" s="5793"/>
      <c r="AQ128" s="5794"/>
      <c r="AR128" s="5795"/>
      <c r="AS128" s="5796"/>
      <c r="AT128" s="5797"/>
      <c r="AU128" s="5798"/>
      <c r="AV128" s="5799"/>
      <c r="AW128" s="5800"/>
      <c r="AX128" s="5801"/>
      <c r="AY128" s="5802"/>
      <c r="AZ128" s="5803"/>
      <c r="BA128" s="5804"/>
      <c r="BB128" s="5805"/>
      <c r="BC128" s="5806"/>
      <c r="BD128" s="5807"/>
      <c r="BE128" s="5808"/>
      <c r="BF128" s="5809"/>
      <c r="BG128" s="5810"/>
      <c r="BH128" s="5811"/>
      <c r="BI128" s="5812"/>
      <c r="BJ128" s="5813"/>
      <c r="BK128" s="5814"/>
      <c r="BL128" s="5815"/>
      <c r="BM128" s="5816"/>
      <c r="BN128" s="5817"/>
      <c r="BO128" s="5818"/>
      <c r="BP128" s="5819"/>
      <c r="BQ128" s="5820"/>
      <c r="BR128" s="5821"/>
      <c r="BS128" s="5822"/>
      <c r="BT128" s="5823"/>
      <c r="BU128" s="5824"/>
      <c r="BV128" s="5825"/>
      <c r="BW128" s="5826"/>
      <c r="BX128" s="5827"/>
      <c r="BY128" s="5828"/>
      <c r="BZ128" s="5829"/>
      <c r="CA128" s="5830"/>
      <c r="CB128" s="5831"/>
      <c r="CC128" s="5832"/>
      <c r="CD128" s="5833"/>
      <c r="CE128" s="5834"/>
      <c r="CF128" s="5835"/>
      <c r="CG128" s="5836"/>
      <c r="CH128" s="5837"/>
      <c r="CI128" s="5838"/>
      <c r="CJ128" s="5839"/>
      <c r="CK128" s="5840"/>
      <c r="CL128" s="5841"/>
      <c r="CM128" s="5842"/>
      <c r="CN128" s="5843"/>
      <c r="CO128" s="5844"/>
      <c r="CP128" s="5845"/>
      <c r="CQ128" s="5846"/>
      <c r="CR128" s="5847"/>
      <c r="CS128" s="5848"/>
      <c r="CT128" s="5849"/>
      <c r="CU128" s="5850"/>
      <c r="CV128" s="5851"/>
      <c r="CW128" s="5852"/>
      <c r="CX128" s="5853"/>
      <c r="CY128" s="5854"/>
      <c r="CZ128" s="5855"/>
      <c r="DA128" s="5856"/>
      <c r="DB128" s="5857"/>
      <c r="DC128" s="5858"/>
      <c r="DD128" s="5859"/>
      <c r="DE128" s="5860"/>
      <c r="DF128" s="5861"/>
      <c r="DG128" s="5862"/>
      <c r="DH128" s="3656"/>
      <c r="DI128" s="3908"/>
      <c r="DJ128" s="3908" t="str">
        <f>IF(T128="","",T128)</f>
        <v>Добавить группу потребителей</v>
      </c>
      <c r="DK128" s="3908"/>
      <c r="DL128" s="3908"/>
    </row>
    <row s="5863" customFormat="1" customHeight="1" ht="14.25">
      <c r="A129" s="3896"/>
      <c r="B129" s="3896"/>
      <c r="C129" s="3896"/>
      <c r="D129" s="3896"/>
      <c r="E129" s="3897"/>
      <c r="F129" s="3897"/>
      <c r="G129" s="3897"/>
      <c r="H129" s="3898">
        <v>1</v>
      </c>
      <c r="I129" s="3896"/>
      <c r="J129" s="3896"/>
      <c r="K129" s="3896"/>
      <c r="L129" s="3899"/>
      <c r="M129" s="3900"/>
      <c r="N129" s="3900"/>
      <c r="O129" s="3647"/>
      <c r="P129" s="4114"/>
      <c r="Q129" s="4115"/>
      <c r="R129" s="4116"/>
      <c r="S129" s="5864"/>
      <c r="T129" s="5865" t="s">
        <v>735</v>
      </c>
      <c r="U129" s="5866"/>
      <c r="V129" s="5867"/>
      <c r="W129" s="5868"/>
      <c r="X129" s="5869"/>
      <c r="Y129" s="5870"/>
      <c r="Z129" s="5871"/>
      <c r="AA129" s="5872"/>
      <c r="AB129" s="5873"/>
      <c r="AC129" s="5874"/>
      <c r="AD129" s="5875"/>
      <c r="AE129" s="5876"/>
      <c r="AF129" s="5877"/>
      <c r="AG129" s="5878"/>
      <c r="AH129" s="5879"/>
      <c r="AI129" s="5880"/>
      <c r="AJ129" s="5881"/>
      <c r="AK129" s="5882"/>
      <c r="AL129" s="5883"/>
      <c r="AM129" s="5884"/>
      <c r="AN129" s="5885"/>
      <c r="AO129" s="5886"/>
      <c r="AP129" s="5887"/>
      <c r="AQ129" s="5888"/>
      <c r="AR129" s="5889"/>
      <c r="AS129" s="5890"/>
      <c r="AT129" s="5891"/>
      <c r="AU129" s="5892"/>
      <c r="AV129" s="5893"/>
      <c r="AW129" s="5894"/>
      <c r="AX129" s="5895"/>
      <c r="AY129" s="5896"/>
      <c r="AZ129" s="5897"/>
      <c r="BA129" s="5898"/>
      <c r="BB129" s="5899"/>
      <c r="BC129" s="5900"/>
      <c r="BD129" s="5901"/>
      <c r="BE129" s="5902"/>
      <c r="BF129" s="5903"/>
      <c r="BG129" s="5904"/>
      <c r="BH129" s="5905"/>
      <c r="BI129" s="5906"/>
      <c r="BJ129" s="5907"/>
      <c r="BK129" s="5908"/>
      <c r="BL129" s="5909"/>
      <c r="BM129" s="5910"/>
      <c r="BN129" s="5911"/>
      <c r="BO129" s="5912"/>
      <c r="BP129" s="5913"/>
      <c r="BQ129" s="5914"/>
      <c r="BR129" s="5915"/>
      <c r="BS129" s="5916"/>
      <c r="BT129" s="5917"/>
      <c r="BU129" s="5918"/>
      <c r="BV129" s="5919"/>
      <c r="BW129" s="5920"/>
      <c r="BX129" s="5921"/>
      <c r="BY129" s="5922"/>
      <c r="BZ129" s="5923"/>
      <c r="CA129" s="5924"/>
      <c r="CB129" s="5925"/>
      <c r="CC129" s="5926"/>
      <c r="CD129" s="5927"/>
      <c r="CE129" s="5928"/>
      <c r="CF129" s="5929"/>
      <c r="CG129" s="5930"/>
      <c r="CH129" s="5931"/>
      <c r="CI129" s="5932"/>
      <c r="CJ129" s="5933"/>
      <c r="CK129" s="5934"/>
      <c r="CL129" s="5935"/>
      <c r="CM129" s="5936"/>
      <c r="CN129" s="5937"/>
      <c r="CO129" s="5938"/>
      <c r="CP129" s="5939"/>
      <c r="CQ129" s="5940"/>
      <c r="CR129" s="5941"/>
      <c r="CS129" s="5942"/>
      <c r="CT129" s="5943"/>
      <c r="CU129" s="5944"/>
      <c r="CV129" s="5945"/>
      <c r="CW129" s="5946"/>
      <c r="CX129" s="5947"/>
      <c r="CY129" s="5948"/>
      <c r="CZ129" s="5949"/>
      <c r="DA129" s="5950"/>
      <c r="DB129" s="5951"/>
      <c r="DC129" s="5952"/>
      <c r="DD129" s="5953"/>
      <c r="DE129" s="5954"/>
      <c r="DF129" s="5955"/>
      <c r="DG129" s="5956"/>
      <c r="DH129" s="3656"/>
      <c r="DI129" s="3908"/>
      <c r="DJ129" s="3908" t="str">
        <f>IF(T129="","",T129)</f>
        <v>Добавить схему подключения</v>
      </c>
      <c r="DK129" s="3908"/>
      <c r="DL129" s="3908"/>
    </row>
    <row s="5957" customFormat="1" customHeight="1" ht="0.75">
      <c r="A130" s="4502"/>
      <c r="B130" s="4502"/>
      <c r="C130" s="4502"/>
      <c r="D130" s="4502"/>
      <c r="E130" s="3897"/>
      <c r="F130" s="3897" t="s">
        <v>117</v>
      </c>
      <c r="G130" s="3898"/>
      <c r="H130" s="4502"/>
      <c r="I130" s="4502"/>
      <c r="J130" s="4502"/>
      <c r="K130" s="4502"/>
      <c r="L130" s="4503"/>
      <c r="M130" s="4504"/>
      <c r="N130" s="4504"/>
      <c r="O130" s="3656"/>
      <c r="P130" s="4505"/>
      <c r="Q130" s="4506"/>
      <c r="R130" s="4505"/>
      <c r="S130" s="4507"/>
      <c r="T130" s="4508" t="s">
        <v>250</v>
      </c>
      <c r="U130" s="3645"/>
      <c r="V130" s="3645"/>
      <c r="W130" s="3645"/>
      <c r="X130" s="3645"/>
      <c r="Y130" s="3645"/>
      <c r="Z130" s="3645"/>
      <c r="AA130" s="3645"/>
      <c r="AB130" s="3645"/>
      <c r="AC130" s="3645"/>
      <c r="AD130" s="3645"/>
      <c r="AE130" s="3645"/>
      <c r="AF130" s="3645"/>
      <c r="AG130" s="3645"/>
      <c r="AH130" s="3645"/>
      <c r="AI130" s="3645"/>
      <c r="AJ130" s="3645"/>
      <c r="AK130" s="3645"/>
      <c r="AL130" s="3645"/>
      <c r="AM130" s="3645"/>
      <c r="AN130" s="3645"/>
      <c r="AO130" s="3645"/>
      <c r="AP130" s="3645"/>
      <c r="AQ130" s="3645"/>
      <c r="AR130" s="3645"/>
      <c r="AS130" s="3645"/>
      <c r="AT130" s="3645"/>
      <c r="AU130" s="3645"/>
      <c r="AV130" s="3645"/>
      <c r="AW130" s="3645"/>
      <c r="AX130" s="3645"/>
      <c r="AY130" s="3645"/>
      <c r="AZ130" s="3645"/>
      <c r="BA130" s="3645"/>
      <c r="BB130" s="3645"/>
      <c r="BC130" s="3645"/>
      <c r="BD130" s="3645"/>
      <c r="BE130" s="3645"/>
      <c r="BF130" s="3645"/>
      <c r="BG130" s="3645"/>
      <c r="BH130" s="3645"/>
      <c r="BI130" s="3645"/>
      <c r="BJ130" s="3645"/>
      <c r="BK130" s="3645"/>
      <c r="BL130" s="3645"/>
      <c r="BM130" s="3645"/>
      <c r="BN130" s="3645"/>
      <c r="BO130" s="3645"/>
      <c r="BP130" s="3645"/>
      <c r="BQ130" s="3645"/>
      <c r="BR130" s="3645"/>
      <c r="BS130" s="3645"/>
      <c r="BT130" s="3645"/>
      <c r="BU130" s="3645"/>
      <c r="BV130" s="3645"/>
      <c r="BW130" s="3645"/>
      <c r="BX130" s="3645"/>
      <c r="BY130" s="3645"/>
      <c r="BZ130" s="3645"/>
      <c r="CA130" s="3645"/>
      <c r="CB130" s="3645"/>
      <c r="CC130" s="3645"/>
      <c r="CD130" s="3645"/>
      <c r="CE130" s="3645"/>
      <c r="CF130" s="3645"/>
      <c r="CG130" s="3645"/>
      <c r="CH130" s="3645"/>
      <c r="CI130" s="3645"/>
      <c r="CJ130" s="3645"/>
      <c r="CK130" s="3645"/>
      <c r="CL130" s="3645"/>
      <c r="CM130" s="3645"/>
      <c r="CN130" s="3645"/>
      <c r="CO130" s="3645"/>
      <c r="CP130" s="3645"/>
      <c r="CQ130" s="3645"/>
      <c r="CR130" s="3645"/>
      <c r="CS130" s="3645"/>
      <c r="CT130" s="3645"/>
      <c r="CU130" s="3645"/>
      <c r="CV130" s="3645"/>
      <c r="CW130" s="3645"/>
      <c r="CX130" s="3645"/>
      <c r="CY130" s="3645"/>
      <c r="CZ130" s="3645"/>
      <c r="DA130" s="3645"/>
      <c r="DB130" s="3645"/>
      <c r="DC130" s="3645"/>
      <c r="DD130" s="3645"/>
      <c r="DE130" s="3645"/>
      <c r="DF130" s="3645"/>
      <c r="DG130" s="3645"/>
      <c r="DH130" s="3656"/>
      <c r="DI130" s="3908"/>
      <c r="DJ130" s="3908" t="str">
        <f>IF(T130="","",T130)</f>
        <v>Добавить источник для дифференциации</v>
      </c>
      <c r="DK130" s="3908"/>
      <c r="DL130" s="3908"/>
    </row>
    <row s="5958" customFormat="1" customHeight="1" ht="0.75">
      <c r="A131" s="4502"/>
      <c r="B131" s="4502"/>
      <c r="C131" s="4502"/>
      <c r="D131" s="4502"/>
      <c r="E131" s="3897"/>
      <c r="F131" s="3898" t="s">
        <v>117</v>
      </c>
      <c r="G131" s="4502"/>
      <c r="H131" s="4502"/>
      <c r="I131" s="4502"/>
      <c r="J131" s="4502"/>
      <c r="K131" s="4502"/>
      <c r="L131" s="4503"/>
      <c r="M131" s="4510"/>
      <c r="N131" s="4510"/>
      <c r="O131" s="3656"/>
      <c r="P131" s="4505"/>
      <c r="Q131" s="4506"/>
      <c r="R131" s="4505"/>
      <c r="S131" s="4511"/>
      <c r="T131" s="4512" t="s">
        <v>251</v>
      </c>
      <c r="U131" s="3646"/>
      <c r="V131" s="3646"/>
      <c r="W131" s="3646"/>
      <c r="X131" s="3646"/>
      <c r="Y131" s="3646"/>
      <c r="Z131" s="3646"/>
      <c r="AA131" s="3646"/>
      <c r="AB131" s="3646"/>
      <c r="AC131" s="3646"/>
      <c r="AD131" s="3646"/>
      <c r="AE131" s="3646"/>
      <c r="AF131" s="3646"/>
      <c r="AG131" s="3646"/>
      <c r="AH131" s="3646"/>
      <c r="AI131" s="3646"/>
      <c r="AJ131" s="3646"/>
      <c r="AK131" s="3646"/>
      <c r="AL131" s="3646"/>
      <c r="AM131" s="3646"/>
      <c r="AN131" s="3646"/>
      <c r="AO131" s="3646"/>
      <c r="AP131" s="3646"/>
      <c r="AQ131" s="3646"/>
      <c r="AR131" s="3646"/>
      <c r="AS131" s="3646"/>
      <c r="AT131" s="3646"/>
      <c r="AU131" s="3646"/>
      <c r="AV131" s="3646"/>
      <c r="AW131" s="3646"/>
      <c r="AX131" s="3646"/>
      <c r="AY131" s="3646"/>
      <c r="AZ131" s="3646"/>
      <c r="BA131" s="3646"/>
      <c r="BB131" s="3646"/>
      <c r="BC131" s="3646"/>
      <c r="BD131" s="3646"/>
      <c r="BE131" s="3646"/>
      <c r="BF131" s="3646"/>
      <c r="BG131" s="3646"/>
      <c r="BH131" s="3646"/>
      <c r="BI131" s="3646"/>
      <c r="BJ131" s="3646"/>
      <c r="BK131" s="3646"/>
      <c r="BL131" s="3646"/>
      <c r="BM131" s="3646"/>
      <c r="BN131" s="3646"/>
      <c r="BO131" s="3646"/>
      <c r="BP131" s="3646"/>
      <c r="BQ131" s="3646"/>
      <c r="BR131" s="3646"/>
      <c r="BS131" s="3646"/>
      <c r="BT131" s="3646"/>
      <c r="BU131" s="3646"/>
      <c r="BV131" s="3646"/>
      <c r="BW131" s="3646"/>
      <c r="BX131" s="3646"/>
      <c r="BY131" s="3646"/>
      <c r="BZ131" s="3646"/>
      <c r="CA131" s="3646"/>
      <c r="CB131" s="3646"/>
      <c r="CC131" s="3646"/>
      <c r="CD131" s="3646"/>
      <c r="CE131" s="3646"/>
      <c r="CF131" s="3646"/>
      <c r="CG131" s="3646"/>
      <c r="CH131" s="3646"/>
      <c r="CI131" s="3646"/>
      <c r="CJ131" s="3646"/>
      <c r="CK131" s="3646"/>
      <c r="CL131" s="3646"/>
      <c r="CM131" s="3646"/>
      <c r="CN131" s="3646"/>
      <c r="CO131" s="3646"/>
      <c r="CP131" s="3646"/>
      <c r="CQ131" s="3646"/>
      <c r="CR131" s="3646"/>
      <c r="CS131" s="3646"/>
      <c r="CT131" s="3646"/>
      <c r="CU131" s="3646"/>
      <c r="CV131" s="3646"/>
      <c r="CW131" s="3646"/>
      <c r="CX131" s="3646"/>
      <c r="CY131" s="3646"/>
      <c r="CZ131" s="3646"/>
      <c r="DA131" s="3646"/>
      <c r="DB131" s="3646"/>
      <c r="DC131" s="3646"/>
      <c r="DD131" s="3646"/>
      <c r="DE131" s="3646"/>
      <c r="DF131" s="3646"/>
      <c r="DG131" s="3646"/>
      <c r="DH131" s="3656"/>
      <c r="DI131" s="3908"/>
      <c r="DJ131" s="3908" t="str">
        <f>IF(T131="","",T131)</f>
        <v>Добавить централизованную систему для дифференциации</v>
      </c>
      <c r="DK131" s="3908"/>
      <c r="DL131" s="3908"/>
    </row>
    <row s="5959" customFormat="1" customHeight="1" ht="21">
      <c r="A132" s="3896"/>
      <c r="B132" s="3896" t="s">
        <v>270</v>
      </c>
      <c r="C132" s="3896"/>
      <c r="D132" s="3896"/>
      <c r="E132" s="3897"/>
      <c r="F132" s="3898" t="s">
        <v>92</v>
      </c>
      <c r="G132" s="3896"/>
      <c r="H132" s="3896"/>
      <c r="I132" s="3896"/>
      <c r="J132" s="3896"/>
      <c r="K132" s="3896"/>
      <c r="L132" s="3899"/>
      <c r="M132" s="3900"/>
      <c r="N132" s="3900"/>
      <c r="O132" s="3900"/>
      <c r="P132" s="4211"/>
      <c r="Q132" s="3902"/>
      <c r="R132" s="3903"/>
      <c r="S132" s="3904" t="str">
        <f>INDEX(PT_DIFFERENTIATION_NUM_TER,MATCH(B132,PT_DIFFERENTIATION_TER_ID,0))</f>
        <v>1.7</v>
      </c>
      <c r="T132" s="4212" t="s">
        <v>719</v>
      </c>
      <c r="U132" s="3906"/>
      <c r="V132" s="3414"/>
      <c r="W132" s="3415"/>
      <c r="X132" s="3415"/>
      <c r="Y132" s="3415"/>
      <c r="Z132" s="3415"/>
      <c r="AA132" s="3415"/>
      <c r="AB132" s="3415"/>
      <c r="AC132" s="3416"/>
      <c r="AD132" s="3414" t="str">
        <f>INDEX(PT_DIFFERENTIATION_TER,MATCH(B132,PT_DIFFERENTIATION_TER_ID,0))</f>
        <v>Территория 7</v>
      </c>
      <c r="AE132" s="3415"/>
      <c r="AF132" s="3415"/>
      <c r="AG132" s="3415"/>
      <c r="AH132" s="3415"/>
      <c r="AI132" s="3415"/>
      <c r="AJ132" s="3415"/>
      <c r="AK132" s="3415"/>
      <c r="AL132" s="3414"/>
      <c r="AM132" s="3415"/>
      <c r="AN132" s="3415"/>
      <c r="AO132" s="3415"/>
      <c r="AP132" s="3415"/>
      <c r="AQ132" s="3415"/>
      <c r="AR132" s="3415"/>
      <c r="AS132" s="3416"/>
      <c r="AT132" s="3414"/>
      <c r="AU132" s="3415"/>
      <c r="AV132" s="3415"/>
      <c r="AW132" s="3415"/>
      <c r="AX132" s="3415"/>
      <c r="AY132" s="3415"/>
      <c r="AZ132" s="3415"/>
      <c r="BA132" s="3416"/>
      <c r="BB132" s="3414"/>
      <c r="BC132" s="3415"/>
      <c r="BD132" s="3415"/>
      <c r="BE132" s="3415"/>
      <c r="BF132" s="3415"/>
      <c r="BG132" s="3415"/>
      <c r="BH132" s="3415"/>
      <c r="BI132" s="3416"/>
      <c r="BJ132" s="3414"/>
      <c r="BK132" s="3415"/>
      <c r="BL132" s="3415"/>
      <c r="BM132" s="3415"/>
      <c r="BN132" s="3415"/>
      <c r="BO132" s="3415"/>
      <c r="BP132" s="3415"/>
      <c r="BQ132" s="3416"/>
      <c r="BR132" s="3414"/>
      <c r="BS132" s="3415"/>
      <c r="BT132" s="3415"/>
      <c r="BU132" s="3415"/>
      <c r="BV132" s="3415"/>
      <c r="BW132" s="3415"/>
      <c r="BX132" s="3415"/>
      <c r="BY132" s="3416"/>
      <c r="BZ132" s="3414"/>
      <c r="CA132" s="3415"/>
      <c r="CB132" s="3415"/>
      <c r="CC132" s="3415"/>
      <c r="CD132" s="3415"/>
      <c r="CE132" s="3415"/>
      <c r="CF132" s="3415"/>
      <c r="CG132" s="3416"/>
      <c r="CH132" s="3414"/>
      <c r="CI132" s="3415"/>
      <c r="CJ132" s="3415"/>
      <c r="CK132" s="3415"/>
      <c r="CL132" s="3415"/>
      <c r="CM132" s="3415"/>
      <c r="CN132" s="3415"/>
      <c r="CO132" s="3416"/>
      <c r="CP132" s="3414"/>
      <c r="CQ132" s="3415"/>
      <c r="CR132" s="3415"/>
      <c r="CS132" s="3415"/>
      <c r="CT132" s="3415"/>
      <c r="CU132" s="3415"/>
      <c r="CV132" s="3415"/>
      <c r="CW132" s="3416"/>
      <c r="CX132" s="3414"/>
      <c r="CY132" s="3415"/>
      <c r="CZ132" s="3415"/>
      <c r="DA132" s="3415"/>
      <c r="DB132" s="3415"/>
      <c r="DC132" s="3415"/>
      <c r="DD132" s="3415"/>
      <c r="DE132" s="3416"/>
      <c r="DF132" s="3416"/>
      <c r="DG132" s="3907" t="s">
        <v>720</v>
      </c>
      <c r="DH132" s="3656"/>
      <c r="DI132" s="3908"/>
      <c r="DJ132" s="3908" t="str">
        <f>IF(T132="","",T132)</f>
        <v>Территория действия тарифа</v>
      </c>
      <c r="DK132" s="3908"/>
      <c r="DL132" s="3908"/>
    </row>
    <row s="5960" customFormat="1" customHeight="1" ht="23.25">
      <c r="A133" s="3896"/>
      <c r="B133" s="3896"/>
      <c r="C133" s="3896" t="s">
        <v>271</v>
      </c>
      <c r="D133" s="3896"/>
      <c r="E133" s="3897"/>
      <c r="F133" s="3897" t="s">
        <v>91</v>
      </c>
      <c r="G133" s="3898">
        <v>1</v>
      </c>
      <c r="H133" s="3896"/>
      <c r="I133" s="3896"/>
      <c r="J133" s="3896"/>
      <c r="K133" s="3896"/>
      <c r="L133" s="3899"/>
      <c r="M133" s="3900"/>
      <c r="N133" s="3900"/>
      <c r="O133" s="3900"/>
      <c r="P133" s="3901"/>
      <c r="Q133" s="3902"/>
      <c r="R133" s="3903"/>
      <c r="S133" s="3904" t="str">
        <f>INDEX(PT_DIFFERENTIATION_NUM_CS,MATCH(C133,PT_DIFFERENTIATION_CS_ID,0))</f>
        <v>1.7.1</v>
      </c>
      <c r="T133" s="4214" t="s">
        <v>721</v>
      </c>
      <c r="U133" s="3906"/>
      <c r="V133" s="3414"/>
      <c r="W133" s="3415"/>
      <c r="X133" s="3415"/>
      <c r="Y133" s="3415"/>
      <c r="Z133" s="3415"/>
      <c r="AA133" s="3415"/>
      <c r="AB133" s="3415"/>
      <c r="AC133" s="3416"/>
      <c r="AD133" s="3414" t="str">
        <f>INDEX(PT_DIFFERENTIATION_CS,MATCH(C133,PT_DIFFERENTIATION_CS_ID,0))</f>
        <v>без дифференциации</v>
      </c>
      <c r="AE133" s="3415"/>
      <c r="AF133" s="3415"/>
      <c r="AG133" s="3415"/>
      <c r="AH133" s="3415"/>
      <c r="AI133" s="3415"/>
      <c r="AJ133" s="3415"/>
      <c r="AK133" s="3415"/>
      <c r="AL133" s="3414"/>
      <c r="AM133" s="3415"/>
      <c r="AN133" s="3415"/>
      <c r="AO133" s="3415"/>
      <c r="AP133" s="3415"/>
      <c r="AQ133" s="3415"/>
      <c r="AR133" s="3415"/>
      <c r="AS133" s="3416"/>
      <c r="AT133" s="3414"/>
      <c r="AU133" s="3415"/>
      <c r="AV133" s="3415"/>
      <c r="AW133" s="3415"/>
      <c r="AX133" s="3415"/>
      <c r="AY133" s="3415"/>
      <c r="AZ133" s="3415"/>
      <c r="BA133" s="3416"/>
      <c r="BB133" s="3414"/>
      <c r="BC133" s="3415"/>
      <c r="BD133" s="3415"/>
      <c r="BE133" s="3415"/>
      <c r="BF133" s="3415"/>
      <c r="BG133" s="3415"/>
      <c r="BH133" s="3415"/>
      <c r="BI133" s="3416"/>
      <c r="BJ133" s="3414"/>
      <c r="BK133" s="3415"/>
      <c r="BL133" s="3415"/>
      <c r="BM133" s="3415"/>
      <c r="BN133" s="3415"/>
      <c r="BO133" s="3415"/>
      <c r="BP133" s="3415"/>
      <c r="BQ133" s="3416"/>
      <c r="BR133" s="3414"/>
      <c r="BS133" s="3415"/>
      <c r="BT133" s="3415"/>
      <c r="BU133" s="3415"/>
      <c r="BV133" s="3415"/>
      <c r="BW133" s="3415"/>
      <c r="BX133" s="3415"/>
      <c r="BY133" s="3416"/>
      <c r="BZ133" s="3414"/>
      <c r="CA133" s="3415"/>
      <c r="CB133" s="3415"/>
      <c r="CC133" s="3415"/>
      <c r="CD133" s="3415"/>
      <c r="CE133" s="3415"/>
      <c r="CF133" s="3415"/>
      <c r="CG133" s="3416"/>
      <c r="CH133" s="3414"/>
      <c r="CI133" s="3415"/>
      <c r="CJ133" s="3415"/>
      <c r="CK133" s="3415"/>
      <c r="CL133" s="3415"/>
      <c r="CM133" s="3415"/>
      <c r="CN133" s="3415"/>
      <c r="CO133" s="3416"/>
      <c r="CP133" s="3414"/>
      <c r="CQ133" s="3415"/>
      <c r="CR133" s="3415"/>
      <c r="CS133" s="3415"/>
      <c r="CT133" s="3415"/>
      <c r="CU133" s="3415"/>
      <c r="CV133" s="3415"/>
      <c r="CW133" s="3416"/>
      <c r="CX133" s="3414"/>
      <c r="CY133" s="3415"/>
      <c r="CZ133" s="3415"/>
      <c r="DA133" s="3415"/>
      <c r="DB133" s="3415"/>
      <c r="DC133" s="3415"/>
      <c r="DD133" s="3415"/>
      <c r="DE133" s="3416"/>
      <c r="DF133" s="3416"/>
      <c r="DG133" s="3907" t="s">
        <v>722</v>
      </c>
      <c r="DH133" s="3656"/>
      <c r="DI133" s="3908"/>
      <c r="DJ133" s="3908" t="str">
        <f>IF(T133="","",T133)</f>
        <v>Наименование системы теплоснабжения </v>
      </c>
      <c r="DK133" s="3908"/>
      <c r="DL133" s="3908"/>
    </row>
    <row s="5961" customFormat="1" customHeight="1" ht="21">
      <c r="A134" s="3896"/>
      <c r="B134" s="3896"/>
      <c r="C134" s="3896"/>
      <c r="D134" s="3896" t="s">
        <v>272</v>
      </c>
      <c r="E134" s="3897"/>
      <c r="F134" s="3897" t="s">
        <v>91</v>
      </c>
      <c r="G134" s="3897"/>
      <c r="H134" s="3898">
        <v>1</v>
      </c>
      <c r="I134" s="3896"/>
      <c r="J134" s="3896"/>
      <c r="K134" s="3896"/>
      <c r="L134" s="3899"/>
      <c r="M134" s="3900"/>
      <c r="N134" s="3900"/>
      <c r="O134" s="3900"/>
      <c r="P134" s="3901"/>
      <c r="Q134" s="3902"/>
      <c r="R134" s="3903"/>
      <c r="S134" s="3904" t="str">
        <f>INDEX(PT_DIFFERENTIATION_NUM_IST_TE,MATCH(D134,PT_DIFFERENTIATION_IST_TE_ID,0))</f>
        <v>1.7.1.1</v>
      </c>
      <c r="T134" s="3905" t="s">
        <v>723</v>
      </c>
      <c r="U134" s="3906"/>
      <c r="V134" s="3414"/>
      <c r="W134" s="3415"/>
      <c r="X134" s="3415"/>
      <c r="Y134" s="3415"/>
      <c r="Z134" s="3415"/>
      <c r="AA134" s="3415"/>
      <c r="AB134" s="3415"/>
      <c r="AC134" s="3416"/>
      <c r="AD134" s="3414" t="str">
        <f>INDEX(PT_DIFFERENTIATION_IST_TE,MATCH(D134,PT_DIFFERENTIATION_IST_TE_ID,0))</f>
        <v>без дифференциации</v>
      </c>
      <c r="AE134" s="3415"/>
      <c r="AF134" s="3415"/>
      <c r="AG134" s="3415"/>
      <c r="AH134" s="3415"/>
      <c r="AI134" s="3415"/>
      <c r="AJ134" s="3415"/>
      <c r="AK134" s="3415"/>
      <c r="AL134" s="3414"/>
      <c r="AM134" s="3415"/>
      <c r="AN134" s="3415"/>
      <c r="AO134" s="3415"/>
      <c r="AP134" s="3415"/>
      <c r="AQ134" s="3415"/>
      <c r="AR134" s="3415"/>
      <c r="AS134" s="3416"/>
      <c r="AT134" s="3414"/>
      <c r="AU134" s="3415"/>
      <c r="AV134" s="3415"/>
      <c r="AW134" s="3415"/>
      <c r="AX134" s="3415"/>
      <c r="AY134" s="3415"/>
      <c r="AZ134" s="3415"/>
      <c r="BA134" s="3416"/>
      <c r="BB134" s="3414"/>
      <c r="BC134" s="3415"/>
      <c r="BD134" s="3415"/>
      <c r="BE134" s="3415"/>
      <c r="BF134" s="3415"/>
      <c r="BG134" s="3415"/>
      <c r="BH134" s="3415"/>
      <c r="BI134" s="3416"/>
      <c r="BJ134" s="3414"/>
      <c r="BK134" s="3415"/>
      <c r="BL134" s="3415"/>
      <c r="BM134" s="3415"/>
      <c r="BN134" s="3415"/>
      <c r="BO134" s="3415"/>
      <c r="BP134" s="3415"/>
      <c r="BQ134" s="3416"/>
      <c r="BR134" s="3414"/>
      <c r="BS134" s="3415"/>
      <c r="BT134" s="3415"/>
      <c r="BU134" s="3415"/>
      <c r="BV134" s="3415"/>
      <c r="BW134" s="3415"/>
      <c r="BX134" s="3415"/>
      <c r="BY134" s="3416"/>
      <c r="BZ134" s="3414"/>
      <c r="CA134" s="3415"/>
      <c r="CB134" s="3415"/>
      <c r="CC134" s="3415"/>
      <c r="CD134" s="3415"/>
      <c r="CE134" s="3415"/>
      <c r="CF134" s="3415"/>
      <c r="CG134" s="3416"/>
      <c r="CH134" s="3414"/>
      <c r="CI134" s="3415"/>
      <c r="CJ134" s="3415"/>
      <c r="CK134" s="3415"/>
      <c r="CL134" s="3415"/>
      <c r="CM134" s="3415"/>
      <c r="CN134" s="3415"/>
      <c r="CO134" s="3416"/>
      <c r="CP134" s="3414"/>
      <c r="CQ134" s="3415"/>
      <c r="CR134" s="3415"/>
      <c r="CS134" s="3415"/>
      <c r="CT134" s="3415"/>
      <c r="CU134" s="3415"/>
      <c r="CV134" s="3415"/>
      <c r="CW134" s="3416"/>
      <c r="CX134" s="3414"/>
      <c r="CY134" s="3415"/>
      <c r="CZ134" s="3415"/>
      <c r="DA134" s="3415"/>
      <c r="DB134" s="3415"/>
      <c r="DC134" s="3415"/>
      <c r="DD134" s="3415"/>
      <c r="DE134" s="3416"/>
      <c r="DF134" s="3416"/>
      <c r="DG134" s="3907" t="s">
        <v>724</v>
      </c>
      <c r="DH134" s="3656"/>
      <c r="DI134" s="3908"/>
      <c r="DJ134" s="3908" t="str">
        <f>IF(T134="","",T134)</f>
        <v>Источник тепловой энергии  </v>
      </c>
      <c r="DK134" s="3908"/>
      <c r="DL134" s="3908"/>
    </row>
    <row s="5962" customFormat="1" customHeight="1" ht="47.25">
      <c r="A135" s="3896"/>
      <c r="B135" s="3896"/>
      <c r="C135" s="3896"/>
      <c r="D135" s="3896"/>
      <c r="E135" s="3897"/>
      <c r="F135" s="3897" t="s">
        <v>91</v>
      </c>
      <c r="G135" s="3897"/>
      <c r="H135" s="3897"/>
      <c r="I135" s="3910" t="str">
        <f>S134&amp;".1"</f>
        <v>1.7.1.1.1</v>
      </c>
      <c r="J135" s="3896"/>
      <c r="K135" s="3896"/>
      <c r="L135" s="3899" t="s">
        <v>725</v>
      </c>
      <c r="M135" s="3647"/>
      <c r="N135" s="3911"/>
      <c r="O135" s="3911"/>
      <c r="P135" s="3912">
        <v>1</v>
      </c>
      <c r="Q135" s="3912"/>
      <c r="R135" s="3913"/>
      <c r="S135" s="3904" t="str">
        <f>$I135</f>
        <v>1.7.1.1.1</v>
      </c>
      <c r="T135" s="3914" t="s">
        <v>726</v>
      </c>
      <c r="U135" s="3906"/>
      <c r="V135" s="3419"/>
      <c r="W135" s="3420"/>
      <c r="X135" s="3420"/>
      <c r="Y135" s="3420"/>
      <c r="Z135" s="3420"/>
      <c r="AA135" s="3420"/>
      <c r="AB135" s="3420"/>
      <c r="AC135" s="3421"/>
      <c r="AD135" s="3419" t="s">
        <v>768</v>
      </c>
      <c r="AE135" s="3420"/>
      <c r="AF135" s="3420"/>
      <c r="AG135" s="3420"/>
      <c r="AH135" s="3420"/>
      <c r="AI135" s="3420"/>
      <c r="AJ135" s="3420"/>
      <c r="AK135" s="3420"/>
      <c r="AL135" s="3419"/>
      <c r="AM135" s="3420"/>
      <c r="AN135" s="3420"/>
      <c r="AO135" s="3420"/>
      <c r="AP135" s="3420"/>
      <c r="AQ135" s="3420"/>
      <c r="AR135" s="3420"/>
      <c r="AS135" s="3421"/>
      <c r="AT135" s="3419"/>
      <c r="AU135" s="3420"/>
      <c r="AV135" s="3420"/>
      <c r="AW135" s="3420"/>
      <c r="AX135" s="3420"/>
      <c r="AY135" s="3420"/>
      <c r="AZ135" s="3420"/>
      <c r="BA135" s="3421"/>
      <c r="BB135" s="3419"/>
      <c r="BC135" s="3420"/>
      <c r="BD135" s="3420"/>
      <c r="BE135" s="3420"/>
      <c r="BF135" s="3420"/>
      <c r="BG135" s="3420"/>
      <c r="BH135" s="3420"/>
      <c r="BI135" s="3421"/>
      <c r="BJ135" s="3419"/>
      <c r="BK135" s="3420"/>
      <c r="BL135" s="3420"/>
      <c r="BM135" s="3420"/>
      <c r="BN135" s="3420"/>
      <c r="BO135" s="3420"/>
      <c r="BP135" s="3420"/>
      <c r="BQ135" s="3421"/>
      <c r="BR135" s="3419"/>
      <c r="BS135" s="3420"/>
      <c r="BT135" s="3420"/>
      <c r="BU135" s="3420"/>
      <c r="BV135" s="3420"/>
      <c r="BW135" s="3420"/>
      <c r="BX135" s="3420"/>
      <c r="BY135" s="3421"/>
      <c r="BZ135" s="3419"/>
      <c r="CA135" s="3420"/>
      <c r="CB135" s="3420"/>
      <c r="CC135" s="3420"/>
      <c r="CD135" s="3420"/>
      <c r="CE135" s="3420"/>
      <c r="CF135" s="3420"/>
      <c r="CG135" s="3421"/>
      <c r="CH135" s="3419"/>
      <c r="CI135" s="3420"/>
      <c r="CJ135" s="3420"/>
      <c r="CK135" s="3420"/>
      <c r="CL135" s="3420"/>
      <c r="CM135" s="3420"/>
      <c r="CN135" s="3420"/>
      <c r="CO135" s="3421"/>
      <c r="CP135" s="3419"/>
      <c r="CQ135" s="3420"/>
      <c r="CR135" s="3420"/>
      <c r="CS135" s="3420"/>
      <c r="CT135" s="3420"/>
      <c r="CU135" s="3420"/>
      <c r="CV135" s="3420"/>
      <c r="CW135" s="3421"/>
      <c r="CX135" s="3419"/>
      <c r="CY135" s="3420"/>
      <c r="CZ135" s="3420"/>
      <c r="DA135" s="3420"/>
      <c r="DB135" s="3420"/>
      <c r="DC135" s="3420"/>
      <c r="DD135" s="3420"/>
      <c r="DE135" s="3421"/>
      <c r="DF135" s="3421"/>
      <c r="DG135" s="3907" t="s">
        <v>727</v>
      </c>
      <c r="DH135" s="3656"/>
      <c r="DI135" s="3908"/>
      <c r="DJ135" s="3908" t="str">
        <f>IF(T135="","",T135)</f>
        <v>Схема подключения теплопотребляющей установки к коллектору источника тепловой энергии</v>
      </c>
      <c r="DK135" s="3908"/>
      <c r="DL135" s="3908"/>
    </row>
    <row s="5963" customFormat="1" customHeight="1" ht="21">
      <c r="A136" s="3896"/>
      <c r="B136" s="3896"/>
      <c r="C136" s="3896"/>
      <c r="D136" s="3896"/>
      <c r="E136" s="3897"/>
      <c r="F136" s="3897" t="s">
        <v>91</v>
      </c>
      <c r="G136" s="3897"/>
      <c r="H136" s="3897"/>
      <c r="I136" s="3916"/>
      <c r="J136" s="3910" t="str">
        <f>I135&amp;".1"</f>
        <v>1.7.1.1.1.1</v>
      </c>
      <c r="K136" s="3896"/>
      <c r="L136" s="3899" t="s">
        <v>728</v>
      </c>
      <c r="M136" s="3647"/>
      <c r="N136" s="3647"/>
      <c r="O136" s="3911"/>
      <c r="P136" s="3912"/>
      <c r="Q136" s="3912">
        <v>1</v>
      </c>
      <c r="R136" s="3917"/>
      <c r="S136" s="3904" t="str">
        <f>$J136</f>
        <v>1.7.1.1.1.1</v>
      </c>
      <c r="T136" s="3918" t="s">
        <v>729</v>
      </c>
      <c r="U136" s="3906"/>
      <c r="V136" s="3419"/>
      <c r="W136" s="3420"/>
      <c r="X136" s="3420"/>
      <c r="Y136" s="3420"/>
      <c r="Z136" s="3420"/>
      <c r="AA136" s="3420"/>
      <c r="AB136" s="3420"/>
      <c r="AC136" s="3421"/>
      <c r="AD136" s="3419" t="s">
        <v>769</v>
      </c>
      <c r="AE136" s="3420"/>
      <c r="AF136" s="3420"/>
      <c r="AG136" s="3420"/>
      <c r="AH136" s="3420"/>
      <c r="AI136" s="3420"/>
      <c r="AJ136" s="3420"/>
      <c r="AK136" s="3420"/>
      <c r="AL136" s="3419"/>
      <c r="AM136" s="3420"/>
      <c r="AN136" s="3420"/>
      <c r="AO136" s="3420"/>
      <c r="AP136" s="3420"/>
      <c r="AQ136" s="3420"/>
      <c r="AR136" s="3420"/>
      <c r="AS136" s="3421"/>
      <c r="AT136" s="3419"/>
      <c r="AU136" s="3420"/>
      <c r="AV136" s="3420"/>
      <c r="AW136" s="3420"/>
      <c r="AX136" s="3420"/>
      <c r="AY136" s="3420"/>
      <c r="AZ136" s="3420"/>
      <c r="BA136" s="3421"/>
      <c r="BB136" s="3419"/>
      <c r="BC136" s="3420"/>
      <c r="BD136" s="3420"/>
      <c r="BE136" s="3420"/>
      <c r="BF136" s="3420"/>
      <c r="BG136" s="3420"/>
      <c r="BH136" s="3420"/>
      <c r="BI136" s="3421"/>
      <c r="BJ136" s="3419"/>
      <c r="BK136" s="3420"/>
      <c r="BL136" s="3420"/>
      <c r="BM136" s="3420"/>
      <c r="BN136" s="3420"/>
      <c r="BO136" s="3420"/>
      <c r="BP136" s="3420"/>
      <c r="BQ136" s="3421"/>
      <c r="BR136" s="3419"/>
      <c r="BS136" s="3420"/>
      <c r="BT136" s="3420"/>
      <c r="BU136" s="3420"/>
      <c r="BV136" s="3420"/>
      <c r="BW136" s="3420"/>
      <c r="BX136" s="3420"/>
      <c r="BY136" s="3421"/>
      <c r="BZ136" s="3419"/>
      <c r="CA136" s="3420"/>
      <c r="CB136" s="3420"/>
      <c r="CC136" s="3420"/>
      <c r="CD136" s="3420"/>
      <c r="CE136" s="3420"/>
      <c r="CF136" s="3420"/>
      <c r="CG136" s="3421"/>
      <c r="CH136" s="3419"/>
      <c r="CI136" s="3420"/>
      <c r="CJ136" s="3420"/>
      <c r="CK136" s="3420"/>
      <c r="CL136" s="3420"/>
      <c r="CM136" s="3420"/>
      <c r="CN136" s="3420"/>
      <c r="CO136" s="3421"/>
      <c r="CP136" s="3419"/>
      <c r="CQ136" s="3420"/>
      <c r="CR136" s="3420"/>
      <c r="CS136" s="3420"/>
      <c r="CT136" s="3420"/>
      <c r="CU136" s="3420"/>
      <c r="CV136" s="3420"/>
      <c r="CW136" s="3421"/>
      <c r="CX136" s="3419"/>
      <c r="CY136" s="3420"/>
      <c r="CZ136" s="3420"/>
      <c r="DA136" s="3420"/>
      <c r="DB136" s="3420"/>
      <c r="DC136" s="3420"/>
      <c r="DD136" s="3420"/>
      <c r="DE136" s="3421"/>
      <c r="DF136" s="3421"/>
      <c r="DG136" s="3907" t="s">
        <v>730</v>
      </c>
      <c r="DH136" s="3656"/>
      <c r="DI136" s="3908"/>
      <c r="DJ136" s="3908" t="str">
        <f>IF(T136="","",T136)</f>
        <v>Группа потребителей</v>
      </c>
      <c r="DK136" s="3908"/>
      <c r="DL136" s="3908"/>
    </row>
    <row s="5964" customFormat="1" customHeight="1" ht="21">
      <c r="A137" s="3896"/>
      <c r="B137" s="3896"/>
      <c r="C137" s="3896"/>
      <c r="D137" s="3896"/>
      <c r="E137" s="3897"/>
      <c r="F137" s="3897" t="s">
        <v>91</v>
      </c>
      <c r="G137" s="3897"/>
      <c r="H137" s="3897"/>
      <c r="I137" s="3916"/>
      <c r="J137" s="3916"/>
      <c r="K137" s="3910" t="str">
        <f>J136&amp;".1"</f>
        <v>1.7.1.1.1.1.1</v>
      </c>
      <c r="L137" s="3899" t="s">
        <v>731</v>
      </c>
      <c r="M137" s="3647"/>
      <c r="N137" s="3647"/>
      <c r="O137" s="3647"/>
      <c r="P137" s="3912"/>
      <c r="Q137" s="3912"/>
      <c r="R137" s="3917">
        <v>1</v>
      </c>
      <c r="S137" s="3904" t="str">
        <f>$K137</f>
        <v>1.7.1.1.1.1.1</v>
      </c>
      <c r="T137" s="3920" t="s">
        <v>770</v>
      </c>
      <c r="U137" s="3906"/>
      <c r="V137" s="3422"/>
      <c r="W137" s="3423"/>
      <c r="X137" s="3422"/>
      <c r="Y137" s="3424"/>
      <c r="Z137" s="3425"/>
      <c r="AA137" s="2871" t="s">
        <v>61</v>
      </c>
      <c r="AB137" s="3425"/>
      <c r="AC137" s="2871" t="s">
        <v>61</v>
      </c>
      <c r="AD137" s="3422">
        <v>5211.17</v>
      </c>
      <c r="AE137" s="3423"/>
      <c r="AF137" s="3422"/>
      <c r="AG137" s="3424"/>
      <c r="AH137" s="3425">
        <v>45292</v>
      </c>
      <c r="AI137" s="2871" t="s">
        <v>61</v>
      </c>
      <c r="AJ137" s="3425">
        <v>45473</v>
      </c>
      <c r="AK137" s="2871" t="s">
        <v>61</v>
      </c>
      <c r="AL137" s="3422">
        <v>5708.62</v>
      </c>
      <c r="AM137" s="3423"/>
      <c r="AN137" s="3422"/>
      <c r="AO137" s="3424"/>
      <c r="AP137" s="3425">
        <v>45474</v>
      </c>
      <c r="AQ137" s="2871" t="s">
        <v>61</v>
      </c>
      <c r="AR137" s="3425">
        <v>45657</v>
      </c>
      <c r="AS137" s="2871" t="s">
        <v>61</v>
      </c>
      <c r="AT137" s="3422">
        <v>5407.73</v>
      </c>
      <c r="AU137" s="3423"/>
      <c r="AV137" s="3422"/>
      <c r="AW137" s="3424"/>
      <c r="AX137" s="3425">
        <v>45658</v>
      </c>
      <c r="AY137" s="2871" t="s">
        <v>61</v>
      </c>
      <c r="AZ137" s="3425">
        <v>45838</v>
      </c>
      <c r="BA137" s="2871" t="s">
        <v>61</v>
      </c>
      <c r="BB137" s="3422">
        <v>5407.73</v>
      </c>
      <c r="BC137" s="3423"/>
      <c r="BD137" s="3422"/>
      <c r="BE137" s="3424"/>
      <c r="BF137" s="3425">
        <v>45839</v>
      </c>
      <c r="BG137" s="2871" t="s">
        <v>61</v>
      </c>
      <c r="BH137" s="3425">
        <v>46022</v>
      </c>
      <c r="BI137" s="2871" t="s">
        <v>61</v>
      </c>
      <c r="BJ137" s="3422">
        <v>5407.73</v>
      </c>
      <c r="BK137" s="3423"/>
      <c r="BL137" s="3422"/>
      <c r="BM137" s="3424"/>
      <c r="BN137" s="3425">
        <v>46023</v>
      </c>
      <c r="BO137" s="2871" t="s">
        <v>61</v>
      </c>
      <c r="BP137" s="3425">
        <v>46203</v>
      </c>
      <c r="BQ137" s="2871" t="s">
        <v>61</v>
      </c>
      <c r="BR137" s="3422">
        <v>5624.04</v>
      </c>
      <c r="BS137" s="3423"/>
      <c r="BT137" s="3422"/>
      <c r="BU137" s="3424"/>
      <c r="BV137" s="3425">
        <v>46204</v>
      </c>
      <c r="BW137" s="2871" t="s">
        <v>61</v>
      </c>
      <c r="BX137" s="3425">
        <v>46387</v>
      </c>
      <c r="BY137" s="2871" t="s">
        <v>61</v>
      </c>
      <c r="BZ137" s="3422">
        <v>5624.04</v>
      </c>
      <c r="CA137" s="3423"/>
      <c r="CB137" s="3422"/>
      <c r="CC137" s="3424"/>
      <c r="CD137" s="3425">
        <v>46388</v>
      </c>
      <c r="CE137" s="2871" t="s">
        <v>61</v>
      </c>
      <c r="CF137" s="3425">
        <v>46568</v>
      </c>
      <c r="CG137" s="2871" t="s">
        <v>61</v>
      </c>
      <c r="CH137" s="3422">
        <v>5728.81</v>
      </c>
      <c r="CI137" s="3423"/>
      <c r="CJ137" s="3422"/>
      <c r="CK137" s="3424"/>
      <c r="CL137" s="3425">
        <v>46569</v>
      </c>
      <c r="CM137" s="2871" t="s">
        <v>61</v>
      </c>
      <c r="CN137" s="3425">
        <v>46752</v>
      </c>
      <c r="CO137" s="2871" t="s">
        <v>61</v>
      </c>
      <c r="CP137" s="3422">
        <v>5728.81</v>
      </c>
      <c r="CQ137" s="3423"/>
      <c r="CR137" s="3422"/>
      <c r="CS137" s="3424"/>
      <c r="CT137" s="3425">
        <v>46753</v>
      </c>
      <c r="CU137" s="2871" t="s">
        <v>61</v>
      </c>
      <c r="CV137" s="3425">
        <v>46934</v>
      </c>
      <c r="CW137" s="2871" t="s">
        <v>61</v>
      </c>
      <c r="CX137" s="3422">
        <v>5924.54</v>
      </c>
      <c r="CY137" s="3423"/>
      <c r="CZ137" s="3422"/>
      <c r="DA137" s="3424"/>
      <c r="DB137" s="3425">
        <v>46935</v>
      </c>
      <c r="DC137" s="2871" t="s">
        <v>61</v>
      </c>
      <c r="DD137" s="3425">
        <v>47118</v>
      </c>
      <c r="DE137" s="2871" t="s">
        <v>61</v>
      </c>
      <c r="DF137" s="3423"/>
      <c r="DG137" s="3921" t="s">
        <v>732</v>
      </c>
      <c r="DH137" s="3656">
        <f>STRCHECKDATE(V138:DF138)</f>
      </c>
      <c r="DI137" s="3908"/>
      <c r="DJ137" s="3908" t="str">
        <f>IF(T137="","",T137)</f>
        <v>вода</v>
      </c>
      <c r="DK137" s="3908"/>
      <c r="DL137" s="3908"/>
    </row>
    <row s="5965" customFormat="1" customHeight="1" ht="0.75">
      <c r="A138" s="3896"/>
      <c r="B138" s="3896"/>
      <c r="C138" s="3896"/>
      <c r="D138" s="3896"/>
      <c r="E138" s="3897"/>
      <c r="F138" s="3897" t="s">
        <v>91</v>
      </c>
      <c r="G138" s="3897"/>
      <c r="H138" s="3897"/>
      <c r="I138" s="3916"/>
      <c r="J138" s="3916"/>
      <c r="K138" s="3910"/>
      <c r="L138" s="3899"/>
      <c r="M138" s="3647"/>
      <c r="N138" s="3647"/>
      <c r="O138" s="3647"/>
      <c r="P138" s="3912"/>
      <c r="Q138" s="3912"/>
      <c r="R138" s="3917"/>
      <c r="S138" s="3923"/>
      <c r="T138" s="3906"/>
      <c r="U138" s="3906"/>
      <c r="V138" s="3423"/>
      <c r="W138" s="3423"/>
      <c r="X138" s="3423"/>
      <c r="Y138" s="3427" t="str">
        <f>Z137&amp;"-"&amp;AB137</f>
        <v>-</v>
      </c>
      <c r="Z138" s="3428"/>
      <c r="AA138" s="2871"/>
      <c r="AB138" s="3428"/>
      <c r="AC138" s="2871"/>
      <c r="AD138" s="3423"/>
      <c r="AE138" s="3423"/>
      <c r="AF138" s="3423"/>
      <c r="AG138" s="3427" t="str">
        <f>AH137&amp;"-"&amp;AJ137</f>
        <v>45292-45473</v>
      </c>
      <c r="AH138" s="3428"/>
      <c r="AI138" s="2871"/>
      <c r="AJ138" s="3428"/>
      <c r="AK138" s="2871"/>
      <c r="AL138" s="3423"/>
      <c r="AM138" s="3423"/>
      <c r="AN138" s="3423"/>
      <c r="AO138" s="3427" t="str">
        <f>AP137&amp;"-"&amp;AR137</f>
        <v>45474-45657</v>
      </c>
      <c r="AP138" s="3428"/>
      <c r="AQ138" s="2871"/>
      <c r="AR138" s="3428"/>
      <c r="AS138" s="2871"/>
      <c r="AT138" s="3423"/>
      <c r="AU138" s="3423"/>
      <c r="AV138" s="3423"/>
      <c r="AW138" s="3427" t="str">
        <f>AX137&amp;"-"&amp;AZ137</f>
        <v>45658-45838</v>
      </c>
      <c r="AX138" s="3428"/>
      <c r="AY138" s="2871"/>
      <c r="AZ138" s="3428"/>
      <c r="BA138" s="2871"/>
      <c r="BB138" s="3423"/>
      <c r="BC138" s="3423"/>
      <c r="BD138" s="3423"/>
      <c r="BE138" s="3427" t="str">
        <f>BF137&amp;"-"&amp;BH137</f>
        <v>45839-46022</v>
      </c>
      <c r="BF138" s="3428"/>
      <c r="BG138" s="2871"/>
      <c r="BH138" s="3428"/>
      <c r="BI138" s="2871"/>
      <c r="BJ138" s="3423"/>
      <c r="BK138" s="3423"/>
      <c r="BL138" s="3423"/>
      <c r="BM138" s="3427" t="str">
        <f>BN137&amp;"-"&amp;BP137</f>
        <v>46023-46203</v>
      </c>
      <c r="BN138" s="3428"/>
      <c r="BO138" s="2871"/>
      <c r="BP138" s="3428"/>
      <c r="BQ138" s="2871"/>
      <c r="BR138" s="3423"/>
      <c r="BS138" s="3423"/>
      <c r="BT138" s="3423"/>
      <c r="BU138" s="3427" t="str">
        <f>BV137&amp;"-"&amp;BX137</f>
        <v>46204-46387</v>
      </c>
      <c r="BV138" s="3428"/>
      <c r="BW138" s="2871"/>
      <c r="BX138" s="3428"/>
      <c r="BY138" s="2871"/>
      <c r="BZ138" s="3423"/>
      <c r="CA138" s="3423"/>
      <c r="CB138" s="3423"/>
      <c r="CC138" s="3427" t="str">
        <f>CD137&amp;"-"&amp;CF137</f>
        <v>46388-46568</v>
      </c>
      <c r="CD138" s="3428"/>
      <c r="CE138" s="2871"/>
      <c r="CF138" s="3428"/>
      <c r="CG138" s="2871"/>
      <c r="CH138" s="3423"/>
      <c r="CI138" s="3423"/>
      <c r="CJ138" s="3423"/>
      <c r="CK138" s="3427" t="str">
        <f>CL137&amp;"-"&amp;CN137</f>
        <v>46569-46752</v>
      </c>
      <c r="CL138" s="3428"/>
      <c r="CM138" s="2871"/>
      <c r="CN138" s="3428"/>
      <c r="CO138" s="2871"/>
      <c r="CP138" s="3423"/>
      <c r="CQ138" s="3423"/>
      <c r="CR138" s="3423"/>
      <c r="CS138" s="3427" t="str">
        <f>CT137&amp;"-"&amp;CV137</f>
        <v>46753-46934</v>
      </c>
      <c r="CT138" s="3428"/>
      <c r="CU138" s="2871"/>
      <c r="CV138" s="3428"/>
      <c r="CW138" s="2871"/>
      <c r="CX138" s="3423"/>
      <c r="CY138" s="3423"/>
      <c r="CZ138" s="3423"/>
      <c r="DA138" s="3427" t="str">
        <f>DB137&amp;"-"&amp;DD137</f>
        <v>46935-47118</v>
      </c>
      <c r="DB138" s="3428"/>
      <c r="DC138" s="2871"/>
      <c r="DD138" s="3428"/>
      <c r="DE138" s="2871"/>
      <c r="DF138" s="3423"/>
      <c r="DG138" s="3924"/>
      <c r="DH138" s="3656"/>
      <c r="DI138" s="3908"/>
      <c r="DJ138" s="3908" t="str">
        <f>IF(T138="","",T138)</f>
        <v/>
      </c>
      <c r="DK138" s="3908"/>
      <c r="DL138" s="3908"/>
    </row>
    <row s="5966" customFormat="1" customHeight="1" ht="15">
      <c r="A139" s="3896"/>
      <c r="B139" s="3896"/>
      <c r="C139" s="3896"/>
      <c r="D139" s="3896"/>
      <c r="E139" s="3897"/>
      <c r="F139" s="3897" t="s">
        <v>91</v>
      </c>
      <c r="G139" s="3897"/>
      <c r="H139" s="3897"/>
      <c r="I139" s="3916"/>
      <c r="J139" s="3910"/>
      <c r="K139" s="3896"/>
      <c r="L139" s="3899"/>
      <c r="M139" s="3647"/>
      <c r="N139" s="3647"/>
      <c r="O139" s="3911"/>
      <c r="P139" s="3912"/>
      <c r="Q139" s="3912"/>
      <c r="R139" s="3913"/>
      <c r="S139" s="5967"/>
      <c r="T139" s="5968" t="s">
        <v>733</v>
      </c>
      <c r="U139" s="5969"/>
      <c r="V139" s="5970"/>
      <c r="W139" s="5971"/>
      <c r="X139" s="5972"/>
      <c r="Y139" s="5973"/>
      <c r="Z139" s="5974"/>
      <c r="AA139" s="5975"/>
      <c r="AB139" s="5976"/>
      <c r="AC139" s="5977"/>
      <c r="AD139" s="5978"/>
      <c r="AE139" s="5979"/>
      <c r="AF139" s="5980"/>
      <c r="AG139" s="5981"/>
      <c r="AH139" s="5982"/>
      <c r="AI139" s="5983"/>
      <c r="AJ139" s="5984"/>
      <c r="AK139" s="5985"/>
      <c r="AL139" s="5986"/>
      <c r="AM139" s="5987"/>
      <c r="AN139" s="5988"/>
      <c r="AO139" s="5989"/>
      <c r="AP139" s="5990"/>
      <c r="AQ139" s="5991"/>
      <c r="AR139" s="5992"/>
      <c r="AS139" s="5993"/>
      <c r="AT139" s="5994"/>
      <c r="AU139" s="5995"/>
      <c r="AV139" s="5996"/>
      <c r="AW139" s="5997"/>
      <c r="AX139" s="5998"/>
      <c r="AY139" s="5999"/>
      <c r="AZ139" s="6000"/>
      <c r="BA139" s="6001"/>
      <c r="BB139" s="6002"/>
      <c r="BC139" s="6003"/>
      <c r="BD139" s="6004"/>
      <c r="BE139" s="6005"/>
      <c r="BF139" s="6006"/>
      <c r="BG139" s="6007"/>
      <c r="BH139" s="6008"/>
      <c r="BI139" s="6009"/>
      <c r="BJ139" s="6010"/>
      <c r="BK139" s="6011"/>
      <c r="BL139" s="6012"/>
      <c r="BM139" s="6013"/>
      <c r="BN139" s="6014"/>
      <c r="BO139" s="6015"/>
      <c r="BP139" s="6016"/>
      <c r="BQ139" s="6017"/>
      <c r="BR139" s="6018"/>
      <c r="BS139" s="6019"/>
      <c r="BT139" s="6020"/>
      <c r="BU139" s="6021"/>
      <c r="BV139" s="6022"/>
      <c r="BW139" s="6023"/>
      <c r="BX139" s="6024"/>
      <c r="BY139" s="6025"/>
      <c r="BZ139" s="6026"/>
      <c r="CA139" s="6027"/>
      <c r="CB139" s="6028"/>
      <c r="CC139" s="6029"/>
      <c r="CD139" s="6030"/>
      <c r="CE139" s="6031"/>
      <c r="CF139" s="6032"/>
      <c r="CG139" s="6033"/>
      <c r="CH139" s="6034"/>
      <c r="CI139" s="6035"/>
      <c r="CJ139" s="6036"/>
      <c r="CK139" s="6037"/>
      <c r="CL139" s="6038"/>
      <c r="CM139" s="6039"/>
      <c r="CN139" s="6040"/>
      <c r="CO139" s="6041"/>
      <c r="CP139" s="6042"/>
      <c r="CQ139" s="6043"/>
      <c r="CR139" s="6044"/>
      <c r="CS139" s="6045"/>
      <c r="CT139" s="6046"/>
      <c r="CU139" s="6047"/>
      <c r="CV139" s="6048"/>
      <c r="CW139" s="6049"/>
      <c r="CX139" s="6050"/>
      <c r="CY139" s="6051"/>
      <c r="CZ139" s="6052"/>
      <c r="DA139" s="6053"/>
      <c r="DB139" s="6054"/>
      <c r="DC139" s="6055"/>
      <c r="DD139" s="6056"/>
      <c r="DE139" s="6057"/>
      <c r="DF139" s="6058"/>
      <c r="DG139" s="4018"/>
      <c r="DH139" s="3656"/>
      <c r="DI139" s="3908"/>
      <c r="DJ139" s="3908" t="str">
        <f>IF(T139="","",T139)</f>
        <v>Добавить вид теплоносителя (параметры теплоносителя)</v>
      </c>
      <c r="DK139" s="3908"/>
      <c r="DL139" s="3908"/>
    </row>
    <row s="6059" customFormat="1" customHeight="1" ht="15">
      <c r="A140" s="3896"/>
      <c r="B140" s="3896"/>
      <c r="C140" s="3896"/>
      <c r="D140" s="3896"/>
      <c r="E140" s="3897"/>
      <c r="F140" s="3897" t="s">
        <v>91</v>
      </c>
      <c r="G140" s="3897"/>
      <c r="H140" s="3897"/>
      <c r="I140" s="3910"/>
      <c r="J140" s="3896"/>
      <c r="K140" s="3896"/>
      <c r="L140" s="3899"/>
      <c r="M140" s="3647"/>
      <c r="N140" s="3911"/>
      <c r="O140" s="3911"/>
      <c r="P140" s="3912"/>
      <c r="Q140" s="3912"/>
      <c r="R140" s="3913"/>
      <c r="S140" s="6060"/>
      <c r="T140" s="6061" t="s">
        <v>734</v>
      </c>
      <c r="U140" s="6062"/>
      <c r="V140" s="6063"/>
      <c r="W140" s="6064"/>
      <c r="X140" s="6065"/>
      <c r="Y140" s="6066"/>
      <c r="Z140" s="6067"/>
      <c r="AA140" s="6068"/>
      <c r="AB140" s="6069"/>
      <c r="AC140" s="6070"/>
      <c r="AD140" s="6071"/>
      <c r="AE140" s="6072"/>
      <c r="AF140" s="6073"/>
      <c r="AG140" s="6074"/>
      <c r="AH140" s="6075"/>
      <c r="AI140" s="6076"/>
      <c r="AJ140" s="6077"/>
      <c r="AK140" s="6078"/>
      <c r="AL140" s="6079"/>
      <c r="AM140" s="6080"/>
      <c r="AN140" s="6081"/>
      <c r="AO140" s="6082"/>
      <c r="AP140" s="6083"/>
      <c r="AQ140" s="6084"/>
      <c r="AR140" s="6085"/>
      <c r="AS140" s="6086"/>
      <c r="AT140" s="6087"/>
      <c r="AU140" s="6088"/>
      <c r="AV140" s="6089"/>
      <c r="AW140" s="6090"/>
      <c r="AX140" s="6091"/>
      <c r="AY140" s="6092"/>
      <c r="AZ140" s="6093"/>
      <c r="BA140" s="6094"/>
      <c r="BB140" s="6095"/>
      <c r="BC140" s="6096"/>
      <c r="BD140" s="6097"/>
      <c r="BE140" s="6098"/>
      <c r="BF140" s="6099"/>
      <c r="BG140" s="6100"/>
      <c r="BH140" s="6101"/>
      <c r="BI140" s="6102"/>
      <c r="BJ140" s="6103"/>
      <c r="BK140" s="6104"/>
      <c r="BL140" s="6105"/>
      <c r="BM140" s="6106"/>
      <c r="BN140" s="6107"/>
      <c r="BO140" s="6108"/>
      <c r="BP140" s="6109"/>
      <c r="BQ140" s="6110"/>
      <c r="BR140" s="6111"/>
      <c r="BS140" s="6112"/>
      <c r="BT140" s="6113"/>
      <c r="BU140" s="6114"/>
      <c r="BV140" s="6115"/>
      <c r="BW140" s="6116"/>
      <c r="BX140" s="6117"/>
      <c r="BY140" s="6118"/>
      <c r="BZ140" s="6119"/>
      <c r="CA140" s="6120"/>
      <c r="CB140" s="6121"/>
      <c r="CC140" s="6122"/>
      <c r="CD140" s="6123"/>
      <c r="CE140" s="6124"/>
      <c r="CF140" s="6125"/>
      <c r="CG140" s="6126"/>
      <c r="CH140" s="6127"/>
      <c r="CI140" s="6128"/>
      <c r="CJ140" s="6129"/>
      <c r="CK140" s="6130"/>
      <c r="CL140" s="6131"/>
      <c r="CM140" s="6132"/>
      <c r="CN140" s="6133"/>
      <c r="CO140" s="6134"/>
      <c r="CP140" s="6135"/>
      <c r="CQ140" s="6136"/>
      <c r="CR140" s="6137"/>
      <c r="CS140" s="6138"/>
      <c r="CT140" s="6139"/>
      <c r="CU140" s="6140"/>
      <c r="CV140" s="6141"/>
      <c r="CW140" s="6142"/>
      <c r="CX140" s="6143"/>
      <c r="CY140" s="6144"/>
      <c r="CZ140" s="6145"/>
      <c r="DA140" s="6146"/>
      <c r="DB140" s="6147"/>
      <c r="DC140" s="6148"/>
      <c r="DD140" s="6149"/>
      <c r="DE140" s="6150"/>
      <c r="DF140" s="6151"/>
      <c r="DG140" s="6152"/>
      <c r="DH140" s="3656"/>
      <c r="DI140" s="3908"/>
      <c r="DJ140" s="3908" t="str">
        <f>IF(T140="","",T140)</f>
        <v>Добавить группу потребителей</v>
      </c>
      <c r="DK140" s="3908"/>
      <c r="DL140" s="3908"/>
    </row>
    <row s="6153" customFormat="1" customHeight="1" ht="14.25">
      <c r="A141" s="3896"/>
      <c r="B141" s="3896"/>
      <c r="C141" s="3896"/>
      <c r="D141" s="3896"/>
      <c r="E141" s="3897"/>
      <c r="F141" s="3897" t="s">
        <v>91</v>
      </c>
      <c r="G141" s="3897"/>
      <c r="H141" s="3898"/>
      <c r="I141" s="3896"/>
      <c r="J141" s="3896"/>
      <c r="K141" s="3896"/>
      <c r="L141" s="3899"/>
      <c r="M141" s="3900"/>
      <c r="N141" s="3900"/>
      <c r="O141" s="3647"/>
      <c r="P141" s="4114"/>
      <c r="Q141" s="4115"/>
      <c r="R141" s="4116"/>
      <c r="S141" s="6154"/>
      <c r="T141" s="6155" t="s">
        <v>735</v>
      </c>
      <c r="U141" s="6156"/>
      <c r="V141" s="6157"/>
      <c r="W141" s="6158"/>
      <c r="X141" s="6159"/>
      <c r="Y141" s="6160"/>
      <c r="Z141" s="6161"/>
      <c r="AA141" s="6162"/>
      <c r="AB141" s="6163"/>
      <c r="AC141" s="6164"/>
      <c r="AD141" s="6165"/>
      <c r="AE141" s="6166"/>
      <c r="AF141" s="6167"/>
      <c r="AG141" s="6168"/>
      <c r="AH141" s="6169"/>
      <c r="AI141" s="6170"/>
      <c r="AJ141" s="6171"/>
      <c r="AK141" s="6172"/>
      <c r="AL141" s="6173"/>
      <c r="AM141" s="6174"/>
      <c r="AN141" s="6175"/>
      <c r="AO141" s="6176"/>
      <c r="AP141" s="6177"/>
      <c r="AQ141" s="6178"/>
      <c r="AR141" s="6179"/>
      <c r="AS141" s="6180"/>
      <c r="AT141" s="6181"/>
      <c r="AU141" s="6182"/>
      <c r="AV141" s="6183"/>
      <c r="AW141" s="6184"/>
      <c r="AX141" s="6185"/>
      <c r="AY141" s="6186"/>
      <c r="AZ141" s="6187"/>
      <c r="BA141" s="6188"/>
      <c r="BB141" s="6189"/>
      <c r="BC141" s="6190"/>
      <c r="BD141" s="6191"/>
      <c r="BE141" s="6192"/>
      <c r="BF141" s="6193"/>
      <c r="BG141" s="6194"/>
      <c r="BH141" s="6195"/>
      <c r="BI141" s="6196"/>
      <c r="BJ141" s="6197"/>
      <c r="BK141" s="6198"/>
      <c r="BL141" s="6199"/>
      <c r="BM141" s="6200"/>
      <c r="BN141" s="6201"/>
      <c r="BO141" s="6202"/>
      <c r="BP141" s="6203"/>
      <c r="BQ141" s="6204"/>
      <c r="BR141" s="6205"/>
      <c r="BS141" s="6206"/>
      <c r="BT141" s="6207"/>
      <c r="BU141" s="6208"/>
      <c r="BV141" s="6209"/>
      <c r="BW141" s="6210"/>
      <c r="BX141" s="6211"/>
      <c r="BY141" s="6212"/>
      <c r="BZ141" s="6213"/>
      <c r="CA141" s="6214"/>
      <c r="CB141" s="6215"/>
      <c r="CC141" s="6216"/>
      <c r="CD141" s="6217"/>
      <c r="CE141" s="6218"/>
      <c r="CF141" s="6219"/>
      <c r="CG141" s="6220"/>
      <c r="CH141" s="6221"/>
      <c r="CI141" s="6222"/>
      <c r="CJ141" s="6223"/>
      <c r="CK141" s="6224"/>
      <c r="CL141" s="6225"/>
      <c r="CM141" s="6226"/>
      <c r="CN141" s="6227"/>
      <c r="CO141" s="6228"/>
      <c r="CP141" s="6229"/>
      <c r="CQ141" s="6230"/>
      <c r="CR141" s="6231"/>
      <c r="CS141" s="6232"/>
      <c r="CT141" s="6233"/>
      <c r="CU141" s="6234"/>
      <c r="CV141" s="6235"/>
      <c r="CW141" s="6236"/>
      <c r="CX141" s="6237"/>
      <c r="CY141" s="6238"/>
      <c r="CZ141" s="6239"/>
      <c r="DA141" s="6240"/>
      <c r="DB141" s="6241"/>
      <c r="DC141" s="6242"/>
      <c r="DD141" s="6243"/>
      <c r="DE141" s="6244"/>
      <c r="DF141" s="6245"/>
      <c r="DG141" s="6246"/>
      <c r="DH141" s="3656"/>
      <c r="DI141" s="3908"/>
      <c r="DJ141" s="3908" t="str">
        <f>IF(T141="","",T141)</f>
        <v>Добавить схему подключения</v>
      </c>
      <c r="DK141" s="3908"/>
      <c r="DL141" s="3908"/>
    </row>
    <row s="6247" customFormat="1" customHeight="1" ht="0.75">
      <c r="A142" s="4502"/>
      <c r="B142" s="4502"/>
      <c r="C142" s="4502"/>
      <c r="D142" s="4502"/>
      <c r="E142" s="3897"/>
      <c r="F142" s="3897" t="s">
        <v>91</v>
      </c>
      <c r="G142" s="3898"/>
      <c r="H142" s="4502"/>
      <c r="I142" s="4502"/>
      <c r="J142" s="4502"/>
      <c r="K142" s="4502"/>
      <c r="L142" s="4503"/>
      <c r="M142" s="4504"/>
      <c r="N142" s="4504"/>
      <c r="O142" s="3656"/>
      <c r="P142" s="4505"/>
      <c r="Q142" s="4506"/>
      <c r="R142" s="4505"/>
      <c r="S142" s="4507"/>
      <c r="T142" s="4508" t="s">
        <v>250</v>
      </c>
      <c r="U142" s="3645"/>
      <c r="V142" s="3645"/>
      <c r="W142" s="3645"/>
      <c r="X142" s="3645"/>
      <c r="Y142" s="3645"/>
      <c r="Z142" s="3645"/>
      <c r="AA142" s="3645"/>
      <c r="AB142" s="3645"/>
      <c r="AC142" s="3645"/>
      <c r="AD142" s="3645"/>
      <c r="AE142" s="3645"/>
      <c r="AF142" s="3645"/>
      <c r="AG142" s="3645"/>
      <c r="AH142" s="3645"/>
      <c r="AI142" s="3645"/>
      <c r="AJ142" s="3645"/>
      <c r="AK142" s="3645"/>
      <c r="AL142" s="3645"/>
      <c r="AM142" s="3645"/>
      <c r="AN142" s="3645"/>
      <c r="AO142" s="3645"/>
      <c r="AP142" s="3645"/>
      <c r="AQ142" s="3645"/>
      <c r="AR142" s="3645"/>
      <c r="AS142" s="3645"/>
      <c r="AT142" s="3645"/>
      <c r="AU142" s="3645"/>
      <c r="AV142" s="3645"/>
      <c r="AW142" s="3645"/>
      <c r="AX142" s="3645"/>
      <c r="AY142" s="3645"/>
      <c r="AZ142" s="3645"/>
      <c r="BA142" s="3645"/>
      <c r="BB142" s="3645"/>
      <c r="BC142" s="3645"/>
      <c r="BD142" s="3645"/>
      <c r="BE142" s="3645"/>
      <c r="BF142" s="3645"/>
      <c r="BG142" s="3645"/>
      <c r="BH142" s="3645"/>
      <c r="BI142" s="3645"/>
      <c r="BJ142" s="3645"/>
      <c r="BK142" s="3645"/>
      <c r="BL142" s="3645"/>
      <c r="BM142" s="3645"/>
      <c r="BN142" s="3645"/>
      <c r="BO142" s="3645"/>
      <c r="BP142" s="3645"/>
      <c r="BQ142" s="3645"/>
      <c r="BR142" s="3645"/>
      <c r="BS142" s="3645"/>
      <c r="BT142" s="3645"/>
      <c r="BU142" s="3645"/>
      <c r="BV142" s="3645"/>
      <c r="BW142" s="3645"/>
      <c r="BX142" s="3645"/>
      <c r="BY142" s="3645"/>
      <c r="BZ142" s="3645"/>
      <c r="CA142" s="3645"/>
      <c r="CB142" s="3645"/>
      <c r="CC142" s="3645"/>
      <c r="CD142" s="3645"/>
      <c r="CE142" s="3645"/>
      <c r="CF142" s="3645"/>
      <c r="CG142" s="3645"/>
      <c r="CH142" s="3645"/>
      <c r="CI142" s="3645"/>
      <c r="CJ142" s="3645"/>
      <c r="CK142" s="3645"/>
      <c r="CL142" s="3645"/>
      <c r="CM142" s="3645"/>
      <c r="CN142" s="3645"/>
      <c r="CO142" s="3645"/>
      <c r="CP142" s="3645"/>
      <c r="CQ142" s="3645"/>
      <c r="CR142" s="3645"/>
      <c r="CS142" s="3645"/>
      <c r="CT142" s="3645"/>
      <c r="CU142" s="3645"/>
      <c r="CV142" s="3645"/>
      <c r="CW142" s="3645"/>
      <c r="CX142" s="3645"/>
      <c r="CY142" s="3645"/>
      <c r="CZ142" s="3645"/>
      <c r="DA142" s="3645"/>
      <c r="DB142" s="3645"/>
      <c r="DC142" s="3645"/>
      <c r="DD142" s="3645"/>
      <c r="DE142" s="3645"/>
      <c r="DF142" s="3645"/>
      <c r="DG142" s="3645"/>
      <c r="DH142" s="3656"/>
      <c r="DI142" s="3908"/>
      <c r="DJ142" s="3908" t="str">
        <f>IF(T142="","",T142)</f>
        <v>Добавить источник для дифференциации</v>
      </c>
      <c r="DK142" s="3908"/>
      <c r="DL142" s="3908"/>
    </row>
    <row s="6248" customFormat="1" customHeight="1" ht="0.75">
      <c r="A143" s="4502"/>
      <c r="B143" s="4502"/>
      <c r="C143" s="4502"/>
      <c r="D143" s="4502"/>
      <c r="E143" s="3897"/>
      <c r="F143" s="3898" t="s">
        <v>91</v>
      </c>
      <c r="G143" s="4502"/>
      <c r="H143" s="4502"/>
      <c r="I143" s="4502"/>
      <c r="J143" s="4502"/>
      <c r="K143" s="4502"/>
      <c r="L143" s="4503"/>
      <c r="M143" s="4510"/>
      <c r="N143" s="4510"/>
      <c r="O143" s="3656"/>
      <c r="P143" s="4505"/>
      <c r="Q143" s="4506"/>
      <c r="R143" s="4505"/>
      <c r="S143" s="4511"/>
      <c r="T143" s="4512" t="s">
        <v>251</v>
      </c>
      <c r="U143" s="3646"/>
      <c r="V143" s="3646"/>
      <c r="W143" s="3646"/>
      <c r="X143" s="3646"/>
      <c r="Y143" s="3646"/>
      <c r="Z143" s="3646"/>
      <c r="AA143" s="3646"/>
      <c r="AB143" s="3646"/>
      <c r="AC143" s="3646"/>
      <c r="AD143" s="3646"/>
      <c r="AE143" s="3646"/>
      <c r="AF143" s="3646"/>
      <c r="AG143" s="3646"/>
      <c r="AH143" s="3646"/>
      <c r="AI143" s="3646"/>
      <c r="AJ143" s="3646"/>
      <c r="AK143" s="3646"/>
      <c r="AL143" s="3646"/>
      <c r="AM143" s="3646"/>
      <c r="AN143" s="3646"/>
      <c r="AO143" s="3646"/>
      <c r="AP143" s="3646"/>
      <c r="AQ143" s="3646"/>
      <c r="AR143" s="3646"/>
      <c r="AS143" s="3646"/>
      <c r="AT143" s="3646"/>
      <c r="AU143" s="3646"/>
      <c r="AV143" s="3646"/>
      <c r="AW143" s="3646"/>
      <c r="AX143" s="3646"/>
      <c r="AY143" s="3646"/>
      <c r="AZ143" s="3646"/>
      <c r="BA143" s="3646"/>
      <c r="BB143" s="3646"/>
      <c r="BC143" s="3646"/>
      <c r="BD143" s="3646"/>
      <c r="BE143" s="3646"/>
      <c r="BF143" s="3646"/>
      <c r="BG143" s="3646"/>
      <c r="BH143" s="3646"/>
      <c r="BI143" s="3646"/>
      <c r="BJ143" s="3646"/>
      <c r="BK143" s="3646"/>
      <c r="BL143" s="3646"/>
      <c r="BM143" s="3646"/>
      <c r="BN143" s="3646"/>
      <c r="BO143" s="3646"/>
      <c r="BP143" s="3646"/>
      <c r="BQ143" s="3646"/>
      <c r="BR143" s="3646"/>
      <c r="BS143" s="3646"/>
      <c r="BT143" s="3646"/>
      <c r="BU143" s="3646"/>
      <c r="BV143" s="3646"/>
      <c r="BW143" s="3646"/>
      <c r="BX143" s="3646"/>
      <c r="BY143" s="3646"/>
      <c r="BZ143" s="3646"/>
      <c r="CA143" s="3646"/>
      <c r="CB143" s="3646"/>
      <c r="CC143" s="3646"/>
      <c r="CD143" s="3646"/>
      <c r="CE143" s="3646"/>
      <c r="CF143" s="3646"/>
      <c r="CG143" s="3646"/>
      <c r="CH143" s="3646"/>
      <c r="CI143" s="3646"/>
      <c r="CJ143" s="3646"/>
      <c r="CK143" s="3646"/>
      <c r="CL143" s="3646"/>
      <c r="CM143" s="3646"/>
      <c r="CN143" s="3646"/>
      <c r="CO143" s="3646"/>
      <c r="CP143" s="3646"/>
      <c r="CQ143" s="3646"/>
      <c r="CR143" s="3646"/>
      <c r="CS143" s="3646"/>
      <c r="CT143" s="3646"/>
      <c r="CU143" s="3646"/>
      <c r="CV143" s="3646"/>
      <c r="CW143" s="3646"/>
      <c r="CX143" s="3646"/>
      <c r="CY143" s="3646"/>
      <c r="CZ143" s="3646"/>
      <c r="DA143" s="3646"/>
      <c r="DB143" s="3646"/>
      <c r="DC143" s="3646"/>
      <c r="DD143" s="3646"/>
      <c r="DE143" s="3646"/>
      <c r="DF143" s="3646"/>
      <c r="DG143" s="3646"/>
      <c r="DH143" s="3656"/>
      <c r="DI143" s="3908"/>
      <c r="DJ143" s="3908" t="str">
        <f>IF(T143="","",T143)</f>
        <v>Добавить централизованную систему для дифференциации</v>
      </c>
      <c r="DK143" s="3908"/>
      <c r="DL143" s="3908"/>
    </row>
    <row s="6249" customFormat="1" customHeight="1" ht="21">
      <c r="A144" s="3896"/>
      <c r="B144" s="3896" t="s">
        <v>274</v>
      </c>
      <c r="C144" s="3896"/>
      <c r="D144" s="3896"/>
      <c r="E144" s="3897"/>
      <c r="F144" s="3898" t="s">
        <v>130</v>
      </c>
      <c r="G144" s="3896"/>
      <c r="H144" s="3896"/>
      <c r="I144" s="3896"/>
      <c r="J144" s="3896"/>
      <c r="K144" s="3896"/>
      <c r="L144" s="3899"/>
      <c r="M144" s="3900"/>
      <c r="N144" s="3900"/>
      <c r="O144" s="3900"/>
      <c r="P144" s="4211"/>
      <c r="Q144" s="3902"/>
      <c r="R144" s="3903"/>
      <c r="S144" s="3904" t="str">
        <f>INDEX(PT_DIFFERENTIATION_NUM_TER,MATCH(B144,PT_DIFFERENTIATION_TER_ID,0))</f>
        <v>1.8</v>
      </c>
      <c r="T144" s="4212" t="s">
        <v>719</v>
      </c>
      <c r="U144" s="3906"/>
      <c r="V144" s="3414"/>
      <c r="W144" s="3415"/>
      <c r="X144" s="3415"/>
      <c r="Y144" s="3415"/>
      <c r="Z144" s="3415"/>
      <c r="AA144" s="3415"/>
      <c r="AB144" s="3415"/>
      <c r="AC144" s="3416"/>
      <c r="AD144" s="3414" t="str">
        <f>INDEX(PT_DIFFERENTIATION_TER,MATCH(B144,PT_DIFFERENTIATION_TER_ID,0))</f>
        <v>Территория 8</v>
      </c>
      <c r="AE144" s="3415"/>
      <c r="AF144" s="3415"/>
      <c r="AG144" s="3415"/>
      <c r="AH144" s="3415"/>
      <c r="AI144" s="3415"/>
      <c r="AJ144" s="3415"/>
      <c r="AK144" s="3415"/>
      <c r="AL144" s="3414"/>
      <c r="AM144" s="3415"/>
      <c r="AN144" s="3415"/>
      <c r="AO144" s="3415"/>
      <c r="AP144" s="3415"/>
      <c r="AQ144" s="3415"/>
      <c r="AR144" s="3415"/>
      <c r="AS144" s="3416"/>
      <c r="AT144" s="3414"/>
      <c r="AU144" s="3415"/>
      <c r="AV144" s="3415"/>
      <c r="AW144" s="3415"/>
      <c r="AX144" s="3415"/>
      <c r="AY144" s="3415"/>
      <c r="AZ144" s="3415"/>
      <c r="BA144" s="3416"/>
      <c r="BB144" s="3414"/>
      <c r="BC144" s="3415"/>
      <c r="BD144" s="3415"/>
      <c r="BE144" s="3415"/>
      <c r="BF144" s="3415"/>
      <c r="BG144" s="3415"/>
      <c r="BH144" s="3415"/>
      <c r="BI144" s="3416"/>
      <c r="BJ144" s="3414"/>
      <c r="BK144" s="3415"/>
      <c r="BL144" s="3415"/>
      <c r="BM144" s="3415"/>
      <c r="BN144" s="3415"/>
      <c r="BO144" s="3415"/>
      <c r="BP144" s="3415"/>
      <c r="BQ144" s="3416"/>
      <c r="BR144" s="3414"/>
      <c r="BS144" s="3415"/>
      <c r="BT144" s="3415"/>
      <c r="BU144" s="3415"/>
      <c r="BV144" s="3415"/>
      <c r="BW144" s="3415"/>
      <c r="BX144" s="3415"/>
      <c r="BY144" s="3416"/>
      <c r="BZ144" s="3414"/>
      <c r="CA144" s="3415"/>
      <c r="CB144" s="3415"/>
      <c r="CC144" s="3415"/>
      <c r="CD144" s="3415"/>
      <c r="CE144" s="3415"/>
      <c r="CF144" s="3415"/>
      <c r="CG144" s="3416"/>
      <c r="CH144" s="3414"/>
      <c r="CI144" s="3415"/>
      <c r="CJ144" s="3415"/>
      <c r="CK144" s="3415"/>
      <c r="CL144" s="3415"/>
      <c r="CM144" s="3415"/>
      <c r="CN144" s="3415"/>
      <c r="CO144" s="3416"/>
      <c r="CP144" s="3414"/>
      <c r="CQ144" s="3415"/>
      <c r="CR144" s="3415"/>
      <c r="CS144" s="3415"/>
      <c r="CT144" s="3415"/>
      <c r="CU144" s="3415"/>
      <c r="CV144" s="3415"/>
      <c r="CW144" s="3416"/>
      <c r="CX144" s="3414"/>
      <c r="CY144" s="3415"/>
      <c r="CZ144" s="3415"/>
      <c r="DA144" s="3415"/>
      <c r="DB144" s="3415"/>
      <c r="DC144" s="3415"/>
      <c r="DD144" s="3415"/>
      <c r="DE144" s="3416"/>
      <c r="DF144" s="3416"/>
      <c r="DG144" s="3907" t="s">
        <v>720</v>
      </c>
      <c r="DH144" s="3656"/>
      <c r="DI144" s="3908"/>
      <c r="DJ144" s="3908" t="str">
        <f>IF(T144="","",T144)</f>
        <v>Территория действия тарифа</v>
      </c>
      <c r="DK144" s="3908"/>
      <c r="DL144" s="3908"/>
    </row>
    <row s="6250" customFormat="1" customHeight="1" ht="23.25">
      <c r="A145" s="3896"/>
      <c r="B145" s="3896"/>
      <c r="C145" s="3896" t="s">
        <v>275</v>
      </c>
      <c r="D145" s="3896"/>
      <c r="E145" s="3897"/>
      <c r="F145" s="3897" t="s">
        <v>92</v>
      </c>
      <c r="G145" s="3898">
        <v>1</v>
      </c>
      <c r="H145" s="3896"/>
      <c r="I145" s="3896"/>
      <c r="J145" s="3896"/>
      <c r="K145" s="3896"/>
      <c r="L145" s="3899"/>
      <c r="M145" s="3900"/>
      <c r="N145" s="3900"/>
      <c r="O145" s="3900"/>
      <c r="P145" s="3901"/>
      <c r="Q145" s="3902"/>
      <c r="R145" s="3903"/>
      <c r="S145" s="3904" t="str">
        <f>INDEX(PT_DIFFERENTIATION_NUM_CS,MATCH(C145,PT_DIFFERENTIATION_CS_ID,0))</f>
        <v>1.8.1</v>
      </c>
      <c r="T145" s="4214" t="s">
        <v>721</v>
      </c>
      <c r="U145" s="3906"/>
      <c r="V145" s="3414"/>
      <c r="W145" s="3415"/>
      <c r="X145" s="3415"/>
      <c r="Y145" s="3415"/>
      <c r="Z145" s="3415"/>
      <c r="AA145" s="3415"/>
      <c r="AB145" s="3415"/>
      <c r="AC145" s="3416"/>
      <c r="AD145" s="3414" t="str">
        <f>INDEX(PT_DIFFERENTIATION_CS,MATCH(C145,PT_DIFFERENTIATION_CS_ID,0))</f>
        <v>без дифференциации</v>
      </c>
      <c r="AE145" s="3415"/>
      <c r="AF145" s="3415"/>
      <c r="AG145" s="3415"/>
      <c r="AH145" s="3415"/>
      <c r="AI145" s="3415"/>
      <c r="AJ145" s="3415"/>
      <c r="AK145" s="3415"/>
      <c r="AL145" s="3414"/>
      <c r="AM145" s="3415"/>
      <c r="AN145" s="3415"/>
      <c r="AO145" s="3415"/>
      <c r="AP145" s="3415"/>
      <c r="AQ145" s="3415"/>
      <c r="AR145" s="3415"/>
      <c r="AS145" s="3416"/>
      <c r="AT145" s="3414"/>
      <c r="AU145" s="3415"/>
      <c r="AV145" s="3415"/>
      <c r="AW145" s="3415"/>
      <c r="AX145" s="3415"/>
      <c r="AY145" s="3415"/>
      <c r="AZ145" s="3415"/>
      <c r="BA145" s="3416"/>
      <c r="BB145" s="3414"/>
      <c r="BC145" s="3415"/>
      <c r="BD145" s="3415"/>
      <c r="BE145" s="3415"/>
      <c r="BF145" s="3415"/>
      <c r="BG145" s="3415"/>
      <c r="BH145" s="3415"/>
      <c r="BI145" s="3416"/>
      <c r="BJ145" s="3414"/>
      <c r="BK145" s="3415"/>
      <c r="BL145" s="3415"/>
      <c r="BM145" s="3415"/>
      <c r="BN145" s="3415"/>
      <c r="BO145" s="3415"/>
      <c r="BP145" s="3415"/>
      <c r="BQ145" s="3416"/>
      <c r="BR145" s="3414"/>
      <c r="BS145" s="3415"/>
      <c r="BT145" s="3415"/>
      <c r="BU145" s="3415"/>
      <c r="BV145" s="3415"/>
      <c r="BW145" s="3415"/>
      <c r="BX145" s="3415"/>
      <c r="BY145" s="3416"/>
      <c r="BZ145" s="3414"/>
      <c r="CA145" s="3415"/>
      <c r="CB145" s="3415"/>
      <c r="CC145" s="3415"/>
      <c r="CD145" s="3415"/>
      <c r="CE145" s="3415"/>
      <c r="CF145" s="3415"/>
      <c r="CG145" s="3416"/>
      <c r="CH145" s="3414"/>
      <c r="CI145" s="3415"/>
      <c r="CJ145" s="3415"/>
      <c r="CK145" s="3415"/>
      <c r="CL145" s="3415"/>
      <c r="CM145" s="3415"/>
      <c r="CN145" s="3415"/>
      <c r="CO145" s="3416"/>
      <c r="CP145" s="3414"/>
      <c r="CQ145" s="3415"/>
      <c r="CR145" s="3415"/>
      <c r="CS145" s="3415"/>
      <c r="CT145" s="3415"/>
      <c r="CU145" s="3415"/>
      <c r="CV145" s="3415"/>
      <c r="CW145" s="3416"/>
      <c r="CX145" s="3414"/>
      <c r="CY145" s="3415"/>
      <c r="CZ145" s="3415"/>
      <c r="DA145" s="3415"/>
      <c r="DB145" s="3415"/>
      <c r="DC145" s="3415"/>
      <c r="DD145" s="3415"/>
      <c r="DE145" s="3416"/>
      <c r="DF145" s="3416"/>
      <c r="DG145" s="3907" t="s">
        <v>722</v>
      </c>
      <c r="DH145" s="3656"/>
      <c r="DI145" s="3908"/>
      <c r="DJ145" s="3908" t="str">
        <f>IF(T145="","",T145)</f>
        <v>Наименование системы теплоснабжения </v>
      </c>
      <c r="DK145" s="3908"/>
      <c r="DL145" s="3908"/>
    </row>
    <row s="6251" customFormat="1" customHeight="1" ht="21">
      <c r="A146" s="3896"/>
      <c r="B146" s="3896"/>
      <c r="C146" s="3896"/>
      <c r="D146" s="3896" t="s">
        <v>276</v>
      </c>
      <c r="E146" s="3897"/>
      <c r="F146" s="3897" t="s">
        <v>92</v>
      </c>
      <c r="G146" s="3897"/>
      <c r="H146" s="3898">
        <v>1</v>
      </c>
      <c r="I146" s="3896"/>
      <c r="J146" s="3896"/>
      <c r="K146" s="3896"/>
      <c r="L146" s="3899"/>
      <c r="M146" s="3900"/>
      <c r="N146" s="3900"/>
      <c r="O146" s="3900"/>
      <c r="P146" s="3901"/>
      <c r="Q146" s="3902"/>
      <c r="R146" s="3903"/>
      <c r="S146" s="3904" t="str">
        <f>INDEX(PT_DIFFERENTIATION_NUM_IST_TE,MATCH(D146,PT_DIFFERENTIATION_IST_TE_ID,0))</f>
        <v>1.8.1.1</v>
      </c>
      <c r="T146" s="3905" t="s">
        <v>723</v>
      </c>
      <c r="U146" s="3906"/>
      <c r="V146" s="3414"/>
      <c r="W146" s="3415"/>
      <c r="X146" s="3415"/>
      <c r="Y146" s="3415"/>
      <c r="Z146" s="3415"/>
      <c r="AA146" s="3415"/>
      <c r="AB146" s="3415"/>
      <c r="AC146" s="3416"/>
      <c r="AD146" s="3414" t="str">
        <f>INDEX(PT_DIFFERENTIATION_IST_TE,MATCH(D146,PT_DIFFERENTIATION_IST_TE_ID,0))</f>
        <v>ж-д ст. Лопарская</v>
      </c>
      <c r="AE146" s="3415"/>
      <c r="AF146" s="3415"/>
      <c r="AG146" s="3415"/>
      <c r="AH146" s="3415"/>
      <c r="AI146" s="3415"/>
      <c r="AJ146" s="3415"/>
      <c r="AK146" s="3415"/>
      <c r="AL146" s="3414"/>
      <c r="AM146" s="3415"/>
      <c r="AN146" s="3415"/>
      <c r="AO146" s="3415"/>
      <c r="AP146" s="3415"/>
      <c r="AQ146" s="3415"/>
      <c r="AR146" s="3415"/>
      <c r="AS146" s="3416"/>
      <c r="AT146" s="3414"/>
      <c r="AU146" s="3415"/>
      <c r="AV146" s="3415"/>
      <c r="AW146" s="3415"/>
      <c r="AX146" s="3415"/>
      <c r="AY146" s="3415"/>
      <c r="AZ146" s="3415"/>
      <c r="BA146" s="3416"/>
      <c r="BB146" s="3414"/>
      <c r="BC146" s="3415"/>
      <c r="BD146" s="3415"/>
      <c r="BE146" s="3415"/>
      <c r="BF146" s="3415"/>
      <c r="BG146" s="3415"/>
      <c r="BH146" s="3415"/>
      <c r="BI146" s="3416"/>
      <c r="BJ146" s="3414"/>
      <c r="BK146" s="3415"/>
      <c r="BL146" s="3415"/>
      <c r="BM146" s="3415"/>
      <c r="BN146" s="3415"/>
      <c r="BO146" s="3415"/>
      <c r="BP146" s="3415"/>
      <c r="BQ146" s="3416"/>
      <c r="BR146" s="3414"/>
      <c r="BS146" s="3415"/>
      <c r="BT146" s="3415"/>
      <c r="BU146" s="3415"/>
      <c r="BV146" s="3415"/>
      <c r="BW146" s="3415"/>
      <c r="BX146" s="3415"/>
      <c r="BY146" s="3416"/>
      <c r="BZ146" s="3414"/>
      <c r="CA146" s="3415"/>
      <c r="CB146" s="3415"/>
      <c r="CC146" s="3415"/>
      <c r="CD146" s="3415"/>
      <c r="CE146" s="3415"/>
      <c r="CF146" s="3415"/>
      <c r="CG146" s="3416"/>
      <c r="CH146" s="3414"/>
      <c r="CI146" s="3415"/>
      <c r="CJ146" s="3415"/>
      <c r="CK146" s="3415"/>
      <c r="CL146" s="3415"/>
      <c r="CM146" s="3415"/>
      <c r="CN146" s="3415"/>
      <c r="CO146" s="3416"/>
      <c r="CP146" s="3414"/>
      <c r="CQ146" s="3415"/>
      <c r="CR146" s="3415"/>
      <c r="CS146" s="3415"/>
      <c r="CT146" s="3415"/>
      <c r="CU146" s="3415"/>
      <c r="CV146" s="3415"/>
      <c r="CW146" s="3416"/>
      <c r="CX146" s="3414"/>
      <c r="CY146" s="3415"/>
      <c r="CZ146" s="3415"/>
      <c r="DA146" s="3415"/>
      <c r="DB146" s="3415"/>
      <c r="DC146" s="3415"/>
      <c r="DD146" s="3415"/>
      <c r="DE146" s="3416"/>
      <c r="DF146" s="3416"/>
      <c r="DG146" s="3907" t="s">
        <v>724</v>
      </c>
      <c r="DH146" s="3656"/>
      <c r="DI146" s="3908"/>
      <c r="DJ146" s="3908" t="str">
        <f>IF(T146="","",T146)</f>
        <v>Источник тепловой энергии  </v>
      </c>
      <c r="DK146" s="3908"/>
      <c r="DL146" s="3908"/>
    </row>
    <row s="6252" customFormat="1" customHeight="1" ht="47.25">
      <c r="A147" s="3896"/>
      <c r="B147" s="3896"/>
      <c r="C147" s="3896"/>
      <c r="D147" s="3896"/>
      <c r="E147" s="3897"/>
      <c r="F147" s="3897" t="s">
        <v>92</v>
      </c>
      <c r="G147" s="3897"/>
      <c r="H147" s="3897"/>
      <c r="I147" s="3910" t="str">
        <f>S146&amp;".1"</f>
        <v>1.8.1.1.1</v>
      </c>
      <c r="J147" s="3896"/>
      <c r="K147" s="3896"/>
      <c r="L147" s="3899" t="s">
        <v>725</v>
      </c>
      <c r="M147" s="3647"/>
      <c r="N147" s="3911"/>
      <c r="O147" s="3911"/>
      <c r="P147" s="3912">
        <v>1</v>
      </c>
      <c r="Q147" s="3912"/>
      <c r="R147" s="3913"/>
      <c r="S147" s="3904" t="str">
        <f>$I147</f>
        <v>1.8.1.1.1</v>
      </c>
      <c r="T147" s="3914" t="s">
        <v>726</v>
      </c>
      <c r="U147" s="3906"/>
      <c r="V147" s="3419"/>
      <c r="W147" s="3420"/>
      <c r="X147" s="3420"/>
      <c r="Y147" s="3420"/>
      <c r="Z147" s="3420"/>
      <c r="AA147" s="3420"/>
      <c r="AB147" s="3420"/>
      <c r="AC147" s="3421"/>
      <c r="AD147" s="3419" t="s">
        <v>768</v>
      </c>
      <c r="AE147" s="3420"/>
      <c r="AF147" s="3420"/>
      <c r="AG147" s="3420"/>
      <c r="AH147" s="3420"/>
      <c r="AI147" s="3420"/>
      <c r="AJ147" s="3420"/>
      <c r="AK147" s="3420"/>
      <c r="AL147" s="3419"/>
      <c r="AM147" s="3420"/>
      <c r="AN147" s="3420"/>
      <c r="AO147" s="3420"/>
      <c r="AP147" s="3420"/>
      <c r="AQ147" s="3420"/>
      <c r="AR147" s="3420"/>
      <c r="AS147" s="3421"/>
      <c r="AT147" s="3419"/>
      <c r="AU147" s="3420"/>
      <c r="AV147" s="3420"/>
      <c r="AW147" s="3420"/>
      <c r="AX147" s="3420"/>
      <c r="AY147" s="3420"/>
      <c r="AZ147" s="3420"/>
      <c r="BA147" s="3421"/>
      <c r="BB147" s="3419"/>
      <c r="BC147" s="3420"/>
      <c r="BD147" s="3420"/>
      <c r="BE147" s="3420"/>
      <c r="BF147" s="3420"/>
      <c r="BG147" s="3420"/>
      <c r="BH147" s="3420"/>
      <c r="BI147" s="3421"/>
      <c r="BJ147" s="3419"/>
      <c r="BK147" s="3420"/>
      <c r="BL147" s="3420"/>
      <c r="BM147" s="3420"/>
      <c r="BN147" s="3420"/>
      <c r="BO147" s="3420"/>
      <c r="BP147" s="3420"/>
      <c r="BQ147" s="3421"/>
      <c r="BR147" s="3419"/>
      <c r="BS147" s="3420"/>
      <c r="BT147" s="3420"/>
      <c r="BU147" s="3420"/>
      <c r="BV147" s="3420"/>
      <c r="BW147" s="3420"/>
      <c r="BX147" s="3420"/>
      <c r="BY147" s="3421"/>
      <c r="BZ147" s="3419"/>
      <c r="CA147" s="3420"/>
      <c r="CB147" s="3420"/>
      <c r="CC147" s="3420"/>
      <c r="CD147" s="3420"/>
      <c r="CE147" s="3420"/>
      <c r="CF147" s="3420"/>
      <c r="CG147" s="3421"/>
      <c r="CH147" s="3419"/>
      <c r="CI147" s="3420"/>
      <c r="CJ147" s="3420"/>
      <c r="CK147" s="3420"/>
      <c r="CL147" s="3420"/>
      <c r="CM147" s="3420"/>
      <c r="CN147" s="3420"/>
      <c r="CO147" s="3421"/>
      <c r="CP147" s="3419"/>
      <c r="CQ147" s="3420"/>
      <c r="CR147" s="3420"/>
      <c r="CS147" s="3420"/>
      <c r="CT147" s="3420"/>
      <c r="CU147" s="3420"/>
      <c r="CV147" s="3420"/>
      <c r="CW147" s="3421"/>
      <c r="CX147" s="3419"/>
      <c r="CY147" s="3420"/>
      <c r="CZ147" s="3420"/>
      <c r="DA147" s="3420"/>
      <c r="DB147" s="3420"/>
      <c r="DC147" s="3420"/>
      <c r="DD147" s="3420"/>
      <c r="DE147" s="3421"/>
      <c r="DF147" s="3421"/>
      <c r="DG147" s="3907" t="s">
        <v>727</v>
      </c>
      <c r="DH147" s="3656"/>
      <c r="DI147" s="3908"/>
      <c r="DJ147" s="3908" t="str">
        <f>IF(T147="","",T147)</f>
        <v>Схема подключения теплопотребляющей установки к коллектору источника тепловой энергии</v>
      </c>
      <c r="DK147" s="3908"/>
      <c r="DL147" s="3908"/>
    </row>
    <row s="6253" customFormat="1" customHeight="1" ht="21">
      <c r="A148" s="3896"/>
      <c r="B148" s="3896"/>
      <c r="C148" s="3896"/>
      <c r="D148" s="3896"/>
      <c r="E148" s="3897"/>
      <c r="F148" s="3897" t="s">
        <v>92</v>
      </c>
      <c r="G148" s="3897"/>
      <c r="H148" s="3897"/>
      <c r="I148" s="3916"/>
      <c r="J148" s="3910" t="str">
        <f>I147&amp;".1"</f>
        <v>1.8.1.1.1.1</v>
      </c>
      <c r="K148" s="3896"/>
      <c r="L148" s="3899" t="s">
        <v>728</v>
      </c>
      <c r="M148" s="3647"/>
      <c r="N148" s="3647"/>
      <c r="O148" s="3911"/>
      <c r="P148" s="3912"/>
      <c r="Q148" s="3912">
        <v>1</v>
      </c>
      <c r="R148" s="3917"/>
      <c r="S148" s="3904" t="str">
        <f>$J148</f>
        <v>1.8.1.1.1.1</v>
      </c>
      <c r="T148" s="3918" t="s">
        <v>729</v>
      </c>
      <c r="U148" s="3906"/>
      <c r="V148" s="3419"/>
      <c r="W148" s="3420"/>
      <c r="X148" s="3420"/>
      <c r="Y148" s="3420"/>
      <c r="Z148" s="3420"/>
      <c r="AA148" s="3420"/>
      <c r="AB148" s="3420"/>
      <c r="AC148" s="3421"/>
      <c r="AD148" s="3419" t="s">
        <v>769</v>
      </c>
      <c r="AE148" s="3420"/>
      <c r="AF148" s="3420"/>
      <c r="AG148" s="3420"/>
      <c r="AH148" s="3420"/>
      <c r="AI148" s="3420"/>
      <c r="AJ148" s="3420"/>
      <c r="AK148" s="3420"/>
      <c r="AL148" s="3419"/>
      <c r="AM148" s="3420"/>
      <c r="AN148" s="3420"/>
      <c r="AO148" s="3420"/>
      <c r="AP148" s="3420"/>
      <c r="AQ148" s="3420"/>
      <c r="AR148" s="3420"/>
      <c r="AS148" s="3421"/>
      <c r="AT148" s="3419"/>
      <c r="AU148" s="3420"/>
      <c r="AV148" s="3420"/>
      <c r="AW148" s="3420"/>
      <c r="AX148" s="3420"/>
      <c r="AY148" s="3420"/>
      <c r="AZ148" s="3420"/>
      <c r="BA148" s="3421"/>
      <c r="BB148" s="3419"/>
      <c r="BC148" s="3420"/>
      <c r="BD148" s="3420"/>
      <c r="BE148" s="3420"/>
      <c r="BF148" s="3420"/>
      <c r="BG148" s="3420"/>
      <c r="BH148" s="3420"/>
      <c r="BI148" s="3421"/>
      <c r="BJ148" s="3419"/>
      <c r="BK148" s="3420"/>
      <c r="BL148" s="3420"/>
      <c r="BM148" s="3420"/>
      <c r="BN148" s="3420"/>
      <c r="BO148" s="3420"/>
      <c r="BP148" s="3420"/>
      <c r="BQ148" s="3421"/>
      <c r="BR148" s="3419"/>
      <c r="BS148" s="3420"/>
      <c r="BT148" s="3420"/>
      <c r="BU148" s="3420"/>
      <c r="BV148" s="3420"/>
      <c r="BW148" s="3420"/>
      <c r="BX148" s="3420"/>
      <c r="BY148" s="3421"/>
      <c r="BZ148" s="3419"/>
      <c r="CA148" s="3420"/>
      <c r="CB148" s="3420"/>
      <c r="CC148" s="3420"/>
      <c r="CD148" s="3420"/>
      <c r="CE148" s="3420"/>
      <c r="CF148" s="3420"/>
      <c r="CG148" s="3421"/>
      <c r="CH148" s="3419"/>
      <c r="CI148" s="3420"/>
      <c r="CJ148" s="3420"/>
      <c r="CK148" s="3420"/>
      <c r="CL148" s="3420"/>
      <c r="CM148" s="3420"/>
      <c r="CN148" s="3420"/>
      <c r="CO148" s="3421"/>
      <c r="CP148" s="3419"/>
      <c r="CQ148" s="3420"/>
      <c r="CR148" s="3420"/>
      <c r="CS148" s="3420"/>
      <c r="CT148" s="3420"/>
      <c r="CU148" s="3420"/>
      <c r="CV148" s="3420"/>
      <c r="CW148" s="3421"/>
      <c r="CX148" s="3419"/>
      <c r="CY148" s="3420"/>
      <c r="CZ148" s="3420"/>
      <c r="DA148" s="3420"/>
      <c r="DB148" s="3420"/>
      <c r="DC148" s="3420"/>
      <c r="DD148" s="3420"/>
      <c r="DE148" s="3421"/>
      <c r="DF148" s="3421"/>
      <c r="DG148" s="3907" t="s">
        <v>730</v>
      </c>
      <c r="DH148" s="3656"/>
      <c r="DI148" s="3908"/>
      <c r="DJ148" s="3908" t="str">
        <f>IF(T148="","",T148)</f>
        <v>Группа потребителей</v>
      </c>
      <c r="DK148" s="3908"/>
      <c r="DL148" s="3908"/>
    </row>
    <row s="6254" customFormat="1" customHeight="1" ht="21">
      <c r="A149" s="3896"/>
      <c r="B149" s="3896"/>
      <c r="C149" s="3896"/>
      <c r="D149" s="3896"/>
      <c r="E149" s="3897"/>
      <c r="F149" s="3897" t="s">
        <v>92</v>
      </c>
      <c r="G149" s="3897"/>
      <c r="H149" s="3897"/>
      <c r="I149" s="3916"/>
      <c r="J149" s="3916"/>
      <c r="K149" s="3910" t="str">
        <f>J148&amp;".1"</f>
        <v>1.8.1.1.1.1.1</v>
      </c>
      <c r="L149" s="3899" t="s">
        <v>731</v>
      </c>
      <c r="M149" s="3647"/>
      <c r="N149" s="3647"/>
      <c r="O149" s="3647"/>
      <c r="P149" s="3912"/>
      <c r="Q149" s="3912"/>
      <c r="R149" s="3917">
        <v>1</v>
      </c>
      <c r="S149" s="3904" t="str">
        <f>$K149</f>
        <v>1.8.1.1.1.1.1</v>
      </c>
      <c r="T149" s="3920" t="s">
        <v>770</v>
      </c>
      <c r="U149" s="3906"/>
      <c r="V149" s="3422"/>
      <c r="W149" s="3423"/>
      <c r="X149" s="3422"/>
      <c r="Y149" s="3424"/>
      <c r="Z149" s="3425"/>
      <c r="AA149" s="2871" t="s">
        <v>61</v>
      </c>
      <c r="AB149" s="3425"/>
      <c r="AC149" s="2871" t="s">
        <v>61</v>
      </c>
      <c r="AD149" s="3422">
        <v>5165.13</v>
      </c>
      <c r="AE149" s="3423"/>
      <c r="AF149" s="3422"/>
      <c r="AG149" s="3424"/>
      <c r="AH149" s="3425">
        <v>45292</v>
      </c>
      <c r="AI149" s="2871" t="s">
        <v>61</v>
      </c>
      <c r="AJ149" s="3425">
        <v>45473</v>
      </c>
      <c r="AK149" s="2871" t="s">
        <v>61</v>
      </c>
      <c r="AL149" s="3422">
        <v>5493.65</v>
      </c>
      <c r="AM149" s="3423"/>
      <c r="AN149" s="3422"/>
      <c r="AO149" s="3424"/>
      <c r="AP149" s="3425">
        <v>45474</v>
      </c>
      <c r="AQ149" s="2871" t="s">
        <v>61</v>
      </c>
      <c r="AR149" s="3425">
        <v>45657</v>
      </c>
      <c r="AS149" s="2871" t="s">
        <v>61</v>
      </c>
      <c r="AT149" s="3422">
        <v>5407.73</v>
      </c>
      <c r="AU149" s="3423"/>
      <c r="AV149" s="3422"/>
      <c r="AW149" s="3424"/>
      <c r="AX149" s="3425">
        <v>45658</v>
      </c>
      <c r="AY149" s="2871" t="s">
        <v>61</v>
      </c>
      <c r="AZ149" s="3425">
        <v>45838</v>
      </c>
      <c r="BA149" s="2871" t="s">
        <v>61</v>
      </c>
      <c r="BB149" s="3422">
        <v>5407.73</v>
      </c>
      <c r="BC149" s="3423"/>
      <c r="BD149" s="3422"/>
      <c r="BE149" s="3424"/>
      <c r="BF149" s="3425">
        <v>45839</v>
      </c>
      <c r="BG149" s="2871" t="s">
        <v>61</v>
      </c>
      <c r="BH149" s="3425">
        <v>46022</v>
      </c>
      <c r="BI149" s="2871" t="s">
        <v>61</v>
      </c>
      <c r="BJ149" s="3422">
        <v>5407.73</v>
      </c>
      <c r="BK149" s="3423"/>
      <c r="BL149" s="3422"/>
      <c r="BM149" s="3424"/>
      <c r="BN149" s="3425">
        <v>46023</v>
      </c>
      <c r="BO149" s="2871" t="s">
        <v>61</v>
      </c>
      <c r="BP149" s="3425">
        <v>46203</v>
      </c>
      <c r="BQ149" s="2871" t="s">
        <v>61</v>
      </c>
      <c r="BR149" s="3422">
        <v>5624.04</v>
      </c>
      <c r="BS149" s="3423"/>
      <c r="BT149" s="3422"/>
      <c r="BU149" s="3424"/>
      <c r="BV149" s="3425">
        <v>46204</v>
      </c>
      <c r="BW149" s="2871" t="s">
        <v>61</v>
      </c>
      <c r="BX149" s="3425">
        <v>46387</v>
      </c>
      <c r="BY149" s="2871" t="s">
        <v>61</v>
      </c>
      <c r="BZ149" s="3422">
        <v>5624.04</v>
      </c>
      <c r="CA149" s="3423"/>
      <c r="CB149" s="3422"/>
      <c r="CC149" s="3424"/>
      <c r="CD149" s="3425">
        <v>46388</v>
      </c>
      <c r="CE149" s="2871" t="s">
        <v>61</v>
      </c>
      <c r="CF149" s="3425">
        <v>46568</v>
      </c>
      <c r="CG149" s="2871" t="s">
        <v>61</v>
      </c>
      <c r="CH149" s="3422">
        <v>5728.81</v>
      </c>
      <c r="CI149" s="3423"/>
      <c r="CJ149" s="3422"/>
      <c r="CK149" s="3424"/>
      <c r="CL149" s="3425">
        <v>46569</v>
      </c>
      <c r="CM149" s="2871" t="s">
        <v>61</v>
      </c>
      <c r="CN149" s="3425">
        <v>46752</v>
      </c>
      <c r="CO149" s="2871" t="s">
        <v>61</v>
      </c>
      <c r="CP149" s="3422">
        <v>5728.81</v>
      </c>
      <c r="CQ149" s="3423"/>
      <c r="CR149" s="3422"/>
      <c r="CS149" s="3424"/>
      <c r="CT149" s="3425">
        <v>46753</v>
      </c>
      <c r="CU149" s="2871" t="s">
        <v>61</v>
      </c>
      <c r="CV149" s="3425">
        <v>46934</v>
      </c>
      <c r="CW149" s="2871" t="s">
        <v>61</v>
      </c>
      <c r="CX149" s="3422">
        <v>5924.52</v>
      </c>
      <c r="CY149" s="3423"/>
      <c r="CZ149" s="3422"/>
      <c r="DA149" s="3424"/>
      <c r="DB149" s="3425">
        <v>46935</v>
      </c>
      <c r="DC149" s="2871" t="s">
        <v>61</v>
      </c>
      <c r="DD149" s="3425">
        <v>47118</v>
      </c>
      <c r="DE149" s="2871" t="s">
        <v>61</v>
      </c>
      <c r="DF149" s="3423"/>
      <c r="DG149" s="3921" t="s">
        <v>732</v>
      </c>
      <c r="DH149" s="3656">
        <f>STRCHECKDATE(V150:DF150)</f>
      </c>
      <c r="DI149" s="3908"/>
      <c r="DJ149" s="3908" t="str">
        <f>IF(T149="","",T149)</f>
        <v>вода</v>
      </c>
      <c r="DK149" s="3908"/>
      <c r="DL149" s="3908"/>
    </row>
    <row s="6255" customFormat="1" customHeight="1" ht="0.75">
      <c r="A150" s="3896"/>
      <c r="B150" s="3896"/>
      <c r="C150" s="3896"/>
      <c r="D150" s="3896"/>
      <c r="E150" s="3897"/>
      <c r="F150" s="3897" t="s">
        <v>92</v>
      </c>
      <c r="G150" s="3897"/>
      <c r="H150" s="3897"/>
      <c r="I150" s="3916"/>
      <c r="J150" s="3916"/>
      <c r="K150" s="3910"/>
      <c r="L150" s="3899"/>
      <c r="M150" s="3647"/>
      <c r="N150" s="3647"/>
      <c r="O150" s="3647"/>
      <c r="P150" s="3912"/>
      <c r="Q150" s="3912"/>
      <c r="R150" s="3917"/>
      <c r="S150" s="3923"/>
      <c r="T150" s="3906"/>
      <c r="U150" s="3906"/>
      <c r="V150" s="3423"/>
      <c r="W150" s="3423"/>
      <c r="X150" s="3423"/>
      <c r="Y150" s="3427" t="str">
        <f>Z149&amp;"-"&amp;AB149</f>
        <v>-</v>
      </c>
      <c r="Z150" s="3428"/>
      <c r="AA150" s="2871"/>
      <c r="AB150" s="3428"/>
      <c r="AC150" s="2871"/>
      <c r="AD150" s="3423"/>
      <c r="AE150" s="3423"/>
      <c r="AF150" s="3423"/>
      <c r="AG150" s="3427" t="str">
        <f>AH149&amp;"-"&amp;AJ149</f>
        <v>45292-45473</v>
      </c>
      <c r="AH150" s="3428"/>
      <c r="AI150" s="2871"/>
      <c r="AJ150" s="3428"/>
      <c r="AK150" s="2871"/>
      <c r="AL150" s="3423"/>
      <c r="AM150" s="3423"/>
      <c r="AN150" s="3423"/>
      <c r="AO150" s="3427" t="str">
        <f>AP149&amp;"-"&amp;AR149</f>
        <v>45474-45657</v>
      </c>
      <c r="AP150" s="3428"/>
      <c r="AQ150" s="2871"/>
      <c r="AR150" s="3428"/>
      <c r="AS150" s="2871"/>
      <c r="AT150" s="3423"/>
      <c r="AU150" s="3423"/>
      <c r="AV150" s="3423"/>
      <c r="AW150" s="3427" t="str">
        <f>AX149&amp;"-"&amp;AZ149</f>
        <v>45658-45838</v>
      </c>
      <c r="AX150" s="3428"/>
      <c r="AY150" s="2871"/>
      <c r="AZ150" s="3428"/>
      <c r="BA150" s="2871"/>
      <c r="BB150" s="3423"/>
      <c r="BC150" s="3423"/>
      <c r="BD150" s="3423"/>
      <c r="BE150" s="3427" t="str">
        <f>BF149&amp;"-"&amp;BH149</f>
        <v>45839-46022</v>
      </c>
      <c r="BF150" s="3428"/>
      <c r="BG150" s="2871"/>
      <c r="BH150" s="3428"/>
      <c r="BI150" s="2871"/>
      <c r="BJ150" s="3423"/>
      <c r="BK150" s="3423"/>
      <c r="BL150" s="3423"/>
      <c r="BM150" s="3427" t="str">
        <f>BN149&amp;"-"&amp;BP149</f>
        <v>46023-46203</v>
      </c>
      <c r="BN150" s="3428"/>
      <c r="BO150" s="2871"/>
      <c r="BP150" s="3428"/>
      <c r="BQ150" s="2871"/>
      <c r="BR150" s="3423"/>
      <c r="BS150" s="3423"/>
      <c r="BT150" s="3423"/>
      <c r="BU150" s="3427" t="str">
        <f>BV149&amp;"-"&amp;BX149</f>
        <v>46204-46387</v>
      </c>
      <c r="BV150" s="3428"/>
      <c r="BW150" s="2871"/>
      <c r="BX150" s="3428"/>
      <c r="BY150" s="2871"/>
      <c r="BZ150" s="3423"/>
      <c r="CA150" s="3423"/>
      <c r="CB150" s="3423"/>
      <c r="CC150" s="3427" t="str">
        <f>CD149&amp;"-"&amp;CF149</f>
        <v>46388-46568</v>
      </c>
      <c r="CD150" s="3428"/>
      <c r="CE150" s="2871"/>
      <c r="CF150" s="3428"/>
      <c r="CG150" s="2871"/>
      <c r="CH150" s="3423"/>
      <c r="CI150" s="3423"/>
      <c r="CJ150" s="3423"/>
      <c r="CK150" s="3427" t="str">
        <f>CL149&amp;"-"&amp;CN149</f>
        <v>46569-46752</v>
      </c>
      <c r="CL150" s="3428"/>
      <c r="CM150" s="2871"/>
      <c r="CN150" s="3428"/>
      <c r="CO150" s="2871"/>
      <c r="CP150" s="3423"/>
      <c r="CQ150" s="3423"/>
      <c r="CR150" s="3423"/>
      <c r="CS150" s="3427" t="str">
        <f>CT149&amp;"-"&amp;CV149</f>
        <v>46753-46934</v>
      </c>
      <c r="CT150" s="3428"/>
      <c r="CU150" s="2871"/>
      <c r="CV150" s="3428"/>
      <c r="CW150" s="2871"/>
      <c r="CX150" s="3423"/>
      <c r="CY150" s="3423"/>
      <c r="CZ150" s="3423"/>
      <c r="DA150" s="3427" t="str">
        <f>DB149&amp;"-"&amp;DD149</f>
        <v>46935-47118</v>
      </c>
      <c r="DB150" s="3428"/>
      <c r="DC150" s="2871"/>
      <c r="DD150" s="3428"/>
      <c r="DE150" s="2871"/>
      <c r="DF150" s="3423"/>
      <c r="DG150" s="3924"/>
      <c r="DH150" s="3656"/>
      <c r="DI150" s="3908"/>
      <c r="DJ150" s="3908" t="str">
        <f>IF(T150="","",T150)</f>
        <v/>
      </c>
      <c r="DK150" s="3908"/>
      <c r="DL150" s="3908"/>
    </row>
    <row s="6256" customFormat="1" customHeight="1" ht="15">
      <c r="A151" s="3896"/>
      <c r="B151" s="3896"/>
      <c r="C151" s="3896"/>
      <c r="D151" s="3896"/>
      <c r="E151" s="3897"/>
      <c r="F151" s="3897" t="s">
        <v>92</v>
      </c>
      <c r="G151" s="3897"/>
      <c r="H151" s="3897"/>
      <c r="I151" s="3916"/>
      <c r="J151" s="3910"/>
      <c r="K151" s="3896"/>
      <c r="L151" s="3899"/>
      <c r="M151" s="3647"/>
      <c r="N151" s="3647"/>
      <c r="O151" s="3911"/>
      <c r="P151" s="3912"/>
      <c r="Q151" s="3912"/>
      <c r="R151" s="3913"/>
      <c r="S151" s="6257"/>
      <c r="T151" s="6258" t="s">
        <v>733</v>
      </c>
      <c r="U151" s="6259"/>
      <c r="V151" s="6260"/>
      <c r="W151" s="6261"/>
      <c r="X151" s="6262"/>
      <c r="Y151" s="6263"/>
      <c r="Z151" s="6264"/>
      <c r="AA151" s="6265"/>
      <c r="AB151" s="6266"/>
      <c r="AC151" s="6267"/>
      <c r="AD151" s="6268"/>
      <c r="AE151" s="6269"/>
      <c r="AF151" s="6270"/>
      <c r="AG151" s="6271"/>
      <c r="AH151" s="6272"/>
      <c r="AI151" s="6273"/>
      <c r="AJ151" s="6274"/>
      <c r="AK151" s="6275"/>
      <c r="AL151" s="6276"/>
      <c r="AM151" s="6277"/>
      <c r="AN151" s="6278"/>
      <c r="AO151" s="6279"/>
      <c r="AP151" s="6280"/>
      <c r="AQ151" s="6281"/>
      <c r="AR151" s="6282"/>
      <c r="AS151" s="6283"/>
      <c r="AT151" s="6284"/>
      <c r="AU151" s="6285"/>
      <c r="AV151" s="6286"/>
      <c r="AW151" s="6287"/>
      <c r="AX151" s="6288"/>
      <c r="AY151" s="6289"/>
      <c r="AZ151" s="6290"/>
      <c r="BA151" s="6291"/>
      <c r="BB151" s="6292"/>
      <c r="BC151" s="6293"/>
      <c r="BD151" s="6294"/>
      <c r="BE151" s="6295"/>
      <c r="BF151" s="6296"/>
      <c r="BG151" s="6297"/>
      <c r="BH151" s="6298"/>
      <c r="BI151" s="6299"/>
      <c r="BJ151" s="6300"/>
      <c r="BK151" s="6301"/>
      <c r="BL151" s="6302"/>
      <c r="BM151" s="6303"/>
      <c r="BN151" s="6304"/>
      <c r="BO151" s="6305"/>
      <c r="BP151" s="6306"/>
      <c r="BQ151" s="6307"/>
      <c r="BR151" s="6308"/>
      <c r="BS151" s="6309"/>
      <c r="BT151" s="6310"/>
      <c r="BU151" s="6311"/>
      <c r="BV151" s="6312"/>
      <c r="BW151" s="6313"/>
      <c r="BX151" s="6314"/>
      <c r="BY151" s="6315"/>
      <c r="BZ151" s="6316"/>
      <c r="CA151" s="6317"/>
      <c r="CB151" s="6318"/>
      <c r="CC151" s="6319"/>
      <c r="CD151" s="6320"/>
      <c r="CE151" s="6321"/>
      <c r="CF151" s="6322"/>
      <c r="CG151" s="6323"/>
      <c r="CH151" s="6324"/>
      <c r="CI151" s="6325"/>
      <c r="CJ151" s="6326"/>
      <c r="CK151" s="6327"/>
      <c r="CL151" s="6328"/>
      <c r="CM151" s="6329"/>
      <c r="CN151" s="6330"/>
      <c r="CO151" s="6331"/>
      <c r="CP151" s="6332"/>
      <c r="CQ151" s="6333"/>
      <c r="CR151" s="6334"/>
      <c r="CS151" s="6335"/>
      <c r="CT151" s="6336"/>
      <c r="CU151" s="6337"/>
      <c r="CV151" s="6338"/>
      <c r="CW151" s="6339"/>
      <c r="CX151" s="6340"/>
      <c r="CY151" s="6341"/>
      <c r="CZ151" s="6342"/>
      <c r="DA151" s="6343"/>
      <c r="DB151" s="6344"/>
      <c r="DC151" s="6345"/>
      <c r="DD151" s="6346"/>
      <c r="DE151" s="6347"/>
      <c r="DF151" s="6348"/>
      <c r="DG151" s="4018"/>
      <c r="DH151" s="3656"/>
      <c r="DI151" s="3908"/>
      <c r="DJ151" s="3908" t="str">
        <f>IF(T151="","",T151)</f>
        <v>Добавить вид теплоносителя (параметры теплоносителя)</v>
      </c>
      <c r="DK151" s="3908"/>
      <c r="DL151" s="3908"/>
    </row>
    <row s="6349" customFormat="1" customHeight="1" ht="15">
      <c r="A152" s="3896"/>
      <c r="B152" s="3896"/>
      <c r="C152" s="3896"/>
      <c r="D152" s="3896"/>
      <c r="E152" s="3897"/>
      <c r="F152" s="3897" t="s">
        <v>92</v>
      </c>
      <c r="G152" s="3897"/>
      <c r="H152" s="3897"/>
      <c r="I152" s="3910"/>
      <c r="J152" s="3896"/>
      <c r="K152" s="3896"/>
      <c r="L152" s="3899"/>
      <c r="M152" s="3647"/>
      <c r="N152" s="3911"/>
      <c r="O152" s="3911"/>
      <c r="P152" s="3912"/>
      <c r="Q152" s="3912"/>
      <c r="R152" s="3913"/>
      <c r="S152" s="6350"/>
      <c r="T152" s="6351" t="s">
        <v>734</v>
      </c>
      <c r="U152" s="6352"/>
      <c r="V152" s="6353"/>
      <c r="W152" s="6354"/>
      <c r="X152" s="6355"/>
      <c r="Y152" s="6356"/>
      <c r="Z152" s="6357"/>
      <c r="AA152" s="6358"/>
      <c r="AB152" s="6359"/>
      <c r="AC152" s="6360"/>
      <c r="AD152" s="6361"/>
      <c r="AE152" s="6362"/>
      <c r="AF152" s="6363"/>
      <c r="AG152" s="6364"/>
      <c r="AH152" s="6365"/>
      <c r="AI152" s="6366"/>
      <c r="AJ152" s="6367"/>
      <c r="AK152" s="6368"/>
      <c r="AL152" s="6369"/>
      <c r="AM152" s="6370"/>
      <c r="AN152" s="6371"/>
      <c r="AO152" s="6372"/>
      <c r="AP152" s="6373"/>
      <c r="AQ152" s="6374"/>
      <c r="AR152" s="6375"/>
      <c r="AS152" s="6376"/>
      <c r="AT152" s="6377"/>
      <c r="AU152" s="6378"/>
      <c r="AV152" s="6379"/>
      <c r="AW152" s="6380"/>
      <c r="AX152" s="6381"/>
      <c r="AY152" s="6382"/>
      <c r="AZ152" s="6383"/>
      <c r="BA152" s="6384"/>
      <c r="BB152" s="6385"/>
      <c r="BC152" s="6386"/>
      <c r="BD152" s="6387"/>
      <c r="BE152" s="6388"/>
      <c r="BF152" s="6389"/>
      <c r="BG152" s="6390"/>
      <c r="BH152" s="6391"/>
      <c r="BI152" s="6392"/>
      <c r="BJ152" s="6393"/>
      <c r="BK152" s="6394"/>
      <c r="BL152" s="6395"/>
      <c r="BM152" s="6396"/>
      <c r="BN152" s="6397"/>
      <c r="BO152" s="6398"/>
      <c r="BP152" s="6399"/>
      <c r="BQ152" s="6400"/>
      <c r="BR152" s="6401"/>
      <c r="BS152" s="6402"/>
      <c r="BT152" s="6403"/>
      <c r="BU152" s="6404"/>
      <c r="BV152" s="6405"/>
      <c r="BW152" s="6406"/>
      <c r="BX152" s="6407"/>
      <c r="BY152" s="6408"/>
      <c r="BZ152" s="6409"/>
      <c r="CA152" s="6410"/>
      <c r="CB152" s="6411"/>
      <c r="CC152" s="6412"/>
      <c r="CD152" s="6413"/>
      <c r="CE152" s="6414"/>
      <c r="CF152" s="6415"/>
      <c r="CG152" s="6416"/>
      <c r="CH152" s="6417"/>
      <c r="CI152" s="6418"/>
      <c r="CJ152" s="6419"/>
      <c r="CK152" s="6420"/>
      <c r="CL152" s="6421"/>
      <c r="CM152" s="6422"/>
      <c r="CN152" s="6423"/>
      <c r="CO152" s="6424"/>
      <c r="CP152" s="6425"/>
      <c r="CQ152" s="6426"/>
      <c r="CR152" s="6427"/>
      <c r="CS152" s="6428"/>
      <c r="CT152" s="6429"/>
      <c r="CU152" s="6430"/>
      <c r="CV152" s="6431"/>
      <c r="CW152" s="6432"/>
      <c r="CX152" s="6433"/>
      <c r="CY152" s="6434"/>
      <c r="CZ152" s="6435"/>
      <c r="DA152" s="6436"/>
      <c r="DB152" s="6437"/>
      <c r="DC152" s="6438"/>
      <c r="DD152" s="6439"/>
      <c r="DE152" s="6440"/>
      <c r="DF152" s="6441"/>
      <c r="DG152" s="6442"/>
      <c r="DH152" s="3656"/>
      <c r="DI152" s="3908"/>
      <c r="DJ152" s="3908" t="str">
        <f>IF(T152="","",T152)</f>
        <v>Добавить группу потребителей</v>
      </c>
      <c r="DK152" s="3908"/>
      <c r="DL152" s="3908"/>
    </row>
    <row s="6443" customFormat="1" customHeight="1" ht="14.25">
      <c r="A153" s="3896"/>
      <c r="B153" s="3896"/>
      <c r="C153" s="3896"/>
      <c r="D153" s="3896"/>
      <c r="E153" s="3897"/>
      <c r="F153" s="3897" t="s">
        <v>92</v>
      </c>
      <c r="G153" s="3897"/>
      <c r="H153" s="3898"/>
      <c r="I153" s="3896"/>
      <c r="J153" s="3896"/>
      <c r="K153" s="3896"/>
      <c r="L153" s="3899"/>
      <c r="M153" s="3900"/>
      <c r="N153" s="3900"/>
      <c r="O153" s="3647"/>
      <c r="P153" s="4114"/>
      <c r="Q153" s="4115"/>
      <c r="R153" s="4116"/>
      <c r="S153" s="6444"/>
      <c r="T153" s="6445" t="s">
        <v>735</v>
      </c>
      <c r="U153" s="6446"/>
      <c r="V153" s="6447"/>
      <c r="W153" s="6448"/>
      <c r="X153" s="6449"/>
      <c r="Y153" s="6450"/>
      <c r="Z153" s="6451"/>
      <c r="AA153" s="6452"/>
      <c r="AB153" s="6453"/>
      <c r="AC153" s="6454"/>
      <c r="AD153" s="6455"/>
      <c r="AE153" s="6456"/>
      <c r="AF153" s="6457"/>
      <c r="AG153" s="6458"/>
      <c r="AH153" s="6459"/>
      <c r="AI153" s="6460"/>
      <c r="AJ153" s="6461"/>
      <c r="AK153" s="6462"/>
      <c r="AL153" s="6463"/>
      <c r="AM153" s="6464"/>
      <c r="AN153" s="6465"/>
      <c r="AO153" s="6466"/>
      <c r="AP153" s="6467"/>
      <c r="AQ153" s="6468"/>
      <c r="AR153" s="6469"/>
      <c r="AS153" s="6470"/>
      <c r="AT153" s="6471"/>
      <c r="AU153" s="6472"/>
      <c r="AV153" s="6473"/>
      <c r="AW153" s="6474"/>
      <c r="AX153" s="6475"/>
      <c r="AY153" s="6476"/>
      <c r="AZ153" s="6477"/>
      <c r="BA153" s="6478"/>
      <c r="BB153" s="6479"/>
      <c r="BC153" s="6480"/>
      <c r="BD153" s="6481"/>
      <c r="BE153" s="6482"/>
      <c r="BF153" s="6483"/>
      <c r="BG153" s="6484"/>
      <c r="BH153" s="6485"/>
      <c r="BI153" s="6486"/>
      <c r="BJ153" s="6487"/>
      <c r="BK153" s="6488"/>
      <c r="BL153" s="6489"/>
      <c r="BM153" s="6490"/>
      <c r="BN153" s="6491"/>
      <c r="BO153" s="6492"/>
      <c r="BP153" s="6493"/>
      <c r="BQ153" s="6494"/>
      <c r="BR153" s="6495"/>
      <c r="BS153" s="6496"/>
      <c r="BT153" s="6497"/>
      <c r="BU153" s="6498"/>
      <c r="BV153" s="6499"/>
      <c r="BW153" s="6500"/>
      <c r="BX153" s="6501"/>
      <c r="BY153" s="6502"/>
      <c r="BZ153" s="6503"/>
      <c r="CA153" s="6504"/>
      <c r="CB153" s="6505"/>
      <c r="CC153" s="6506"/>
      <c r="CD153" s="6507"/>
      <c r="CE153" s="6508"/>
      <c r="CF153" s="6509"/>
      <c r="CG153" s="6510"/>
      <c r="CH153" s="6511"/>
      <c r="CI153" s="6512"/>
      <c r="CJ153" s="6513"/>
      <c r="CK153" s="6514"/>
      <c r="CL153" s="6515"/>
      <c r="CM153" s="6516"/>
      <c r="CN153" s="6517"/>
      <c r="CO153" s="6518"/>
      <c r="CP153" s="6519"/>
      <c r="CQ153" s="6520"/>
      <c r="CR153" s="6521"/>
      <c r="CS153" s="6522"/>
      <c r="CT153" s="6523"/>
      <c r="CU153" s="6524"/>
      <c r="CV153" s="6525"/>
      <c r="CW153" s="6526"/>
      <c r="CX153" s="6527"/>
      <c r="CY153" s="6528"/>
      <c r="CZ153" s="6529"/>
      <c r="DA153" s="6530"/>
      <c r="DB153" s="6531"/>
      <c r="DC153" s="6532"/>
      <c r="DD153" s="6533"/>
      <c r="DE153" s="6534"/>
      <c r="DF153" s="6535"/>
      <c r="DG153" s="6536"/>
      <c r="DH153" s="3656"/>
      <c r="DI153" s="3908"/>
      <c r="DJ153" s="3908" t="str">
        <f>IF(T153="","",T153)</f>
        <v>Добавить схему подключения</v>
      </c>
      <c r="DK153" s="3908"/>
      <c r="DL153" s="3908"/>
    </row>
    <row s="6537" customFormat="1" customHeight="1" ht="0.75">
      <c r="A154" s="4502"/>
      <c r="B154" s="4502"/>
      <c r="C154" s="4502"/>
      <c r="D154" s="4502"/>
      <c r="E154" s="3897"/>
      <c r="F154" s="3897" t="s">
        <v>92</v>
      </c>
      <c r="G154" s="3898"/>
      <c r="H154" s="4502"/>
      <c r="I154" s="4502"/>
      <c r="J154" s="4502"/>
      <c r="K154" s="4502"/>
      <c r="L154" s="4503"/>
      <c r="M154" s="4504"/>
      <c r="N154" s="4504"/>
      <c r="O154" s="3656"/>
      <c r="P154" s="4505"/>
      <c r="Q154" s="4506"/>
      <c r="R154" s="4505"/>
      <c r="S154" s="4507"/>
      <c r="T154" s="4508" t="s">
        <v>250</v>
      </c>
      <c r="U154" s="3645"/>
      <c r="V154" s="3645"/>
      <c r="W154" s="3645"/>
      <c r="X154" s="3645"/>
      <c r="Y154" s="3645"/>
      <c r="Z154" s="3645"/>
      <c r="AA154" s="3645"/>
      <c r="AB154" s="3645"/>
      <c r="AC154" s="3645"/>
      <c r="AD154" s="3645"/>
      <c r="AE154" s="3645"/>
      <c r="AF154" s="3645"/>
      <c r="AG154" s="3645"/>
      <c r="AH154" s="3645"/>
      <c r="AI154" s="3645"/>
      <c r="AJ154" s="3645"/>
      <c r="AK154" s="3645"/>
      <c r="AL154" s="3645"/>
      <c r="AM154" s="3645"/>
      <c r="AN154" s="3645"/>
      <c r="AO154" s="3645"/>
      <c r="AP154" s="3645"/>
      <c r="AQ154" s="3645"/>
      <c r="AR154" s="3645"/>
      <c r="AS154" s="3645"/>
      <c r="AT154" s="3645"/>
      <c r="AU154" s="3645"/>
      <c r="AV154" s="3645"/>
      <c r="AW154" s="3645"/>
      <c r="AX154" s="3645"/>
      <c r="AY154" s="3645"/>
      <c r="AZ154" s="3645"/>
      <c r="BA154" s="3645"/>
      <c r="BB154" s="3645"/>
      <c r="BC154" s="3645"/>
      <c r="BD154" s="3645"/>
      <c r="BE154" s="3645"/>
      <c r="BF154" s="3645"/>
      <c r="BG154" s="3645"/>
      <c r="BH154" s="3645"/>
      <c r="BI154" s="3645"/>
      <c r="BJ154" s="3645"/>
      <c r="BK154" s="3645"/>
      <c r="BL154" s="3645"/>
      <c r="BM154" s="3645"/>
      <c r="BN154" s="3645"/>
      <c r="BO154" s="3645"/>
      <c r="BP154" s="3645"/>
      <c r="BQ154" s="3645"/>
      <c r="BR154" s="3645"/>
      <c r="BS154" s="3645"/>
      <c r="BT154" s="3645"/>
      <c r="BU154" s="3645"/>
      <c r="BV154" s="3645"/>
      <c r="BW154" s="3645"/>
      <c r="BX154" s="3645"/>
      <c r="BY154" s="3645"/>
      <c r="BZ154" s="3645"/>
      <c r="CA154" s="3645"/>
      <c r="CB154" s="3645"/>
      <c r="CC154" s="3645"/>
      <c r="CD154" s="3645"/>
      <c r="CE154" s="3645"/>
      <c r="CF154" s="3645"/>
      <c r="CG154" s="3645"/>
      <c r="CH154" s="3645"/>
      <c r="CI154" s="3645"/>
      <c r="CJ154" s="3645"/>
      <c r="CK154" s="3645"/>
      <c r="CL154" s="3645"/>
      <c r="CM154" s="3645"/>
      <c r="CN154" s="3645"/>
      <c r="CO154" s="3645"/>
      <c r="CP154" s="3645"/>
      <c r="CQ154" s="3645"/>
      <c r="CR154" s="3645"/>
      <c r="CS154" s="3645"/>
      <c r="CT154" s="3645"/>
      <c r="CU154" s="3645"/>
      <c r="CV154" s="3645"/>
      <c r="CW154" s="3645"/>
      <c r="CX154" s="3645"/>
      <c r="CY154" s="3645"/>
      <c r="CZ154" s="3645"/>
      <c r="DA154" s="3645"/>
      <c r="DB154" s="3645"/>
      <c r="DC154" s="3645"/>
      <c r="DD154" s="3645"/>
      <c r="DE154" s="3645"/>
      <c r="DF154" s="3645"/>
      <c r="DG154" s="3645"/>
      <c r="DH154" s="3656"/>
      <c r="DI154" s="3908"/>
      <c r="DJ154" s="3908" t="str">
        <f>IF(T154="","",T154)</f>
        <v>Добавить источник для дифференциации</v>
      </c>
      <c r="DK154" s="3908"/>
      <c r="DL154" s="3908"/>
    </row>
    <row s="6538" customFormat="1" customHeight="1" ht="0.75">
      <c r="A155" s="4502"/>
      <c r="B155" s="4502"/>
      <c r="C155" s="4502"/>
      <c r="D155" s="4502"/>
      <c r="E155" s="3897"/>
      <c r="F155" s="3898" t="s">
        <v>92</v>
      </c>
      <c r="G155" s="4502"/>
      <c r="H155" s="4502"/>
      <c r="I155" s="4502"/>
      <c r="J155" s="4502"/>
      <c r="K155" s="4502"/>
      <c r="L155" s="4503"/>
      <c r="M155" s="4510"/>
      <c r="N155" s="4510"/>
      <c r="O155" s="3656"/>
      <c r="P155" s="4505"/>
      <c r="Q155" s="4506"/>
      <c r="R155" s="4505"/>
      <c r="S155" s="4511"/>
      <c r="T155" s="4512" t="s">
        <v>251</v>
      </c>
      <c r="U155" s="3646"/>
      <c r="V155" s="3646"/>
      <c r="W155" s="3646"/>
      <c r="X155" s="3646"/>
      <c r="Y155" s="3646"/>
      <c r="Z155" s="3646"/>
      <c r="AA155" s="3646"/>
      <c r="AB155" s="3646"/>
      <c r="AC155" s="3646"/>
      <c r="AD155" s="3646"/>
      <c r="AE155" s="3646"/>
      <c r="AF155" s="3646"/>
      <c r="AG155" s="3646"/>
      <c r="AH155" s="3646"/>
      <c r="AI155" s="3646"/>
      <c r="AJ155" s="3646"/>
      <c r="AK155" s="3646"/>
      <c r="AL155" s="3646"/>
      <c r="AM155" s="3646"/>
      <c r="AN155" s="3646"/>
      <c r="AO155" s="3646"/>
      <c r="AP155" s="3646"/>
      <c r="AQ155" s="3646"/>
      <c r="AR155" s="3646"/>
      <c r="AS155" s="3646"/>
      <c r="AT155" s="3646"/>
      <c r="AU155" s="3646"/>
      <c r="AV155" s="3646"/>
      <c r="AW155" s="3646"/>
      <c r="AX155" s="3646"/>
      <c r="AY155" s="3646"/>
      <c r="AZ155" s="3646"/>
      <c r="BA155" s="3646"/>
      <c r="BB155" s="3646"/>
      <c r="BC155" s="3646"/>
      <c r="BD155" s="3646"/>
      <c r="BE155" s="3646"/>
      <c r="BF155" s="3646"/>
      <c r="BG155" s="3646"/>
      <c r="BH155" s="3646"/>
      <c r="BI155" s="3646"/>
      <c r="BJ155" s="3646"/>
      <c r="BK155" s="3646"/>
      <c r="BL155" s="3646"/>
      <c r="BM155" s="3646"/>
      <c r="BN155" s="3646"/>
      <c r="BO155" s="3646"/>
      <c r="BP155" s="3646"/>
      <c r="BQ155" s="3646"/>
      <c r="BR155" s="3646"/>
      <c r="BS155" s="3646"/>
      <c r="BT155" s="3646"/>
      <c r="BU155" s="3646"/>
      <c r="BV155" s="3646"/>
      <c r="BW155" s="3646"/>
      <c r="BX155" s="3646"/>
      <c r="BY155" s="3646"/>
      <c r="BZ155" s="3646"/>
      <c r="CA155" s="3646"/>
      <c r="CB155" s="3646"/>
      <c r="CC155" s="3646"/>
      <c r="CD155" s="3646"/>
      <c r="CE155" s="3646"/>
      <c r="CF155" s="3646"/>
      <c r="CG155" s="3646"/>
      <c r="CH155" s="3646"/>
      <c r="CI155" s="3646"/>
      <c r="CJ155" s="3646"/>
      <c r="CK155" s="3646"/>
      <c r="CL155" s="3646"/>
      <c r="CM155" s="3646"/>
      <c r="CN155" s="3646"/>
      <c r="CO155" s="3646"/>
      <c r="CP155" s="3646"/>
      <c r="CQ155" s="3646"/>
      <c r="CR155" s="3646"/>
      <c r="CS155" s="3646"/>
      <c r="CT155" s="3646"/>
      <c r="CU155" s="3646"/>
      <c r="CV155" s="3646"/>
      <c r="CW155" s="3646"/>
      <c r="CX155" s="3646"/>
      <c r="CY155" s="3646"/>
      <c r="CZ155" s="3646"/>
      <c r="DA155" s="3646"/>
      <c r="DB155" s="3646"/>
      <c r="DC155" s="3646"/>
      <c r="DD155" s="3646"/>
      <c r="DE155" s="3646"/>
      <c r="DF155" s="3646"/>
      <c r="DG155" s="3646"/>
      <c r="DH155" s="3656"/>
      <c r="DI155" s="3908"/>
      <c r="DJ155" s="3908" t="str">
        <f>IF(T155="","",T155)</f>
        <v>Добавить централизованную систему для дифференциации</v>
      </c>
      <c r="DK155" s="3908"/>
      <c r="DL155" s="3908"/>
    </row>
    <row s="6539" customFormat="1" customHeight="1" ht="21">
      <c r="A156" s="3896"/>
      <c r="B156" s="3896" t="s">
        <v>277</v>
      </c>
      <c r="C156" s="3896"/>
      <c r="D156" s="3896"/>
      <c r="E156" s="3897"/>
      <c r="F156" s="3898" t="s">
        <v>135</v>
      </c>
      <c r="G156" s="3896"/>
      <c r="H156" s="3896"/>
      <c r="I156" s="3896"/>
      <c r="J156" s="3896"/>
      <c r="K156" s="3896"/>
      <c r="L156" s="3899"/>
      <c r="M156" s="3900"/>
      <c r="N156" s="3900"/>
      <c r="O156" s="3900"/>
      <c r="P156" s="4211"/>
      <c r="Q156" s="3902"/>
      <c r="R156" s="3903"/>
      <c r="S156" s="3904" t="str">
        <f>INDEX(PT_DIFFERENTIATION_NUM_TER,MATCH(B156,PT_DIFFERENTIATION_TER_ID,0))</f>
        <v>1.9</v>
      </c>
      <c r="T156" s="4212" t="s">
        <v>719</v>
      </c>
      <c r="U156" s="3906"/>
      <c r="V156" s="3414"/>
      <c r="W156" s="3415"/>
      <c r="X156" s="3415"/>
      <c r="Y156" s="3415"/>
      <c r="Z156" s="3415"/>
      <c r="AA156" s="3415"/>
      <c r="AB156" s="3415"/>
      <c r="AC156" s="3416"/>
      <c r="AD156" s="3414" t="str">
        <f>INDEX(PT_DIFFERENTIATION_TER,MATCH(B156,PT_DIFFERENTIATION_TER_ID,0))</f>
        <v>Территория 9</v>
      </c>
      <c r="AE156" s="3415"/>
      <c r="AF156" s="3415"/>
      <c r="AG156" s="3415"/>
      <c r="AH156" s="3415"/>
      <c r="AI156" s="3415"/>
      <c r="AJ156" s="3415"/>
      <c r="AK156" s="3415"/>
      <c r="AL156" s="3414"/>
      <c r="AM156" s="3415"/>
      <c r="AN156" s="3415"/>
      <c r="AO156" s="3415"/>
      <c r="AP156" s="3415"/>
      <c r="AQ156" s="3415"/>
      <c r="AR156" s="3415"/>
      <c r="AS156" s="3416"/>
      <c r="AT156" s="3414"/>
      <c r="AU156" s="3415"/>
      <c r="AV156" s="3415"/>
      <c r="AW156" s="3415"/>
      <c r="AX156" s="3415"/>
      <c r="AY156" s="3415"/>
      <c r="AZ156" s="3415"/>
      <c r="BA156" s="3416"/>
      <c r="BB156" s="3414"/>
      <c r="BC156" s="3415"/>
      <c r="BD156" s="3415"/>
      <c r="BE156" s="3415"/>
      <c r="BF156" s="3415"/>
      <c r="BG156" s="3415"/>
      <c r="BH156" s="3415"/>
      <c r="BI156" s="3416"/>
      <c r="BJ156" s="3414"/>
      <c r="BK156" s="3415"/>
      <c r="BL156" s="3415"/>
      <c r="BM156" s="3415"/>
      <c r="BN156" s="3415"/>
      <c r="BO156" s="3415"/>
      <c r="BP156" s="3415"/>
      <c r="BQ156" s="3416"/>
      <c r="BR156" s="3414"/>
      <c r="BS156" s="3415"/>
      <c r="BT156" s="3415"/>
      <c r="BU156" s="3415"/>
      <c r="BV156" s="3415"/>
      <c r="BW156" s="3415"/>
      <c r="BX156" s="3415"/>
      <c r="BY156" s="3416"/>
      <c r="BZ156" s="3414"/>
      <c r="CA156" s="3415"/>
      <c r="CB156" s="3415"/>
      <c r="CC156" s="3415"/>
      <c r="CD156" s="3415"/>
      <c r="CE156" s="3415"/>
      <c r="CF156" s="3415"/>
      <c r="CG156" s="3416"/>
      <c r="CH156" s="3414"/>
      <c r="CI156" s="3415"/>
      <c r="CJ156" s="3415"/>
      <c r="CK156" s="3415"/>
      <c r="CL156" s="3415"/>
      <c r="CM156" s="3415"/>
      <c r="CN156" s="3415"/>
      <c r="CO156" s="3416"/>
      <c r="CP156" s="3414"/>
      <c r="CQ156" s="3415"/>
      <c r="CR156" s="3415"/>
      <c r="CS156" s="3415"/>
      <c r="CT156" s="3415"/>
      <c r="CU156" s="3415"/>
      <c r="CV156" s="3415"/>
      <c r="CW156" s="3416"/>
      <c r="CX156" s="3414"/>
      <c r="CY156" s="3415"/>
      <c r="CZ156" s="3415"/>
      <c r="DA156" s="3415"/>
      <c r="DB156" s="3415"/>
      <c r="DC156" s="3415"/>
      <c r="DD156" s="3415"/>
      <c r="DE156" s="3416"/>
      <c r="DF156" s="3416"/>
      <c r="DG156" s="3907" t="s">
        <v>720</v>
      </c>
      <c r="DH156" s="3656"/>
      <c r="DI156" s="3908"/>
      <c r="DJ156" s="3908" t="str">
        <f>IF(T156="","",T156)</f>
        <v>Территория действия тарифа</v>
      </c>
      <c r="DK156" s="3908"/>
      <c r="DL156" s="3908"/>
    </row>
    <row s="6540" customFormat="1" customHeight="1" ht="23.25">
      <c r="A157" s="3896"/>
      <c r="B157" s="3896"/>
      <c r="C157" s="3896" t="s">
        <v>278</v>
      </c>
      <c r="D157" s="3896"/>
      <c r="E157" s="3897"/>
      <c r="F157" s="3897" t="s">
        <v>130</v>
      </c>
      <c r="G157" s="3898">
        <v>1</v>
      </c>
      <c r="H157" s="3896"/>
      <c r="I157" s="3896"/>
      <c r="J157" s="3896"/>
      <c r="K157" s="3896"/>
      <c r="L157" s="3899"/>
      <c r="M157" s="3900"/>
      <c r="N157" s="3900"/>
      <c r="O157" s="3900"/>
      <c r="P157" s="3901"/>
      <c r="Q157" s="3902"/>
      <c r="R157" s="3903"/>
      <c r="S157" s="3904" t="str">
        <f>INDEX(PT_DIFFERENTIATION_NUM_CS,MATCH(C157,PT_DIFFERENTIATION_CS_ID,0))</f>
        <v>1.9.1</v>
      </c>
      <c r="T157" s="4214" t="s">
        <v>721</v>
      </c>
      <c r="U157" s="3906"/>
      <c r="V157" s="3414"/>
      <c r="W157" s="3415"/>
      <c r="X157" s="3415"/>
      <c r="Y157" s="3415"/>
      <c r="Z157" s="3415"/>
      <c r="AA157" s="3415"/>
      <c r="AB157" s="3415"/>
      <c r="AC157" s="3416"/>
      <c r="AD157" s="3414" t="str">
        <f>INDEX(PT_DIFFERENTIATION_CS,MATCH(C157,PT_DIFFERENTIATION_CS_ID,0))</f>
        <v>без дифференциации</v>
      </c>
      <c r="AE157" s="3415"/>
      <c r="AF157" s="3415"/>
      <c r="AG157" s="3415"/>
      <c r="AH157" s="3415"/>
      <c r="AI157" s="3415"/>
      <c r="AJ157" s="3415"/>
      <c r="AK157" s="3415"/>
      <c r="AL157" s="3414"/>
      <c r="AM157" s="3415"/>
      <c r="AN157" s="3415"/>
      <c r="AO157" s="3415"/>
      <c r="AP157" s="3415"/>
      <c r="AQ157" s="3415"/>
      <c r="AR157" s="3415"/>
      <c r="AS157" s="3416"/>
      <c r="AT157" s="3414"/>
      <c r="AU157" s="3415"/>
      <c r="AV157" s="3415"/>
      <c r="AW157" s="3415"/>
      <c r="AX157" s="3415"/>
      <c r="AY157" s="3415"/>
      <c r="AZ157" s="3415"/>
      <c r="BA157" s="3416"/>
      <c r="BB157" s="3414"/>
      <c r="BC157" s="3415"/>
      <c r="BD157" s="3415"/>
      <c r="BE157" s="3415"/>
      <c r="BF157" s="3415"/>
      <c r="BG157" s="3415"/>
      <c r="BH157" s="3415"/>
      <c r="BI157" s="3416"/>
      <c r="BJ157" s="3414"/>
      <c r="BK157" s="3415"/>
      <c r="BL157" s="3415"/>
      <c r="BM157" s="3415"/>
      <c r="BN157" s="3415"/>
      <c r="BO157" s="3415"/>
      <c r="BP157" s="3415"/>
      <c r="BQ157" s="3416"/>
      <c r="BR157" s="3414"/>
      <c r="BS157" s="3415"/>
      <c r="BT157" s="3415"/>
      <c r="BU157" s="3415"/>
      <c r="BV157" s="3415"/>
      <c r="BW157" s="3415"/>
      <c r="BX157" s="3415"/>
      <c r="BY157" s="3416"/>
      <c r="BZ157" s="3414"/>
      <c r="CA157" s="3415"/>
      <c r="CB157" s="3415"/>
      <c r="CC157" s="3415"/>
      <c r="CD157" s="3415"/>
      <c r="CE157" s="3415"/>
      <c r="CF157" s="3415"/>
      <c r="CG157" s="3416"/>
      <c r="CH157" s="3414"/>
      <c r="CI157" s="3415"/>
      <c r="CJ157" s="3415"/>
      <c r="CK157" s="3415"/>
      <c r="CL157" s="3415"/>
      <c r="CM157" s="3415"/>
      <c r="CN157" s="3415"/>
      <c r="CO157" s="3416"/>
      <c r="CP157" s="3414"/>
      <c r="CQ157" s="3415"/>
      <c r="CR157" s="3415"/>
      <c r="CS157" s="3415"/>
      <c r="CT157" s="3415"/>
      <c r="CU157" s="3415"/>
      <c r="CV157" s="3415"/>
      <c r="CW157" s="3416"/>
      <c r="CX157" s="3414"/>
      <c r="CY157" s="3415"/>
      <c r="CZ157" s="3415"/>
      <c r="DA157" s="3415"/>
      <c r="DB157" s="3415"/>
      <c r="DC157" s="3415"/>
      <c r="DD157" s="3415"/>
      <c r="DE157" s="3416"/>
      <c r="DF157" s="3416"/>
      <c r="DG157" s="3907" t="s">
        <v>722</v>
      </c>
      <c r="DH157" s="3656"/>
      <c r="DI157" s="3908"/>
      <c r="DJ157" s="3908" t="str">
        <f>IF(T157="","",T157)</f>
        <v>Наименование системы теплоснабжения </v>
      </c>
      <c r="DK157" s="3908"/>
      <c r="DL157" s="3908"/>
    </row>
    <row s="6541" customFormat="1" customHeight="1" ht="21">
      <c r="A158" s="3896"/>
      <c r="B158" s="3896"/>
      <c r="C158" s="3896"/>
      <c r="D158" s="3896" t="s">
        <v>279</v>
      </c>
      <c r="E158" s="3897"/>
      <c r="F158" s="3897" t="s">
        <v>130</v>
      </c>
      <c r="G158" s="3897"/>
      <c r="H158" s="3898">
        <v>1</v>
      </c>
      <c r="I158" s="3896"/>
      <c r="J158" s="3896"/>
      <c r="K158" s="3896"/>
      <c r="L158" s="3899"/>
      <c r="M158" s="3900"/>
      <c r="N158" s="3900"/>
      <c r="O158" s="3900"/>
      <c r="P158" s="3901"/>
      <c r="Q158" s="3902"/>
      <c r="R158" s="3903"/>
      <c r="S158" s="3904" t="str">
        <f>INDEX(PT_DIFFERENTIATION_NUM_IST_TE,MATCH(D158,PT_DIFFERENTIATION_IST_TE_ID,0))</f>
        <v>1.9.1.1</v>
      </c>
      <c r="T158" s="3905" t="s">
        <v>723</v>
      </c>
      <c r="U158" s="3906"/>
      <c r="V158" s="3414"/>
      <c r="W158" s="3415"/>
      <c r="X158" s="3415"/>
      <c r="Y158" s="3415"/>
      <c r="Z158" s="3415"/>
      <c r="AA158" s="3415"/>
      <c r="AB158" s="3415"/>
      <c r="AC158" s="3416"/>
      <c r="AD158" s="3414" t="str">
        <f>INDEX(PT_DIFFERENTIATION_IST_TE,MATCH(D158,PT_DIFFERENTIATION_IST_TE_ID,0))</f>
        <v>без дифференциации</v>
      </c>
      <c r="AE158" s="3415"/>
      <c r="AF158" s="3415"/>
      <c r="AG158" s="3415"/>
      <c r="AH158" s="3415"/>
      <c r="AI158" s="3415"/>
      <c r="AJ158" s="3415"/>
      <c r="AK158" s="3415"/>
      <c r="AL158" s="3414"/>
      <c r="AM158" s="3415"/>
      <c r="AN158" s="3415"/>
      <c r="AO158" s="3415"/>
      <c r="AP158" s="3415"/>
      <c r="AQ158" s="3415"/>
      <c r="AR158" s="3415"/>
      <c r="AS158" s="3416"/>
      <c r="AT158" s="3414"/>
      <c r="AU158" s="3415"/>
      <c r="AV158" s="3415"/>
      <c r="AW158" s="3415"/>
      <c r="AX158" s="3415"/>
      <c r="AY158" s="3415"/>
      <c r="AZ158" s="3415"/>
      <c r="BA158" s="3416"/>
      <c r="BB158" s="3414"/>
      <c r="BC158" s="3415"/>
      <c r="BD158" s="3415"/>
      <c r="BE158" s="3415"/>
      <c r="BF158" s="3415"/>
      <c r="BG158" s="3415"/>
      <c r="BH158" s="3415"/>
      <c r="BI158" s="3416"/>
      <c r="BJ158" s="3414"/>
      <c r="BK158" s="3415"/>
      <c r="BL158" s="3415"/>
      <c r="BM158" s="3415"/>
      <c r="BN158" s="3415"/>
      <c r="BO158" s="3415"/>
      <c r="BP158" s="3415"/>
      <c r="BQ158" s="3416"/>
      <c r="BR158" s="3414"/>
      <c r="BS158" s="3415"/>
      <c r="BT158" s="3415"/>
      <c r="BU158" s="3415"/>
      <c r="BV158" s="3415"/>
      <c r="BW158" s="3415"/>
      <c r="BX158" s="3415"/>
      <c r="BY158" s="3416"/>
      <c r="BZ158" s="3414"/>
      <c r="CA158" s="3415"/>
      <c r="CB158" s="3415"/>
      <c r="CC158" s="3415"/>
      <c r="CD158" s="3415"/>
      <c r="CE158" s="3415"/>
      <c r="CF158" s="3415"/>
      <c r="CG158" s="3416"/>
      <c r="CH158" s="3414"/>
      <c r="CI158" s="3415"/>
      <c r="CJ158" s="3415"/>
      <c r="CK158" s="3415"/>
      <c r="CL158" s="3415"/>
      <c r="CM158" s="3415"/>
      <c r="CN158" s="3415"/>
      <c r="CO158" s="3416"/>
      <c r="CP158" s="3414"/>
      <c r="CQ158" s="3415"/>
      <c r="CR158" s="3415"/>
      <c r="CS158" s="3415"/>
      <c r="CT158" s="3415"/>
      <c r="CU158" s="3415"/>
      <c r="CV158" s="3415"/>
      <c r="CW158" s="3416"/>
      <c r="CX158" s="3414"/>
      <c r="CY158" s="3415"/>
      <c r="CZ158" s="3415"/>
      <c r="DA158" s="3415"/>
      <c r="DB158" s="3415"/>
      <c r="DC158" s="3415"/>
      <c r="DD158" s="3415"/>
      <c r="DE158" s="3416"/>
      <c r="DF158" s="3416"/>
      <c r="DG158" s="3907" t="s">
        <v>724</v>
      </c>
      <c r="DH158" s="3656"/>
      <c r="DI158" s="3908"/>
      <c r="DJ158" s="3908" t="str">
        <f>IF(T158="","",T158)</f>
        <v>Источник тепловой энергии  </v>
      </c>
      <c r="DK158" s="3908"/>
      <c r="DL158" s="3908"/>
    </row>
    <row s="6542" customFormat="1" customHeight="1" ht="47.25">
      <c r="A159" s="3896"/>
      <c r="B159" s="3896"/>
      <c r="C159" s="3896"/>
      <c r="D159" s="3896"/>
      <c r="E159" s="3897"/>
      <c r="F159" s="3897" t="s">
        <v>130</v>
      </c>
      <c r="G159" s="3897"/>
      <c r="H159" s="3897"/>
      <c r="I159" s="3910" t="str">
        <f>S158&amp;".1"</f>
        <v>1.9.1.1.1</v>
      </c>
      <c r="J159" s="3896"/>
      <c r="K159" s="3896"/>
      <c r="L159" s="3899" t="s">
        <v>725</v>
      </c>
      <c r="M159" s="3647"/>
      <c r="N159" s="3911"/>
      <c r="O159" s="3911"/>
      <c r="P159" s="3912">
        <v>1</v>
      </c>
      <c r="Q159" s="3912"/>
      <c r="R159" s="3913"/>
      <c r="S159" s="3904" t="str">
        <f>$I159</f>
        <v>1.9.1.1.1</v>
      </c>
      <c r="T159" s="3914" t="s">
        <v>726</v>
      </c>
      <c r="U159" s="3906"/>
      <c r="V159" s="3419"/>
      <c r="W159" s="3420"/>
      <c r="X159" s="3420"/>
      <c r="Y159" s="3420"/>
      <c r="Z159" s="3420"/>
      <c r="AA159" s="3420"/>
      <c r="AB159" s="3420"/>
      <c r="AC159" s="3421"/>
      <c r="AD159" s="3419" t="s">
        <v>768</v>
      </c>
      <c r="AE159" s="3420"/>
      <c r="AF159" s="3420"/>
      <c r="AG159" s="3420"/>
      <c r="AH159" s="3420"/>
      <c r="AI159" s="3420"/>
      <c r="AJ159" s="3420"/>
      <c r="AK159" s="3420"/>
      <c r="AL159" s="3419"/>
      <c r="AM159" s="3420"/>
      <c r="AN159" s="3420"/>
      <c r="AO159" s="3420"/>
      <c r="AP159" s="3420"/>
      <c r="AQ159" s="3420"/>
      <c r="AR159" s="3420"/>
      <c r="AS159" s="3421"/>
      <c r="AT159" s="3419"/>
      <c r="AU159" s="3420"/>
      <c r="AV159" s="3420"/>
      <c r="AW159" s="3420"/>
      <c r="AX159" s="3420"/>
      <c r="AY159" s="3420"/>
      <c r="AZ159" s="3420"/>
      <c r="BA159" s="3421"/>
      <c r="BB159" s="3419"/>
      <c r="BC159" s="3420"/>
      <c r="BD159" s="3420"/>
      <c r="BE159" s="3420"/>
      <c r="BF159" s="3420"/>
      <c r="BG159" s="3420"/>
      <c r="BH159" s="3420"/>
      <c r="BI159" s="3421"/>
      <c r="BJ159" s="3419"/>
      <c r="BK159" s="3420"/>
      <c r="BL159" s="3420"/>
      <c r="BM159" s="3420"/>
      <c r="BN159" s="3420"/>
      <c r="BO159" s="3420"/>
      <c r="BP159" s="3420"/>
      <c r="BQ159" s="3421"/>
      <c r="BR159" s="3419"/>
      <c r="BS159" s="3420"/>
      <c r="BT159" s="3420"/>
      <c r="BU159" s="3420"/>
      <c r="BV159" s="3420"/>
      <c r="BW159" s="3420"/>
      <c r="BX159" s="3420"/>
      <c r="BY159" s="3421"/>
      <c r="BZ159" s="3419"/>
      <c r="CA159" s="3420"/>
      <c r="CB159" s="3420"/>
      <c r="CC159" s="3420"/>
      <c r="CD159" s="3420"/>
      <c r="CE159" s="3420"/>
      <c r="CF159" s="3420"/>
      <c r="CG159" s="3421"/>
      <c r="CH159" s="3419"/>
      <c r="CI159" s="3420"/>
      <c r="CJ159" s="3420"/>
      <c r="CK159" s="3420"/>
      <c r="CL159" s="3420"/>
      <c r="CM159" s="3420"/>
      <c r="CN159" s="3420"/>
      <c r="CO159" s="3421"/>
      <c r="CP159" s="3419"/>
      <c r="CQ159" s="3420"/>
      <c r="CR159" s="3420"/>
      <c r="CS159" s="3420"/>
      <c r="CT159" s="3420"/>
      <c r="CU159" s="3420"/>
      <c r="CV159" s="3420"/>
      <c r="CW159" s="3421"/>
      <c r="CX159" s="3419"/>
      <c r="CY159" s="3420"/>
      <c r="CZ159" s="3420"/>
      <c r="DA159" s="3420"/>
      <c r="DB159" s="3420"/>
      <c r="DC159" s="3420"/>
      <c r="DD159" s="3420"/>
      <c r="DE159" s="3421"/>
      <c r="DF159" s="3421"/>
      <c r="DG159" s="3907" t="s">
        <v>727</v>
      </c>
      <c r="DH159" s="3656"/>
      <c r="DI159" s="3908"/>
      <c r="DJ159" s="3908" t="str">
        <f>IF(T159="","",T159)</f>
        <v>Схема подключения теплопотребляющей установки к коллектору источника тепловой энергии</v>
      </c>
      <c r="DK159" s="3908"/>
      <c r="DL159" s="3908"/>
    </row>
    <row s="6543" customFormat="1" customHeight="1" ht="21">
      <c r="A160" s="3896"/>
      <c r="B160" s="3896"/>
      <c r="C160" s="3896"/>
      <c r="D160" s="3896"/>
      <c r="E160" s="3897"/>
      <c r="F160" s="3897" t="s">
        <v>130</v>
      </c>
      <c r="G160" s="3897"/>
      <c r="H160" s="3897"/>
      <c r="I160" s="3916"/>
      <c r="J160" s="3910" t="str">
        <f>I159&amp;".1"</f>
        <v>1.9.1.1.1.1</v>
      </c>
      <c r="K160" s="3896"/>
      <c r="L160" s="3899" t="s">
        <v>728</v>
      </c>
      <c r="M160" s="3647"/>
      <c r="N160" s="3647"/>
      <c r="O160" s="3911"/>
      <c r="P160" s="3912"/>
      <c r="Q160" s="3912">
        <v>1</v>
      </c>
      <c r="R160" s="3917"/>
      <c r="S160" s="3904" t="str">
        <f>$J160</f>
        <v>1.9.1.1.1.1</v>
      </c>
      <c r="T160" s="3918" t="s">
        <v>729</v>
      </c>
      <c r="U160" s="3906"/>
      <c r="V160" s="3419"/>
      <c r="W160" s="3420"/>
      <c r="X160" s="3420"/>
      <c r="Y160" s="3420"/>
      <c r="Z160" s="3420"/>
      <c r="AA160" s="3420"/>
      <c r="AB160" s="3420"/>
      <c r="AC160" s="3421"/>
      <c r="AD160" s="3419" t="s">
        <v>769</v>
      </c>
      <c r="AE160" s="3420"/>
      <c r="AF160" s="3420"/>
      <c r="AG160" s="3420"/>
      <c r="AH160" s="3420"/>
      <c r="AI160" s="3420"/>
      <c r="AJ160" s="3420"/>
      <c r="AK160" s="3420"/>
      <c r="AL160" s="3419"/>
      <c r="AM160" s="3420"/>
      <c r="AN160" s="3420"/>
      <c r="AO160" s="3420"/>
      <c r="AP160" s="3420"/>
      <c r="AQ160" s="3420"/>
      <c r="AR160" s="3420"/>
      <c r="AS160" s="3421"/>
      <c r="AT160" s="3419"/>
      <c r="AU160" s="3420"/>
      <c r="AV160" s="3420"/>
      <c r="AW160" s="3420"/>
      <c r="AX160" s="3420"/>
      <c r="AY160" s="3420"/>
      <c r="AZ160" s="3420"/>
      <c r="BA160" s="3421"/>
      <c r="BB160" s="3419"/>
      <c r="BC160" s="3420"/>
      <c r="BD160" s="3420"/>
      <c r="BE160" s="3420"/>
      <c r="BF160" s="3420"/>
      <c r="BG160" s="3420"/>
      <c r="BH160" s="3420"/>
      <c r="BI160" s="3421"/>
      <c r="BJ160" s="3419"/>
      <c r="BK160" s="3420"/>
      <c r="BL160" s="3420"/>
      <c r="BM160" s="3420"/>
      <c r="BN160" s="3420"/>
      <c r="BO160" s="3420"/>
      <c r="BP160" s="3420"/>
      <c r="BQ160" s="3421"/>
      <c r="BR160" s="3419"/>
      <c r="BS160" s="3420"/>
      <c r="BT160" s="3420"/>
      <c r="BU160" s="3420"/>
      <c r="BV160" s="3420"/>
      <c r="BW160" s="3420"/>
      <c r="BX160" s="3420"/>
      <c r="BY160" s="3421"/>
      <c r="BZ160" s="3419"/>
      <c r="CA160" s="3420"/>
      <c r="CB160" s="3420"/>
      <c r="CC160" s="3420"/>
      <c r="CD160" s="3420"/>
      <c r="CE160" s="3420"/>
      <c r="CF160" s="3420"/>
      <c r="CG160" s="3421"/>
      <c r="CH160" s="3419"/>
      <c r="CI160" s="3420"/>
      <c r="CJ160" s="3420"/>
      <c r="CK160" s="3420"/>
      <c r="CL160" s="3420"/>
      <c r="CM160" s="3420"/>
      <c r="CN160" s="3420"/>
      <c r="CO160" s="3421"/>
      <c r="CP160" s="3419"/>
      <c r="CQ160" s="3420"/>
      <c r="CR160" s="3420"/>
      <c r="CS160" s="3420"/>
      <c r="CT160" s="3420"/>
      <c r="CU160" s="3420"/>
      <c r="CV160" s="3420"/>
      <c r="CW160" s="3421"/>
      <c r="CX160" s="3419"/>
      <c r="CY160" s="3420"/>
      <c r="CZ160" s="3420"/>
      <c r="DA160" s="3420"/>
      <c r="DB160" s="3420"/>
      <c r="DC160" s="3420"/>
      <c r="DD160" s="3420"/>
      <c r="DE160" s="3421"/>
      <c r="DF160" s="3421"/>
      <c r="DG160" s="3907" t="s">
        <v>730</v>
      </c>
      <c r="DH160" s="3656"/>
      <c r="DI160" s="3908"/>
      <c r="DJ160" s="3908" t="str">
        <f>IF(T160="","",T160)</f>
        <v>Группа потребителей</v>
      </c>
      <c r="DK160" s="3908"/>
      <c r="DL160" s="3908"/>
    </row>
    <row s="6544" customFormat="1" customHeight="1" ht="21">
      <c r="A161" s="3896"/>
      <c r="B161" s="3896"/>
      <c r="C161" s="3896"/>
      <c r="D161" s="3896"/>
      <c r="E161" s="3897"/>
      <c r="F161" s="3897" t="s">
        <v>130</v>
      </c>
      <c r="G161" s="3897"/>
      <c r="H161" s="3897"/>
      <c r="I161" s="3916"/>
      <c r="J161" s="3916"/>
      <c r="K161" s="3910" t="str">
        <f>J160&amp;".1"</f>
        <v>1.9.1.1.1.1.1</v>
      </c>
      <c r="L161" s="3899" t="s">
        <v>731</v>
      </c>
      <c r="M161" s="3647"/>
      <c r="N161" s="3647"/>
      <c r="O161" s="3647"/>
      <c r="P161" s="3912"/>
      <c r="Q161" s="3912"/>
      <c r="R161" s="3917">
        <v>1</v>
      </c>
      <c r="S161" s="3904" t="str">
        <f>$K161</f>
        <v>1.9.1.1.1.1.1</v>
      </c>
      <c r="T161" s="3920" t="s">
        <v>770</v>
      </c>
      <c r="U161" s="3906"/>
      <c r="V161" s="3422"/>
      <c r="W161" s="3423"/>
      <c r="X161" s="3422"/>
      <c r="Y161" s="3424"/>
      <c r="Z161" s="3425"/>
      <c r="AA161" s="2871" t="s">
        <v>61</v>
      </c>
      <c r="AB161" s="3425"/>
      <c r="AC161" s="2871" t="s">
        <v>61</v>
      </c>
      <c r="AD161" s="3422">
        <v>5165.13</v>
      </c>
      <c r="AE161" s="3423"/>
      <c r="AF161" s="3422"/>
      <c r="AG161" s="3424"/>
      <c r="AH161" s="3425">
        <v>45292</v>
      </c>
      <c r="AI161" s="2871" t="s">
        <v>61</v>
      </c>
      <c r="AJ161" s="3425">
        <v>45473</v>
      </c>
      <c r="AK161" s="2871" t="s">
        <v>61</v>
      </c>
      <c r="AL161" s="3422">
        <v>5493.65</v>
      </c>
      <c r="AM161" s="3423"/>
      <c r="AN161" s="3422"/>
      <c r="AO161" s="3424"/>
      <c r="AP161" s="3425">
        <v>45474</v>
      </c>
      <c r="AQ161" s="2871" t="s">
        <v>61</v>
      </c>
      <c r="AR161" s="3425">
        <v>45657</v>
      </c>
      <c r="AS161" s="2871" t="s">
        <v>61</v>
      </c>
      <c r="AT161" s="3422">
        <v>5407.73</v>
      </c>
      <c r="AU161" s="3423"/>
      <c r="AV161" s="3422"/>
      <c r="AW161" s="3424"/>
      <c r="AX161" s="3425">
        <v>45658</v>
      </c>
      <c r="AY161" s="2871" t="s">
        <v>61</v>
      </c>
      <c r="AZ161" s="3425">
        <v>45838</v>
      </c>
      <c r="BA161" s="2871" t="s">
        <v>61</v>
      </c>
      <c r="BB161" s="3422">
        <v>5407.73</v>
      </c>
      <c r="BC161" s="3423"/>
      <c r="BD161" s="3422"/>
      <c r="BE161" s="3424"/>
      <c r="BF161" s="3425">
        <v>45839</v>
      </c>
      <c r="BG161" s="2871" t="s">
        <v>61</v>
      </c>
      <c r="BH161" s="3425">
        <v>46022</v>
      </c>
      <c r="BI161" s="2871" t="s">
        <v>61</v>
      </c>
      <c r="BJ161" s="3422">
        <v>5407.73</v>
      </c>
      <c r="BK161" s="3423"/>
      <c r="BL161" s="3422"/>
      <c r="BM161" s="3424"/>
      <c r="BN161" s="3425">
        <v>46023</v>
      </c>
      <c r="BO161" s="2871" t="s">
        <v>61</v>
      </c>
      <c r="BP161" s="3425">
        <v>46203</v>
      </c>
      <c r="BQ161" s="2871" t="s">
        <v>61</v>
      </c>
      <c r="BR161" s="3422">
        <v>5624.04</v>
      </c>
      <c r="BS161" s="3423"/>
      <c r="BT161" s="3422"/>
      <c r="BU161" s="3424"/>
      <c r="BV161" s="3425">
        <v>46204</v>
      </c>
      <c r="BW161" s="2871" t="s">
        <v>61</v>
      </c>
      <c r="BX161" s="3425">
        <v>46387</v>
      </c>
      <c r="BY161" s="2871" t="s">
        <v>61</v>
      </c>
      <c r="BZ161" s="3422">
        <v>5624.04</v>
      </c>
      <c r="CA161" s="3423"/>
      <c r="CB161" s="3422"/>
      <c r="CC161" s="3424"/>
      <c r="CD161" s="3425">
        <v>46388</v>
      </c>
      <c r="CE161" s="2871" t="s">
        <v>61</v>
      </c>
      <c r="CF161" s="3425">
        <v>46568</v>
      </c>
      <c r="CG161" s="2871" t="s">
        <v>61</v>
      </c>
      <c r="CH161" s="3422">
        <v>5728.66</v>
      </c>
      <c r="CI161" s="3423"/>
      <c r="CJ161" s="3422"/>
      <c r="CK161" s="3424"/>
      <c r="CL161" s="3425">
        <v>46569</v>
      </c>
      <c r="CM161" s="2871" t="s">
        <v>61</v>
      </c>
      <c r="CN161" s="3425">
        <v>46752</v>
      </c>
      <c r="CO161" s="2871" t="s">
        <v>61</v>
      </c>
      <c r="CP161" s="3422">
        <v>5728.66</v>
      </c>
      <c r="CQ161" s="3423"/>
      <c r="CR161" s="3422"/>
      <c r="CS161" s="3424"/>
      <c r="CT161" s="3425" t="s">
        <v>771</v>
      </c>
      <c r="CU161" s="2871" t="s">
        <v>61</v>
      </c>
      <c r="CV161" s="3425">
        <v>46934</v>
      </c>
      <c r="CW161" s="2871" t="s">
        <v>61</v>
      </c>
      <c r="CX161" s="3422">
        <v>5924.41</v>
      </c>
      <c r="CY161" s="3423"/>
      <c r="CZ161" s="3422"/>
      <c r="DA161" s="3424"/>
      <c r="DB161" s="3425">
        <v>46935</v>
      </c>
      <c r="DC161" s="2871" t="s">
        <v>61</v>
      </c>
      <c r="DD161" s="3425">
        <v>47118</v>
      </c>
      <c r="DE161" s="2871" t="s">
        <v>61</v>
      </c>
      <c r="DF161" s="3423"/>
      <c r="DG161" s="3921" t="s">
        <v>732</v>
      </c>
      <c r="DH161" s="3656">
        <f>STRCHECKDATE(V162:DF162)</f>
      </c>
      <c r="DI161" s="3908"/>
      <c r="DJ161" s="3908" t="str">
        <f>IF(T161="","",T161)</f>
        <v>вода</v>
      </c>
      <c r="DK161" s="3908"/>
      <c r="DL161" s="3908"/>
    </row>
    <row s="6545" customFormat="1" customHeight="1" ht="0.75">
      <c r="A162" s="3896"/>
      <c r="B162" s="3896"/>
      <c r="C162" s="3896"/>
      <c r="D162" s="3896"/>
      <c r="E162" s="3897"/>
      <c r="F162" s="3897" t="s">
        <v>130</v>
      </c>
      <c r="G162" s="3897"/>
      <c r="H162" s="3897"/>
      <c r="I162" s="3916"/>
      <c r="J162" s="3916"/>
      <c r="K162" s="3910"/>
      <c r="L162" s="3899"/>
      <c r="M162" s="3647"/>
      <c r="N162" s="3647"/>
      <c r="O162" s="3647"/>
      <c r="P162" s="3912"/>
      <c r="Q162" s="3912"/>
      <c r="R162" s="3917"/>
      <c r="S162" s="3923"/>
      <c r="T162" s="3906"/>
      <c r="U162" s="3906"/>
      <c r="V162" s="3423"/>
      <c r="W162" s="3423"/>
      <c r="X162" s="3423"/>
      <c r="Y162" s="3427" t="str">
        <f>Z161&amp;"-"&amp;AB161</f>
        <v>-</v>
      </c>
      <c r="Z162" s="3428"/>
      <c r="AA162" s="2871"/>
      <c r="AB162" s="3428"/>
      <c r="AC162" s="2871"/>
      <c r="AD162" s="3423"/>
      <c r="AE162" s="3423"/>
      <c r="AF162" s="3423"/>
      <c r="AG162" s="3427" t="str">
        <f>AH161&amp;"-"&amp;AJ161</f>
        <v>45292-45473</v>
      </c>
      <c r="AH162" s="3428"/>
      <c r="AI162" s="2871"/>
      <c r="AJ162" s="3428"/>
      <c r="AK162" s="2871"/>
      <c r="AL162" s="3423"/>
      <c r="AM162" s="3423"/>
      <c r="AN162" s="3423"/>
      <c r="AO162" s="3427" t="str">
        <f>AP161&amp;"-"&amp;AR161</f>
        <v>45474-45657</v>
      </c>
      <c r="AP162" s="3428"/>
      <c r="AQ162" s="2871"/>
      <c r="AR162" s="3428"/>
      <c r="AS162" s="2871"/>
      <c r="AT162" s="3423"/>
      <c r="AU162" s="3423"/>
      <c r="AV162" s="3423"/>
      <c r="AW162" s="3427" t="str">
        <f>AX161&amp;"-"&amp;AZ161</f>
        <v>45658-45838</v>
      </c>
      <c r="AX162" s="3428"/>
      <c r="AY162" s="2871"/>
      <c r="AZ162" s="3428"/>
      <c r="BA162" s="2871"/>
      <c r="BB162" s="3423"/>
      <c r="BC162" s="3423"/>
      <c r="BD162" s="3423"/>
      <c r="BE162" s="3427" t="str">
        <f>BF161&amp;"-"&amp;BH161</f>
        <v>45839-46022</v>
      </c>
      <c r="BF162" s="3428"/>
      <c r="BG162" s="2871"/>
      <c r="BH162" s="3428"/>
      <c r="BI162" s="2871"/>
      <c r="BJ162" s="3423"/>
      <c r="BK162" s="3423"/>
      <c r="BL162" s="3423"/>
      <c r="BM162" s="3427" t="str">
        <f>BN161&amp;"-"&amp;BP161</f>
        <v>46023-46203</v>
      </c>
      <c r="BN162" s="3428"/>
      <c r="BO162" s="2871"/>
      <c r="BP162" s="3428"/>
      <c r="BQ162" s="2871"/>
      <c r="BR162" s="3423"/>
      <c r="BS162" s="3423"/>
      <c r="BT162" s="3423"/>
      <c r="BU162" s="3427" t="str">
        <f>BV161&amp;"-"&amp;BX161</f>
        <v>46204-46387</v>
      </c>
      <c r="BV162" s="3428"/>
      <c r="BW162" s="2871"/>
      <c r="BX162" s="3428"/>
      <c r="BY162" s="2871"/>
      <c r="BZ162" s="3423"/>
      <c r="CA162" s="3423"/>
      <c r="CB162" s="3423"/>
      <c r="CC162" s="3427" t="str">
        <f>CD161&amp;"-"&amp;CF161</f>
        <v>46388-46568</v>
      </c>
      <c r="CD162" s="3428"/>
      <c r="CE162" s="2871"/>
      <c r="CF162" s="3428"/>
      <c r="CG162" s="2871"/>
      <c r="CH162" s="3423"/>
      <c r="CI162" s="3423"/>
      <c r="CJ162" s="3423"/>
      <c r="CK162" s="3427" t="str">
        <f>CL161&amp;"-"&amp;CN161</f>
        <v>46569-46752</v>
      </c>
      <c r="CL162" s="3428"/>
      <c r="CM162" s="2871"/>
      <c r="CN162" s="3428"/>
      <c r="CO162" s="2871"/>
      <c r="CP162" s="3423"/>
      <c r="CQ162" s="3423"/>
      <c r="CR162" s="3423"/>
      <c r="CS162" s="3427" t="str">
        <f>CT161&amp;"-"&amp;CV161</f>
        <v>01.01.208-46934</v>
      </c>
      <c r="CT162" s="3428"/>
      <c r="CU162" s="2871"/>
      <c r="CV162" s="3428"/>
      <c r="CW162" s="2871"/>
      <c r="CX162" s="3423"/>
      <c r="CY162" s="3423"/>
      <c r="CZ162" s="3423"/>
      <c r="DA162" s="3427" t="str">
        <f>DB161&amp;"-"&amp;DD161</f>
        <v>46935-47118</v>
      </c>
      <c r="DB162" s="3428"/>
      <c r="DC162" s="2871"/>
      <c r="DD162" s="3428"/>
      <c r="DE162" s="2871"/>
      <c r="DF162" s="3423"/>
      <c r="DG162" s="3924"/>
      <c r="DH162" s="3656"/>
      <c r="DI162" s="3908"/>
      <c r="DJ162" s="3908" t="str">
        <f>IF(T162="","",T162)</f>
        <v/>
      </c>
      <c r="DK162" s="3908"/>
      <c r="DL162" s="3908"/>
    </row>
    <row s="6546" customFormat="1" customHeight="1" ht="15">
      <c r="A163" s="3896"/>
      <c r="B163" s="3896"/>
      <c r="C163" s="3896"/>
      <c r="D163" s="3896"/>
      <c r="E163" s="3897"/>
      <c r="F163" s="3897" t="s">
        <v>130</v>
      </c>
      <c r="G163" s="3897"/>
      <c r="H163" s="3897"/>
      <c r="I163" s="3916"/>
      <c r="J163" s="3910"/>
      <c r="K163" s="3896"/>
      <c r="L163" s="3899"/>
      <c r="M163" s="3647"/>
      <c r="N163" s="3647"/>
      <c r="O163" s="3911"/>
      <c r="P163" s="3912"/>
      <c r="Q163" s="3912"/>
      <c r="R163" s="3913"/>
      <c r="S163" s="6547"/>
      <c r="T163" s="6548" t="s">
        <v>733</v>
      </c>
      <c r="U163" s="6549"/>
      <c r="V163" s="6550"/>
      <c r="W163" s="6551"/>
      <c r="X163" s="6552"/>
      <c r="Y163" s="6553"/>
      <c r="Z163" s="6554"/>
      <c r="AA163" s="6555"/>
      <c r="AB163" s="6556"/>
      <c r="AC163" s="6557"/>
      <c r="AD163" s="6558"/>
      <c r="AE163" s="6559"/>
      <c r="AF163" s="6560"/>
      <c r="AG163" s="6561"/>
      <c r="AH163" s="6562"/>
      <c r="AI163" s="6563"/>
      <c r="AJ163" s="6564"/>
      <c r="AK163" s="6565"/>
      <c r="AL163" s="6566"/>
      <c r="AM163" s="6567"/>
      <c r="AN163" s="6568"/>
      <c r="AO163" s="6569"/>
      <c r="AP163" s="6570"/>
      <c r="AQ163" s="6571"/>
      <c r="AR163" s="6572"/>
      <c r="AS163" s="6573"/>
      <c r="AT163" s="6574"/>
      <c r="AU163" s="6575"/>
      <c r="AV163" s="6576"/>
      <c r="AW163" s="6577"/>
      <c r="AX163" s="6578"/>
      <c r="AY163" s="6579"/>
      <c r="AZ163" s="6580"/>
      <c r="BA163" s="6581"/>
      <c r="BB163" s="6582"/>
      <c r="BC163" s="6583"/>
      <c r="BD163" s="6584"/>
      <c r="BE163" s="6585"/>
      <c r="BF163" s="6586"/>
      <c r="BG163" s="6587"/>
      <c r="BH163" s="6588"/>
      <c r="BI163" s="6589"/>
      <c r="BJ163" s="6590"/>
      <c r="BK163" s="6591"/>
      <c r="BL163" s="6592"/>
      <c r="BM163" s="6593"/>
      <c r="BN163" s="6594"/>
      <c r="BO163" s="6595"/>
      <c r="BP163" s="6596"/>
      <c r="BQ163" s="6597"/>
      <c r="BR163" s="6598"/>
      <c r="BS163" s="6599"/>
      <c r="BT163" s="6600"/>
      <c r="BU163" s="6601"/>
      <c r="BV163" s="6602"/>
      <c r="BW163" s="6603"/>
      <c r="BX163" s="6604"/>
      <c r="BY163" s="6605"/>
      <c r="BZ163" s="6606"/>
      <c r="CA163" s="6607"/>
      <c r="CB163" s="6608"/>
      <c r="CC163" s="6609"/>
      <c r="CD163" s="6610"/>
      <c r="CE163" s="6611"/>
      <c r="CF163" s="6612"/>
      <c r="CG163" s="6613"/>
      <c r="CH163" s="6614"/>
      <c r="CI163" s="6615"/>
      <c r="CJ163" s="6616"/>
      <c r="CK163" s="6617"/>
      <c r="CL163" s="6618"/>
      <c r="CM163" s="6619"/>
      <c r="CN163" s="6620"/>
      <c r="CO163" s="6621"/>
      <c r="CP163" s="6622"/>
      <c r="CQ163" s="6623"/>
      <c r="CR163" s="6624"/>
      <c r="CS163" s="6625"/>
      <c r="CT163" s="6626"/>
      <c r="CU163" s="6627"/>
      <c r="CV163" s="6628"/>
      <c r="CW163" s="6629"/>
      <c r="CX163" s="6630"/>
      <c r="CY163" s="6631"/>
      <c r="CZ163" s="6632"/>
      <c r="DA163" s="6633"/>
      <c r="DB163" s="6634"/>
      <c r="DC163" s="6635"/>
      <c r="DD163" s="6636"/>
      <c r="DE163" s="6637"/>
      <c r="DF163" s="6638"/>
      <c r="DG163" s="4018"/>
      <c r="DH163" s="3656"/>
      <c r="DI163" s="3908"/>
      <c r="DJ163" s="3908" t="str">
        <f>IF(T163="","",T163)</f>
        <v>Добавить вид теплоносителя (параметры теплоносителя)</v>
      </c>
      <c r="DK163" s="3908"/>
      <c r="DL163" s="3908"/>
    </row>
    <row s="6639" customFormat="1" customHeight="1" ht="15">
      <c r="A164" s="3896"/>
      <c r="B164" s="3896"/>
      <c r="C164" s="3896"/>
      <c r="D164" s="3896"/>
      <c r="E164" s="3897"/>
      <c r="F164" s="3897" t="s">
        <v>130</v>
      </c>
      <c r="G164" s="3897"/>
      <c r="H164" s="3897"/>
      <c r="I164" s="3910"/>
      <c r="J164" s="3896"/>
      <c r="K164" s="3896"/>
      <c r="L164" s="3899"/>
      <c r="M164" s="3647"/>
      <c r="N164" s="3911"/>
      <c r="O164" s="3911"/>
      <c r="P164" s="3912"/>
      <c r="Q164" s="3912"/>
      <c r="R164" s="3913"/>
      <c r="S164" s="6640"/>
      <c r="T164" s="6641" t="s">
        <v>734</v>
      </c>
      <c r="U164" s="6642"/>
      <c r="V164" s="6643"/>
      <c r="W164" s="6644"/>
      <c r="X164" s="6645"/>
      <c r="Y164" s="6646"/>
      <c r="Z164" s="6647"/>
      <c r="AA164" s="6648"/>
      <c r="AB164" s="6649"/>
      <c r="AC164" s="6650"/>
      <c r="AD164" s="6651"/>
      <c r="AE164" s="6652"/>
      <c r="AF164" s="6653"/>
      <c r="AG164" s="6654"/>
      <c r="AH164" s="6655"/>
      <c r="AI164" s="6656"/>
      <c r="AJ164" s="6657"/>
      <c r="AK164" s="6658"/>
      <c r="AL164" s="6659"/>
      <c r="AM164" s="6660"/>
      <c r="AN164" s="6661"/>
      <c r="AO164" s="6662"/>
      <c r="AP164" s="6663"/>
      <c r="AQ164" s="6664"/>
      <c r="AR164" s="6665"/>
      <c r="AS164" s="6666"/>
      <c r="AT164" s="6667"/>
      <c r="AU164" s="6668"/>
      <c r="AV164" s="6669"/>
      <c r="AW164" s="6670"/>
      <c r="AX164" s="6671"/>
      <c r="AY164" s="6672"/>
      <c r="AZ164" s="6673"/>
      <c r="BA164" s="6674"/>
      <c r="BB164" s="6675"/>
      <c r="BC164" s="6676"/>
      <c r="BD164" s="6677"/>
      <c r="BE164" s="6678"/>
      <c r="BF164" s="6679"/>
      <c r="BG164" s="6680"/>
      <c r="BH164" s="6681"/>
      <c r="BI164" s="6682"/>
      <c r="BJ164" s="6683"/>
      <c r="BK164" s="6684"/>
      <c r="BL164" s="6685"/>
      <c r="BM164" s="6686"/>
      <c r="BN164" s="6687"/>
      <c r="BO164" s="6688"/>
      <c r="BP164" s="6689"/>
      <c r="BQ164" s="6690"/>
      <c r="BR164" s="6691"/>
      <c r="BS164" s="6692"/>
      <c r="BT164" s="6693"/>
      <c r="BU164" s="6694"/>
      <c r="BV164" s="6695"/>
      <c r="BW164" s="6696"/>
      <c r="BX164" s="6697"/>
      <c r="BY164" s="6698"/>
      <c r="BZ164" s="6699"/>
      <c r="CA164" s="6700"/>
      <c r="CB164" s="6701"/>
      <c r="CC164" s="6702"/>
      <c r="CD164" s="6703"/>
      <c r="CE164" s="6704"/>
      <c r="CF164" s="6705"/>
      <c r="CG164" s="6706"/>
      <c r="CH164" s="6707"/>
      <c r="CI164" s="6708"/>
      <c r="CJ164" s="6709"/>
      <c r="CK164" s="6710"/>
      <c r="CL164" s="6711"/>
      <c r="CM164" s="6712"/>
      <c r="CN164" s="6713"/>
      <c r="CO164" s="6714"/>
      <c r="CP164" s="6715"/>
      <c r="CQ164" s="6716"/>
      <c r="CR164" s="6717"/>
      <c r="CS164" s="6718"/>
      <c r="CT164" s="6719"/>
      <c r="CU164" s="6720"/>
      <c r="CV164" s="6721"/>
      <c r="CW164" s="6722"/>
      <c r="CX164" s="6723"/>
      <c r="CY164" s="6724"/>
      <c r="CZ164" s="6725"/>
      <c r="DA164" s="6726"/>
      <c r="DB164" s="6727"/>
      <c r="DC164" s="6728"/>
      <c r="DD164" s="6729"/>
      <c r="DE164" s="6730"/>
      <c r="DF164" s="6731"/>
      <c r="DG164" s="6732"/>
      <c r="DH164" s="3656"/>
      <c r="DI164" s="3908"/>
      <c r="DJ164" s="3908" t="str">
        <f>IF(T164="","",T164)</f>
        <v>Добавить группу потребителей</v>
      </c>
      <c r="DK164" s="3908"/>
      <c r="DL164" s="3908"/>
    </row>
    <row s="6733" customFormat="1" customHeight="1" ht="14.25">
      <c r="A165" s="3896"/>
      <c r="B165" s="3896"/>
      <c r="C165" s="3896"/>
      <c r="D165" s="3896"/>
      <c r="E165" s="3897"/>
      <c r="F165" s="3897" t="s">
        <v>130</v>
      </c>
      <c r="G165" s="3897"/>
      <c r="H165" s="3898"/>
      <c r="I165" s="3896"/>
      <c r="J165" s="3896"/>
      <c r="K165" s="3896"/>
      <c r="L165" s="3899"/>
      <c r="M165" s="3900"/>
      <c r="N165" s="3900"/>
      <c r="O165" s="3647"/>
      <c r="P165" s="4114"/>
      <c r="Q165" s="4115"/>
      <c r="R165" s="4116"/>
      <c r="S165" s="6734"/>
      <c r="T165" s="6735" t="s">
        <v>735</v>
      </c>
      <c r="U165" s="6736"/>
      <c r="V165" s="6737"/>
      <c r="W165" s="6738"/>
      <c r="X165" s="6739"/>
      <c r="Y165" s="6740"/>
      <c r="Z165" s="6741"/>
      <c r="AA165" s="6742"/>
      <c r="AB165" s="6743"/>
      <c r="AC165" s="6744"/>
      <c r="AD165" s="6745"/>
      <c r="AE165" s="6746"/>
      <c r="AF165" s="6747"/>
      <c r="AG165" s="6748"/>
      <c r="AH165" s="6749"/>
      <c r="AI165" s="6750"/>
      <c r="AJ165" s="6751"/>
      <c r="AK165" s="6752"/>
      <c r="AL165" s="6753"/>
      <c r="AM165" s="6754"/>
      <c r="AN165" s="6755"/>
      <c r="AO165" s="6756"/>
      <c r="AP165" s="6757"/>
      <c r="AQ165" s="6758"/>
      <c r="AR165" s="6759"/>
      <c r="AS165" s="6760"/>
      <c r="AT165" s="6761"/>
      <c r="AU165" s="6762"/>
      <c r="AV165" s="6763"/>
      <c r="AW165" s="6764"/>
      <c r="AX165" s="6765"/>
      <c r="AY165" s="6766"/>
      <c r="AZ165" s="6767"/>
      <c r="BA165" s="6768"/>
      <c r="BB165" s="6769"/>
      <c r="BC165" s="6770"/>
      <c r="BD165" s="6771"/>
      <c r="BE165" s="6772"/>
      <c r="BF165" s="6773"/>
      <c r="BG165" s="6774"/>
      <c r="BH165" s="6775"/>
      <c r="BI165" s="6776"/>
      <c r="BJ165" s="6777"/>
      <c r="BK165" s="6778"/>
      <c r="BL165" s="6779"/>
      <c r="BM165" s="6780"/>
      <c r="BN165" s="6781"/>
      <c r="BO165" s="6782"/>
      <c r="BP165" s="6783"/>
      <c r="BQ165" s="6784"/>
      <c r="BR165" s="6785"/>
      <c r="BS165" s="6786"/>
      <c r="BT165" s="6787"/>
      <c r="BU165" s="6788"/>
      <c r="BV165" s="6789"/>
      <c r="BW165" s="6790"/>
      <c r="BX165" s="6791"/>
      <c r="BY165" s="6792"/>
      <c r="BZ165" s="6793"/>
      <c r="CA165" s="6794"/>
      <c r="CB165" s="6795"/>
      <c r="CC165" s="6796"/>
      <c r="CD165" s="6797"/>
      <c r="CE165" s="6798"/>
      <c r="CF165" s="6799"/>
      <c r="CG165" s="6800"/>
      <c r="CH165" s="6801"/>
      <c r="CI165" s="6802"/>
      <c r="CJ165" s="6803"/>
      <c r="CK165" s="6804"/>
      <c r="CL165" s="6805"/>
      <c r="CM165" s="6806"/>
      <c r="CN165" s="6807"/>
      <c r="CO165" s="6808"/>
      <c r="CP165" s="6809"/>
      <c r="CQ165" s="6810"/>
      <c r="CR165" s="6811"/>
      <c r="CS165" s="6812"/>
      <c r="CT165" s="6813"/>
      <c r="CU165" s="6814"/>
      <c r="CV165" s="6815"/>
      <c r="CW165" s="6816"/>
      <c r="CX165" s="6817"/>
      <c r="CY165" s="6818"/>
      <c r="CZ165" s="6819"/>
      <c r="DA165" s="6820"/>
      <c r="DB165" s="6821"/>
      <c r="DC165" s="6822"/>
      <c r="DD165" s="6823"/>
      <c r="DE165" s="6824"/>
      <c r="DF165" s="6825"/>
      <c r="DG165" s="6826"/>
      <c r="DH165" s="3656"/>
      <c r="DI165" s="3908"/>
      <c r="DJ165" s="3908" t="str">
        <f>IF(T165="","",T165)</f>
        <v>Добавить схему подключения</v>
      </c>
      <c r="DK165" s="3908"/>
      <c r="DL165" s="3908"/>
    </row>
    <row s="6827" customFormat="1" customHeight="1" ht="0.75">
      <c r="A166" s="4502"/>
      <c r="B166" s="4502"/>
      <c r="C166" s="4502"/>
      <c r="D166" s="4502"/>
      <c r="E166" s="3897"/>
      <c r="F166" s="3897" t="s">
        <v>130</v>
      </c>
      <c r="G166" s="3898"/>
      <c r="H166" s="4502"/>
      <c r="I166" s="4502"/>
      <c r="J166" s="4502"/>
      <c r="K166" s="4502"/>
      <c r="L166" s="4503"/>
      <c r="M166" s="4504"/>
      <c r="N166" s="4504"/>
      <c r="O166" s="3656"/>
      <c r="P166" s="4505"/>
      <c r="Q166" s="4506"/>
      <c r="R166" s="4505"/>
      <c r="S166" s="4507"/>
      <c r="T166" s="4508" t="s">
        <v>250</v>
      </c>
      <c r="U166" s="3645"/>
      <c r="V166" s="3645"/>
      <c r="W166" s="3645"/>
      <c r="X166" s="3645"/>
      <c r="Y166" s="3645"/>
      <c r="Z166" s="3645"/>
      <c r="AA166" s="3645"/>
      <c r="AB166" s="3645"/>
      <c r="AC166" s="3645"/>
      <c r="AD166" s="3645"/>
      <c r="AE166" s="3645"/>
      <c r="AF166" s="3645"/>
      <c r="AG166" s="3645"/>
      <c r="AH166" s="3645"/>
      <c r="AI166" s="3645"/>
      <c r="AJ166" s="3645"/>
      <c r="AK166" s="3645"/>
      <c r="AL166" s="3645"/>
      <c r="AM166" s="3645"/>
      <c r="AN166" s="3645"/>
      <c r="AO166" s="3645"/>
      <c r="AP166" s="3645"/>
      <c r="AQ166" s="3645"/>
      <c r="AR166" s="3645"/>
      <c r="AS166" s="3645"/>
      <c r="AT166" s="3645"/>
      <c r="AU166" s="3645"/>
      <c r="AV166" s="3645"/>
      <c r="AW166" s="3645"/>
      <c r="AX166" s="3645"/>
      <c r="AY166" s="3645"/>
      <c r="AZ166" s="3645"/>
      <c r="BA166" s="3645"/>
      <c r="BB166" s="3645"/>
      <c r="BC166" s="3645"/>
      <c r="BD166" s="3645"/>
      <c r="BE166" s="3645"/>
      <c r="BF166" s="3645"/>
      <c r="BG166" s="3645"/>
      <c r="BH166" s="3645"/>
      <c r="BI166" s="3645"/>
      <c r="BJ166" s="3645"/>
      <c r="BK166" s="3645"/>
      <c r="BL166" s="3645"/>
      <c r="BM166" s="3645"/>
      <c r="BN166" s="3645"/>
      <c r="BO166" s="3645"/>
      <c r="BP166" s="3645"/>
      <c r="BQ166" s="3645"/>
      <c r="BR166" s="3645"/>
      <c r="BS166" s="3645"/>
      <c r="BT166" s="3645"/>
      <c r="BU166" s="3645"/>
      <c r="BV166" s="3645"/>
      <c r="BW166" s="3645"/>
      <c r="BX166" s="3645"/>
      <c r="BY166" s="3645"/>
      <c r="BZ166" s="3645"/>
      <c r="CA166" s="3645"/>
      <c r="CB166" s="3645"/>
      <c r="CC166" s="3645"/>
      <c r="CD166" s="3645"/>
      <c r="CE166" s="3645"/>
      <c r="CF166" s="3645"/>
      <c r="CG166" s="3645"/>
      <c r="CH166" s="3645"/>
      <c r="CI166" s="3645"/>
      <c r="CJ166" s="3645"/>
      <c r="CK166" s="3645"/>
      <c r="CL166" s="3645"/>
      <c r="CM166" s="3645"/>
      <c r="CN166" s="3645"/>
      <c r="CO166" s="3645"/>
      <c r="CP166" s="3645"/>
      <c r="CQ166" s="3645"/>
      <c r="CR166" s="3645"/>
      <c r="CS166" s="3645"/>
      <c r="CT166" s="3645"/>
      <c r="CU166" s="3645"/>
      <c r="CV166" s="3645"/>
      <c r="CW166" s="3645"/>
      <c r="CX166" s="3645"/>
      <c r="CY166" s="3645"/>
      <c r="CZ166" s="3645"/>
      <c r="DA166" s="3645"/>
      <c r="DB166" s="3645"/>
      <c r="DC166" s="3645"/>
      <c r="DD166" s="3645"/>
      <c r="DE166" s="3645"/>
      <c r="DF166" s="3645"/>
      <c r="DG166" s="3645"/>
      <c r="DH166" s="3656"/>
      <c r="DI166" s="3908"/>
      <c r="DJ166" s="3908" t="str">
        <f>IF(T166="","",T166)</f>
        <v>Добавить источник для дифференциации</v>
      </c>
      <c r="DK166" s="3908"/>
      <c r="DL166" s="3908"/>
    </row>
    <row s="6828" customFormat="1" customHeight="1" ht="0.75">
      <c r="A167" s="4502"/>
      <c r="B167" s="4502"/>
      <c r="C167" s="4502"/>
      <c r="D167" s="4502"/>
      <c r="E167" s="3897"/>
      <c r="F167" s="3898" t="s">
        <v>130</v>
      </c>
      <c r="G167" s="4502"/>
      <c r="H167" s="4502"/>
      <c r="I167" s="4502"/>
      <c r="J167" s="4502"/>
      <c r="K167" s="4502"/>
      <c r="L167" s="4503"/>
      <c r="M167" s="4510"/>
      <c r="N167" s="4510"/>
      <c r="O167" s="3656"/>
      <c r="P167" s="4505"/>
      <c r="Q167" s="4506"/>
      <c r="R167" s="4505"/>
      <c r="S167" s="4511"/>
      <c r="T167" s="4512" t="s">
        <v>251</v>
      </c>
      <c r="U167" s="3646"/>
      <c r="V167" s="3646"/>
      <c r="W167" s="3646"/>
      <c r="X167" s="3646"/>
      <c r="Y167" s="3646"/>
      <c r="Z167" s="3646"/>
      <c r="AA167" s="3646"/>
      <c r="AB167" s="3646"/>
      <c r="AC167" s="3646"/>
      <c r="AD167" s="3646"/>
      <c r="AE167" s="3646"/>
      <c r="AF167" s="3646"/>
      <c r="AG167" s="3646"/>
      <c r="AH167" s="3646"/>
      <c r="AI167" s="3646"/>
      <c r="AJ167" s="3646"/>
      <c r="AK167" s="3646"/>
      <c r="AL167" s="3646"/>
      <c r="AM167" s="3646"/>
      <c r="AN167" s="3646"/>
      <c r="AO167" s="3646"/>
      <c r="AP167" s="3646"/>
      <c r="AQ167" s="3646"/>
      <c r="AR167" s="3646"/>
      <c r="AS167" s="3646"/>
      <c r="AT167" s="3646"/>
      <c r="AU167" s="3646"/>
      <c r="AV167" s="3646"/>
      <c r="AW167" s="3646"/>
      <c r="AX167" s="3646"/>
      <c r="AY167" s="3646"/>
      <c r="AZ167" s="3646"/>
      <c r="BA167" s="3646"/>
      <c r="BB167" s="3646"/>
      <c r="BC167" s="3646"/>
      <c r="BD167" s="3646"/>
      <c r="BE167" s="3646"/>
      <c r="BF167" s="3646"/>
      <c r="BG167" s="3646"/>
      <c r="BH167" s="3646"/>
      <c r="BI167" s="3646"/>
      <c r="BJ167" s="3646"/>
      <c r="BK167" s="3646"/>
      <c r="BL167" s="3646"/>
      <c r="BM167" s="3646"/>
      <c r="BN167" s="3646"/>
      <c r="BO167" s="3646"/>
      <c r="BP167" s="3646"/>
      <c r="BQ167" s="3646"/>
      <c r="BR167" s="3646"/>
      <c r="BS167" s="3646"/>
      <c r="BT167" s="3646"/>
      <c r="BU167" s="3646"/>
      <c r="BV167" s="3646"/>
      <c r="BW167" s="3646"/>
      <c r="BX167" s="3646"/>
      <c r="BY167" s="3646"/>
      <c r="BZ167" s="3646"/>
      <c r="CA167" s="3646"/>
      <c r="CB167" s="3646"/>
      <c r="CC167" s="3646"/>
      <c r="CD167" s="3646"/>
      <c r="CE167" s="3646"/>
      <c r="CF167" s="3646"/>
      <c r="CG167" s="3646"/>
      <c r="CH167" s="3646"/>
      <c r="CI167" s="3646"/>
      <c r="CJ167" s="3646"/>
      <c r="CK167" s="3646"/>
      <c r="CL167" s="3646"/>
      <c r="CM167" s="3646"/>
      <c r="CN167" s="3646"/>
      <c r="CO167" s="3646"/>
      <c r="CP167" s="3646"/>
      <c r="CQ167" s="3646"/>
      <c r="CR167" s="3646"/>
      <c r="CS167" s="3646"/>
      <c r="CT167" s="3646"/>
      <c r="CU167" s="3646"/>
      <c r="CV167" s="3646"/>
      <c r="CW167" s="3646"/>
      <c r="CX167" s="3646"/>
      <c r="CY167" s="3646"/>
      <c r="CZ167" s="3646"/>
      <c r="DA167" s="3646"/>
      <c r="DB167" s="3646"/>
      <c r="DC167" s="3646"/>
      <c r="DD167" s="3646"/>
      <c r="DE167" s="3646"/>
      <c r="DF167" s="3646"/>
      <c r="DG167" s="3646"/>
      <c r="DH167" s="3656"/>
      <c r="DI167" s="3908"/>
      <c r="DJ167" s="3908" t="str">
        <f>IF(T167="","",T167)</f>
        <v>Добавить централизованную систему для дифференциации</v>
      </c>
      <c r="DK167" s="3908"/>
      <c r="DL167" s="3908"/>
    </row>
    <row s="6829" customFormat="1" customHeight="1" ht="21">
      <c r="A168" s="3896"/>
      <c r="B168" s="3896" t="s">
        <v>280</v>
      </c>
      <c r="C168" s="3896"/>
      <c r="D168" s="3896"/>
      <c r="E168" s="3897"/>
      <c r="F168" s="3898" t="s">
        <v>140</v>
      </c>
      <c r="G168" s="3896"/>
      <c r="H168" s="3896"/>
      <c r="I168" s="3896"/>
      <c r="J168" s="3896"/>
      <c r="K168" s="3896"/>
      <c r="L168" s="3899"/>
      <c r="M168" s="3900"/>
      <c r="N168" s="3900"/>
      <c r="O168" s="3900"/>
      <c r="P168" s="4211"/>
      <c r="Q168" s="3902"/>
      <c r="R168" s="3903"/>
      <c r="S168" s="3904" t="str">
        <f>INDEX(PT_DIFFERENTIATION_NUM_TER,MATCH(B168,PT_DIFFERENTIATION_TER_ID,0))</f>
        <v>1.10</v>
      </c>
      <c r="T168" s="4212" t="s">
        <v>719</v>
      </c>
      <c r="U168" s="3906"/>
      <c r="V168" s="3414"/>
      <c r="W168" s="3415"/>
      <c r="X168" s="3415"/>
      <c r="Y168" s="3415"/>
      <c r="Z168" s="3415"/>
      <c r="AA168" s="3415"/>
      <c r="AB168" s="3415"/>
      <c r="AC168" s="3416"/>
      <c r="AD168" s="3414" t="str">
        <f>INDEX(PT_DIFFERENTIATION_TER,MATCH(B168,PT_DIFFERENTIATION_TER_ID,0))</f>
        <v>Территория 10</v>
      </c>
      <c r="AE168" s="3415"/>
      <c r="AF168" s="3415"/>
      <c r="AG168" s="3415"/>
      <c r="AH168" s="3415"/>
      <c r="AI168" s="3415"/>
      <c r="AJ168" s="3415"/>
      <c r="AK168" s="3415"/>
      <c r="AL168" s="3414"/>
      <c r="AM168" s="3415"/>
      <c r="AN168" s="3415"/>
      <c r="AO168" s="3415"/>
      <c r="AP168" s="3415"/>
      <c r="AQ168" s="3415"/>
      <c r="AR168" s="3415"/>
      <c r="AS168" s="3416"/>
      <c r="AT168" s="3414"/>
      <c r="AU168" s="3415"/>
      <c r="AV168" s="3415"/>
      <c r="AW168" s="3415"/>
      <c r="AX168" s="3415"/>
      <c r="AY168" s="3415"/>
      <c r="AZ168" s="3415"/>
      <c r="BA168" s="3416"/>
      <c r="BB168" s="3414"/>
      <c r="BC168" s="3415"/>
      <c r="BD168" s="3415"/>
      <c r="BE168" s="3415"/>
      <c r="BF168" s="3415"/>
      <c r="BG168" s="3415"/>
      <c r="BH168" s="3415"/>
      <c r="BI168" s="3416"/>
      <c r="BJ168" s="3414"/>
      <c r="BK168" s="3415"/>
      <c r="BL168" s="3415"/>
      <c r="BM168" s="3415"/>
      <c r="BN168" s="3415"/>
      <c r="BO168" s="3415"/>
      <c r="BP168" s="3415"/>
      <c r="BQ168" s="3416"/>
      <c r="BR168" s="3414"/>
      <c r="BS168" s="3415"/>
      <c r="BT168" s="3415"/>
      <c r="BU168" s="3415"/>
      <c r="BV168" s="3415"/>
      <c r="BW168" s="3415"/>
      <c r="BX168" s="3415"/>
      <c r="BY168" s="3416"/>
      <c r="BZ168" s="3414"/>
      <c r="CA168" s="3415"/>
      <c r="CB168" s="3415"/>
      <c r="CC168" s="3415"/>
      <c r="CD168" s="3415"/>
      <c r="CE168" s="3415"/>
      <c r="CF168" s="3415"/>
      <c r="CG168" s="3416"/>
      <c r="CH168" s="3414"/>
      <c r="CI168" s="3415"/>
      <c r="CJ168" s="3415"/>
      <c r="CK168" s="3415"/>
      <c r="CL168" s="3415"/>
      <c r="CM168" s="3415"/>
      <c r="CN168" s="3415"/>
      <c r="CO168" s="3416"/>
      <c r="CP168" s="3414"/>
      <c r="CQ168" s="3415"/>
      <c r="CR168" s="3415"/>
      <c r="CS168" s="3415"/>
      <c r="CT168" s="3415"/>
      <c r="CU168" s="3415"/>
      <c r="CV168" s="3415"/>
      <c r="CW168" s="3416"/>
      <c r="CX168" s="3414"/>
      <c r="CY168" s="3415"/>
      <c r="CZ168" s="3415"/>
      <c r="DA168" s="3415"/>
      <c r="DB168" s="3415"/>
      <c r="DC168" s="3415"/>
      <c r="DD168" s="3415"/>
      <c r="DE168" s="3416"/>
      <c r="DF168" s="3416"/>
      <c r="DG168" s="3907" t="s">
        <v>720</v>
      </c>
      <c r="DH168" s="3656"/>
      <c r="DI168" s="3908"/>
      <c r="DJ168" s="3908" t="str">
        <f>IF(T168="","",T168)</f>
        <v>Территория действия тарифа</v>
      </c>
      <c r="DK168" s="3908"/>
      <c r="DL168" s="3908"/>
    </row>
    <row s="6830" customFormat="1" customHeight="1" ht="23.25">
      <c r="A169" s="3896"/>
      <c r="B169" s="3896"/>
      <c r="C169" s="3896" t="s">
        <v>281</v>
      </c>
      <c r="D169" s="3896"/>
      <c r="E169" s="3897"/>
      <c r="F169" s="3897" t="s">
        <v>135</v>
      </c>
      <c r="G169" s="3898">
        <v>1</v>
      </c>
      <c r="H169" s="3896"/>
      <c r="I169" s="3896"/>
      <c r="J169" s="3896"/>
      <c r="K169" s="3896"/>
      <c r="L169" s="3899"/>
      <c r="M169" s="3900"/>
      <c r="N169" s="3900"/>
      <c r="O169" s="3900"/>
      <c r="P169" s="3901"/>
      <c r="Q169" s="3902"/>
      <c r="R169" s="3903"/>
      <c r="S169" s="3904" t="str">
        <f>INDEX(PT_DIFFERENTIATION_NUM_CS,MATCH(C169,PT_DIFFERENTIATION_CS_ID,0))</f>
        <v>1.10.1</v>
      </c>
      <c r="T169" s="4214" t="s">
        <v>721</v>
      </c>
      <c r="U169" s="3906"/>
      <c r="V169" s="3414"/>
      <c r="W169" s="3415"/>
      <c r="X169" s="3415"/>
      <c r="Y169" s="3415"/>
      <c r="Z169" s="3415"/>
      <c r="AA169" s="3415"/>
      <c r="AB169" s="3415"/>
      <c r="AC169" s="3416"/>
      <c r="AD169" s="3414" t="str">
        <f>INDEX(PT_DIFFERENTIATION_CS,MATCH(C169,PT_DIFFERENTIATION_CS_ID,0))</f>
        <v>без дифференциации</v>
      </c>
      <c r="AE169" s="3415"/>
      <c r="AF169" s="3415"/>
      <c r="AG169" s="3415"/>
      <c r="AH169" s="3415"/>
      <c r="AI169" s="3415"/>
      <c r="AJ169" s="3415"/>
      <c r="AK169" s="3415"/>
      <c r="AL169" s="3414"/>
      <c r="AM169" s="3415"/>
      <c r="AN169" s="3415"/>
      <c r="AO169" s="3415"/>
      <c r="AP169" s="3415"/>
      <c r="AQ169" s="3415"/>
      <c r="AR169" s="3415"/>
      <c r="AS169" s="3416"/>
      <c r="AT169" s="3414"/>
      <c r="AU169" s="3415"/>
      <c r="AV169" s="3415"/>
      <c r="AW169" s="3415"/>
      <c r="AX169" s="3415"/>
      <c r="AY169" s="3415"/>
      <c r="AZ169" s="3415"/>
      <c r="BA169" s="3416"/>
      <c r="BB169" s="3414"/>
      <c r="BC169" s="3415"/>
      <c r="BD169" s="3415"/>
      <c r="BE169" s="3415"/>
      <c r="BF169" s="3415"/>
      <c r="BG169" s="3415"/>
      <c r="BH169" s="3415"/>
      <c r="BI169" s="3416"/>
      <c r="BJ169" s="3414"/>
      <c r="BK169" s="3415"/>
      <c r="BL169" s="3415"/>
      <c r="BM169" s="3415"/>
      <c r="BN169" s="3415"/>
      <c r="BO169" s="3415"/>
      <c r="BP169" s="3415"/>
      <c r="BQ169" s="3416"/>
      <c r="BR169" s="3414"/>
      <c r="BS169" s="3415"/>
      <c r="BT169" s="3415"/>
      <c r="BU169" s="3415"/>
      <c r="BV169" s="3415"/>
      <c r="BW169" s="3415"/>
      <c r="BX169" s="3415"/>
      <c r="BY169" s="3416"/>
      <c r="BZ169" s="3414"/>
      <c r="CA169" s="3415"/>
      <c r="CB169" s="3415"/>
      <c r="CC169" s="3415"/>
      <c r="CD169" s="3415"/>
      <c r="CE169" s="3415"/>
      <c r="CF169" s="3415"/>
      <c r="CG169" s="3416"/>
      <c r="CH169" s="3414"/>
      <c r="CI169" s="3415"/>
      <c r="CJ169" s="3415"/>
      <c r="CK169" s="3415"/>
      <c r="CL169" s="3415"/>
      <c r="CM169" s="3415"/>
      <c r="CN169" s="3415"/>
      <c r="CO169" s="3416"/>
      <c r="CP169" s="3414"/>
      <c r="CQ169" s="3415"/>
      <c r="CR169" s="3415"/>
      <c r="CS169" s="3415"/>
      <c r="CT169" s="3415"/>
      <c r="CU169" s="3415"/>
      <c r="CV169" s="3415"/>
      <c r="CW169" s="3416"/>
      <c r="CX169" s="3414"/>
      <c r="CY169" s="3415"/>
      <c r="CZ169" s="3415"/>
      <c r="DA169" s="3415"/>
      <c r="DB169" s="3415"/>
      <c r="DC169" s="3415"/>
      <c r="DD169" s="3415"/>
      <c r="DE169" s="3416"/>
      <c r="DF169" s="3416"/>
      <c r="DG169" s="3907" t="s">
        <v>722</v>
      </c>
      <c r="DH169" s="3656"/>
      <c r="DI169" s="3908"/>
      <c r="DJ169" s="3908" t="str">
        <f>IF(T169="","",T169)</f>
        <v>Наименование системы теплоснабжения </v>
      </c>
      <c r="DK169" s="3908"/>
      <c r="DL169" s="3908"/>
    </row>
    <row s="6831" customFormat="1" customHeight="1" ht="21">
      <c r="A170" s="3896"/>
      <c r="B170" s="3896"/>
      <c r="C170" s="3896"/>
      <c r="D170" s="3896" t="s">
        <v>282</v>
      </c>
      <c r="E170" s="3897"/>
      <c r="F170" s="3897" t="s">
        <v>135</v>
      </c>
      <c r="G170" s="3897"/>
      <c r="H170" s="3898">
        <v>1</v>
      </c>
      <c r="I170" s="3896"/>
      <c r="J170" s="3896"/>
      <c r="K170" s="3896"/>
      <c r="L170" s="3899"/>
      <c r="M170" s="3900"/>
      <c r="N170" s="3900"/>
      <c r="O170" s="3900"/>
      <c r="P170" s="3901"/>
      <c r="Q170" s="3902"/>
      <c r="R170" s="3903"/>
      <c r="S170" s="3904" t="str">
        <f>INDEX(PT_DIFFERENTIATION_NUM_IST_TE,MATCH(D170,PT_DIFFERENTIATION_IST_TE_ID,0))</f>
        <v>1.10.1.1</v>
      </c>
      <c r="T170" s="3905" t="s">
        <v>723</v>
      </c>
      <c r="U170" s="3906"/>
      <c r="V170" s="3414"/>
      <c r="W170" s="3415"/>
      <c r="X170" s="3415"/>
      <c r="Y170" s="3415"/>
      <c r="Z170" s="3415"/>
      <c r="AA170" s="3415"/>
      <c r="AB170" s="3415"/>
      <c r="AC170" s="3416"/>
      <c r="AD170" s="3414" t="str">
        <f>INDEX(PT_DIFFERENTIATION_IST_TE,MATCH(D170,PT_DIFFERENTIATION_IST_TE_ID,0))</f>
        <v>без дифференциации</v>
      </c>
      <c r="AE170" s="3415"/>
      <c r="AF170" s="3415"/>
      <c r="AG170" s="3415"/>
      <c r="AH170" s="3415"/>
      <c r="AI170" s="3415"/>
      <c r="AJ170" s="3415"/>
      <c r="AK170" s="3415"/>
      <c r="AL170" s="3414"/>
      <c r="AM170" s="3415"/>
      <c r="AN170" s="3415"/>
      <c r="AO170" s="3415"/>
      <c r="AP170" s="3415"/>
      <c r="AQ170" s="3415"/>
      <c r="AR170" s="3415"/>
      <c r="AS170" s="3416"/>
      <c r="AT170" s="3414"/>
      <c r="AU170" s="3415"/>
      <c r="AV170" s="3415"/>
      <c r="AW170" s="3415"/>
      <c r="AX170" s="3415"/>
      <c r="AY170" s="3415"/>
      <c r="AZ170" s="3415"/>
      <c r="BA170" s="3416"/>
      <c r="BB170" s="3414"/>
      <c r="BC170" s="3415"/>
      <c r="BD170" s="3415"/>
      <c r="BE170" s="3415"/>
      <c r="BF170" s="3415"/>
      <c r="BG170" s="3415"/>
      <c r="BH170" s="3415"/>
      <c r="BI170" s="3416"/>
      <c r="BJ170" s="3414"/>
      <c r="BK170" s="3415"/>
      <c r="BL170" s="3415"/>
      <c r="BM170" s="3415"/>
      <c r="BN170" s="3415"/>
      <c r="BO170" s="3415"/>
      <c r="BP170" s="3415"/>
      <c r="BQ170" s="3416"/>
      <c r="BR170" s="3414"/>
      <c r="BS170" s="3415"/>
      <c r="BT170" s="3415"/>
      <c r="BU170" s="3415"/>
      <c r="BV170" s="3415"/>
      <c r="BW170" s="3415"/>
      <c r="BX170" s="3415"/>
      <c r="BY170" s="3416"/>
      <c r="BZ170" s="3414"/>
      <c r="CA170" s="3415"/>
      <c r="CB170" s="3415"/>
      <c r="CC170" s="3415"/>
      <c r="CD170" s="3415"/>
      <c r="CE170" s="3415"/>
      <c r="CF170" s="3415"/>
      <c r="CG170" s="3416"/>
      <c r="CH170" s="3414"/>
      <c r="CI170" s="3415"/>
      <c r="CJ170" s="3415"/>
      <c r="CK170" s="3415"/>
      <c r="CL170" s="3415"/>
      <c r="CM170" s="3415"/>
      <c r="CN170" s="3415"/>
      <c r="CO170" s="3416"/>
      <c r="CP170" s="3414"/>
      <c r="CQ170" s="3415"/>
      <c r="CR170" s="3415"/>
      <c r="CS170" s="3415"/>
      <c r="CT170" s="3415"/>
      <c r="CU170" s="3415"/>
      <c r="CV170" s="3415"/>
      <c r="CW170" s="3416"/>
      <c r="CX170" s="3414"/>
      <c r="CY170" s="3415"/>
      <c r="CZ170" s="3415"/>
      <c r="DA170" s="3415"/>
      <c r="DB170" s="3415"/>
      <c r="DC170" s="3415"/>
      <c r="DD170" s="3415"/>
      <c r="DE170" s="3416"/>
      <c r="DF170" s="3416"/>
      <c r="DG170" s="3907" t="s">
        <v>724</v>
      </c>
      <c r="DH170" s="3656"/>
      <c r="DI170" s="3908"/>
      <c r="DJ170" s="3908" t="str">
        <f>IF(T170="","",T170)</f>
        <v>Источник тепловой энергии  </v>
      </c>
      <c r="DK170" s="3908"/>
      <c r="DL170" s="3908"/>
    </row>
    <row s="6832" customFormat="1" customHeight="1" ht="47.25">
      <c r="A171" s="3896"/>
      <c r="B171" s="3896"/>
      <c r="C171" s="3896"/>
      <c r="D171" s="3896"/>
      <c r="E171" s="3897"/>
      <c r="F171" s="3897" t="s">
        <v>135</v>
      </c>
      <c r="G171" s="3897"/>
      <c r="H171" s="3897"/>
      <c r="I171" s="3910" t="str">
        <f>S170&amp;".1"</f>
        <v>1.10.1.1.1</v>
      </c>
      <c r="J171" s="3896"/>
      <c r="K171" s="3896"/>
      <c r="L171" s="3899" t="s">
        <v>725</v>
      </c>
      <c r="M171" s="3647"/>
      <c r="N171" s="3911"/>
      <c r="O171" s="3911"/>
      <c r="P171" s="3912">
        <v>1</v>
      </c>
      <c r="Q171" s="3912"/>
      <c r="R171" s="3913"/>
      <c r="S171" s="3904" t="str">
        <f>$I171</f>
        <v>1.10.1.1.1</v>
      </c>
      <c r="T171" s="3914" t="s">
        <v>726</v>
      </c>
      <c r="U171" s="3906"/>
      <c r="V171" s="3419"/>
      <c r="W171" s="3420"/>
      <c r="X171" s="3420"/>
      <c r="Y171" s="3420"/>
      <c r="Z171" s="3420"/>
      <c r="AA171" s="3420"/>
      <c r="AB171" s="3420"/>
      <c r="AC171" s="3421"/>
      <c r="AD171" s="3419" t="s">
        <v>768</v>
      </c>
      <c r="AE171" s="3420"/>
      <c r="AF171" s="3420"/>
      <c r="AG171" s="3420"/>
      <c r="AH171" s="3420"/>
      <c r="AI171" s="3420"/>
      <c r="AJ171" s="3420"/>
      <c r="AK171" s="3420"/>
      <c r="AL171" s="3419"/>
      <c r="AM171" s="3420"/>
      <c r="AN171" s="3420"/>
      <c r="AO171" s="3420"/>
      <c r="AP171" s="3420"/>
      <c r="AQ171" s="3420"/>
      <c r="AR171" s="3420"/>
      <c r="AS171" s="3421"/>
      <c r="AT171" s="3419"/>
      <c r="AU171" s="3420"/>
      <c r="AV171" s="3420"/>
      <c r="AW171" s="3420"/>
      <c r="AX171" s="3420"/>
      <c r="AY171" s="3420"/>
      <c r="AZ171" s="3420"/>
      <c r="BA171" s="3421"/>
      <c r="BB171" s="3419"/>
      <c r="BC171" s="3420"/>
      <c r="BD171" s="3420"/>
      <c r="BE171" s="3420"/>
      <c r="BF171" s="3420"/>
      <c r="BG171" s="3420"/>
      <c r="BH171" s="3420"/>
      <c r="BI171" s="3421"/>
      <c r="BJ171" s="3419"/>
      <c r="BK171" s="3420"/>
      <c r="BL171" s="3420"/>
      <c r="BM171" s="3420"/>
      <c r="BN171" s="3420"/>
      <c r="BO171" s="3420"/>
      <c r="BP171" s="3420"/>
      <c r="BQ171" s="3421"/>
      <c r="BR171" s="3419"/>
      <c r="BS171" s="3420"/>
      <c r="BT171" s="3420"/>
      <c r="BU171" s="3420"/>
      <c r="BV171" s="3420"/>
      <c r="BW171" s="3420"/>
      <c r="BX171" s="3420"/>
      <c r="BY171" s="3421"/>
      <c r="BZ171" s="3419"/>
      <c r="CA171" s="3420"/>
      <c r="CB171" s="3420"/>
      <c r="CC171" s="3420"/>
      <c r="CD171" s="3420"/>
      <c r="CE171" s="3420"/>
      <c r="CF171" s="3420"/>
      <c r="CG171" s="3421"/>
      <c r="CH171" s="3419"/>
      <c r="CI171" s="3420"/>
      <c r="CJ171" s="3420"/>
      <c r="CK171" s="3420"/>
      <c r="CL171" s="3420"/>
      <c r="CM171" s="3420"/>
      <c r="CN171" s="3420"/>
      <c r="CO171" s="3421"/>
      <c r="CP171" s="3419"/>
      <c r="CQ171" s="3420"/>
      <c r="CR171" s="3420"/>
      <c r="CS171" s="3420"/>
      <c r="CT171" s="3420"/>
      <c r="CU171" s="3420"/>
      <c r="CV171" s="3420"/>
      <c r="CW171" s="3421"/>
      <c r="CX171" s="3419"/>
      <c r="CY171" s="3420"/>
      <c r="CZ171" s="3420"/>
      <c r="DA171" s="3420"/>
      <c r="DB171" s="3420"/>
      <c r="DC171" s="3420"/>
      <c r="DD171" s="3420"/>
      <c r="DE171" s="3421"/>
      <c r="DF171" s="3421"/>
      <c r="DG171" s="3907" t="s">
        <v>727</v>
      </c>
      <c r="DH171" s="3656"/>
      <c r="DI171" s="3908"/>
      <c r="DJ171" s="3908" t="str">
        <f>IF(T171="","",T171)</f>
        <v>Схема подключения теплопотребляющей установки к коллектору источника тепловой энергии</v>
      </c>
      <c r="DK171" s="3908"/>
      <c r="DL171" s="3908"/>
    </row>
    <row s="6833" customFormat="1" customHeight="1" ht="21">
      <c r="A172" s="3896"/>
      <c r="B172" s="3896"/>
      <c r="C172" s="3896"/>
      <c r="D172" s="3896"/>
      <c r="E172" s="3897"/>
      <c r="F172" s="3897" t="s">
        <v>135</v>
      </c>
      <c r="G172" s="3897"/>
      <c r="H172" s="3897"/>
      <c r="I172" s="3916"/>
      <c r="J172" s="3910" t="str">
        <f>I171&amp;".1"</f>
        <v>1.10.1.1.1.1</v>
      </c>
      <c r="K172" s="3896"/>
      <c r="L172" s="3899" t="s">
        <v>728</v>
      </c>
      <c r="M172" s="3647"/>
      <c r="N172" s="3647"/>
      <c r="O172" s="3911"/>
      <c r="P172" s="3912"/>
      <c r="Q172" s="3912">
        <v>1</v>
      </c>
      <c r="R172" s="3917"/>
      <c r="S172" s="3904" t="str">
        <f>$J172</f>
        <v>1.10.1.1.1.1</v>
      </c>
      <c r="T172" s="3918" t="s">
        <v>729</v>
      </c>
      <c r="U172" s="3906"/>
      <c r="V172" s="3419"/>
      <c r="W172" s="3420"/>
      <c r="X172" s="3420"/>
      <c r="Y172" s="3420"/>
      <c r="Z172" s="3420"/>
      <c r="AA172" s="3420"/>
      <c r="AB172" s="3420"/>
      <c r="AC172" s="3421"/>
      <c r="AD172" s="3419" t="s">
        <v>769</v>
      </c>
      <c r="AE172" s="3420"/>
      <c r="AF172" s="3420"/>
      <c r="AG172" s="3420"/>
      <c r="AH172" s="3420"/>
      <c r="AI172" s="3420"/>
      <c r="AJ172" s="3420"/>
      <c r="AK172" s="3420"/>
      <c r="AL172" s="3419"/>
      <c r="AM172" s="3420"/>
      <c r="AN172" s="3420"/>
      <c r="AO172" s="3420"/>
      <c r="AP172" s="3420"/>
      <c r="AQ172" s="3420"/>
      <c r="AR172" s="3420"/>
      <c r="AS172" s="3421"/>
      <c r="AT172" s="3419"/>
      <c r="AU172" s="3420"/>
      <c r="AV172" s="3420"/>
      <c r="AW172" s="3420"/>
      <c r="AX172" s="3420"/>
      <c r="AY172" s="3420"/>
      <c r="AZ172" s="3420"/>
      <c r="BA172" s="3421"/>
      <c r="BB172" s="3419"/>
      <c r="BC172" s="3420"/>
      <c r="BD172" s="3420"/>
      <c r="BE172" s="3420"/>
      <c r="BF172" s="3420"/>
      <c r="BG172" s="3420"/>
      <c r="BH172" s="3420"/>
      <c r="BI172" s="3421"/>
      <c r="BJ172" s="3419"/>
      <c r="BK172" s="3420"/>
      <c r="BL172" s="3420"/>
      <c r="BM172" s="3420"/>
      <c r="BN172" s="3420"/>
      <c r="BO172" s="3420"/>
      <c r="BP172" s="3420"/>
      <c r="BQ172" s="3421"/>
      <c r="BR172" s="3419"/>
      <c r="BS172" s="3420"/>
      <c r="BT172" s="3420"/>
      <c r="BU172" s="3420"/>
      <c r="BV172" s="3420"/>
      <c r="BW172" s="3420"/>
      <c r="BX172" s="3420"/>
      <c r="BY172" s="3421"/>
      <c r="BZ172" s="3419"/>
      <c r="CA172" s="3420"/>
      <c r="CB172" s="3420"/>
      <c r="CC172" s="3420"/>
      <c r="CD172" s="3420"/>
      <c r="CE172" s="3420"/>
      <c r="CF172" s="3420"/>
      <c r="CG172" s="3421"/>
      <c r="CH172" s="3419"/>
      <c r="CI172" s="3420"/>
      <c r="CJ172" s="3420"/>
      <c r="CK172" s="3420"/>
      <c r="CL172" s="3420"/>
      <c r="CM172" s="3420"/>
      <c r="CN172" s="3420"/>
      <c r="CO172" s="3421"/>
      <c r="CP172" s="3419"/>
      <c r="CQ172" s="3420"/>
      <c r="CR172" s="3420"/>
      <c r="CS172" s="3420"/>
      <c r="CT172" s="3420"/>
      <c r="CU172" s="3420"/>
      <c r="CV172" s="3420"/>
      <c r="CW172" s="3421"/>
      <c r="CX172" s="3419"/>
      <c r="CY172" s="3420"/>
      <c r="CZ172" s="3420"/>
      <c r="DA172" s="3420"/>
      <c r="DB172" s="3420"/>
      <c r="DC172" s="3420"/>
      <c r="DD172" s="3420"/>
      <c r="DE172" s="3421"/>
      <c r="DF172" s="3421"/>
      <c r="DG172" s="3907" t="s">
        <v>730</v>
      </c>
      <c r="DH172" s="3656"/>
      <c r="DI172" s="3908"/>
      <c r="DJ172" s="3908" t="str">
        <f>IF(T172="","",T172)</f>
        <v>Группа потребителей</v>
      </c>
      <c r="DK172" s="3908"/>
      <c r="DL172" s="3908"/>
    </row>
    <row s="6834" customFormat="1" customHeight="1" ht="21">
      <c r="A173" s="3896"/>
      <c r="B173" s="3896"/>
      <c r="C173" s="3896"/>
      <c r="D173" s="3896"/>
      <c r="E173" s="3897"/>
      <c r="F173" s="3897" t="s">
        <v>135</v>
      </c>
      <c r="G173" s="3897"/>
      <c r="H173" s="3897"/>
      <c r="I173" s="3916"/>
      <c r="J173" s="3916"/>
      <c r="K173" s="3910" t="str">
        <f>J172&amp;".1"</f>
        <v>1.10.1.1.1.1.1</v>
      </c>
      <c r="L173" s="3899" t="s">
        <v>731</v>
      </c>
      <c r="M173" s="3647"/>
      <c r="N173" s="3647"/>
      <c r="O173" s="3647"/>
      <c r="P173" s="3912"/>
      <c r="Q173" s="3912"/>
      <c r="R173" s="3917">
        <v>1</v>
      </c>
      <c r="S173" s="3904" t="str">
        <f>$K173</f>
        <v>1.10.1.1.1.1.1</v>
      </c>
      <c r="T173" s="3920" t="s">
        <v>770</v>
      </c>
      <c r="U173" s="3906"/>
      <c r="V173" s="3422"/>
      <c r="W173" s="3423"/>
      <c r="X173" s="3422"/>
      <c r="Y173" s="3424"/>
      <c r="Z173" s="3425"/>
      <c r="AA173" s="2871" t="s">
        <v>61</v>
      </c>
      <c r="AB173" s="3425"/>
      <c r="AC173" s="2871" t="s">
        <v>61</v>
      </c>
      <c r="AD173" s="3422">
        <v>5211.17</v>
      </c>
      <c r="AE173" s="3423"/>
      <c r="AF173" s="3422"/>
      <c r="AG173" s="3424"/>
      <c r="AH173" s="3425">
        <v>45292</v>
      </c>
      <c r="AI173" s="2871" t="s">
        <v>61</v>
      </c>
      <c r="AJ173" s="3425">
        <v>45473</v>
      </c>
      <c r="AK173" s="2871" t="s">
        <v>61</v>
      </c>
      <c r="AL173" s="3422">
        <v>5493.65</v>
      </c>
      <c r="AM173" s="3423"/>
      <c r="AN173" s="3422"/>
      <c r="AO173" s="3424"/>
      <c r="AP173" s="3425">
        <v>45474</v>
      </c>
      <c r="AQ173" s="2871" t="s">
        <v>61</v>
      </c>
      <c r="AR173" s="3425">
        <v>45657</v>
      </c>
      <c r="AS173" s="2871" t="s">
        <v>61</v>
      </c>
      <c r="AT173" s="3422">
        <v>5407.73</v>
      </c>
      <c r="AU173" s="3423"/>
      <c r="AV173" s="3422"/>
      <c r="AW173" s="3424"/>
      <c r="AX173" s="3425">
        <v>45658</v>
      </c>
      <c r="AY173" s="2871" t="s">
        <v>61</v>
      </c>
      <c r="AZ173" s="3425">
        <v>45838</v>
      </c>
      <c r="BA173" s="2871" t="s">
        <v>61</v>
      </c>
      <c r="BB173" s="3422">
        <v>5407.73</v>
      </c>
      <c r="BC173" s="3423"/>
      <c r="BD173" s="3422"/>
      <c r="BE173" s="3424"/>
      <c r="BF173" s="3425">
        <v>45839</v>
      </c>
      <c r="BG173" s="2871" t="s">
        <v>61</v>
      </c>
      <c r="BH173" s="3425">
        <v>46022</v>
      </c>
      <c r="BI173" s="2871" t="s">
        <v>61</v>
      </c>
      <c r="BJ173" s="3422">
        <v>5407.73</v>
      </c>
      <c r="BK173" s="3423"/>
      <c r="BL173" s="3422"/>
      <c r="BM173" s="3424"/>
      <c r="BN173" s="3425">
        <v>46023</v>
      </c>
      <c r="BO173" s="2871" t="s">
        <v>61</v>
      </c>
      <c r="BP173" s="3425">
        <v>46203</v>
      </c>
      <c r="BQ173" s="2871" t="s">
        <v>61</v>
      </c>
      <c r="BR173" s="3422">
        <v>5624.04</v>
      </c>
      <c r="BS173" s="3423"/>
      <c r="BT173" s="3422"/>
      <c r="BU173" s="3424"/>
      <c r="BV173" s="3425">
        <v>46204</v>
      </c>
      <c r="BW173" s="2871" t="s">
        <v>61</v>
      </c>
      <c r="BX173" s="3425">
        <v>46387</v>
      </c>
      <c r="BY173" s="2871" t="s">
        <v>61</v>
      </c>
      <c r="BZ173" s="3422">
        <v>5624.04</v>
      </c>
      <c r="CA173" s="3423"/>
      <c r="CB173" s="3422"/>
      <c r="CC173" s="3424"/>
      <c r="CD173" s="3425">
        <v>46388</v>
      </c>
      <c r="CE173" s="2871" t="s">
        <v>61</v>
      </c>
      <c r="CF173" s="3425">
        <v>46568</v>
      </c>
      <c r="CG173" s="2871" t="s">
        <v>61</v>
      </c>
      <c r="CH173" s="3422">
        <v>5735.19</v>
      </c>
      <c r="CI173" s="3423"/>
      <c r="CJ173" s="3422"/>
      <c r="CK173" s="3424"/>
      <c r="CL173" s="3425">
        <v>46569</v>
      </c>
      <c r="CM173" s="2871" t="s">
        <v>61</v>
      </c>
      <c r="CN173" s="3425">
        <v>46752</v>
      </c>
      <c r="CO173" s="2871" t="s">
        <v>61</v>
      </c>
      <c r="CP173" s="3422">
        <v>5735.19</v>
      </c>
      <c r="CQ173" s="3423"/>
      <c r="CR173" s="3422"/>
      <c r="CS173" s="3424"/>
      <c r="CT173" s="3425">
        <v>46753</v>
      </c>
      <c r="CU173" s="2871" t="s">
        <v>61</v>
      </c>
      <c r="CV173" s="3425">
        <v>46934</v>
      </c>
      <c r="CW173" s="2871" t="s">
        <v>61</v>
      </c>
      <c r="CX173" s="3422">
        <v>5928.76</v>
      </c>
      <c r="CY173" s="3423"/>
      <c r="CZ173" s="3422"/>
      <c r="DA173" s="3424"/>
      <c r="DB173" s="3425">
        <v>46935</v>
      </c>
      <c r="DC173" s="2871" t="s">
        <v>61</v>
      </c>
      <c r="DD173" s="3425">
        <v>47118</v>
      </c>
      <c r="DE173" s="2871" t="s">
        <v>61</v>
      </c>
      <c r="DF173" s="3423"/>
      <c r="DG173" s="3921" t="s">
        <v>732</v>
      </c>
      <c r="DH173" s="3656">
        <f>STRCHECKDATE(V174:DF174)</f>
      </c>
      <c r="DI173" s="3908"/>
      <c r="DJ173" s="3908" t="str">
        <f>IF(T173="","",T173)</f>
        <v>вода</v>
      </c>
      <c r="DK173" s="3908"/>
      <c r="DL173" s="3908"/>
    </row>
    <row s="6835" customFormat="1" customHeight="1" ht="0.75">
      <c r="A174" s="3896"/>
      <c r="B174" s="3896"/>
      <c r="C174" s="3896"/>
      <c r="D174" s="3896"/>
      <c r="E174" s="3897"/>
      <c r="F174" s="3897" t="s">
        <v>135</v>
      </c>
      <c r="G174" s="3897"/>
      <c r="H174" s="3897"/>
      <c r="I174" s="3916"/>
      <c r="J174" s="3916"/>
      <c r="K174" s="3910"/>
      <c r="L174" s="3899"/>
      <c r="M174" s="3647"/>
      <c r="N174" s="3647"/>
      <c r="O174" s="3647"/>
      <c r="P174" s="3912"/>
      <c r="Q174" s="3912"/>
      <c r="R174" s="3917"/>
      <c r="S174" s="3923"/>
      <c r="T174" s="3906"/>
      <c r="U174" s="3906"/>
      <c r="V174" s="3423"/>
      <c r="W174" s="3423"/>
      <c r="X174" s="3423"/>
      <c r="Y174" s="3427" t="str">
        <f>Z173&amp;"-"&amp;AB173</f>
        <v>-</v>
      </c>
      <c r="Z174" s="3428"/>
      <c r="AA174" s="2871"/>
      <c r="AB174" s="3428"/>
      <c r="AC174" s="2871"/>
      <c r="AD174" s="3423"/>
      <c r="AE174" s="3423"/>
      <c r="AF174" s="3423"/>
      <c r="AG174" s="3427" t="str">
        <f>AH173&amp;"-"&amp;AJ173</f>
        <v>45292-45473</v>
      </c>
      <c r="AH174" s="3428"/>
      <c r="AI174" s="2871"/>
      <c r="AJ174" s="3428"/>
      <c r="AK174" s="2871"/>
      <c r="AL174" s="3423"/>
      <c r="AM174" s="3423"/>
      <c r="AN174" s="3423"/>
      <c r="AO174" s="3427" t="str">
        <f>AP173&amp;"-"&amp;AR173</f>
        <v>45474-45657</v>
      </c>
      <c r="AP174" s="3428"/>
      <c r="AQ174" s="2871"/>
      <c r="AR174" s="3428"/>
      <c r="AS174" s="2871"/>
      <c r="AT174" s="3423"/>
      <c r="AU174" s="3423"/>
      <c r="AV174" s="3423"/>
      <c r="AW174" s="3427" t="str">
        <f>AX173&amp;"-"&amp;AZ173</f>
        <v>45658-45838</v>
      </c>
      <c r="AX174" s="3428"/>
      <c r="AY174" s="2871"/>
      <c r="AZ174" s="3428"/>
      <c r="BA174" s="2871"/>
      <c r="BB174" s="3423"/>
      <c r="BC174" s="3423"/>
      <c r="BD174" s="3423"/>
      <c r="BE174" s="3427" t="str">
        <f>BF173&amp;"-"&amp;BH173</f>
        <v>45839-46022</v>
      </c>
      <c r="BF174" s="3428"/>
      <c r="BG174" s="2871"/>
      <c r="BH174" s="3428"/>
      <c r="BI174" s="2871"/>
      <c r="BJ174" s="3423"/>
      <c r="BK174" s="3423"/>
      <c r="BL174" s="3423"/>
      <c r="BM174" s="3427" t="str">
        <f>BN173&amp;"-"&amp;BP173</f>
        <v>46023-46203</v>
      </c>
      <c r="BN174" s="3428"/>
      <c r="BO174" s="2871"/>
      <c r="BP174" s="3428"/>
      <c r="BQ174" s="2871"/>
      <c r="BR174" s="3423"/>
      <c r="BS174" s="3423"/>
      <c r="BT174" s="3423"/>
      <c r="BU174" s="3427" t="str">
        <f>BV173&amp;"-"&amp;BX173</f>
        <v>46204-46387</v>
      </c>
      <c r="BV174" s="3428"/>
      <c r="BW174" s="2871"/>
      <c r="BX174" s="3428"/>
      <c r="BY174" s="2871"/>
      <c r="BZ174" s="3423"/>
      <c r="CA174" s="3423"/>
      <c r="CB174" s="3423"/>
      <c r="CC174" s="3427" t="str">
        <f>CD173&amp;"-"&amp;CF173</f>
        <v>46388-46568</v>
      </c>
      <c r="CD174" s="3428"/>
      <c r="CE174" s="2871"/>
      <c r="CF174" s="3428"/>
      <c r="CG174" s="2871"/>
      <c r="CH174" s="3423"/>
      <c r="CI174" s="3423"/>
      <c r="CJ174" s="3423"/>
      <c r="CK174" s="3427" t="str">
        <f>CL173&amp;"-"&amp;CN173</f>
        <v>46569-46752</v>
      </c>
      <c r="CL174" s="3428"/>
      <c r="CM174" s="2871"/>
      <c r="CN174" s="3428"/>
      <c r="CO174" s="2871"/>
      <c r="CP174" s="3423"/>
      <c r="CQ174" s="3423"/>
      <c r="CR174" s="3423"/>
      <c r="CS174" s="3427" t="str">
        <f>CT173&amp;"-"&amp;CV173</f>
        <v>46753-46934</v>
      </c>
      <c r="CT174" s="3428"/>
      <c r="CU174" s="2871"/>
      <c r="CV174" s="3428"/>
      <c r="CW174" s="2871"/>
      <c r="CX174" s="3423"/>
      <c r="CY174" s="3423"/>
      <c r="CZ174" s="3423"/>
      <c r="DA174" s="3427" t="str">
        <f>DB173&amp;"-"&amp;DD173</f>
        <v>46935-47118</v>
      </c>
      <c r="DB174" s="3428"/>
      <c r="DC174" s="2871"/>
      <c r="DD174" s="3428"/>
      <c r="DE174" s="2871"/>
      <c r="DF174" s="3423"/>
      <c r="DG174" s="3924"/>
      <c r="DH174" s="3656"/>
      <c r="DI174" s="3908"/>
      <c r="DJ174" s="3908" t="str">
        <f>IF(T174="","",T174)</f>
        <v/>
      </c>
      <c r="DK174" s="3908"/>
      <c r="DL174" s="3908"/>
    </row>
    <row s="6836" customFormat="1" customHeight="1" ht="15">
      <c r="A175" s="3896"/>
      <c r="B175" s="3896"/>
      <c r="C175" s="3896"/>
      <c r="D175" s="3896"/>
      <c r="E175" s="3897"/>
      <c r="F175" s="3897" t="s">
        <v>135</v>
      </c>
      <c r="G175" s="3897"/>
      <c r="H175" s="3897"/>
      <c r="I175" s="3916"/>
      <c r="J175" s="3910"/>
      <c r="K175" s="3896"/>
      <c r="L175" s="3899"/>
      <c r="M175" s="3647"/>
      <c r="N175" s="3647"/>
      <c r="O175" s="3911"/>
      <c r="P175" s="3912"/>
      <c r="Q175" s="3912"/>
      <c r="R175" s="3913"/>
      <c r="S175" s="6837"/>
      <c r="T175" s="6838" t="s">
        <v>733</v>
      </c>
      <c r="U175" s="6839"/>
      <c r="V175" s="6840"/>
      <c r="W175" s="6841"/>
      <c r="X175" s="6842"/>
      <c r="Y175" s="6843"/>
      <c r="Z175" s="6844"/>
      <c r="AA175" s="6845"/>
      <c r="AB175" s="6846"/>
      <c r="AC175" s="6847"/>
      <c r="AD175" s="6848"/>
      <c r="AE175" s="6849"/>
      <c r="AF175" s="6850"/>
      <c r="AG175" s="6851"/>
      <c r="AH175" s="6852"/>
      <c r="AI175" s="6853"/>
      <c r="AJ175" s="6854"/>
      <c r="AK175" s="6855"/>
      <c r="AL175" s="6856"/>
      <c r="AM175" s="6857"/>
      <c r="AN175" s="6858"/>
      <c r="AO175" s="6859"/>
      <c r="AP175" s="6860"/>
      <c r="AQ175" s="6861"/>
      <c r="AR175" s="6862"/>
      <c r="AS175" s="6863"/>
      <c r="AT175" s="6864"/>
      <c r="AU175" s="6865"/>
      <c r="AV175" s="6866"/>
      <c r="AW175" s="6867"/>
      <c r="AX175" s="6868"/>
      <c r="AY175" s="6869"/>
      <c r="AZ175" s="6870"/>
      <c r="BA175" s="6871"/>
      <c r="BB175" s="6872"/>
      <c r="BC175" s="6873"/>
      <c r="BD175" s="6874"/>
      <c r="BE175" s="6875"/>
      <c r="BF175" s="6876"/>
      <c r="BG175" s="6877"/>
      <c r="BH175" s="6878"/>
      <c r="BI175" s="6879"/>
      <c r="BJ175" s="6880"/>
      <c r="BK175" s="6881"/>
      <c r="BL175" s="6882"/>
      <c r="BM175" s="6883"/>
      <c r="BN175" s="6884"/>
      <c r="BO175" s="6885"/>
      <c r="BP175" s="6886"/>
      <c r="BQ175" s="6887"/>
      <c r="BR175" s="6888"/>
      <c r="BS175" s="6889"/>
      <c r="BT175" s="6890"/>
      <c r="BU175" s="6891"/>
      <c r="BV175" s="6892"/>
      <c r="BW175" s="6893"/>
      <c r="BX175" s="6894"/>
      <c r="BY175" s="6895"/>
      <c r="BZ175" s="6896"/>
      <c r="CA175" s="6897"/>
      <c r="CB175" s="6898"/>
      <c r="CC175" s="6899"/>
      <c r="CD175" s="6900"/>
      <c r="CE175" s="6901"/>
      <c r="CF175" s="6902"/>
      <c r="CG175" s="6903"/>
      <c r="CH175" s="6904"/>
      <c r="CI175" s="6905"/>
      <c r="CJ175" s="6906"/>
      <c r="CK175" s="6907"/>
      <c r="CL175" s="6908"/>
      <c r="CM175" s="6909"/>
      <c r="CN175" s="6910"/>
      <c r="CO175" s="6911"/>
      <c r="CP175" s="6912"/>
      <c r="CQ175" s="6913"/>
      <c r="CR175" s="6914"/>
      <c r="CS175" s="6915"/>
      <c r="CT175" s="6916"/>
      <c r="CU175" s="6917"/>
      <c r="CV175" s="6918"/>
      <c r="CW175" s="6919"/>
      <c r="CX175" s="6920"/>
      <c r="CY175" s="6921"/>
      <c r="CZ175" s="6922"/>
      <c r="DA175" s="6923"/>
      <c r="DB175" s="6924"/>
      <c r="DC175" s="6925"/>
      <c r="DD175" s="6926"/>
      <c r="DE175" s="6927"/>
      <c r="DF175" s="6928"/>
      <c r="DG175" s="4018"/>
      <c r="DH175" s="3656"/>
      <c r="DI175" s="3908"/>
      <c r="DJ175" s="3908" t="str">
        <f>IF(T175="","",T175)</f>
        <v>Добавить вид теплоносителя (параметры теплоносителя)</v>
      </c>
      <c r="DK175" s="3908"/>
      <c r="DL175" s="3908"/>
    </row>
    <row s="6929" customFormat="1" customHeight="1" ht="15">
      <c r="A176" s="3896"/>
      <c r="B176" s="3896"/>
      <c r="C176" s="3896"/>
      <c r="D176" s="3896"/>
      <c r="E176" s="3897"/>
      <c r="F176" s="3897" t="s">
        <v>135</v>
      </c>
      <c r="G176" s="3897"/>
      <c r="H176" s="3897"/>
      <c r="I176" s="3910"/>
      <c r="J176" s="3896"/>
      <c r="K176" s="3896"/>
      <c r="L176" s="3899"/>
      <c r="M176" s="3647"/>
      <c r="N176" s="3911"/>
      <c r="O176" s="3911"/>
      <c r="P176" s="3912"/>
      <c r="Q176" s="3912"/>
      <c r="R176" s="3913"/>
      <c r="S176" s="6930"/>
      <c r="T176" s="6931" t="s">
        <v>734</v>
      </c>
      <c r="U176" s="6932"/>
      <c r="V176" s="6933"/>
      <c r="W176" s="6934"/>
      <c r="X176" s="6935"/>
      <c r="Y176" s="6936"/>
      <c r="Z176" s="6937"/>
      <c r="AA176" s="6938"/>
      <c r="AB176" s="6939"/>
      <c r="AC176" s="6940"/>
      <c r="AD176" s="6941"/>
      <c r="AE176" s="6942"/>
      <c r="AF176" s="6943"/>
      <c r="AG176" s="6944"/>
      <c r="AH176" s="6945"/>
      <c r="AI176" s="6946"/>
      <c r="AJ176" s="6947"/>
      <c r="AK176" s="6948"/>
      <c r="AL176" s="6949"/>
      <c r="AM176" s="6950"/>
      <c r="AN176" s="6951"/>
      <c r="AO176" s="6952"/>
      <c r="AP176" s="6953"/>
      <c r="AQ176" s="6954"/>
      <c r="AR176" s="6955"/>
      <c r="AS176" s="6956"/>
      <c r="AT176" s="6957"/>
      <c r="AU176" s="6958"/>
      <c r="AV176" s="6959"/>
      <c r="AW176" s="6960"/>
      <c r="AX176" s="6961"/>
      <c r="AY176" s="6962"/>
      <c r="AZ176" s="6963"/>
      <c r="BA176" s="6964"/>
      <c r="BB176" s="6965"/>
      <c r="BC176" s="6966"/>
      <c r="BD176" s="6967"/>
      <c r="BE176" s="6968"/>
      <c r="BF176" s="6969"/>
      <c r="BG176" s="6970"/>
      <c r="BH176" s="6971"/>
      <c r="BI176" s="6972"/>
      <c r="BJ176" s="6973"/>
      <c r="BK176" s="6974"/>
      <c r="BL176" s="6975"/>
      <c r="BM176" s="6976"/>
      <c r="BN176" s="6977"/>
      <c r="BO176" s="6978"/>
      <c r="BP176" s="6979"/>
      <c r="BQ176" s="6980"/>
      <c r="BR176" s="6981"/>
      <c r="BS176" s="6982"/>
      <c r="BT176" s="6983"/>
      <c r="BU176" s="6984"/>
      <c r="BV176" s="6985"/>
      <c r="BW176" s="6986"/>
      <c r="BX176" s="6987"/>
      <c r="BY176" s="6988"/>
      <c r="BZ176" s="6989"/>
      <c r="CA176" s="6990"/>
      <c r="CB176" s="6991"/>
      <c r="CC176" s="6992"/>
      <c r="CD176" s="6993"/>
      <c r="CE176" s="6994"/>
      <c r="CF176" s="6995"/>
      <c r="CG176" s="6996"/>
      <c r="CH176" s="6997"/>
      <c r="CI176" s="6998"/>
      <c r="CJ176" s="6999"/>
      <c r="CK176" s="7000"/>
      <c r="CL176" s="7001"/>
      <c r="CM176" s="7002"/>
      <c r="CN176" s="7003"/>
      <c r="CO176" s="7004"/>
      <c r="CP176" s="7005"/>
      <c r="CQ176" s="7006"/>
      <c r="CR176" s="7007"/>
      <c r="CS176" s="7008"/>
      <c r="CT176" s="7009"/>
      <c r="CU176" s="7010"/>
      <c r="CV176" s="7011"/>
      <c r="CW176" s="7012"/>
      <c r="CX176" s="7013"/>
      <c r="CY176" s="7014"/>
      <c r="CZ176" s="7015"/>
      <c r="DA176" s="7016"/>
      <c r="DB176" s="7017"/>
      <c r="DC176" s="7018"/>
      <c r="DD176" s="7019"/>
      <c r="DE176" s="7020"/>
      <c r="DF176" s="7021"/>
      <c r="DG176" s="7022"/>
      <c r="DH176" s="3656"/>
      <c r="DI176" s="3908"/>
      <c r="DJ176" s="3908" t="str">
        <f>IF(T176="","",T176)</f>
        <v>Добавить группу потребителей</v>
      </c>
      <c r="DK176" s="3908"/>
      <c r="DL176" s="3908"/>
    </row>
    <row s="7023" customFormat="1" customHeight="1" ht="14.25">
      <c r="A177" s="3896"/>
      <c r="B177" s="3896"/>
      <c r="C177" s="3896"/>
      <c r="D177" s="3896"/>
      <c r="E177" s="3897"/>
      <c r="F177" s="3897" t="s">
        <v>135</v>
      </c>
      <c r="G177" s="3897"/>
      <c r="H177" s="3898"/>
      <c r="I177" s="3896"/>
      <c r="J177" s="3896"/>
      <c r="K177" s="3896"/>
      <c r="L177" s="3899"/>
      <c r="M177" s="3900"/>
      <c r="N177" s="3900"/>
      <c r="O177" s="3647"/>
      <c r="P177" s="4114"/>
      <c r="Q177" s="4115"/>
      <c r="R177" s="4116"/>
      <c r="S177" s="7024"/>
      <c r="T177" s="7025" t="s">
        <v>735</v>
      </c>
      <c r="U177" s="7026"/>
      <c r="V177" s="7027"/>
      <c r="W177" s="7028"/>
      <c r="X177" s="7029"/>
      <c r="Y177" s="7030"/>
      <c r="Z177" s="7031"/>
      <c r="AA177" s="7032"/>
      <c r="AB177" s="7033"/>
      <c r="AC177" s="7034"/>
      <c r="AD177" s="7035"/>
      <c r="AE177" s="7036"/>
      <c r="AF177" s="7037"/>
      <c r="AG177" s="7038"/>
      <c r="AH177" s="7039"/>
      <c r="AI177" s="7040"/>
      <c r="AJ177" s="7041"/>
      <c r="AK177" s="7042"/>
      <c r="AL177" s="7043"/>
      <c r="AM177" s="7044"/>
      <c r="AN177" s="7045"/>
      <c r="AO177" s="7046"/>
      <c r="AP177" s="7047"/>
      <c r="AQ177" s="7048"/>
      <c r="AR177" s="7049"/>
      <c r="AS177" s="7050"/>
      <c r="AT177" s="7051"/>
      <c r="AU177" s="7052"/>
      <c r="AV177" s="7053"/>
      <c r="AW177" s="7054"/>
      <c r="AX177" s="7055"/>
      <c r="AY177" s="7056"/>
      <c r="AZ177" s="7057"/>
      <c r="BA177" s="7058"/>
      <c r="BB177" s="7059"/>
      <c r="BC177" s="7060"/>
      <c r="BD177" s="7061"/>
      <c r="BE177" s="7062"/>
      <c r="BF177" s="7063"/>
      <c r="BG177" s="7064"/>
      <c r="BH177" s="7065"/>
      <c r="BI177" s="7066"/>
      <c r="BJ177" s="7067"/>
      <c r="BK177" s="7068"/>
      <c r="BL177" s="7069"/>
      <c r="BM177" s="7070"/>
      <c r="BN177" s="7071"/>
      <c r="BO177" s="7072"/>
      <c r="BP177" s="7073"/>
      <c r="BQ177" s="7074"/>
      <c r="BR177" s="7075"/>
      <c r="BS177" s="7076"/>
      <c r="BT177" s="7077"/>
      <c r="BU177" s="7078"/>
      <c r="BV177" s="7079"/>
      <c r="BW177" s="7080"/>
      <c r="BX177" s="7081"/>
      <c r="BY177" s="7082"/>
      <c r="BZ177" s="7083"/>
      <c r="CA177" s="7084"/>
      <c r="CB177" s="7085"/>
      <c r="CC177" s="7086"/>
      <c r="CD177" s="7087"/>
      <c r="CE177" s="7088"/>
      <c r="CF177" s="7089"/>
      <c r="CG177" s="7090"/>
      <c r="CH177" s="7091"/>
      <c r="CI177" s="7092"/>
      <c r="CJ177" s="7093"/>
      <c r="CK177" s="7094"/>
      <c r="CL177" s="7095"/>
      <c r="CM177" s="7096"/>
      <c r="CN177" s="7097"/>
      <c r="CO177" s="7098"/>
      <c r="CP177" s="7099"/>
      <c r="CQ177" s="7100"/>
      <c r="CR177" s="7101"/>
      <c r="CS177" s="7102"/>
      <c r="CT177" s="7103"/>
      <c r="CU177" s="7104"/>
      <c r="CV177" s="7105"/>
      <c r="CW177" s="7106"/>
      <c r="CX177" s="7107"/>
      <c r="CY177" s="7108"/>
      <c r="CZ177" s="7109"/>
      <c r="DA177" s="7110"/>
      <c r="DB177" s="7111"/>
      <c r="DC177" s="7112"/>
      <c r="DD177" s="7113"/>
      <c r="DE177" s="7114"/>
      <c r="DF177" s="7115"/>
      <c r="DG177" s="7116"/>
      <c r="DH177" s="3656"/>
      <c r="DI177" s="3908"/>
      <c r="DJ177" s="3908" t="str">
        <f>IF(T177="","",T177)</f>
        <v>Добавить схему подключения</v>
      </c>
      <c r="DK177" s="3908"/>
      <c r="DL177" s="3908"/>
    </row>
    <row s="7117" customFormat="1" customHeight="1" ht="0.75">
      <c r="A178" s="4502"/>
      <c r="B178" s="4502"/>
      <c r="C178" s="4502"/>
      <c r="D178" s="4502"/>
      <c r="E178" s="3897"/>
      <c r="F178" s="3897" t="s">
        <v>135</v>
      </c>
      <c r="G178" s="3898"/>
      <c r="H178" s="4502"/>
      <c r="I178" s="4502"/>
      <c r="J178" s="4502"/>
      <c r="K178" s="4502"/>
      <c r="L178" s="4503"/>
      <c r="M178" s="4504"/>
      <c r="N178" s="4504"/>
      <c r="O178" s="3656"/>
      <c r="P178" s="4505"/>
      <c r="Q178" s="4506"/>
      <c r="R178" s="4505"/>
      <c r="S178" s="4507"/>
      <c r="T178" s="4508" t="s">
        <v>250</v>
      </c>
      <c r="U178" s="3645"/>
      <c r="V178" s="3645"/>
      <c r="W178" s="3645"/>
      <c r="X178" s="3645"/>
      <c r="Y178" s="3645"/>
      <c r="Z178" s="3645"/>
      <c r="AA178" s="3645"/>
      <c r="AB178" s="3645"/>
      <c r="AC178" s="3645"/>
      <c r="AD178" s="3645"/>
      <c r="AE178" s="3645"/>
      <c r="AF178" s="3645"/>
      <c r="AG178" s="3645"/>
      <c r="AH178" s="3645"/>
      <c r="AI178" s="3645"/>
      <c r="AJ178" s="3645"/>
      <c r="AK178" s="3645"/>
      <c r="AL178" s="3645"/>
      <c r="AM178" s="3645"/>
      <c r="AN178" s="3645"/>
      <c r="AO178" s="3645"/>
      <c r="AP178" s="3645"/>
      <c r="AQ178" s="3645"/>
      <c r="AR178" s="3645"/>
      <c r="AS178" s="3645"/>
      <c r="AT178" s="3645"/>
      <c r="AU178" s="3645"/>
      <c r="AV178" s="3645"/>
      <c r="AW178" s="3645"/>
      <c r="AX178" s="3645"/>
      <c r="AY178" s="3645"/>
      <c r="AZ178" s="3645"/>
      <c r="BA178" s="3645"/>
      <c r="BB178" s="3645"/>
      <c r="BC178" s="3645"/>
      <c r="BD178" s="3645"/>
      <c r="BE178" s="3645"/>
      <c r="BF178" s="3645"/>
      <c r="BG178" s="3645"/>
      <c r="BH178" s="3645"/>
      <c r="BI178" s="3645"/>
      <c r="BJ178" s="3645"/>
      <c r="BK178" s="3645"/>
      <c r="BL178" s="3645"/>
      <c r="BM178" s="3645"/>
      <c r="BN178" s="3645"/>
      <c r="BO178" s="3645"/>
      <c r="BP178" s="3645"/>
      <c r="BQ178" s="3645"/>
      <c r="BR178" s="3645"/>
      <c r="BS178" s="3645"/>
      <c r="BT178" s="3645"/>
      <c r="BU178" s="3645"/>
      <c r="BV178" s="3645"/>
      <c r="BW178" s="3645"/>
      <c r="BX178" s="3645"/>
      <c r="BY178" s="3645"/>
      <c r="BZ178" s="3645"/>
      <c r="CA178" s="3645"/>
      <c r="CB178" s="3645"/>
      <c r="CC178" s="3645"/>
      <c r="CD178" s="3645"/>
      <c r="CE178" s="3645"/>
      <c r="CF178" s="3645"/>
      <c r="CG178" s="3645"/>
      <c r="CH178" s="3645"/>
      <c r="CI178" s="3645"/>
      <c r="CJ178" s="3645"/>
      <c r="CK178" s="3645"/>
      <c r="CL178" s="3645"/>
      <c r="CM178" s="3645"/>
      <c r="CN178" s="3645"/>
      <c r="CO178" s="3645"/>
      <c r="CP178" s="3645"/>
      <c r="CQ178" s="3645"/>
      <c r="CR178" s="3645"/>
      <c r="CS178" s="3645"/>
      <c r="CT178" s="3645"/>
      <c r="CU178" s="3645"/>
      <c r="CV178" s="3645"/>
      <c r="CW178" s="3645"/>
      <c r="CX178" s="3645"/>
      <c r="CY178" s="3645"/>
      <c r="CZ178" s="3645"/>
      <c r="DA178" s="3645"/>
      <c r="DB178" s="3645"/>
      <c r="DC178" s="3645"/>
      <c r="DD178" s="3645"/>
      <c r="DE178" s="3645"/>
      <c r="DF178" s="3645"/>
      <c r="DG178" s="3645"/>
      <c r="DH178" s="3656"/>
      <c r="DI178" s="3908"/>
      <c r="DJ178" s="3908" t="str">
        <f>IF(T178="","",T178)</f>
        <v>Добавить источник для дифференциации</v>
      </c>
      <c r="DK178" s="3908"/>
      <c r="DL178" s="3908"/>
    </row>
    <row s="7118" customFormat="1" customHeight="1" ht="0.75">
      <c r="A179" s="4502"/>
      <c r="B179" s="4502"/>
      <c r="C179" s="4502"/>
      <c r="D179" s="4502"/>
      <c r="E179" s="3897"/>
      <c r="F179" s="3898" t="s">
        <v>135</v>
      </c>
      <c r="G179" s="4502"/>
      <c r="H179" s="4502"/>
      <c r="I179" s="4502"/>
      <c r="J179" s="4502"/>
      <c r="K179" s="4502"/>
      <c r="L179" s="4503"/>
      <c r="M179" s="4510"/>
      <c r="N179" s="4510"/>
      <c r="O179" s="3656"/>
      <c r="P179" s="4505"/>
      <c r="Q179" s="4506"/>
      <c r="R179" s="4505"/>
      <c r="S179" s="4511"/>
      <c r="T179" s="4512" t="s">
        <v>251</v>
      </c>
      <c r="U179" s="3646"/>
      <c r="V179" s="3646"/>
      <c r="W179" s="3646"/>
      <c r="X179" s="3646"/>
      <c r="Y179" s="3646"/>
      <c r="Z179" s="3646"/>
      <c r="AA179" s="3646"/>
      <c r="AB179" s="3646"/>
      <c r="AC179" s="3646"/>
      <c r="AD179" s="3646"/>
      <c r="AE179" s="3646"/>
      <c r="AF179" s="3646"/>
      <c r="AG179" s="3646"/>
      <c r="AH179" s="3646"/>
      <c r="AI179" s="3646"/>
      <c r="AJ179" s="3646"/>
      <c r="AK179" s="3646"/>
      <c r="AL179" s="3646"/>
      <c r="AM179" s="3646"/>
      <c r="AN179" s="3646"/>
      <c r="AO179" s="3646"/>
      <c r="AP179" s="3646"/>
      <c r="AQ179" s="3646"/>
      <c r="AR179" s="3646"/>
      <c r="AS179" s="3646"/>
      <c r="AT179" s="3646"/>
      <c r="AU179" s="3646"/>
      <c r="AV179" s="3646"/>
      <c r="AW179" s="3646"/>
      <c r="AX179" s="3646"/>
      <c r="AY179" s="3646"/>
      <c r="AZ179" s="3646"/>
      <c r="BA179" s="3646"/>
      <c r="BB179" s="3646"/>
      <c r="BC179" s="3646"/>
      <c r="BD179" s="3646"/>
      <c r="BE179" s="3646"/>
      <c r="BF179" s="3646"/>
      <c r="BG179" s="3646"/>
      <c r="BH179" s="3646"/>
      <c r="BI179" s="3646"/>
      <c r="BJ179" s="3646"/>
      <c r="BK179" s="3646"/>
      <c r="BL179" s="3646"/>
      <c r="BM179" s="3646"/>
      <c r="BN179" s="3646"/>
      <c r="BO179" s="3646"/>
      <c r="BP179" s="3646"/>
      <c r="BQ179" s="3646"/>
      <c r="BR179" s="3646"/>
      <c r="BS179" s="3646"/>
      <c r="BT179" s="3646"/>
      <c r="BU179" s="3646"/>
      <c r="BV179" s="3646"/>
      <c r="BW179" s="3646"/>
      <c r="BX179" s="3646"/>
      <c r="BY179" s="3646"/>
      <c r="BZ179" s="3646"/>
      <c r="CA179" s="3646"/>
      <c r="CB179" s="3646"/>
      <c r="CC179" s="3646"/>
      <c r="CD179" s="3646"/>
      <c r="CE179" s="3646"/>
      <c r="CF179" s="3646"/>
      <c r="CG179" s="3646"/>
      <c r="CH179" s="3646"/>
      <c r="CI179" s="3646"/>
      <c r="CJ179" s="3646"/>
      <c r="CK179" s="3646"/>
      <c r="CL179" s="3646"/>
      <c r="CM179" s="3646"/>
      <c r="CN179" s="3646"/>
      <c r="CO179" s="3646"/>
      <c r="CP179" s="3646"/>
      <c r="CQ179" s="3646"/>
      <c r="CR179" s="3646"/>
      <c r="CS179" s="3646"/>
      <c r="CT179" s="3646"/>
      <c r="CU179" s="3646"/>
      <c r="CV179" s="3646"/>
      <c r="CW179" s="3646"/>
      <c r="CX179" s="3646"/>
      <c r="CY179" s="3646"/>
      <c r="CZ179" s="3646"/>
      <c r="DA179" s="3646"/>
      <c r="DB179" s="3646"/>
      <c r="DC179" s="3646"/>
      <c r="DD179" s="3646"/>
      <c r="DE179" s="3646"/>
      <c r="DF179" s="3646"/>
      <c r="DG179" s="3646"/>
      <c r="DH179" s="3656"/>
      <c r="DI179" s="3908"/>
      <c r="DJ179" s="3908" t="str">
        <f>IF(T179="","",T179)</f>
        <v>Добавить централизованную систему для дифференциации</v>
      </c>
      <c r="DK179" s="3908"/>
      <c r="DL179" s="3908"/>
    </row>
    <row s="7119" customFormat="1" customHeight="1" ht="21">
      <c r="A180" s="3896"/>
      <c r="B180" s="3896" t="s">
        <v>284</v>
      </c>
      <c r="C180" s="3896"/>
      <c r="D180" s="3896"/>
      <c r="E180" s="3897"/>
      <c r="F180" s="3898" t="s">
        <v>146</v>
      </c>
      <c r="G180" s="3896"/>
      <c r="H180" s="3896"/>
      <c r="I180" s="3896"/>
      <c r="J180" s="3896"/>
      <c r="K180" s="3896"/>
      <c r="L180" s="3899"/>
      <c r="M180" s="3900"/>
      <c r="N180" s="3900"/>
      <c r="O180" s="3900"/>
      <c r="P180" s="4211"/>
      <c r="Q180" s="3902"/>
      <c r="R180" s="3903"/>
      <c r="S180" s="3904" t="str">
        <f>INDEX(PT_DIFFERENTIATION_NUM_TER,MATCH(B180,PT_DIFFERENTIATION_TER_ID,0))</f>
        <v>1.11</v>
      </c>
      <c r="T180" s="4212" t="s">
        <v>719</v>
      </c>
      <c r="U180" s="3906"/>
      <c r="V180" s="3414"/>
      <c r="W180" s="3415"/>
      <c r="X180" s="3415"/>
      <c r="Y180" s="3415"/>
      <c r="Z180" s="3415"/>
      <c r="AA180" s="3415"/>
      <c r="AB180" s="3415"/>
      <c r="AC180" s="3416"/>
      <c r="AD180" s="3414" t="str">
        <f>INDEX(PT_DIFFERENTIATION_TER,MATCH(B180,PT_DIFFERENTIATION_TER_ID,0))</f>
        <v>Территория 11</v>
      </c>
      <c r="AE180" s="3415"/>
      <c r="AF180" s="3415"/>
      <c r="AG180" s="3415"/>
      <c r="AH180" s="3415"/>
      <c r="AI180" s="3415"/>
      <c r="AJ180" s="3415"/>
      <c r="AK180" s="3415"/>
      <c r="AL180" s="3414"/>
      <c r="AM180" s="3415"/>
      <c r="AN180" s="3415"/>
      <c r="AO180" s="3415"/>
      <c r="AP180" s="3415"/>
      <c r="AQ180" s="3415"/>
      <c r="AR180" s="3415"/>
      <c r="AS180" s="3416"/>
      <c r="AT180" s="3414"/>
      <c r="AU180" s="3415"/>
      <c r="AV180" s="3415"/>
      <c r="AW180" s="3415"/>
      <c r="AX180" s="3415"/>
      <c r="AY180" s="3415"/>
      <c r="AZ180" s="3415"/>
      <c r="BA180" s="3416"/>
      <c r="BB180" s="3414"/>
      <c r="BC180" s="3415"/>
      <c r="BD180" s="3415"/>
      <c r="BE180" s="3415"/>
      <c r="BF180" s="3415"/>
      <c r="BG180" s="3415"/>
      <c r="BH180" s="3415"/>
      <c r="BI180" s="3416"/>
      <c r="BJ180" s="3414"/>
      <c r="BK180" s="3415"/>
      <c r="BL180" s="3415"/>
      <c r="BM180" s="3415"/>
      <c r="BN180" s="3415"/>
      <c r="BO180" s="3415"/>
      <c r="BP180" s="3415"/>
      <c r="BQ180" s="3416"/>
      <c r="BR180" s="3414"/>
      <c r="BS180" s="3415"/>
      <c r="BT180" s="3415"/>
      <c r="BU180" s="3415"/>
      <c r="BV180" s="3415"/>
      <c r="BW180" s="3415"/>
      <c r="BX180" s="3415"/>
      <c r="BY180" s="3416"/>
      <c r="BZ180" s="3414"/>
      <c r="CA180" s="3415"/>
      <c r="CB180" s="3415"/>
      <c r="CC180" s="3415"/>
      <c r="CD180" s="3415"/>
      <c r="CE180" s="3415"/>
      <c r="CF180" s="3415"/>
      <c r="CG180" s="3416"/>
      <c r="CH180" s="3414"/>
      <c r="CI180" s="3415"/>
      <c r="CJ180" s="3415"/>
      <c r="CK180" s="3415"/>
      <c r="CL180" s="3415"/>
      <c r="CM180" s="3415"/>
      <c r="CN180" s="3415"/>
      <c r="CO180" s="3416"/>
      <c r="CP180" s="3414"/>
      <c r="CQ180" s="3415"/>
      <c r="CR180" s="3415"/>
      <c r="CS180" s="3415"/>
      <c r="CT180" s="3415"/>
      <c r="CU180" s="3415"/>
      <c r="CV180" s="3415"/>
      <c r="CW180" s="3416"/>
      <c r="CX180" s="3414"/>
      <c r="CY180" s="3415"/>
      <c r="CZ180" s="3415"/>
      <c r="DA180" s="3415"/>
      <c r="DB180" s="3415"/>
      <c r="DC180" s="3415"/>
      <c r="DD180" s="3415"/>
      <c r="DE180" s="3416"/>
      <c r="DF180" s="3416"/>
      <c r="DG180" s="3907" t="s">
        <v>720</v>
      </c>
      <c r="DH180" s="3656"/>
      <c r="DI180" s="3908"/>
      <c r="DJ180" s="3908" t="str">
        <f>IF(T180="","",T180)</f>
        <v>Территория действия тарифа</v>
      </c>
      <c r="DK180" s="3908"/>
      <c r="DL180" s="3908"/>
    </row>
    <row s="7120" customFormat="1" customHeight="1" ht="23.25">
      <c r="A181" s="3896"/>
      <c r="B181" s="3896"/>
      <c r="C181" s="3896" t="s">
        <v>285</v>
      </c>
      <c r="D181" s="3896"/>
      <c r="E181" s="3897"/>
      <c r="F181" s="3897" t="s">
        <v>140</v>
      </c>
      <c r="G181" s="3898">
        <v>1</v>
      </c>
      <c r="H181" s="3896"/>
      <c r="I181" s="3896"/>
      <c r="J181" s="3896"/>
      <c r="K181" s="3896"/>
      <c r="L181" s="3899"/>
      <c r="M181" s="3900"/>
      <c r="N181" s="3900"/>
      <c r="O181" s="3900"/>
      <c r="P181" s="3901"/>
      <c r="Q181" s="3902"/>
      <c r="R181" s="3903"/>
      <c r="S181" s="3904" t="str">
        <f>INDEX(PT_DIFFERENTIATION_NUM_CS,MATCH(C181,PT_DIFFERENTIATION_CS_ID,0))</f>
        <v>1.11.1</v>
      </c>
      <c r="T181" s="4214" t="s">
        <v>721</v>
      </c>
      <c r="U181" s="3906"/>
      <c r="V181" s="3414"/>
      <c r="W181" s="3415"/>
      <c r="X181" s="3415"/>
      <c r="Y181" s="3415"/>
      <c r="Z181" s="3415"/>
      <c r="AA181" s="3415"/>
      <c r="AB181" s="3415"/>
      <c r="AC181" s="3416"/>
      <c r="AD181" s="3414" t="str">
        <f>INDEX(PT_DIFFERENTIATION_CS,MATCH(C181,PT_DIFFERENTIATION_CS_ID,0))</f>
        <v>без дифференциации</v>
      </c>
      <c r="AE181" s="3415"/>
      <c r="AF181" s="3415"/>
      <c r="AG181" s="3415"/>
      <c r="AH181" s="3415"/>
      <c r="AI181" s="3415"/>
      <c r="AJ181" s="3415"/>
      <c r="AK181" s="3415"/>
      <c r="AL181" s="3414"/>
      <c r="AM181" s="3415"/>
      <c r="AN181" s="3415"/>
      <c r="AO181" s="3415"/>
      <c r="AP181" s="3415"/>
      <c r="AQ181" s="3415"/>
      <c r="AR181" s="3415"/>
      <c r="AS181" s="3416"/>
      <c r="AT181" s="3414"/>
      <c r="AU181" s="3415"/>
      <c r="AV181" s="3415"/>
      <c r="AW181" s="3415"/>
      <c r="AX181" s="3415"/>
      <c r="AY181" s="3415"/>
      <c r="AZ181" s="3415"/>
      <c r="BA181" s="3416"/>
      <c r="BB181" s="3414"/>
      <c r="BC181" s="3415"/>
      <c r="BD181" s="3415"/>
      <c r="BE181" s="3415"/>
      <c r="BF181" s="3415"/>
      <c r="BG181" s="3415"/>
      <c r="BH181" s="3415"/>
      <c r="BI181" s="3416"/>
      <c r="BJ181" s="3414"/>
      <c r="BK181" s="3415"/>
      <c r="BL181" s="3415"/>
      <c r="BM181" s="3415"/>
      <c r="BN181" s="3415"/>
      <c r="BO181" s="3415"/>
      <c r="BP181" s="3415"/>
      <c r="BQ181" s="3416"/>
      <c r="BR181" s="3414"/>
      <c r="BS181" s="3415"/>
      <c r="BT181" s="3415"/>
      <c r="BU181" s="3415"/>
      <c r="BV181" s="3415"/>
      <c r="BW181" s="3415"/>
      <c r="BX181" s="3415"/>
      <c r="BY181" s="3416"/>
      <c r="BZ181" s="3414"/>
      <c r="CA181" s="3415"/>
      <c r="CB181" s="3415"/>
      <c r="CC181" s="3415"/>
      <c r="CD181" s="3415"/>
      <c r="CE181" s="3415"/>
      <c r="CF181" s="3415"/>
      <c r="CG181" s="3416"/>
      <c r="CH181" s="3414"/>
      <c r="CI181" s="3415"/>
      <c r="CJ181" s="3415"/>
      <c r="CK181" s="3415"/>
      <c r="CL181" s="3415"/>
      <c r="CM181" s="3415"/>
      <c r="CN181" s="3415"/>
      <c r="CO181" s="3416"/>
      <c r="CP181" s="3414"/>
      <c r="CQ181" s="3415"/>
      <c r="CR181" s="3415"/>
      <c r="CS181" s="3415"/>
      <c r="CT181" s="3415"/>
      <c r="CU181" s="3415"/>
      <c r="CV181" s="3415"/>
      <c r="CW181" s="3416"/>
      <c r="CX181" s="3414"/>
      <c r="CY181" s="3415"/>
      <c r="CZ181" s="3415"/>
      <c r="DA181" s="3415"/>
      <c r="DB181" s="3415"/>
      <c r="DC181" s="3415"/>
      <c r="DD181" s="3415"/>
      <c r="DE181" s="3416"/>
      <c r="DF181" s="3416"/>
      <c r="DG181" s="3907" t="s">
        <v>722</v>
      </c>
      <c r="DH181" s="3656"/>
      <c r="DI181" s="3908"/>
      <c r="DJ181" s="3908" t="str">
        <f>IF(T181="","",T181)</f>
        <v>Наименование системы теплоснабжения </v>
      </c>
      <c r="DK181" s="3908"/>
      <c r="DL181" s="3908"/>
    </row>
    <row s="7121" customFormat="1" customHeight="1" ht="21">
      <c r="A182" s="3896"/>
      <c r="B182" s="3896"/>
      <c r="C182" s="3896"/>
      <c r="D182" s="3896" t="s">
        <v>286</v>
      </c>
      <c r="E182" s="3897"/>
      <c r="F182" s="3897" t="s">
        <v>140</v>
      </c>
      <c r="G182" s="3897"/>
      <c r="H182" s="3898">
        <v>1</v>
      </c>
      <c r="I182" s="3896"/>
      <c r="J182" s="3896"/>
      <c r="K182" s="3896"/>
      <c r="L182" s="3899"/>
      <c r="M182" s="3900"/>
      <c r="N182" s="3900"/>
      <c r="O182" s="3900"/>
      <c r="P182" s="3901"/>
      <c r="Q182" s="3902"/>
      <c r="R182" s="3903"/>
      <c r="S182" s="3904" t="str">
        <f>INDEX(PT_DIFFERENTIATION_NUM_IST_TE,MATCH(D182,PT_DIFFERENTIATION_IST_TE_ID,0))</f>
        <v>1.11.1.1</v>
      </c>
      <c r="T182" s="3905" t="s">
        <v>723</v>
      </c>
      <c r="U182" s="3906"/>
      <c r="V182" s="3414"/>
      <c r="W182" s="3415"/>
      <c r="X182" s="3415"/>
      <c r="Y182" s="3415"/>
      <c r="Z182" s="3415"/>
      <c r="AA182" s="3415"/>
      <c r="AB182" s="3415"/>
      <c r="AC182" s="3416"/>
      <c r="AD182" s="3414" t="str">
        <f>INDEX(PT_DIFFERENTIATION_IST_TE,MATCH(D182,PT_DIFFERENTIATION_IST_TE_ID,0))</f>
        <v>потребители, присоединенные к тепловым сетям АО "МЭС"</v>
      </c>
      <c r="AE182" s="3415"/>
      <c r="AF182" s="3415"/>
      <c r="AG182" s="3415"/>
      <c r="AH182" s="3415"/>
      <c r="AI182" s="3415"/>
      <c r="AJ182" s="3415"/>
      <c r="AK182" s="3415"/>
      <c r="AL182" s="3414"/>
      <c r="AM182" s="3415"/>
      <c r="AN182" s="3415"/>
      <c r="AO182" s="3415"/>
      <c r="AP182" s="3415"/>
      <c r="AQ182" s="3415"/>
      <c r="AR182" s="3415"/>
      <c r="AS182" s="3416"/>
      <c r="AT182" s="3414"/>
      <c r="AU182" s="3415"/>
      <c r="AV182" s="3415"/>
      <c r="AW182" s="3415"/>
      <c r="AX182" s="3415"/>
      <c r="AY182" s="3415"/>
      <c r="AZ182" s="3415"/>
      <c r="BA182" s="3416"/>
      <c r="BB182" s="3414"/>
      <c r="BC182" s="3415"/>
      <c r="BD182" s="3415"/>
      <c r="BE182" s="3415"/>
      <c r="BF182" s="3415"/>
      <c r="BG182" s="3415"/>
      <c r="BH182" s="3415"/>
      <c r="BI182" s="3416"/>
      <c r="BJ182" s="3414"/>
      <c r="BK182" s="3415"/>
      <c r="BL182" s="3415"/>
      <c r="BM182" s="3415"/>
      <c r="BN182" s="3415"/>
      <c r="BO182" s="3415"/>
      <c r="BP182" s="3415"/>
      <c r="BQ182" s="3416"/>
      <c r="BR182" s="3414"/>
      <c r="BS182" s="3415"/>
      <c r="BT182" s="3415"/>
      <c r="BU182" s="3415"/>
      <c r="BV182" s="3415"/>
      <c r="BW182" s="3415"/>
      <c r="BX182" s="3415"/>
      <c r="BY182" s="3416"/>
      <c r="BZ182" s="3414"/>
      <c r="CA182" s="3415"/>
      <c r="CB182" s="3415"/>
      <c r="CC182" s="3415"/>
      <c r="CD182" s="3415"/>
      <c r="CE182" s="3415"/>
      <c r="CF182" s="3415"/>
      <c r="CG182" s="3416"/>
      <c r="CH182" s="3414"/>
      <c r="CI182" s="3415"/>
      <c r="CJ182" s="3415"/>
      <c r="CK182" s="3415"/>
      <c r="CL182" s="3415"/>
      <c r="CM182" s="3415"/>
      <c r="CN182" s="3415"/>
      <c r="CO182" s="3416"/>
      <c r="CP182" s="3414"/>
      <c r="CQ182" s="3415"/>
      <c r="CR182" s="3415"/>
      <c r="CS182" s="3415"/>
      <c r="CT182" s="3415"/>
      <c r="CU182" s="3415"/>
      <c r="CV182" s="3415"/>
      <c r="CW182" s="3416"/>
      <c r="CX182" s="3414"/>
      <c r="CY182" s="3415"/>
      <c r="CZ182" s="3415"/>
      <c r="DA182" s="3415"/>
      <c r="DB182" s="3415"/>
      <c r="DC182" s="3415"/>
      <c r="DD182" s="3415"/>
      <c r="DE182" s="3416"/>
      <c r="DF182" s="3416"/>
      <c r="DG182" s="3907" t="s">
        <v>724</v>
      </c>
      <c r="DH182" s="3656"/>
      <c r="DI182" s="3908"/>
      <c r="DJ182" s="3908" t="str">
        <f>IF(T182="","",T182)</f>
        <v>Источник тепловой энергии  </v>
      </c>
      <c r="DK182" s="3908"/>
      <c r="DL182" s="3908"/>
    </row>
    <row s="7122" customFormat="1" customHeight="1" ht="47.25">
      <c r="A183" s="3896"/>
      <c r="B183" s="3896"/>
      <c r="C183" s="3896"/>
      <c r="D183" s="3896"/>
      <c r="E183" s="3897"/>
      <c r="F183" s="3897" t="s">
        <v>140</v>
      </c>
      <c r="G183" s="3897"/>
      <c r="H183" s="3897"/>
      <c r="I183" s="3910" t="str">
        <f>S182&amp;".1"</f>
        <v>1.11.1.1.1</v>
      </c>
      <c r="J183" s="3896"/>
      <c r="K183" s="3896"/>
      <c r="L183" s="3899" t="s">
        <v>725</v>
      </c>
      <c r="M183" s="3647"/>
      <c r="N183" s="3911"/>
      <c r="O183" s="3911"/>
      <c r="P183" s="3912">
        <v>1</v>
      </c>
      <c r="Q183" s="3912"/>
      <c r="R183" s="3913"/>
      <c r="S183" s="3904" t="str">
        <f>$I183</f>
        <v>1.11.1.1.1</v>
      </c>
      <c r="T183" s="3914" t="s">
        <v>726</v>
      </c>
      <c r="U183" s="3906"/>
      <c r="V183" s="3419"/>
      <c r="W183" s="3420"/>
      <c r="X183" s="3420"/>
      <c r="Y183" s="3420"/>
      <c r="Z183" s="3420"/>
      <c r="AA183" s="3420"/>
      <c r="AB183" s="3420"/>
      <c r="AC183" s="3421"/>
      <c r="AD183" s="3419" t="s">
        <v>768</v>
      </c>
      <c r="AE183" s="3420"/>
      <c r="AF183" s="3420"/>
      <c r="AG183" s="3420"/>
      <c r="AH183" s="3420"/>
      <c r="AI183" s="3420"/>
      <c r="AJ183" s="3420"/>
      <c r="AK183" s="3420"/>
      <c r="AL183" s="3419"/>
      <c r="AM183" s="3420"/>
      <c r="AN183" s="3420"/>
      <c r="AO183" s="3420"/>
      <c r="AP183" s="3420"/>
      <c r="AQ183" s="3420"/>
      <c r="AR183" s="3420"/>
      <c r="AS183" s="3421"/>
      <c r="AT183" s="3419"/>
      <c r="AU183" s="3420"/>
      <c r="AV183" s="3420"/>
      <c r="AW183" s="3420"/>
      <c r="AX183" s="3420"/>
      <c r="AY183" s="3420"/>
      <c r="AZ183" s="3420"/>
      <c r="BA183" s="3421"/>
      <c r="BB183" s="3419"/>
      <c r="BC183" s="3420"/>
      <c r="BD183" s="3420"/>
      <c r="BE183" s="3420"/>
      <c r="BF183" s="3420"/>
      <c r="BG183" s="3420"/>
      <c r="BH183" s="3420"/>
      <c r="BI183" s="3421"/>
      <c r="BJ183" s="3419"/>
      <c r="BK183" s="3420"/>
      <c r="BL183" s="3420"/>
      <c r="BM183" s="3420"/>
      <c r="BN183" s="3420"/>
      <c r="BO183" s="3420"/>
      <c r="BP183" s="3420"/>
      <c r="BQ183" s="3421"/>
      <c r="BR183" s="3419"/>
      <c r="BS183" s="3420"/>
      <c r="BT183" s="3420"/>
      <c r="BU183" s="3420"/>
      <c r="BV183" s="3420"/>
      <c r="BW183" s="3420"/>
      <c r="BX183" s="3420"/>
      <c r="BY183" s="3421"/>
      <c r="BZ183" s="3419"/>
      <c r="CA183" s="3420"/>
      <c r="CB183" s="3420"/>
      <c r="CC183" s="3420"/>
      <c r="CD183" s="3420"/>
      <c r="CE183" s="3420"/>
      <c r="CF183" s="3420"/>
      <c r="CG183" s="3421"/>
      <c r="CH183" s="3419"/>
      <c r="CI183" s="3420"/>
      <c r="CJ183" s="3420"/>
      <c r="CK183" s="3420"/>
      <c r="CL183" s="3420"/>
      <c r="CM183" s="3420"/>
      <c r="CN183" s="3420"/>
      <c r="CO183" s="3421"/>
      <c r="CP183" s="3419"/>
      <c r="CQ183" s="3420"/>
      <c r="CR183" s="3420"/>
      <c r="CS183" s="3420"/>
      <c r="CT183" s="3420"/>
      <c r="CU183" s="3420"/>
      <c r="CV183" s="3420"/>
      <c r="CW183" s="3421"/>
      <c r="CX183" s="3419"/>
      <c r="CY183" s="3420"/>
      <c r="CZ183" s="3420"/>
      <c r="DA183" s="3420"/>
      <c r="DB183" s="3420"/>
      <c r="DC183" s="3420"/>
      <c r="DD183" s="3420"/>
      <c r="DE183" s="3421"/>
      <c r="DF183" s="3421"/>
      <c r="DG183" s="3907" t="s">
        <v>727</v>
      </c>
      <c r="DH183" s="3656"/>
      <c r="DI183" s="3908"/>
      <c r="DJ183" s="3908" t="str">
        <f>IF(T183="","",T183)</f>
        <v>Схема подключения теплопотребляющей установки к коллектору источника тепловой энергии</v>
      </c>
      <c r="DK183" s="3908"/>
      <c r="DL183" s="3908"/>
    </row>
    <row s="7123" customFormat="1" customHeight="1" ht="21">
      <c r="A184" s="3896"/>
      <c r="B184" s="3896"/>
      <c r="C184" s="3896"/>
      <c r="D184" s="3896"/>
      <c r="E184" s="3897"/>
      <c r="F184" s="3897" t="s">
        <v>140</v>
      </c>
      <c r="G184" s="3897"/>
      <c r="H184" s="3897"/>
      <c r="I184" s="3916"/>
      <c r="J184" s="3910" t="str">
        <f>I183&amp;".1"</f>
        <v>1.11.1.1.1.1</v>
      </c>
      <c r="K184" s="3896"/>
      <c r="L184" s="3899" t="s">
        <v>728</v>
      </c>
      <c r="M184" s="3647"/>
      <c r="N184" s="3647"/>
      <c r="O184" s="3911"/>
      <c r="P184" s="3912"/>
      <c r="Q184" s="3912">
        <v>1</v>
      </c>
      <c r="R184" s="3917"/>
      <c r="S184" s="3904" t="str">
        <f>$J184</f>
        <v>1.11.1.1.1.1</v>
      </c>
      <c r="T184" s="3918" t="s">
        <v>729</v>
      </c>
      <c r="U184" s="3906"/>
      <c r="V184" s="3419"/>
      <c r="W184" s="3420"/>
      <c r="X184" s="3420"/>
      <c r="Y184" s="3420"/>
      <c r="Z184" s="3420"/>
      <c r="AA184" s="3420"/>
      <c r="AB184" s="3420"/>
      <c r="AC184" s="3421"/>
      <c r="AD184" s="3419" t="s">
        <v>769</v>
      </c>
      <c r="AE184" s="3420"/>
      <c r="AF184" s="3420"/>
      <c r="AG184" s="3420"/>
      <c r="AH184" s="3420"/>
      <c r="AI184" s="3420"/>
      <c r="AJ184" s="3420"/>
      <c r="AK184" s="3420"/>
      <c r="AL184" s="3419"/>
      <c r="AM184" s="3420"/>
      <c r="AN184" s="3420"/>
      <c r="AO184" s="3420"/>
      <c r="AP184" s="3420"/>
      <c r="AQ184" s="3420"/>
      <c r="AR184" s="3420"/>
      <c r="AS184" s="3421"/>
      <c r="AT184" s="3419"/>
      <c r="AU184" s="3420"/>
      <c r="AV184" s="3420"/>
      <c r="AW184" s="3420"/>
      <c r="AX184" s="3420"/>
      <c r="AY184" s="3420"/>
      <c r="AZ184" s="3420"/>
      <c r="BA184" s="3421"/>
      <c r="BB184" s="3419"/>
      <c r="BC184" s="3420"/>
      <c r="BD184" s="3420"/>
      <c r="BE184" s="3420"/>
      <c r="BF184" s="3420"/>
      <c r="BG184" s="3420"/>
      <c r="BH184" s="3420"/>
      <c r="BI184" s="3421"/>
      <c r="BJ184" s="3419"/>
      <c r="BK184" s="3420"/>
      <c r="BL184" s="3420"/>
      <c r="BM184" s="3420"/>
      <c r="BN184" s="3420"/>
      <c r="BO184" s="3420"/>
      <c r="BP184" s="3420"/>
      <c r="BQ184" s="3421"/>
      <c r="BR184" s="3419"/>
      <c r="BS184" s="3420"/>
      <c r="BT184" s="3420"/>
      <c r="BU184" s="3420"/>
      <c r="BV184" s="3420"/>
      <c r="BW184" s="3420"/>
      <c r="BX184" s="3420"/>
      <c r="BY184" s="3421"/>
      <c r="BZ184" s="3419"/>
      <c r="CA184" s="3420"/>
      <c r="CB184" s="3420"/>
      <c r="CC184" s="3420"/>
      <c r="CD184" s="3420"/>
      <c r="CE184" s="3420"/>
      <c r="CF184" s="3420"/>
      <c r="CG184" s="3421"/>
      <c r="CH184" s="3419"/>
      <c r="CI184" s="3420"/>
      <c r="CJ184" s="3420"/>
      <c r="CK184" s="3420"/>
      <c r="CL184" s="3420"/>
      <c r="CM184" s="3420"/>
      <c r="CN184" s="3420"/>
      <c r="CO184" s="3421"/>
      <c r="CP184" s="3419"/>
      <c r="CQ184" s="3420"/>
      <c r="CR184" s="3420"/>
      <c r="CS184" s="3420"/>
      <c r="CT184" s="3420"/>
      <c r="CU184" s="3420"/>
      <c r="CV184" s="3420"/>
      <c r="CW184" s="3421"/>
      <c r="CX184" s="3419"/>
      <c r="CY184" s="3420"/>
      <c r="CZ184" s="3420"/>
      <c r="DA184" s="3420"/>
      <c r="DB184" s="3420"/>
      <c r="DC184" s="3420"/>
      <c r="DD184" s="3420"/>
      <c r="DE184" s="3421"/>
      <c r="DF184" s="3421"/>
      <c r="DG184" s="3907" t="s">
        <v>730</v>
      </c>
      <c r="DH184" s="3656"/>
      <c r="DI184" s="3908"/>
      <c r="DJ184" s="3908" t="str">
        <f>IF(T184="","",T184)</f>
        <v>Группа потребителей</v>
      </c>
      <c r="DK184" s="3908"/>
      <c r="DL184" s="3908"/>
    </row>
    <row s="7124" customFormat="1" customHeight="1" ht="21">
      <c r="A185" s="3896"/>
      <c r="B185" s="3896"/>
      <c r="C185" s="3896"/>
      <c r="D185" s="3896"/>
      <c r="E185" s="3897"/>
      <c r="F185" s="3897" t="s">
        <v>140</v>
      </c>
      <c r="G185" s="3897"/>
      <c r="H185" s="3897"/>
      <c r="I185" s="3916"/>
      <c r="J185" s="3916"/>
      <c r="K185" s="3910" t="str">
        <f>J184&amp;".1"</f>
        <v>1.11.1.1.1.1.1</v>
      </c>
      <c r="L185" s="3899" t="s">
        <v>731</v>
      </c>
      <c r="M185" s="3647"/>
      <c r="N185" s="3647"/>
      <c r="O185" s="3647"/>
      <c r="P185" s="3912"/>
      <c r="Q185" s="3912"/>
      <c r="R185" s="3917">
        <v>1</v>
      </c>
      <c r="S185" s="3904" t="str">
        <f>$K185</f>
        <v>1.11.1.1.1.1.1</v>
      </c>
      <c r="T185" s="3920" t="s">
        <v>770</v>
      </c>
      <c r="U185" s="3906"/>
      <c r="V185" s="3422"/>
      <c r="W185" s="3423"/>
      <c r="X185" s="3422"/>
      <c r="Y185" s="3424"/>
      <c r="Z185" s="3425"/>
      <c r="AA185" s="2871" t="s">
        <v>61</v>
      </c>
      <c r="AB185" s="3425"/>
      <c r="AC185" s="2871" t="s">
        <v>61</v>
      </c>
      <c r="AD185" s="3422">
        <v>3257.72</v>
      </c>
      <c r="AE185" s="3423"/>
      <c r="AF185" s="3422"/>
      <c r="AG185" s="3424"/>
      <c r="AH185" s="3425">
        <v>45292</v>
      </c>
      <c r="AI185" s="2871" t="s">
        <v>61</v>
      </c>
      <c r="AJ185" s="3425">
        <v>45473</v>
      </c>
      <c r="AK185" s="2871" t="s">
        <v>61</v>
      </c>
      <c r="AL185" s="3422">
        <v>3658.42</v>
      </c>
      <c r="AM185" s="3423"/>
      <c r="AN185" s="3422"/>
      <c r="AO185" s="3424"/>
      <c r="AP185" s="3425">
        <v>45474</v>
      </c>
      <c r="AQ185" s="2871" t="s">
        <v>61</v>
      </c>
      <c r="AR185" s="3425">
        <v>45657</v>
      </c>
      <c r="AS185" s="2871" t="s">
        <v>61</v>
      </c>
      <c r="AT185" s="3422">
        <v>3658.42</v>
      </c>
      <c r="AU185" s="3423"/>
      <c r="AV185" s="3422"/>
      <c r="AW185" s="3424"/>
      <c r="AX185" s="3425">
        <v>45658</v>
      </c>
      <c r="AY185" s="2871" t="s">
        <v>61</v>
      </c>
      <c r="AZ185" s="3425">
        <v>45838</v>
      </c>
      <c r="BA185" s="2871" t="s">
        <v>61</v>
      </c>
      <c r="BB185" s="3422">
        <v>3812.07</v>
      </c>
      <c r="BC185" s="3423"/>
      <c r="BD185" s="3422"/>
      <c r="BE185" s="3424"/>
      <c r="BF185" s="3425">
        <v>45839</v>
      </c>
      <c r="BG185" s="2871" t="s">
        <v>61</v>
      </c>
      <c r="BH185" s="3425">
        <v>46022</v>
      </c>
      <c r="BI185" s="2871" t="s">
        <v>61</v>
      </c>
      <c r="BJ185" s="3422">
        <v>3812.07</v>
      </c>
      <c r="BK185" s="3423"/>
      <c r="BL185" s="3422"/>
      <c r="BM185" s="3424"/>
      <c r="BN185" s="3425">
        <v>46023</v>
      </c>
      <c r="BO185" s="2871" t="s">
        <v>61</v>
      </c>
      <c r="BP185" s="3425">
        <v>46203</v>
      </c>
      <c r="BQ185" s="2871" t="s">
        <v>61</v>
      </c>
      <c r="BR185" s="3422">
        <v>3964.55</v>
      </c>
      <c r="BS185" s="3423"/>
      <c r="BT185" s="3422"/>
      <c r="BU185" s="3424"/>
      <c r="BV185" s="3425">
        <v>46204</v>
      </c>
      <c r="BW185" s="2871" t="s">
        <v>61</v>
      </c>
      <c r="BX185" s="3425">
        <v>46387</v>
      </c>
      <c r="BY185" s="2871" t="s">
        <v>61</v>
      </c>
      <c r="BZ185" s="3422">
        <v>3964.55</v>
      </c>
      <c r="CA185" s="3423"/>
      <c r="CB185" s="3422"/>
      <c r="CC185" s="3424"/>
      <c r="CD185" s="3425">
        <v>46388</v>
      </c>
      <c r="CE185" s="2871" t="s">
        <v>61</v>
      </c>
      <c r="CF185" s="3425">
        <v>46568</v>
      </c>
      <c r="CG185" s="2871" t="s">
        <v>61</v>
      </c>
      <c r="CH185" s="3422">
        <v>4123.13</v>
      </c>
      <c r="CI185" s="3423"/>
      <c r="CJ185" s="3422"/>
      <c r="CK185" s="3424"/>
      <c r="CL185" s="3425">
        <v>46569</v>
      </c>
      <c r="CM185" s="2871" t="s">
        <v>61</v>
      </c>
      <c r="CN185" s="3425">
        <v>46752</v>
      </c>
      <c r="CO185" s="2871" t="s">
        <v>61</v>
      </c>
      <c r="CP185" s="3422">
        <v>4123.13</v>
      </c>
      <c r="CQ185" s="3423"/>
      <c r="CR185" s="3422"/>
      <c r="CS185" s="3424"/>
      <c r="CT185" s="3425">
        <v>46753</v>
      </c>
      <c r="CU185" s="2871" t="s">
        <v>61</v>
      </c>
      <c r="CV185" s="3425">
        <v>46934</v>
      </c>
      <c r="CW185" s="2871" t="s">
        <v>61</v>
      </c>
      <c r="CX185" s="3422">
        <v>4288.06</v>
      </c>
      <c r="CY185" s="3423"/>
      <c r="CZ185" s="3422"/>
      <c r="DA185" s="3424"/>
      <c r="DB185" s="3425">
        <v>46935</v>
      </c>
      <c r="DC185" s="2871" t="s">
        <v>61</v>
      </c>
      <c r="DD185" s="3425">
        <v>47118</v>
      </c>
      <c r="DE185" s="2871" t="s">
        <v>61</v>
      </c>
      <c r="DF185" s="3423"/>
      <c r="DG185" s="3921" t="s">
        <v>732</v>
      </c>
      <c r="DH185" s="3656">
        <f>STRCHECKDATE(V186:DF186)</f>
      </c>
      <c r="DI185" s="3908"/>
      <c r="DJ185" s="3908" t="str">
        <f>IF(T185="","",T185)</f>
        <v>вода</v>
      </c>
      <c r="DK185" s="3908"/>
      <c r="DL185" s="3908"/>
    </row>
    <row s="7125" customFormat="1" customHeight="1" ht="0.75">
      <c r="A186" s="3896"/>
      <c r="B186" s="3896"/>
      <c r="C186" s="3896"/>
      <c r="D186" s="3896"/>
      <c r="E186" s="3897"/>
      <c r="F186" s="3897" t="s">
        <v>140</v>
      </c>
      <c r="G186" s="3897"/>
      <c r="H186" s="3897"/>
      <c r="I186" s="3916"/>
      <c r="J186" s="3916"/>
      <c r="K186" s="3910"/>
      <c r="L186" s="3899"/>
      <c r="M186" s="3647"/>
      <c r="N186" s="3647"/>
      <c r="O186" s="3647"/>
      <c r="P186" s="3912"/>
      <c r="Q186" s="3912"/>
      <c r="R186" s="3917"/>
      <c r="S186" s="3923"/>
      <c r="T186" s="3906"/>
      <c r="U186" s="3906"/>
      <c r="V186" s="3423"/>
      <c r="W186" s="3423"/>
      <c r="X186" s="3423"/>
      <c r="Y186" s="3427" t="str">
        <f>Z185&amp;"-"&amp;AB185</f>
        <v>-</v>
      </c>
      <c r="Z186" s="3428"/>
      <c r="AA186" s="2871"/>
      <c r="AB186" s="3428"/>
      <c r="AC186" s="2871"/>
      <c r="AD186" s="3423"/>
      <c r="AE186" s="3423"/>
      <c r="AF186" s="3423"/>
      <c r="AG186" s="3427" t="str">
        <f>AH185&amp;"-"&amp;AJ185</f>
        <v>45292-45473</v>
      </c>
      <c r="AH186" s="3428"/>
      <c r="AI186" s="2871"/>
      <c r="AJ186" s="3428"/>
      <c r="AK186" s="2871"/>
      <c r="AL186" s="3423"/>
      <c r="AM186" s="3423"/>
      <c r="AN186" s="3423"/>
      <c r="AO186" s="3427" t="str">
        <f>AP185&amp;"-"&amp;AR185</f>
        <v>45474-45657</v>
      </c>
      <c r="AP186" s="3428"/>
      <c r="AQ186" s="2871"/>
      <c r="AR186" s="3428"/>
      <c r="AS186" s="2871"/>
      <c r="AT186" s="3423"/>
      <c r="AU186" s="3423"/>
      <c r="AV186" s="3423"/>
      <c r="AW186" s="3427" t="str">
        <f>AX185&amp;"-"&amp;AZ185</f>
        <v>45658-45838</v>
      </c>
      <c r="AX186" s="3428"/>
      <c r="AY186" s="2871"/>
      <c r="AZ186" s="3428"/>
      <c r="BA186" s="2871"/>
      <c r="BB186" s="3423"/>
      <c r="BC186" s="3423"/>
      <c r="BD186" s="3423"/>
      <c r="BE186" s="3427" t="str">
        <f>BF185&amp;"-"&amp;BH185</f>
        <v>45839-46022</v>
      </c>
      <c r="BF186" s="3428"/>
      <c r="BG186" s="2871"/>
      <c r="BH186" s="3428"/>
      <c r="BI186" s="2871"/>
      <c r="BJ186" s="3423"/>
      <c r="BK186" s="3423"/>
      <c r="BL186" s="3423"/>
      <c r="BM186" s="3427" t="str">
        <f>BN185&amp;"-"&amp;BP185</f>
        <v>46023-46203</v>
      </c>
      <c r="BN186" s="3428"/>
      <c r="BO186" s="2871"/>
      <c r="BP186" s="3428"/>
      <c r="BQ186" s="2871"/>
      <c r="BR186" s="3423"/>
      <c r="BS186" s="3423"/>
      <c r="BT186" s="3423"/>
      <c r="BU186" s="3427" t="str">
        <f>BV185&amp;"-"&amp;BX185</f>
        <v>46204-46387</v>
      </c>
      <c r="BV186" s="3428"/>
      <c r="BW186" s="2871"/>
      <c r="BX186" s="3428"/>
      <c r="BY186" s="2871"/>
      <c r="BZ186" s="3423"/>
      <c r="CA186" s="3423"/>
      <c r="CB186" s="3423"/>
      <c r="CC186" s="3427" t="str">
        <f>CD185&amp;"-"&amp;CF185</f>
        <v>46388-46568</v>
      </c>
      <c r="CD186" s="3428"/>
      <c r="CE186" s="2871"/>
      <c r="CF186" s="3428"/>
      <c r="CG186" s="2871"/>
      <c r="CH186" s="3423"/>
      <c r="CI186" s="3423"/>
      <c r="CJ186" s="3423"/>
      <c r="CK186" s="3427" t="str">
        <f>CL185&amp;"-"&amp;CN185</f>
        <v>46569-46752</v>
      </c>
      <c r="CL186" s="3428"/>
      <c r="CM186" s="2871"/>
      <c r="CN186" s="3428"/>
      <c r="CO186" s="2871"/>
      <c r="CP186" s="3423"/>
      <c r="CQ186" s="3423"/>
      <c r="CR186" s="3423"/>
      <c r="CS186" s="3427" t="str">
        <f>CT185&amp;"-"&amp;CV185</f>
        <v>46753-46934</v>
      </c>
      <c r="CT186" s="3428"/>
      <c r="CU186" s="2871"/>
      <c r="CV186" s="3428"/>
      <c r="CW186" s="2871"/>
      <c r="CX186" s="3423"/>
      <c r="CY186" s="3423"/>
      <c r="CZ186" s="3423"/>
      <c r="DA186" s="3427" t="str">
        <f>DB185&amp;"-"&amp;DD185</f>
        <v>46935-47118</v>
      </c>
      <c r="DB186" s="3428"/>
      <c r="DC186" s="2871"/>
      <c r="DD186" s="3428"/>
      <c r="DE186" s="2871"/>
      <c r="DF186" s="3423"/>
      <c r="DG186" s="3924"/>
      <c r="DH186" s="3656"/>
      <c r="DI186" s="3908"/>
      <c r="DJ186" s="3908" t="str">
        <f>IF(T186="","",T186)</f>
        <v/>
      </c>
      <c r="DK186" s="3908"/>
      <c r="DL186" s="3908"/>
    </row>
    <row s="7126" customFormat="1" customHeight="1" ht="15">
      <c r="A187" s="3896"/>
      <c r="B187" s="3896"/>
      <c r="C187" s="3896"/>
      <c r="D187" s="3896"/>
      <c r="E187" s="3897"/>
      <c r="F187" s="3897" t="s">
        <v>140</v>
      </c>
      <c r="G187" s="3897"/>
      <c r="H187" s="3897"/>
      <c r="I187" s="3916"/>
      <c r="J187" s="3910"/>
      <c r="K187" s="3896"/>
      <c r="L187" s="3899"/>
      <c r="M187" s="3647"/>
      <c r="N187" s="3647"/>
      <c r="O187" s="3911"/>
      <c r="P187" s="3912"/>
      <c r="Q187" s="3912"/>
      <c r="R187" s="3913"/>
      <c r="S187" s="7127"/>
      <c r="T187" s="7128" t="s">
        <v>733</v>
      </c>
      <c r="U187" s="7129"/>
      <c r="V187" s="7130"/>
      <c r="W187" s="7131"/>
      <c r="X187" s="7132"/>
      <c r="Y187" s="7133"/>
      <c r="Z187" s="7134"/>
      <c r="AA187" s="7135"/>
      <c r="AB187" s="7136"/>
      <c r="AC187" s="7137"/>
      <c r="AD187" s="7138"/>
      <c r="AE187" s="7139"/>
      <c r="AF187" s="7140"/>
      <c r="AG187" s="7141"/>
      <c r="AH187" s="7142"/>
      <c r="AI187" s="7143"/>
      <c r="AJ187" s="7144"/>
      <c r="AK187" s="7145"/>
      <c r="AL187" s="7146"/>
      <c r="AM187" s="7147"/>
      <c r="AN187" s="7148"/>
      <c r="AO187" s="7149"/>
      <c r="AP187" s="7150"/>
      <c r="AQ187" s="7151"/>
      <c r="AR187" s="7152"/>
      <c r="AS187" s="7153"/>
      <c r="AT187" s="7154"/>
      <c r="AU187" s="7155"/>
      <c r="AV187" s="7156"/>
      <c r="AW187" s="7157"/>
      <c r="AX187" s="7158"/>
      <c r="AY187" s="7159"/>
      <c r="AZ187" s="7160"/>
      <c r="BA187" s="7161"/>
      <c r="BB187" s="7162"/>
      <c r="BC187" s="7163"/>
      <c r="BD187" s="7164"/>
      <c r="BE187" s="7165"/>
      <c r="BF187" s="7166"/>
      <c r="BG187" s="7167"/>
      <c r="BH187" s="7168"/>
      <c r="BI187" s="7169"/>
      <c r="BJ187" s="7170"/>
      <c r="BK187" s="7171"/>
      <c r="BL187" s="7172"/>
      <c r="BM187" s="7173"/>
      <c r="BN187" s="7174"/>
      <c r="BO187" s="7175"/>
      <c r="BP187" s="7176"/>
      <c r="BQ187" s="7177"/>
      <c r="BR187" s="7178"/>
      <c r="BS187" s="7179"/>
      <c r="BT187" s="7180"/>
      <c r="BU187" s="7181"/>
      <c r="BV187" s="7182"/>
      <c r="BW187" s="7183"/>
      <c r="BX187" s="7184"/>
      <c r="BY187" s="7185"/>
      <c r="BZ187" s="7186"/>
      <c r="CA187" s="7187"/>
      <c r="CB187" s="7188"/>
      <c r="CC187" s="7189"/>
      <c r="CD187" s="7190"/>
      <c r="CE187" s="7191"/>
      <c r="CF187" s="7192"/>
      <c r="CG187" s="7193"/>
      <c r="CH187" s="7194"/>
      <c r="CI187" s="7195"/>
      <c r="CJ187" s="7196"/>
      <c r="CK187" s="7197"/>
      <c r="CL187" s="7198"/>
      <c r="CM187" s="7199"/>
      <c r="CN187" s="7200"/>
      <c r="CO187" s="7201"/>
      <c r="CP187" s="7202"/>
      <c r="CQ187" s="7203"/>
      <c r="CR187" s="7204"/>
      <c r="CS187" s="7205"/>
      <c r="CT187" s="7206"/>
      <c r="CU187" s="7207"/>
      <c r="CV187" s="7208"/>
      <c r="CW187" s="7209"/>
      <c r="CX187" s="7210"/>
      <c r="CY187" s="7211"/>
      <c r="CZ187" s="7212"/>
      <c r="DA187" s="7213"/>
      <c r="DB187" s="7214"/>
      <c r="DC187" s="7215"/>
      <c r="DD187" s="7216"/>
      <c r="DE187" s="7217"/>
      <c r="DF187" s="7218"/>
      <c r="DG187" s="4018"/>
      <c r="DH187" s="3656"/>
      <c r="DI187" s="3908"/>
      <c r="DJ187" s="3908" t="str">
        <f>IF(T187="","",T187)</f>
        <v>Добавить вид теплоносителя (параметры теплоносителя)</v>
      </c>
      <c r="DK187" s="3908"/>
      <c r="DL187" s="3908"/>
    </row>
    <row s="7219" customFormat="1" customHeight="1" ht="15">
      <c r="A188" s="3896"/>
      <c r="B188" s="3896"/>
      <c r="C188" s="3896"/>
      <c r="D188" s="3896"/>
      <c r="E188" s="3897"/>
      <c r="F188" s="3897" t="s">
        <v>140</v>
      </c>
      <c r="G188" s="3897"/>
      <c r="H188" s="3897"/>
      <c r="I188" s="3910"/>
      <c r="J188" s="3896"/>
      <c r="K188" s="3896"/>
      <c r="L188" s="3899"/>
      <c r="M188" s="3647"/>
      <c r="N188" s="3911"/>
      <c r="O188" s="3911"/>
      <c r="P188" s="3912"/>
      <c r="Q188" s="3912"/>
      <c r="R188" s="3913"/>
      <c r="S188" s="7220"/>
      <c r="T188" s="7221" t="s">
        <v>734</v>
      </c>
      <c r="U188" s="7222"/>
      <c r="V188" s="7223"/>
      <c r="W188" s="7224"/>
      <c r="X188" s="7225"/>
      <c r="Y188" s="7226"/>
      <c r="Z188" s="7227"/>
      <c r="AA188" s="7228"/>
      <c r="AB188" s="7229"/>
      <c r="AC188" s="7230"/>
      <c r="AD188" s="7231"/>
      <c r="AE188" s="7232"/>
      <c r="AF188" s="7233"/>
      <c r="AG188" s="7234"/>
      <c r="AH188" s="7235"/>
      <c r="AI188" s="7236"/>
      <c r="AJ188" s="7237"/>
      <c r="AK188" s="7238"/>
      <c r="AL188" s="7239"/>
      <c r="AM188" s="7240"/>
      <c r="AN188" s="7241"/>
      <c r="AO188" s="7242"/>
      <c r="AP188" s="7243"/>
      <c r="AQ188" s="7244"/>
      <c r="AR188" s="7245"/>
      <c r="AS188" s="7246"/>
      <c r="AT188" s="7247"/>
      <c r="AU188" s="7248"/>
      <c r="AV188" s="7249"/>
      <c r="AW188" s="7250"/>
      <c r="AX188" s="7251"/>
      <c r="AY188" s="7252"/>
      <c r="AZ188" s="7253"/>
      <c r="BA188" s="7254"/>
      <c r="BB188" s="7255"/>
      <c r="BC188" s="7256"/>
      <c r="BD188" s="7257"/>
      <c r="BE188" s="7258"/>
      <c r="BF188" s="7259"/>
      <c r="BG188" s="7260"/>
      <c r="BH188" s="7261"/>
      <c r="BI188" s="7262"/>
      <c r="BJ188" s="7263"/>
      <c r="BK188" s="7264"/>
      <c r="BL188" s="7265"/>
      <c r="BM188" s="7266"/>
      <c r="BN188" s="7267"/>
      <c r="BO188" s="7268"/>
      <c r="BP188" s="7269"/>
      <c r="BQ188" s="7270"/>
      <c r="BR188" s="7271"/>
      <c r="BS188" s="7272"/>
      <c r="BT188" s="7273"/>
      <c r="BU188" s="7274"/>
      <c r="BV188" s="7275"/>
      <c r="BW188" s="7276"/>
      <c r="BX188" s="7277"/>
      <c r="BY188" s="7278"/>
      <c r="BZ188" s="7279"/>
      <c r="CA188" s="7280"/>
      <c r="CB188" s="7281"/>
      <c r="CC188" s="7282"/>
      <c r="CD188" s="7283"/>
      <c r="CE188" s="7284"/>
      <c r="CF188" s="7285"/>
      <c r="CG188" s="7286"/>
      <c r="CH188" s="7287"/>
      <c r="CI188" s="7288"/>
      <c r="CJ188" s="7289"/>
      <c r="CK188" s="7290"/>
      <c r="CL188" s="7291"/>
      <c r="CM188" s="7292"/>
      <c r="CN188" s="7293"/>
      <c r="CO188" s="7294"/>
      <c r="CP188" s="7295"/>
      <c r="CQ188" s="7296"/>
      <c r="CR188" s="7297"/>
      <c r="CS188" s="7298"/>
      <c r="CT188" s="7299"/>
      <c r="CU188" s="7300"/>
      <c r="CV188" s="7301"/>
      <c r="CW188" s="7302"/>
      <c r="CX188" s="7303"/>
      <c r="CY188" s="7304"/>
      <c r="CZ188" s="7305"/>
      <c r="DA188" s="7306"/>
      <c r="DB188" s="7307"/>
      <c r="DC188" s="7308"/>
      <c r="DD188" s="7309"/>
      <c r="DE188" s="7310"/>
      <c r="DF188" s="7311"/>
      <c r="DG188" s="7312"/>
      <c r="DH188" s="3656"/>
      <c r="DI188" s="3908"/>
      <c r="DJ188" s="3908" t="str">
        <f>IF(T188="","",T188)</f>
        <v>Добавить группу потребителей</v>
      </c>
      <c r="DK188" s="3908"/>
      <c r="DL188" s="3908"/>
    </row>
    <row s="7313" customFormat="1" customHeight="1" ht="14.25">
      <c r="A189" s="3896"/>
      <c r="B189" s="3896"/>
      <c r="C189" s="3896"/>
      <c r="D189" s="3896"/>
      <c r="E189" s="3897"/>
      <c r="F189" s="3897" t="s">
        <v>140</v>
      </c>
      <c r="G189" s="3897"/>
      <c r="H189" s="3898"/>
      <c r="I189" s="3896"/>
      <c r="J189" s="3896"/>
      <c r="K189" s="3896"/>
      <c r="L189" s="3899"/>
      <c r="M189" s="3900"/>
      <c r="N189" s="3900"/>
      <c r="O189" s="3647"/>
      <c r="P189" s="4114"/>
      <c r="Q189" s="4115"/>
      <c r="R189" s="4116"/>
      <c r="S189" s="7314"/>
      <c r="T189" s="7315" t="s">
        <v>735</v>
      </c>
      <c r="U189" s="7316"/>
      <c r="V189" s="7317"/>
      <c r="W189" s="7318"/>
      <c r="X189" s="7319"/>
      <c r="Y189" s="7320"/>
      <c r="Z189" s="7321"/>
      <c r="AA189" s="7322"/>
      <c r="AB189" s="7323"/>
      <c r="AC189" s="7324"/>
      <c r="AD189" s="7325"/>
      <c r="AE189" s="7326"/>
      <c r="AF189" s="7327"/>
      <c r="AG189" s="7328"/>
      <c r="AH189" s="7329"/>
      <c r="AI189" s="7330"/>
      <c r="AJ189" s="7331"/>
      <c r="AK189" s="7332"/>
      <c r="AL189" s="7333"/>
      <c r="AM189" s="7334"/>
      <c r="AN189" s="7335"/>
      <c r="AO189" s="7336"/>
      <c r="AP189" s="7337"/>
      <c r="AQ189" s="7338"/>
      <c r="AR189" s="7339"/>
      <c r="AS189" s="7340"/>
      <c r="AT189" s="7341"/>
      <c r="AU189" s="7342"/>
      <c r="AV189" s="7343"/>
      <c r="AW189" s="7344"/>
      <c r="AX189" s="7345"/>
      <c r="AY189" s="7346"/>
      <c r="AZ189" s="7347"/>
      <c r="BA189" s="7348"/>
      <c r="BB189" s="7349"/>
      <c r="BC189" s="7350"/>
      <c r="BD189" s="7351"/>
      <c r="BE189" s="7352"/>
      <c r="BF189" s="7353"/>
      <c r="BG189" s="7354"/>
      <c r="BH189" s="7355"/>
      <c r="BI189" s="7356"/>
      <c r="BJ189" s="7357"/>
      <c r="BK189" s="7358"/>
      <c r="BL189" s="7359"/>
      <c r="BM189" s="7360"/>
      <c r="BN189" s="7361"/>
      <c r="BO189" s="7362"/>
      <c r="BP189" s="7363"/>
      <c r="BQ189" s="7364"/>
      <c r="BR189" s="7365"/>
      <c r="BS189" s="7366"/>
      <c r="BT189" s="7367"/>
      <c r="BU189" s="7368"/>
      <c r="BV189" s="7369"/>
      <c r="BW189" s="7370"/>
      <c r="BX189" s="7371"/>
      <c r="BY189" s="7372"/>
      <c r="BZ189" s="7373"/>
      <c r="CA189" s="7374"/>
      <c r="CB189" s="7375"/>
      <c r="CC189" s="7376"/>
      <c r="CD189" s="7377"/>
      <c r="CE189" s="7378"/>
      <c r="CF189" s="7379"/>
      <c r="CG189" s="7380"/>
      <c r="CH189" s="7381"/>
      <c r="CI189" s="7382"/>
      <c r="CJ189" s="7383"/>
      <c r="CK189" s="7384"/>
      <c r="CL189" s="7385"/>
      <c r="CM189" s="7386"/>
      <c r="CN189" s="7387"/>
      <c r="CO189" s="7388"/>
      <c r="CP189" s="7389"/>
      <c r="CQ189" s="7390"/>
      <c r="CR189" s="7391"/>
      <c r="CS189" s="7392"/>
      <c r="CT189" s="7393"/>
      <c r="CU189" s="7394"/>
      <c r="CV189" s="7395"/>
      <c r="CW189" s="7396"/>
      <c r="CX189" s="7397"/>
      <c r="CY189" s="7398"/>
      <c r="CZ189" s="7399"/>
      <c r="DA189" s="7400"/>
      <c r="DB189" s="7401"/>
      <c r="DC189" s="7402"/>
      <c r="DD189" s="7403"/>
      <c r="DE189" s="7404"/>
      <c r="DF189" s="7405"/>
      <c r="DG189" s="7406"/>
      <c r="DH189" s="3656"/>
      <c r="DI189" s="3908"/>
      <c r="DJ189" s="3908" t="str">
        <f>IF(T189="","",T189)</f>
        <v>Добавить схему подключения</v>
      </c>
      <c r="DK189" s="3908"/>
      <c r="DL189" s="3908"/>
    </row>
    <row s="7407" customFormat="1" customHeight="1" ht="21">
      <c r="A190" s="3896"/>
      <c r="B190" s="3896"/>
      <c r="C190" s="3896"/>
      <c r="D190" s="3896" t="s">
        <v>288</v>
      </c>
      <c r="E190" s="3897"/>
      <c r="F190" s="3897"/>
      <c r="G190" s="3897"/>
      <c r="H190" s="3898" t="s">
        <v>102</v>
      </c>
      <c r="I190" s="3896"/>
      <c r="J190" s="3896"/>
      <c r="K190" s="3896"/>
      <c r="L190" s="3899"/>
      <c r="M190" s="3900"/>
      <c r="N190" s="3900"/>
      <c r="O190" s="3900"/>
      <c r="P190" s="3901"/>
      <c r="Q190" s="3902"/>
      <c r="R190" s="3903"/>
      <c r="S190" s="3904" t="str">
        <f>INDEX(PT_DIFFERENTIATION_NUM_IST_TE,MATCH(D190,PT_DIFFERENTIATION_IST_TE_ID,0))</f>
        <v>1.11.1.2</v>
      </c>
      <c r="T190" s="3905" t="s">
        <v>723</v>
      </c>
      <c r="U190" s="3906"/>
      <c r="V190" s="3414"/>
      <c r="W190" s="3415"/>
      <c r="X190" s="3415"/>
      <c r="Y190" s="3415"/>
      <c r="Z190" s="3415"/>
      <c r="AA190" s="3415"/>
      <c r="AB190" s="3415"/>
      <c r="AC190" s="3416"/>
      <c r="AD190" s="3414" t="str">
        <f>INDEX(PT_DIFFERENTIATION_IST_TE,MATCH(D190,PT_DIFFERENTIATION_IST_TE_ID,0))</f>
        <v>потребители, присоединенные к тепловым сетям МУП "Водоканал-Ревда"</v>
      </c>
      <c r="AE190" s="3415"/>
      <c r="AF190" s="3415"/>
      <c r="AG190" s="3415"/>
      <c r="AH190" s="3415"/>
      <c r="AI190" s="3415"/>
      <c r="AJ190" s="3415"/>
      <c r="AK190" s="3415"/>
      <c r="AL190" s="3414"/>
      <c r="AM190" s="3415"/>
      <c r="AN190" s="3415"/>
      <c r="AO190" s="3415"/>
      <c r="AP190" s="3415"/>
      <c r="AQ190" s="3415"/>
      <c r="AR190" s="3415"/>
      <c r="AS190" s="3416"/>
      <c r="AT190" s="3414"/>
      <c r="AU190" s="3415"/>
      <c r="AV190" s="3415"/>
      <c r="AW190" s="3415"/>
      <c r="AX190" s="3415"/>
      <c r="AY190" s="3415"/>
      <c r="AZ190" s="3415"/>
      <c r="BA190" s="3416"/>
      <c r="BB190" s="3414"/>
      <c r="BC190" s="3415"/>
      <c r="BD190" s="3415"/>
      <c r="BE190" s="3415"/>
      <c r="BF190" s="3415"/>
      <c r="BG190" s="3415"/>
      <c r="BH190" s="3415"/>
      <c r="BI190" s="3416"/>
      <c r="BJ190" s="3414"/>
      <c r="BK190" s="3415"/>
      <c r="BL190" s="3415"/>
      <c r="BM190" s="3415"/>
      <c r="BN190" s="3415"/>
      <c r="BO190" s="3415"/>
      <c r="BP190" s="3415"/>
      <c r="BQ190" s="3416"/>
      <c r="BR190" s="3414"/>
      <c r="BS190" s="3415"/>
      <c r="BT190" s="3415"/>
      <c r="BU190" s="3415"/>
      <c r="BV190" s="3415"/>
      <c r="BW190" s="3415"/>
      <c r="BX190" s="3415"/>
      <c r="BY190" s="3416"/>
      <c r="BZ190" s="3414"/>
      <c r="CA190" s="3415"/>
      <c r="CB190" s="3415"/>
      <c r="CC190" s="3415"/>
      <c r="CD190" s="3415"/>
      <c r="CE190" s="3415"/>
      <c r="CF190" s="3415"/>
      <c r="CG190" s="3416"/>
      <c r="CH190" s="3414"/>
      <c r="CI190" s="3415"/>
      <c r="CJ190" s="3415"/>
      <c r="CK190" s="3415"/>
      <c r="CL190" s="3415"/>
      <c r="CM190" s="3415"/>
      <c r="CN190" s="3415"/>
      <c r="CO190" s="3416"/>
      <c r="CP190" s="3414"/>
      <c r="CQ190" s="3415"/>
      <c r="CR190" s="3415"/>
      <c r="CS190" s="3415"/>
      <c r="CT190" s="3415"/>
      <c r="CU190" s="3415"/>
      <c r="CV190" s="3415"/>
      <c r="CW190" s="3416"/>
      <c r="CX190" s="3414"/>
      <c r="CY190" s="3415"/>
      <c r="CZ190" s="3415"/>
      <c r="DA190" s="3415"/>
      <c r="DB190" s="3415"/>
      <c r="DC190" s="3415"/>
      <c r="DD190" s="3415"/>
      <c r="DE190" s="3416"/>
      <c r="DF190" s="3416"/>
      <c r="DG190" s="3907" t="s">
        <v>724</v>
      </c>
      <c r="DH190" s="3656"/>
      <c r="DI190" s="3908"/>
      <c r="DJ190" s="3908" t="str">
        <f>IF(T190="","",T190)</f>
        <v>Источник тепловой энергии  </v>
      </c>
      <c r="DK190" s="3908"/>
      <c r="DL190" s="3908"/>
    </row>
    <row s="7408" customFormat="1" customHeight="1" ht="47.25">
      <c r="A191" s="3896"/>
      <c r="B191" s="3896"/>
      <c r="C191" s="3896"/>
      <c r="D191" s="3896"/>
      <c r="E191" s="3897"/>
      <c r="F191" s="3897"/>
      <c r="G191" s="3897"/>
      <c r="H191" s="3897">
        <v>1</v>
      </c>
      <c r="I191" s="3910" t="str">
        <f>S190&amp;".1"</f>
        <v>1.11.1.2.1</v>
      </c>
      <c r="J191" s="3896"/>
      <c r="K191" s="3896"/>
      <c r="L191" s="3899" t="s">
        <v>725</v>
      </c>
      <c r="M191" s="3647"/>
      <c r="N191" s="3911"/>
      <c r="O191" s="3911"/>
      <c r="P191" s="3912">
        <v>1</v>
      </c>
      <c r="Q191" s="3912"/>
      <c r="R191" s="3913"/>
      <c r="S191" s="3904" t="str">
        <f>$I191</f>
        <v>1.11.1.2.1</v>
      </c>
      <c r="T191" s="3914" t="s">
        <v>726</v>
      </c>
      <c r="U191" s="3906"/>
      <c r="V191" s="3419"/>
      <c r="W191" s="3420"/>
      <c r="X191" s="3420"/>
      <c r="Y191" s="3420"/>
      <c r="Z191" s="3420"/>
      <c r="AA191" s="3420"/>
      <c r="AB191" s="3420"/>
      <c r="AC191" s="3421"/>
      <c r="AD191" s="3419" t="s">
        <v>768</v>
      </c>
      <c r="AE191" s="3420"/>
      <c r="AF191" s="3420"/>
      <c r="AG191" s="3420"/>
      <c r="AH191" s="3420"/>
      <c r="AI191" s="3420"/>
      <c r="AJ191" s="3420"/>
      <c r="AK191" s="3420"/>
      <c r="AL191" s="3419"/>
      <c r="AM191" s="3420"/>
      <c r="AN191" s="3420"/>
      <c r="AO191" s="3420"/>
      <c r="AP191" s="3420"/>
      <c r="AQ191" s="3420"/>
      <c r="AR191" s="3420"/>
      <c r="AS191" s="3421"/>
      <c r="AT191" s="3419"/>
      <c r="AU191" s="3420"/>
      <c r="AV191" s="3420"/>
      <c r="AW191" s="3420"/>
      <c r="AX191" s="3420"/>
      <c r="AY191" s="3420"/>
      <c r="AZ191" s="3420"/>
      <c r="BA191" s="3421"/>
      <c r="BB191" s="3419"/>
      <c r="BC191" s="3420"/>
      <c r="BD191" s="3420"/>
      <c r="BE191" s="3420"/>
      <c r="BF191" s="3420"/>
      <c r="BG191" s="3420"/>
      <c r="BH191" s="3420"/>
      <c r="BI191" s="3421"/>
      <c r="BJ191" s="3419"/>
      <c r="BK191" s="3420"/>
      <c r="BL191" s="3420"/>
      <c r="BM191" s="3420"/>
      <c r="BN191" s="3420"/>
      <c r="BO191" s="3420"/>
      <c r="BP191" s="3420"/>
      <c r="BQ191" s="3421"/>
      <c r="BR191" s="3419"/>
      <c r="BS191" s="3420"/>
      <c r="BT191" s="3420"/>
      <c r="BU191" s="3420"/>
      <c r="BV191" s="3420"/>
      <c r="BW191" s="3420"/>
      <c r="BX191" s="3420"/>
      <c r="BY191" s="3421"/>
      <c r="BZ191" s="3419"/>
      <c r="CA191" s="3420"/>
      <c r="CB191" s="3420"/>
      <c r="CC191" s="3420"/>
      <c r="CD191" s="3420"/>
      <c r="CE191" s="3420"/>
      <c r="CF191" s="3420"/>
      <c r="CG191" s="3421"/>
      <c r="CH191" s="3419"/>
      <c r="CI191" s="3420"/>
      <c r="CJ191" s="3420"/>
      <c r="CK191" s="3420"/>
      <c r="CL191" s="3420"/>
      <c r="CM191" s="3420"/>
      <c r="CN191" s="3420"/>
      <c r="CO191" s="3421"/>
      <c r="CP191" s="3419"/>
      <c r="CQ191" s="3420"/>
      <c r="CR191" s="3420"/>
      <c r="CS191" s="3420"/>
      <c r="CT191" s="3420"/>
      <c r="CU191" s="3420"/>
      <c r="CV191" s="3420"/>
      <c r="CW191" s="3421"/>
      <c r="CX191" s="3419"/>
      <c r="CY191" s="3420"/>
      <c r="CZ191" s="3420"/>
      <c r="DA191" s="3420"/>
      <c r="DB191" s="3420"/>
      <c r="DC191" s="3420"/>
      <c r="DD191" s="3420"/>
      <c r="DE191" s="3421"/>
      <c r="DF191" s="3421"/>
      <c r="DG191" s="3907" t="s">
        <v>727</v>
      </c>
      <c r="DH191" s="3656"/>
      <c r="DI191" s="3908"/>
      <c r="DJ191" s="3908" t="str">
        <f>IF(T191="","",T191)</f>
        <v>Схема подключения теплопотребляющей установки к коллектору источника тепловой энергии</v>
      </c>
      <c r="DK191" s="3908"/>
      <c r="DL191" s="3908"/>
    </row>
    <row s="7409" customFormat="1" customHeight="1" ht="21">
      <c r="A192" s="3896"/>
      <c r="B192" s="3896"/>
      <c r="C192" s="3896"/>
      <c r="D192" s="3896"/>
      <c r="E192" s="3897"/>
      <c r="F192" s="3897"/>
      <c r="G192" s="3897"/>
      <c r="H192" s="3897">
        <v>1</v>
      </c>
      <c r="I192" s="3916"/>
      <c r="J192" s="3910" t="str">
        <f>I191&amp;".1"</f>
        <v>1.11.1.2.1.1</v>
      </c>
      <c r="K192" s="3896"/>
      <c r="L192" s="3899" t="s">
        <v>728</v>
      </c>
      <c r="M192" s="3647"/>
      <c r="N192" s="3647"/>
      <c r="O192" s="3911"/>
      <c r="P192" s="3912"/>
      <c r="Q192" s="3912">
        <v>1</v>
      </c>
      <c r="R192" s="3917"/>
      <c r="S192" s="3904" t="str">
        <f>$J192</f>
        <v>1.11.1.2.1.1</v>
      </c>
      <c r="T192" s="3918" t="s">
        <v>729</v>
      </c>
      <c r="U192" s="3906"/>
      <c r="V192" s="3419"/>
      <c r="W192" s="3420"/>
      <c r="X192" s="3420"/>
      <c r="Y192" s="3420"/>
      <c r="Z192" s="3420"/>
      <c r="AA192" s="3420"/>
      <c r="AB192" s="3420"/>
      <c r="AC192" s="3421"/>
      <c r="AD192" s="3419" t="s">
        <v>769</v>
      </c>
      <c r="AE192" s="3420"/>
      <c r="AF192" s="3420"/>
      <c r="AG192" s="3420"/>
      <c r="AH192" s="3420"/>
      <c r="AI192" s="3420"/>
      <c r="AJ192" s="3420"/>
      <c r="AK192" s="3420"/>
      <c r="AL192" s="3419"/>
      <c r="AM192" s="3420"/>
      <c r="AN192" s="3420"/>
      <c r="AO192" s="3420"/>
      <c r="AP192" s="3420"/>
      <c r="AQ192" s="3420"/>
      <c r="AR192" s="3420"/>
      <c r="AS192" s="3421"/>
      <c r="AT192" s="3419"/>
      <c r="AU192" s="3420"/>
      <c r="AV192" s="3420"/>
      <c r="AW192" s="3420"/>
      <c r="AX192" s="3420"/>
      <c r="AY192" s="3420"/>
      <c r="AZ192" s="3420"/>
      <c r="BA192" s="3421"/>
      <c r="BB192" s="3419"/>
      <c r="BC192" s="3420"/>
      <c r="BD192" s="3420"/>
      <c r="BE192" s="3420"/>
      <c r="BF192" s="3420"/>
      <c r="BG192" s="3420"/>
      <c r="BH192" s="3420"/>
      <c r="BI192" s="3421"/>
      <c r="BJ192" s="3419"/>
      <c r="BK192" s="3420"/>
      <c r="BL192" s="3420"/>
      <c r="BM192" s="3420"/>
      <c r="BN192" s="3420"/>
      <c r="BO192" s="3420"/>
      <c r="BP192" s="3420"/>
      <c r="BQ192" s="3421"/>
      <c r="BR192" s="3419"/>
      <c r="BS192" s="3420"/>
      <c r="BT192" s="3420"/>
      <c r="BU192" s="3420"/>
      <c r="BV192" s="3420"/>
      <c r="BW192" s="3420"/>
      <c r="BX192" s="3420"/>
      <c r="BY192" s="3421"/>
      <c r="BZ192" s="3419"/>
      <c r="CA192" s="3420"/>
      <c r="CB192" s="3420"/>
      <c r="CC192" s="3420"/>
      <c r="CD192" s="3420"/>
      <c r="CE192" s="3420"/>
      <c r="CF192" s="3420"/>
      <c r="CG192" s="3421"/>
      <c r="CH192" s="3419"/>
      <c r="CI192" s="3420"/>
      <c r="CJ192" s="3420"/>
      <c r="CK192" s="3420"/>
      <c r="CL192" s="3420"/>
      <c r="CM192" s="3420"/>
      <c r="CN192" s="3420"/>
      <c r="CO192" s="3421"/>
      <c r="CP192" s="3419"/>
      <c r="CQ192" s="3420"/>
      <c r="CR192" s="3420"/>
      <c r="CS192" s="3420"/>
      <c r="CT192" s="3420"/>
      <c r="CU192" s="3420"/>
      <c r="CV192" s="3420"/>
      <c r="CW192" s="3421"/>
      <c r="CX192" s="3419"/>
      <c r="CY192" s="3420"/>
      <c r="CZ192" s="3420"/>
      <c r="DA192" s="3420"/>
      <c r="DB192" s="3420"/>
      <c r="DC192" s="3420"/>
      <c r="DD192" s="3420"/>
      <c r="DE192" s="3421"/>
      <c r="DF192" s="3421"/>
      <c r="DG192" s="3907" t="s">
        <v>730</v>
      </c>
      <c r="DH192" s="3656"/>
      <c r="DI192" s="3908"/>
      <c r="DJ192" s="3908" t="str">
        <f>IF(T192="","",T192)</f>
        <v>Группа потребителей</v>
      </c>
      <c r="DK192" s="3908"/>
      <c r="DL192" s="3908"/>
    </row>
    <row s="7410" customFormat="1" customHeight="1" ht="21">
      <c r="A193" s="3896"/>
      <c r="B193" s="3896"/>
      <c r="C193" s="3896"/>
      <c r="D193" s="3896"/>
      <c r="E193" s="3897"/>
      <c r="F193" s="3897"/>
      <c r="G193" s="3897"/>
      <c r="H193" s="3897">
        <v>1</v>
      </c>
      <c r="I193" s="3916"/>
      <c r="J193" s="3916"/>
      <c r="K193" s="3910" t="str">
        <f>J192&amp;".1"</f>
        <v>1.11.1.2.1.1.1</v>
      </c>
      <c r="L193" s="3899" t="s">
        <v>731</v>
      </c>
      <c r="M193" s="3647"/>
      <c r="N193" s="3647"/>
      <c r="O193" s="3647"/>
      <c r="P193" s="3912"/>
      <c r="Q193" s="3912"/>
      <c r="R193" s="3917">
        <v>1</v>
      </c>
      <c r="S193" s="3904" t="str">
        <f>$K193</f>
        <v>1.11.1.2.1.1.1</v>
      </c>
      <c r="T193" s="3920" t="s">
        <v>770</v>
      </c>
      <c r="U193" s="3906"/>
      <c r="V193" s="3422"/>
      <c r="W193" s="3423"/>
      <c r="X193" s="3422"/>
      <c r="Y193" s="3424"/>
      <c r="Z193" s="3425"/>
      <c r="AA193" s="2871" t="s">
        <v>61</v>
      </c>
      <c r="AB193" s="3425"/>
      <c r="AC193" s="2871" t="s">
        <v>61</v>
      </c>
      <c r="AD193" s="3422">
        <v>3572.48</v>
      </c>
      <c r="AE193" s="3423"/>
      <c r="AF193" s="3422"/>
      <c r="AG193" s="3424"/>
      <c r="AH193" s="3425">
        <v>45292</v>
      </c>
      <c r="AI193" s="2871" t="s">
        <v>61</v>
      </c>
      <c r="AJ193" s="3425">
        <v>45473</v>
      </c>
      <c r="AK193" s="2871" t="s">
        <v>61</v>
      </c>
      <c r="AL193" s="3422">
        <v>4011.9</v>
      </c>
      <c r="AM193" s="3423"/>
      <c r="AN193" s="3422"/>
      <c r="AO193" s="3424"/>
      <c r="AP193" s="3425">
        <v>45474</v>
      </c>
      <c r="AQ193" s="2871" t="s">
        <v>61</v>
      </c>
      <c r="AR193" s="3425">
        <v>45657</v>
      </c>
      <c r="AS193" s="2871" t="s">
        <v>61</v>
      </c>
      <c r="AT193" s="3422">
        <v>4011.9</v>
      </c>
      <c r="AU193" s="3423"/>
      <c r="AV193" s="3422"/>
      <c r="AW193" s="3424"/>
      <c r="AX193" s="3425">
        <v>45658</v>
      </c>
      <c r="AY193" s="2871" t="s">
        <v>61</v>
      </c>
      <c r="AZ193" s="3425">
        <v>45838</v>
      </c>
      <c r="BA193" s="2871" t="s">
        <v>61</v>
      </c>
      <c r="BB193" s="3422">
        <v>4180.4</v>
      </c>
      <c r="BC193" s="3423"/>
      <c r="BD193" s="3422"/>
      <c r="BE193" s="3424"/>
      <c r="BF193" s="3425">
        <v>45839</v>
      </c>
      <c r="BG193" s="2871" t="s">
        <v>61</v>
      </c>
      <c r="BH193" s="3425">
        <v>46022</v>
      </c>
      <c r="BI193" s="2871" t="s">
        <v>61</v>
      </c>
      <c r="BJ193" s="3422">
        <v>4180.4</v>
      </c>
      <c r="BK193" s="3423"/>
      <c r="BL193" s="3422"/>
      <c r="BM193" s="3424"/>
      <c r="BN193" s="3425">
        <v>46023</v>
      </c>
      <c r="BO193" s="2871" t="s">
        <v>61</v>
      </c>
      <c r="BP193" s="3425">
        <v>46203</v>
      </c>
      <c r="BQ193" s="2871" t="s">
        <v>61</v>
      </c>
      <c r="BR193" s="3422">
        <v>4347.62</v>
      </c>
      <c r="BS193" s="3423"/>
      <c r="BT193" s="3422"/>
      <c r="BU193" s="3424"/>
      <c r="BV193" s="3425">
        <v>46204</v>
      </c>
      <c r="BW193" s="2871" t="s">
        <v>61</v>
      </c>
      <c r="BX193" s="3425">
        <v>46387</v>
      </c>
      <c r="BY193" s="2871" t="s">
        <v>61</v>
      </c>
      <c r="BZ193" s="3422">
        <v>4347.62</v>
      </c>
      <c r="CA193" s="3423"/>
      <c r="CB193" s="3422"/>
      <c r="CC193" s="3424"/>
      <c r="CD193" s="3425">
        <v>46388</v>
      </c>
      <c r="CE193" s="2871" t="s">
        <v>61</v>
      </c>
      <c r="CF193" s="3425">
        <v>46568</v>
      </c>
      <c r="CG193" s="2871" t="s">
        <v>61</v>
      </c>
      <c r="CH193" s="3422">
        <v>4521.52</v>
      </c>
      <c r="CI193" s="3423"/>
      <c r="CJ193" s="3422"/>
      <c r="CK193" s="3424"/>
      <c r="CL193" s="3425">
        <v>46569</v>
      </c>
      <c r="CM193" s="2871" t="s">
        <v>61</v>
      </c>
      <c r="CN193" s="3425">
        <v>46752</v>
      </c>
      <c r="CO193" s="2871" t="s">
        <v>61</v>
      </c>
      <c r="CP193" s="3422">
        <v>4521.52</v>
      </c>
      <c r="CQ193" s="3423"/>
      <c r="CR193" s="3422"/>
      <c r="CS193" s="3424"/>
      <c r="CT193" s="3425">
        <v>46753</v>
      </c>
      <c r="CU193" s="2871" t="s">
        <v>61</v>
      </c>
      <c r="CV193" s="3425">
        <v>46934</v>
      </c>
      <c r="CW193" s="2871" t="s">
        <v>61</v>
      </c>
      <c r="CX193" s="3422">
        <v>4702.38</v>
      </c>
      <c r="CY193" s="3423"/>
      <c r="CZ193" s="3422"/>
      <c r="DA193" s="3424"/>
      <c r="DB193" s="3425">
        <v>46935</v>
      </c>
      <c r="DC193" s="2871" t="s">
        <v>61</v>
      </c>
      <c r="DD193" s="3425">
        <v>47118</v>
      </c>
      <c r="DE193" s="2871" t="s">
        <v>61</v>
      </c>
      <c r="DF193" s="3423"/>
      <c r="DG193" s="3921" t="s">
        <v>732</v>
      </c>
      <c r="DH193" s="3656">
        <f>STRCHECKDATE(V194:DF194)</f>
      </c>
      <c r="DI193" s="3908"/>
      <c r="DJ193" s="3908" t="str">
        <f>IF(T193="","",T193)</f>
        <v>вода</v>
      </c>
      <c r="DK193" s="3908"/>
      <c r="DL193" s="3908"/>
    </row>
    <row s="7411" customFormat="1" customHeight="1" ht="0.75">
      <c r="A194" s="3896"/>
      <c r="B194" s="3896"/>
      <c r="C194" s="3896"/>
      <c r="D194" s="3896"/>
      <c r="E194" s="3897"/>
      <c r="F194" s="3897"/>
      <c r="G194" s="3897"/>
      <c r="H194" s="3897">
        <v>1</v>
      </c>
      <c r="I194" s="3916"/>
      <c r="J194" s="3916"/>
      <c r="K194" s="3910"/>
      <c r="L194" s="3899"/>
      <c r="M194" s="3647"/>
      <c r="N194" s="3647"/>
      <c r="O194" s="3647"/>
      <c r="P194" s="3912"/>
      <c r="Q194" s="3912"/>
      <c r="R194" s="3917"/>
      <c r="S194" s="3923"/>
      <c r="T194" s="3906"/>
      <c r="U194" s="3906"/>
      <c r="V194" s="3423"/>
      <c r="W194" s="3423"/>
      <c r="X194" s="3423"/>
      <c r="Y194" s="3427" t="str">
        <f>Z193&amp;"-"&amp;AB193</f>
        <v>-</v>
      </c>
      <c r="Z194" s="3428"/>
      <c r="AA194" s="2871"/>
      <c r="AB194" s="3428"/>
      <c r="AC194" s="2871"/>
      <c r="AD194" s="3423"/>
      <c r="AE194" s="3423"/>
      <c r="AF194" s="3423"/>
      <c r="AG194" s="3427" t="str">
        <f>AH193&amp;"-"&amp;AJ193</f>
        <v>45292-45473</v>
      </c>
      <c r="AH194" s="3428"/>
      <c r="AI194" s="2871"/>
      <c r="AJ194" s="3428"/>
      <c r="AK194" s="2871"/>
      <c r="AL194" s="3423"/>
      <c r="AM194" s="3423"/>
      <c r="AN194" s="3423"/>
      <c r="AO194" s="3427" t="str">
        <f>AP193&amp;"-"&amp;AR193</f>
        <v>45474-45657</v>
      </c>
      <c r="AP194" s="3428"/>
      <c r="AQ194" s="2871"/>
      <c r="AR194" s="3428"/>
      <c r="AS194" s="2871"/>
      <c r="AT194" s="3423"/>
      <c r="AU194" s="3423"/>
      <c r="AV194" s="3423"/>
      <c r="AW194" s="3427" t="str">
        <f>AX193&amp;"-"&amp;AZ193</f>
        <v>45658-45838</v>
      </c>
      <c r="AX194" s="3428"/>
      <c r="AY194" s="2871"/>
      <c r="AZ194" s="3428"/>
      <c r="BA194" s="2871"/>
      <c r="BB194" s="3423"/>
      <c r="BC194" s="3423"/>
      <c r="BD194" s="3423"/>
      <c r="BE194" s="3427" t="str">
        <f>BF193&amp;"-"&amp;BH193</f>
        <v>45839-46022</v>
      </c>
      <c r="BF194" s="3428"/>
      <c r="BG194" s="2871"/>
      <c r="BH194" s="3428"/>
      <c r="BI194" s="2871"/>
      <c r="BJ194" s="3423"/>
      <c r="BK194" s="3423"/>
      <c r="BL194" s="3423"/>
      <c r="BM194" s="3427" t="str">
        <f>BN193&amp;"-"&amp;BP193</f>
        <v>46023-46203</v>
      </c>
      <c r="BN194" s="3428"/>
      <c r="BO194" s="2871"/>
      <c r="BP194" s="3428"/>
      <c r="BQ194" s="2871"/>
      <c r="BR194" s="3423"/>
      <c r="BS194" s="3423"/>
      <c r="BT194" s="3423"/>
      <c r="BU194" s="3427" t="str">
        <f>BV193&amp;"-"&amp;BX193</f>
        <v>46204-46387</v>
      </c>
      <c r="BV194" s="3428"/>
      <c r="BW194" s="2871"/>
      <c r="BX194" s="3428"/>
      <c r="BY194" s="2871"/>
      <c r="BZ194" s="3423"/>
      <c r="CA194" s="3423"/>
      <c r="CB194" s="3423"/>
      <c r="CC194" s="3427" t="str">
        <f>CD193&amp;"-"&amp;CF193</f>
        <v>46388-46568</v>
      </c>
      <c r="CD194" s="3428"/>
      <c r="CE194" s="2871"/>
      <c r="CF194" s="3428"/>
      <c r="CG194" s="2871"/>
      <c r="CH194" s="3423"/>
      <c r="CI194" s="3423"/>
      <c r="CJ194" s="3423"/>
      <c r="CK194" s="3427" t="str">
        <f>CL193&amp;"-"&amp;CN193</f>
        <v>46569-46752</v>
      </c>
      <c r="CL194" s="3428"/>
      <c r="CM194" s="2871"/>
      <c r="CN194" s="3428"/>
      <c r="CO194" s="2871"/>
      <c r="CP194" s="3423"/>
      <c r="CQ194" s="3423"/>
      <c r="CR194" s="3423"/>
      <c r="CS194" s="3427" t="str">
        <f>CT193&amp;"-"&amp;CV193</f>
        <v>46753-46934</v>
      </c>
      <c r="CT194" s="3428"/>
      <c r="CU194" s="2871"/>
      <c r="CV194" s="3428"/>
      <c r="CW194" s="2871"/>
      <c r="CX194" s="3423"/>
      <c r="CY194" s="3423"/>
      <c r="CZ194" s="3423"/>
      <c r="DA194" s="3427" t="str">
        <f>DB193&amp;"-"&amp;DD193</f>
        <v>46935-47118</v>
      </c>
      <c r="DB194" s="3428"/>
      <c r="DC194" s="2871"/>
      <c r="DD194" s="3428"/>
      <c r="DE194" s="2871"/>
      <c r="DF194" s="3423"/>
      <c r="DG194" s="3924"/>
      <c r="DH194" s="3656"/>
      <c r="DI194" s="3908"/>
      <c r="DJ194" s="3908" t="str">
        <f>IF(T194="","",T194)</f>
        <v/>
      </c>
      <c r="DK194" s="3908"/>
      <c r="DL194" s="3908"/>
    </row>
    <row s="7412" customFormat="1" customHeight="1" ht="15">
      <c r="A195" s="3896"/>
      <c r="B195" s="3896"/>
      <c r="C195" s="3896"/>
      <c r="D195" s="3896"/>
      <c r="E195" s="3897"/>
      <c r="F195" s="3897"/>
      <c r="G195" s="3897"/>
      <c r="H195" s="3897">
        <v>1</v>
      </c>
      <c r="I195" s="3916"/>
      <c r="J195" s="3910"/>
      <c r="K195" s="3896"/>
      <c r="L195" s="3899"/>
      <c r="M195" s="3647"/>
      <c r="N195" s="3647"/>
      <c r="O195" s="3911"/>
      <c r="P195" s="3912"/>
      <c r="Q195" s="3912"/>
      <c r="R195" s="3913"/>
      <c r="S195" s="7413"/>
      <c r="T195" s="7414" t="s">
        <v>733</v>
      </c>
      <c r="U195" s="7415"/>
      <c r="V195" s="7416"/>
      <c r="W195" s="7417"/>
      <c r="X195" s="7418"/>
      <c r="Y195" s="7419"/>
      <c r="Z195" s="7420"/>
      <c r="AA195" s="7421"/>
      <c r="AB195" s="7422"/>
      <c r="AC195" s="7423"/>
      <c r="AD195" s="7424"/>
      <c r="AE195" s="7425"/>
      <c r="AF195" s="7426"/>
      <c r="AG195" s="7427"/>
      <c r="AH195" s="7428"/>
      <c r="AI195" s="7429"/>
      <c r="AJ195" s="7430"/>
      <c r="AK195" s="7431"/>
      <c r="AL195" s="7432"/>
      <c r="AM195" s="7433"/>
      <c r="AN195" s="7434"/>
      <c r="AO195" s="7435"/>
      <c r="AP195" s="7436"/>
      <c r="AQ195" s="7437"/>
      <c r="AR195" s="7438"/>
      <c r="AS195" s="7439"/>
      <c r="AT195" s="7440"/>
      <c r="AU195" s="7441"/>
      <c r="AV195" s="7442"/>
      <c r="AW195" s="7443"/>
      <c r="AX195" s="7444"/>
      <c r="AY195" s="7445"/>
      <c r="AZ195" s="7446"/>
      <c r="BA195" s="7447"/>
      <c r="BB195" s="7448"/>
      <c r="BC195" s="7449"/>
      <c r="BD195" s="7450"/>
      <c r="BE195" s="7451"/>
      <c r="BF195" s="7452"/>
      <c r="BG195" s="7453"/>
      <c r="BH195" s="7454"/>
      <c r="BI195" s="7455"/>
      <c r="BJ195" s="7456"/>
      <c r="BK195" s="7457"/>
      <c r="BL195" s="7458"/>
      <c r="BM195" s="7459"/>
      <c r="BN195" s="7460"/>
      <c r="BO195" s="7461"/>
      <c r="BP195" s="7462"/>
      <c r="BQ195" s="7463"/>
      <c r="BR195" s="7464"/>
      <c r="BS195" s="7465"/>
      <c r="BT195" s="7466"/>
      <c r="BU195" s="7467"/>
      <c r="BV195" s="7468"/>
      <c r="BW195" s="7469"/>
      <c r="BX195" s="7470"/>
      <c r="BY195" s="7471"/>
      <c r="BZ195" s="7472"/>
      <c r="CA195" s="7473"/>
      <c r="CB195" s="7474"/>
      <c r="CC195" s="7475"/>
      <c r="CD195" s="7476"/>
      <c r="CE195" s="7477"/>
      <c r="CF195" s="7478"/>
      <c r="CG195" s="7479"/>
      <c r="CH195" s="7480"/>
      <c r="CI195" s="7481"/>
      <c r="CJ195" s="7482"/>
      <c r="CK195" s="7483"/>
      <c r="CL195" s="7484"/>
      <c r="CM195" s="7485"/>
      <c r="CN195" s="7486"/>
      <c r="CO195" s="7487"/>
      <c r="CP195" s="7488"/>
      <c r="CQ195" s="7489"/>
      <c r="CR195" s="7490"/>
      <c r="CS195" s="7491"/>
      <c r="CT195" s="7492"/>
      <c r="CU195" s="7493"/>
      <c r="CV195" s="7494"/>
      <c r="CW195" s="7495"/>
      <c r="CX195" s="7496"/>
      <c r="CY195" s="7497"/>
      <c r="CZ195" s="7498"/>
      <c r="DA195" s="7499"/>
      <c r="DB195" s="7500"/>
      <c r="DC195" s="7501"/>
      <c r="DD195" s="7502"/>
      <c r="DE195" s="7503"/>
      <c r="DF195" s="7504"/>
      <c r="DG195" s="4018"/>
      <c r="DH195" s="3656"/>
      <c r="DI195" s="3908"/>
      <c r="DJ195" s="3908" t="str">
        <f>IF(T195="","",T195)</f>
        <v>Добавить вид теплоносителя (параметры теплоносителя)</v>
      </c>
      <c r="DK195" s="3908"/>
      <c r="DL195" s="3908"/>
    </row>
    <row s="7505" customFormat="1" customHeight="1" ht="15">
      <c r="A196" s="3896"/>
      <c r="B196" s="3896"/>
      <c r="C196" s="3896"/>
      <c r="D196" s="3896"/>
      <c r="E196" s="3897"/>
      <c r="F196" s="3897"/>
      <c r="G196" s="3897"/>
      <c r="H196" s="3897">
        <v>1</v>
      </c>
      <c r="I196" s="3910"/>
      <c r="J196" s="3896"/>
      <c r="K196" s="3896"/>
      <c r="L196" s="3899"/>
      <c r="M196" s="3647"/>
      <c r="N196" s="3911"/>
      <c r="O196" s="3911"/>
      <c r="P196" s="3912"/>
      <c r="Q196" s="3912"/>
      <c r="R196" s="3913"/>
      <c r="S196" s="7506"/>
      <c r="T196" s="7507" t="s">
        <v>734</v>
      </c>
      <c r="U196" s="7508"/>
      <c r="V196" s="7509"/>
      <c r="W196" s="7510"/>
      <c r="X196" s="7511"/>
      <c r="Y196" s="7512"/>
      <c r="Z196" s="7513"/>
      <c r="AA196" s="7514"/>
      <c r="AB196" s="7515"/>
      <c r="AC196" s="7516"/>
      <c r="AD196" s="7517"/>
      <c r="AE196" s="7518"/>
      <c r="AF196" s="7519"/>
      <c r="AG196" s="7520"/>
      <c r="AH196" s="7521"/>
      <c r="AI196" s="7522"/>
      <c r="AJ196" s="7523"/>
      <c r="AK196" s="7524"/>
      <c r="AL196" s="7525"/>
      <c r="AM196" s="7526"/>
      <c r="AN196" s="7527"/>
      <c r="AO196" s="7528"/>
      <c r="AP196" s="7529"/>
      <c r="AQ196" s="7530"/>
      <c r="AR196" s="7531"/>
      <c r="AS196" s="7532"/>
      <c r="AT196" s="7533"/>
      <c r="AU196" s="7534"/>
      <c r="AV196" s="7535"/>
      <c r="AW196" s="7536"/>
      <c r="AX196" s="7537"/>
      <c r="AY196" s="7538"/>
      <c r="AZ196" s="7539"/>
      <c r="BA196" s="7540"/>
      <c r="BB196" s="7541"/>
      <c r="BC196" s="7542"/>
      <c r="BD196" s="7543"/>
      <c r="BE196" s="7544"/>
      <c r="BF196" s="7545"/>
      <c r="BG196" s="7546"/>
      <c r="BH196" s="7547"/>
      <c r="BI196" s="7548"/>
      <c r="BJ196" s="7549"/>
      <c r="BK196" s="7550"/>
      <c r="BL196" s="7551"/>
      <c r="BM196" s="7552"/>
      <c r="BN196" s="7553"/>
      <c r="BO196" s="7554"/>
      <c r="BP196" s="7555"/>
      <c r="BQ196" s="7556"/>
      <c r="BR196" s="7557"/>
      <c r="BS196" s="7558"/>
      <c r="BT196" s="7559"/>
      <c r="BU196" s="7560"/>
      <c r="BV196" s="7561"/>
      <c r="BW196" s="7562"/>
      <c r="BX196" s="7563"/>
      <c r="BY196" s="7564"/>
      <c r="BZ196" s="7565"/>
      <c r="CA196" s="7566"/>
      <c r="CB196" s="7567"/>
      <c r="CC196" s="7568"/>
      <c r="CD196" s="7569"/>
      <c r="CE196" s="7570"/>
      <c r="CF196" s="7571"/>
      <c r="CG196" s="7572"/>
      <c r="CH196" s="7573"/>
      <c r="CI196" s="7574"/>
      <c r="CJ196" s="7575"/>
      <c r="CK196" s="7576"/>
      <c r="CL196" s="7577"/>
      <c r="CM196" s="7578"/>
      <c r="CN196" s="7579"/>
      <c r="CO196" s="7580"/>
      <c r="CP196" s="7581"/>
      <c r="CQ196" s="7582"/>
      <c r="CR196" s="7583"/>
      <c r="CS196" s="7584"/>
      <c r="CT196" s="7585"/>
      <c r="CU196" s="7586"/>
      <c r="CV196" s="7587"/>
      <c r="CW196" s="7588"/>
      <c r="CX196" s="7589"/>
      <c r="CY196" s="7590"/>
      <c r="CZ196" s="7591"/>
      <c r="DA196" s="7592"/>
      <c r="DB196" s="7593"/>
      <c r="DC196" s="7594"/>
      <c r="DD196" s="7595"/>
      <c r="DE196" s="7596"/>
      <c r="DF196" s="7597"/>
      <c r="DG196" s="7598"/>
      <c r="DH196" s="3656"/>
      <c r="DI196" s="3908"/>
      <c r="DJ196" s="3908" t="str">
        <f>IF(T196="","",T196)</f>
        <v>Добавить группу потребителей</v>
      </c>
      <c r="DK196" s="3908"/>
      <c r="DL196" s="3908"/>
    </row>
    <row s="7599" customFormat="1" customHeight="1" ht="14.25">
      <c r="A197" s="3896"/>
      <c r="B197" s="3896"/>
      <c r="C197" s="3896"/>
      <c r="D197" s="3896"/>
      <c r="E197" s="3897"/>
      <c r="F197" s="3897"/>
      <c r="G197" s="3897"/>
      <c r="H197" s="3898">
        <v>1</v>
      </c>
      <c r="I197" s="3896"/>
      <c r="J197" s="3896"/>
      <c r="K197" s="3896"/>
      <c r="L197" s="3899"/>
      <c r="M197" s="3900"/>
      <c r="N197" s="3900"/>
      <c r="O197" s="3647"/>
      <c r="P197" s="4114"/>
      <c r="Q197" s="4115"/>
      <c r="R197" s="4116"/>
      <c r="S197" s="7600"/>
      <c r="T197" s="7601" t="s">
        <v>735</v>
      </c>
      <c r="U197" s="7602"/>
      <c r="V197" s="7603"/>
      <c r="W197" s="7604"/>
      <c r="X197" s="7605"/>
      <c r="Y197" s="7606"/>
      <c r="Z197" s="7607"/>
      <c r="AA197" s="7608"/>
      <c r="AB197" s="7609"/>
      <c r="AC197" s="7610"/>
      <c r="AD197" s="7611"/>
      <c r="AE197" s="7612"/>
      <c r="AF197" s="7613"/>
      <c r="AG197" s="7614"/>
      <c r="AH197" s="7615"/>
      <c r="AI197" s="7616"/>
      <c r="AJ197" s="7617"/>
      <c r="AK197" s="7618"/>
      <c r="AL197" s="7619"/>
      <c r="AM197" s="7620"/>
      <c r="AN197" s="7621"/>
      <c r="AO197" s="7622"/>
      <c r="AP197" s="7623"/>
      <c r="AQ197" s="7624"/>
      <c r="AR197" s="7625"/>
      <c r="AS197" s="7626"/>
      <c r="AT197" s="7627"/>
      <c r="AU197" s="7628"/>
      <c r="AV197" s="7629"/>
      <c r="AW197" s="7630"/>
      <c r="AX197" s="7631"/>
      <c r="AY197" s="7632"/>
      <c r="AZ197" s="7633"/>
      <c r="BA197" s="7634"/>
      <c r="BB197" s="7635"/>
      <c r="BC197" s="7636"/>
      <c r="BD197" s="7637"/>
      <c r="BE197" s="7638"/>
      <c r="BF197" s="7639"/>
      <c r="BG197" s="7640"/>
      <c r="BH197" s="7641"/>
      <c r="BI197" s="7642"/>
      <c r="BJ197" s="7643"/>
      <c r="BK197" s="7644"/>
      <c r="BL197" s="7645"/>
      <c r="BM197" s="7646"/>
      <c r="BN197" s="7647"/>
      <c r="BO197" s="7648"/>
      <c r="BP197" s="7649"/>
      <c r="BQ197" s="7650"/>
      <c r="BR197" s="7651"/>
      <c r="BS197" s="7652"/>
      <c r="BT197" s="7653"/>
      <c r="BU197" s="7654"/>
      <c r="BV197" s="7655"/>
      <c r="BW197" s="7656"/>
      <c r="BX197" s="7657"/>
      <c r="BY197" s="7658"/>
      <c r="BZ197" s="7659"/>
      <c r="CA197" s="7660"/>
      <c r="CB197" s="7661"/>
      <c r="CC197" s="7662"/>
      <c r="CD197" s="7663"/>
      <c r="CE197" s="7664"/>
      <c r="CF197" s="7665"/>
      <c r="CG197" s="7666"/>
      <c r="CH197" s="7667"/>
      <c r="CI197" s="7668"/>
      <c r="CJ197" s="7669"/>
      <c r="CK197" s="7670"/>
      <c r="CL197" s="7671"/>
      <c r="CM197" s="7672"/>
      <c r="CN197" s="7673"/>
      <c r="CO197" s="7674"/>
      <c r="CP197" s="7675"/>
      <c r="CQ197" s="7676"/>
      <c r="CR197" s="7677"/>
      <c r="CS197" s="7678"/>
      <c r="CT197" s="7679"/>
      <c r="CU197" s="7680"/>
      <c r="CV197" s="7681"/>
      <c r="CW197" s="7682"/>
      <c r="CX197" s="7683"/>
      <c r="CY197" s="7684"/>
      <c r="CZ197" s="7685"/>
      <c r="DA197" s="7686"/>
      <c r="DB197" s="7687"/>
      <c r="DC197" s="7688"/>
      <c r="DD197" s="7689"/>
      <c r="DE197" s="7690"/>
      <c r="DF197" s="7691"/>
      <c r="DG197" s="7692"/>
      <c r="DH197" s="3656"/>
      <c r="DI197" s="3908"/>
      <c r="DJ197" s="3908" t="str">
        <f>IF(T197="","",T197)</f>
        <v>Добавить схему подключения</v>
      </c>
      <c r="DK197" s="3908"/>
      <c r="DL197" s="3908"/>
    </row>
    <row s="7693" customFormat="1" customHeight="1" ht="0.75">
      <c r="A198" s="4502"/>
      <c r="B198" s="4502"/>
      <c r="C198" s="4502"/>
      <c r="D198" s="4502"/>
      <c r="E198" s="3897"/>
      <c r="F198" s="3897" t="s">
        <v>140</v>
      </c>
      <c r="G198" s="3898"/>
      <c r="H198" s="4502"/>
      <c r="I198" s="4502"/>
      <c r="J198" s="4502"/>
      <c r="K198" s="4502"/>
      <c r="L198" s="4503"/>
      <c r="M198" s="4504"/>
      <c r="N198" s="4504"/>
      <c r="O198" s="3656"/>
      <c r="P198" s="4505"/>
      <c r="Q198" s="4506"/>
      <c r="R198" s="4505"/>
      <c r="S198" s="4507"/>
      <c r="T198" s="4508" t="s">
        <v>250</v>
      </c>
      <c r="U198" s="3645"/>
      <c r="V198" s="3645"/>
      <c r="W198" s="3645"/>
      <c r="X198" s="3645"/>
      <c r="Y198" s="3645"/>
      <c r="Z198" s="3645"/>
      <c r="AA198" s="3645"/>
      <c r="AB198" s="3645"/>
      <c r="AC198" s="3645"/>
      <c r="AD198" s="3645"/>
      <c r="AE198" s="3645"/>
      <c r="AF198" s="3645"/>
      <c r="AG198" s="3645"/>
      <c r="AH198" s="3645"/>
      <c r="AI198" s="3645"/>
      <c r="AJ198" s="3645"/>
      <c r="AK198" s="3645"/>
      <c r="AL198" s="3645"/>
      <c r="AM198" s="3645"/>
      <c r="AN198" s="3645"/>
      <c r="AO198" s="3645"/>
      <c r="AP198" s="3645"/>
      <c r="AQ198" s="3645"/>
      <c r="AR198" s="3645"/>
      <c r="AS198" s="3645"/>
      <c r="AT198" s="3645"/>
      <c r="AU198" s="3645"/>
      <c r="AV198" s="3645"/>
      <c r="AW198" s="3645"/>
      <c r="AX198" s="3645"/>
      <c r="AY198" s="3645"/>
      <c r="AZ198" s="3645"/>
      <c r="BA198" s="3645"/>
      <c r="BB198" s="3645"/>
      <c r="BC198" s="3645"/>
      <c r="BD198" s="3645"/>
      <c r="BE198" s="3645"/>
      <c r="BF198" s="3645"/>
      <c r="BG198" s="3645"/>
      <c r="BH198" s="3645"/>
      <c r="BI198" s="3645"/>
      <c r="BJ198" s="3645"/>
      <c r="BK198" s="3645"/>
      <c r="BL198" s="3645"/>
      <c r="BM198" s="3645"/>
      <c r="BN198" s="3645"/>
      <c r="BO198" s="3645"/>
      <c r="BP198" s="3645"/>
      <c r="BQ198" s="3645"/>
      <c r="BR198" s="3645"/>
      <c r="BS198" s="3645"/>
      <c r="BT198" s="3645"/>
      <c r="BU198" s="3645"/>
      <c r="BV198" s="3645"/>
      <c r="BW198" s="3645"/>
      <c r="BX198" s="3645"/>
      <c r="BY198" s="3645"/>
      <c r="BZ198" s="3645"/>
      <c r="CA198" s="3645"/>
      <c r="CB198" s="3645"/>
      <c r="CC198" s="3645"/>
      <c r="CD198" s="3645"/>
      <c r="CE198" s="3645"/>
      <c r="CF198" s="3645"/>
      <c r="CG198" s="3645"/>
      <c r="CH198" s="3645"/>
      <c r="CI198" s="3645"/>
      <c r="CJ198" s="3645"/>
      <c r="CK198" s="3645"/>
      <c r="CL198" s="3645"/>
      <c r="CM198" s="3645"/>
      <c r="CN198" s="3645"/>
      <c r="CO198" s="3645"/>
      <c r="CP198" s="3645"/>
      <c r="CQ198" s="3645"/>
      <c r="CR198" s="3645"/>
      <c r="CS198" s="3645"/>
      <c r="CT198" s="3645"/>
      <c r="CU198" s="3645"/>
      <c r="CV198" s="3645"/>
      <c r="CW198" s="3645"/>
      <c r="CX198" s="3645"/>
      <c r="CY198" s="3645"/>
      <c r="CZ198" s="3645"/>
      <c r="DA198" s="3645"/>
      <c r="DB198" s="3645"/>
      <c r="DC198" s="3645"/>
      <c r="DD198" s="3645"/>
      <c r="DE198" s="3645"/>
      <c r="DF198" s="3645"/>
      <c r="DG198" s="3645"/>
      <c r="DH198" s="3656"/>
      <c r="DI198" s="3908"/>
      <c r="DJ198" s="3908" t="str">
        <f>IF(T198="","",T198)</f>
        <v>Добавить источник для дифференциации</v>
      </c>
      <c r="DK198" s="3908"/>
      <c r="DL198" s="3908"/>
    </row>
    <row s="7694" customFormat="1" customHeight="1" ht="0.75">
      <c r="A199" s="4502"/>
      <c r="B199" s="4502"/>
      <c r="C199" s="4502"/>
      <c r="D199" s="4502"/>
      <c r="E199" s="3897"/>
      <c r="F199" s="3898" t="s">
        <v>140</v>
      </c>
      <c r="G199" s="4502"/>
      <c r="H199" s="4502"/>
      <c r="I199" s="4502"/>
      <c r="J199" s="4502"/>
      <c r="K199" s="4502"/>
      <c r="L199" s="4503"/>
      <c r="M199" s="4510"/>
      <c r="N199" s="4510"/>
      <c r="O199" s="3656"/>
      <c r="P199" s="4505"/>
      <c r="Q199" s="4506"/>
      <c r="R199" s="4505"/>
      <c r="S199" s="4511"/>
      <c r="T199" s="4512" t="s">
        <v>251</v>
      </c>
      <c r="U199" s="3646"/>
      <c r="V199" s="3646"/>
      <c r="W199" s="3646"/>
      <c r="X199" s="3646"/>
      <c r="Y199" s="3646"/>
      <c r="Z199" s="3646"/>
      <c r="AA199" s="3646"/>
      <c r="AB199" s="3646"/>
      <c r="AC199" s="3646"/>
      <c r="AD199" s="3646"/>
      <c r="AE199" s="3646"/>
      <c r="AF199" s="3646"/>
      <c r="AG199" s="3646"/>
      <c r="AH199" s="3646"/>
      <c r="AI199" s="3646"/>
      <c r="AJ199" s="3646"/>
      <c r="AK199" s="3646"/>
      <c r="AL199" s="3646"/>
      <c r="AM199" s="3646"/>
      <c r="AN199" s="3646"/>
      <c r="AO199" s="3646"/>
      <c r="AP199" s="3646"/>
      <c r="AQ199" s="3646"/>
      <c r="AR199" s="3646"/>
      <c r="AS199" s="3646"/>
      <c r="AT199" s="3646"/>
      <c r="AU199" s="3646"/>
      <c r="AV199" s="3646"/>
      <c r="AW199" s="3646"/>
      <c r="AX199" s="3646"/>
      <c r="AY199" s="3646"/>
      <c r="AZ199" s="3646"/>
      <c r="BA199" s="3646"/>
      <c r="BB199" s="3646"/>
      <c r="BC199" s="3646"/>
      <c r="BD199" s="3646"/>
      <c r="BE199" s="3646"/>
      <c r="BF199" s="3646"/>
      <c r="BG199" s="3646"/>
      <c r="BH199" s="3646"/>
      <c r="BI199" s="3646"/>
      <c r="BJ199" s="3646"/>
      <c r="BK199" s="3646"/>
      <c r="BL199" s="3646"/>
      <c r="BM199" s="3646"/>
      <c r="BN199" s="3646"/>
      <c r="BO199" s="3646"/>
      <c r="BP199" s="3646"/>
      <c r="BQ199" s="3646"/>
      <c r="BR199" s="3646"/>
      <c r="BS199" s="3646"/>
      <c r="BT199" s="3646"/>
      <c r="BU199" s="3646"/>
      <c r="BV199" s="3646"/>
      <c r="BW199" s="3646"/>
      <c r="BX199" s="3646"/>
      <c r="BY199" s="3646"/>
      <c r="BZ199" s="3646"/>
      <c r="CA199" s="3646"/>
      <c r="CB199" s="3646"/>
      <c r="CC199" s="3646"/>
      <c r="CD199" s="3646"/>
      <c r="CE199" s="3646"/>
      <c r="CF199" s="3646"/>
      <c r="CG199" s="3646"/>
      <c r="CH199" s="3646"/>
      <c r="CI199" s="3646"/>
      <c r="CJ199" s="3646"/>
      <c r="CK199" s="3646"/>
      <c r="CL199" s="3646"/>
      <c r="CM199" s="3646"/>
      <c r="CN199" s="3646"/>
      <c r="CO199" s="3646"/>
      <c r="CP199" s="3646"/>
      <c r="CQ199" s="3646"/>
      <c r="CR199" s="3646"/>
      <c r="CS199" s="3646"/>
      <c r="CT199" s="3646"/>
      <c r="CU199" s="3646"/>
      <c r="CV199" s="3646"/>
      <c r="CW199" s="3646"/>
      <c r="CX199" s="3646"/>
      <c r="CY199" s="3646"/>
      <c r="CZ199" s="3646"/>
      <c r="DA199" s="3646"/>
      <c r="DB199" s="3646"/>
      <c r="DC199" s="3646"/>
      <c r="DD199" s="3646"/>
      <c r="DE199" s="3646"/>
      <c r="DF199" s="3646"/>
      <c r="DG199" s="3646"/>
      <c r="DH199" s="3656"/>
      <c r="DI199" s="3908"/>
      <c r="DJ199" s="3908" t="str">
        <f>IF(T199="","",T199)</f>
        <v>Добавить централизованную систему для дифференциации</v>
      </c>
      <c r="DK199" s="3908"/>
      <c r="DL199" s="3908"/>
    </row>
    <row s="7695" customFormat="1" customHeight="1" ht="21">
      <c r="A200" s="3896"/>
      <c r="B200" s="3896" t="s">
        <v>290</v>
      </c>
      <c r="C200" s="3896"/>
      <c r="D200" s="3896"/>
      <c r="E200" s="3897"/>
      <c r="F200" s="3898" t="s">
        <v>151</v>
      </c>
      <c r="G200" s="3896"/>
      <c r="H200" s="3896"/>
      <c r="I200" s="3896"/>
      <c r="J200" s="3896"/>
      <c r="K200" s="3896"/>
      <c r="L200" s="3899"/>
      <c r="M200" s="3900"/>
      <c r="N200" s="3900"/>
      <c r="O200" s="3900"/>
      <c r="P200" s="4211"/>
      <c r="Q200" s="3902"/>
      <c r="R200" s="3903"/>
      <c r="S200" s="3904" t="str">
        <f>INDEX(PT_DIFFERENTIATION_NUM_TER,MATCH(B200,PT_DIFFERENTIATION_TER_ID,0))</f>
        <v>1.12</v>
      </c>
      <c r="T200" s="4212" t="s">
        <v>719</v>
      </c>
      <c r="U200" s="3906"/>
      <c r="V200" s="3414"/>
      <c r="W200" s="3415"/>
      <c r="X200" s="3415"/>
      <c r="Y200" s="3415"/>
      <c r="Z200" s="3415"/>
      <c r="AA200" s="3415"/>
      <c r="AB200" s="3415"/>
      <c r="AC200" s="3416"/>
      <c r="AD200" s="3414" t="str">
        <f>INDEX(PT_DIFFERENTIATION_TER,MATCH(B200,PT_DIFFERENTIATION_TER_ID,0))</f>
        <v>Территория 12</v>
      </c>
      <c r="AE200" s="3415"/>
      <c r="AF200" s="3415"/>
      <c r="AG200" s="3415"/>
      <c r="AH200" s="3415"/>
      <c r="AI200" s="3415"/>
      <c r="AJ200" s="3415"/>
      <c r="AK200" s="3415"/>
      <c r="AL200" s="3414"/>
      <c r="AM200" s="3415"/>
      <c r="AN200" s="3415"/>
      <c r="AO200" s="3415"/>
      <c r="AP200" s="3415"/>
      <c r="AQ200" s="3415"/>
      <c r="AR200" s="3415"/>
      <c r="AS200" s="3416"/>
      <c r="AT200" s="3414"/>
      <c r="AU200" s="3415"/>
      <c r="AV200" s="3415"/>
      <c r="AW200" s="3415"/>
      <c r="AX200" s="3415"/>
      <c r="AY200" s="3415"/>
      <c r="AZ200" s="3415"/>
      <c r="BA200" s="3416"/>
      <c r="BB200" s="3414"/>
      <c r="BC200" s="3415"/>
      <c r="BD200" s="3415"/>
      <c r="BE200" s="3415"/>
      <c r="BF200" s="3415"/>
      <c r="BG200" s="3415"/>
      <c r="BH200" s="3415"/>
      <c r="BI200" s="3416"/>
      <c r="BJ200" s="3414"/>
      <c r="BK200" s="3415"/>
      <c r="BL200" s="3415"/>
      <c r="BM200" s="3415"/>
      <c r="BN200" s="3415"/>
      <c r="BO200" s="3415"/>
      <c r="BP200" s="3415"/>
      <c r="BQ200" s="3416"/>
      <c r="BR200" s="3414"/>
      <c r="BS200" s="3415"/>
      <c r="BT200" s="3415"/>
      <c r="BU200" s="3415"/>
      <c r="BV200" s="3415"/>
      <c r="BW200" s="3415"/>
      <c r="BX200" s="3415"/>
      <c r="BY200" s="3416"/>
      <c r="BZ200" s="3414"/>
      <c r="CA200" s="3415"/>
      <c r="CB200" s="3415"/>
      <c r="CC200" s="3415"/>
      <c r="CD200" s="3415"/>
      <c r="CE200" s="3415"/>
      <c r="CF200" s="3415"/>
      <c r="CG200" s="3416"/>
      <c r="CH200" s="3414"/>
      <c r="CI200" s="3415"/>
      <c r="CJ200" s="3415"/>
      <c r="CK200" s="3415"/>
      <c r="CL200" s="3415"/>
      <c r="CM200" s="3415"/>
      <c r="CN200" s="3415"/>
      <c r="CO200" s="3416"/>
      <c r="CP200" s="3414"/>
      <c r="CQ200" s="3415"/>
      <c r="CR200" s="3415"/>
      <c r="CS200" s="3415"/>
      <c r="CT200" s="3415"/>
      <c r="CU200" s="3415"/>
      <c r="CV200" s="3415"/>
      <c r="CW200" s="3416"/>
      <c r="CX200" s="3414"/>
      <c r="CY200" s="3415"/>
      <c r="CZ200" s="3415"/>
      <c r="DA200" s="3415"/>
      <c r="DB200" s="3415"/>
      <c r="DC200" s="3415"/>
      <c r="DD200" s="3415"/>
      <c r="DE200" s="3416"/>
      <c r="DF200" s="3416"/>
      <c r="DG200" s="3907" t="s">
        <v>720</v>
      </c>
      <c r="DH200" s="3656"/>
      <c r="DI200" s="3908"/>
      <c r="DJ200" s="3908" t="str">
        <f>IF(T200="","",T200)</f>
        <v>Территория действия тарифа</v>
      </c>
      <c r="DK200" s="3908"/>
      <c r="DL200" s="3908"/>
    </row>
    <row s="7696" customFormat="1" customHeight="1" ht="23.25">
      <c r="A201" s="3896"/>
      <c r="B201" s="3896"/>
      <c r="C201" s="3896" t="s">
        <v>291</v>
      </c>
      <c r="D201" s="3896"/>
      <c r="E201" s="3897"/>
      <c r="F201" s="3897" t="s">
        <v>146</v>
      </c>
      <c r="G201" s="3898">
        <v>1</v>
      </c>
      <c r="H201" s="3896"/>
      <c r="I201" s="3896"/>
      <c r="J201" s="3896"/>
      <c r="K201" s="3896"/>
      <c r="L201" s="3899"/>
      <c r="M201" s="3900"/>
      <c r="N201" s="3900"/>
      <c r="O201" s="3900"/>
      <c r="P201" s="3901"/>
      <c r="Q201" s="3902"/>
      <c r="R201" s="3903"/>
      <c r="S201" s="3904" t="str">
        <f>INDEX(PT_DIFFERENTIATION_NUM_CS,MATCH(C201,PT_DIFFERENTIATION_CS_ID,0))</f>
        <v>1.12.1</v>
      </c>
      <c r="T201" s="4214" t="s">
        <v>721</v>
      </c>
      <c r="U201" s="3906"/>
      <c r="V201" s="3414"/>
      <c r="W201" s="3415"/>
      <c r="X201" s="3415"/>
      <c r="Y201" s="3415"/>
      <c r="Z201" s="3415"/>
      <c r="AA201" s="3415"/>
      <c r="AB201" s="3415"/>
      <c r="AC201" s="3416"/>
      <c r="AD201" s="3414" t="str">
        <f>INDEX(PT_DIFFERENTIATION_CS,MATCH(C201,PT_DIFFERENTIATION_CS_ID,0))</f>
        <v>без дифференциации</v>
      </c>
      <c r="AE201" s="3415"/>
      <c r="AF201" s="3415"/>
      <c r="AG201" s="3415"/>
      <c r="AH201" s="3415"/>
      <c r="AI201" s="3415"/>
      <c r="AJ201" s="3415"/>
      <c r="AK201" s="3415"/>
      <c r="AL201" s="3414"/>
      <c r="AM201" s="3415"/>
      <c r="AN201" s="3415"/>
      <c r="AO201" s="3415"/>
      <c r="AP201" s="3415"/>
      <c r="AQ201" s="3415"/>
      <c r="AR201" s="3415"/>
      <c r="AS201" s="3416"/>
      <c r="AT201" s="3414"/>
      <c r="AU201" s="3415"/>
      <c r="AV201" s="3415"/>
      <c r="AW201" s="3415"/>
      <c r="AX201" s="3415"/>
      <c r="AY201" s="3415"/>
      <c r="AZ201" s="3415"/>
      <c r="BA201" s="3416"/>
      <c r="BB201" s="3414"/>
      <c r="BC201" s="3415"/>
      <c r="BD201" s="3415"/>
      <c r="BE201" s="3415"/>
      <c r="BF201" s="3415"/>
      <c r="BG201" s="3415"/>
      <c r="BH201" s="3415"/>
      <c r="BI201" s="3416"/>
      <c r="BJ201" s="3414"/>
      <c r="BK201" s="3415"/>
      <c r="BL201" s="3415"/>
      <c r="BM201" s="3415"/>
      <c r="BN201" s="3415"/>
      <c r="BO201" s="3415"/>
      <c r="BP201" s="3415"/>
      <c r="BQ201" s="3416"/>
      <c r="BR201" s="3414"/>
      <c r="BS201" s="3415"/>
      <c r="BT201" s="3415"/>
      <c r="BU201" s="3415"/>
      <c r="BV201" s="3415"/>
      <c r="BW201" s="3415"/>
      <c r="BX201" s="3415"/>
      <c r="BY201" s="3416"/>
      <c r="BZ201" s="3414"/>
      <c r="CA201" s="3415"/>
      <c r="CB201" s="3415"/>
      <c r="CC201" s="3415"/>
      <c r="CD201" s="3415"/>
      <c r="CE201" s="3415"/>
      <c r="CF201" s="3415"/>
      <c r="CG201" s="3416"/>
      <c r="CH201" s="3414"/>
      <c r="CI201" s="3415"/>
      <c r="CJ201" s="3415"/>
      <c r="CK201" s="3415"/>
      <c r="CL201" s="3415"/>
      <c r="CM201" s="3415"/>
      <c r="CN201" s="3415"/>
      <c r="CO201" s="3416"/>
      <c r="CP201" s="3414"/>
      <c r="CQ201" s="3415"/>
      <c r="CR201" s="3415"/>
      <c r="CS201" s="3415"/>
      <c r="CT201" s="3415"/>
      <c r="CU201" s="3415"/>
      <c r="CV201" s="3415"/>
      <c r="CW201" s="3416"/>
      <c r="CX201" s="3414"/>
      <c r="CY201" s="3415"/>
      <c r="CZ201" s="3415"/>
      <c r="DA201" s="3415"/>
      <c r="DB201" s="3415"/>
      <c r="DC201" s="3415"/>
      <c r="DD201" s="3415"/>
      <c r="DE201" s="3416"/>
      <c r="DF201" s="3416"/>
      <c r="DG201" s="3907" t="s">
        <v>722</v>
      </c>
      <c r="DH201" s="3656"/>
      <c r="DI201" s="3908"/>
      <c r="DJ201" s="3908" t="str">
        <f>IF(T201="","",T201)</f>
        <v>Наименование системы теплоснабжения </v>
      </c>
      <c r="DK201" s="3908"/>
      <c r="DL201" s="3908"/>
    </row>
    <row s="7697" customFormat="1" customHeight="1" ht="21">
      <c r="A202" s="3896"/>
      <c r="B202" s="3896"/>
      <c r="C202" s="3896"/>
      <c r="D202" s="3896" t="s">
        <v>292</v>
      </c>
      <c r="E202" s="3897"/>
      <c r="F202" s="3897" t="s">
        <v>146</v>
      </c>
      <c r="G202" s="3897"/>
      <c r="H202" s="3898">
        <v>1</v>
      </c>
      <c r="I202" s="3896"/>
      <c r="J202" s="3896"/>
      <c r="K202" s="3896"/>
      <c r="L202" s="3899"/>
      <c r="M202" s="3900"/>
      <c r="N202" s="3900"/>
      <c r="O202" s="3900"/>
      <c r="P202" s="3901"/>
      <c r="Q202" s="3902"/>
      <c r="R202" s="3903"/>
      <c r="S202" s="3904" t="str">
        <f>INDEX(PT_DIFFERENTIATION_NUM_IST_TE,MATCH(D202,PT_DIFFERENTIATION_IST_TE_ID,0))</f>
        <v>1.12.1.1</v>
      </c>
      <c r="T202" s="3905" t="s">
        <v>723</v>
      </c>
      <c r="U202" s="3906"/>
      <c r="V202" s="3414"/>
      <c r="W202" s="3415"/>
      <c r="X202" s="3415"/>
      <c r="Y202" s="3415"/>
      <c r="Z202" s="3415"/>
      <c r="AA202" s="3415"/>
      <c r="AB202" s="3415"/>
      <c r="AC202" s="3416"/>
      <c r="AD202" s="3414" t="str">
        <f>INDEX(PT_DIFFERENTIATION_IST_TE,MATCH(D202,PT_DIFFERENTIATION_IST_TE_ID,0))</f>
        <v>нп Высокий</v>
      </c>
      <c r="AE202" s="3415"/>
      <c r="AF202" s="3415"/>
      <c r="AG202" s="3415"/>
      <c r="AH202" s="3415"/>
      <c r="AI202" s="3415"/>
      <c r="AJ202" s="3415"/>
      <c r="AK202" s="3415"/>
      <c r="AL202" s="3414"/>
      <c r="AM202" s="3415"/>
      <c r="AN202" s="3415"/>
      <c r="AO202" s="3415"/>
      <c r="AP202" s="3415"/>
      <c r="AQ202" s="3415"/>
      <c r="AR202" s="3415"/>
      <c r="AS202" s="3416"/>
      <c r="AT202" s="3414"/>
      <c r="AU202" s="3415"/>
      <c r="AV202" s="3415"/>
      <c r="AW202" s="3415"/>
      <c r="AX202" s="3415"/>
      <c r="AY202" s="3415"/>
      <c r="AZ202" s="3415"/>
      <c r="BA202" s="3416"/>
      <c r="BB202" s="3414"/>
      <c r="BC202" s="3415"/>
      <c r="BD202" s="3415"/>
      <c r="BE202" s="3415"/>
      <c r="BF202" s="3415"/>
      <c r="BG202" s="3415"/>
      <c r="BH202" s="3415"/>
      <c r="BI202" s="3416"/>
      <c r="BJ202" s="3414"/>
      <c r="BK202" s="3415"/>
      <c r="BL202" s="3415"/>
      <c r="BM202" s="3415"/>
      <c r="BN202" s="3415"/>
      <c r="BO202" s="3415"/>
      <c r="BP202" s="3415"/>
      <c r="BQ202" s="3416"/>
      <c r="BR202" s="3414"/>
      <c r="BS202" s="3415"/>
      <c r="BT202" s="3415"/>
      <c r="BU202" s="3415"/>
      <c r="BV202" s="3415"/>
      <c r="BW202" s="3415"/>
      <c r="BX202" s="3415"/>
      <c r="BY202" s="3416"/>
      <c r="BZ202" s="3414"/>
      <c r="CA202" s="3415"/>
      <c r="CB202" s="3415"/>
      <c r="CC202" s="3415"/>
      <c r="CD202" s="3415"/>
      <c r="CE202" s="3415"/>
      <c r="CF202" s="3415"/>
      <c r="CG202" s="3416"/>
      <c r="CH202" s="3414"/>
      <c r="CI202" s="3415"/>
      <c r="CJ202" s="3415"/>
      <c r="CK202" s="3415"/>
      <c r="CL202" s="3415"/>
      <c r="CM202" s="3415"/>
      <c r="CN202" s="3415"/>
      <c r="CO202" s="3416"/>
      <c r="CP202" s="3414"/>
      <c r="CQ202" s="3415"/>
      <c r="CR202" s="3415"/>
      <c r="CS202" s="3415"/>
      <c r="CT202" s="3415"/>
      <c r="CU202" s="3415"/>
      <c r="CV202" s="3415"/>
      <c r="CW202" s="3416"/>
      <c r="CX202" s="3414"/>
      <c r="CY202" s="3415"/>
      <c r="CZ202" s="3415"/>
      <c r="DA202" s="3415"/>
      <c r="DB202" s="3415"/>
      <c r="DC202" s="3415"/>
      <c r="DD202" s="3415"/>
      <c r="DE202" s="3416"/>
      <c r="DF202" s="3416"/>
      <c r="DG202" s="3907" t="s">
        <v>724</v>
      </c>
      <c r="DH202" s="3656"/>
      <c r="DI202" s="3908"/>
      <c r="DJ202" s="3908" t="str">
        <f>IF(T202="","",T202)</f>
        <v>Источник тепловой энергии  </v>
      </c>
      <c r="DK202" s="3908"/>
      <c r="DL202" s="3908"/>
    </row>
    <row s="7698" customFormat="1" customHeight="1" ht="47.25">
      <c r="A203" s="3896"/>
      <c r="B203" s="3896"/>
      <c r="C203" s="3896"/>
      <c r="D203" s="3896"/>
      <c r="E203" s="3897"/>
      <c r="F203" s="3897" t="s">
        <v>146</v>
      </c>
      <c r="G203" s="3897"/>
      <c r="H203" s="3897"/>
      <c r="I203" s="3910" t="str">
        <f>S202&amp;".1"</f>
        <v>1.12.1.1.1</v>
      </c>
      <c r="J203" s="3896"/>
      <c r="K203" s="3896"/>
      <c r="L203" s="3899" t="s">
        <v>725</v>
      </c>
      <c r="M203" s="3647"/>
      <c r="N203" s="3911"/>
      <c r="O203" s="3911"/>
      <c r="P203" s="3912">
        <v>1</v>
      </c>
      <c r="Q203" s="3912"/>
      <c r="R203" s="3913"/>
      <c r="S203" s="3904" t="str">
        <f>$I203</f>
        <v>1.12.1.1.1</v>
      </c>
      <c r="T203" s="3914" t="s">
        <v>726</v>
      </c>
      <c r="U203" s="3906"/>
      <c r="V203" s="3419"/>
      <c r="W203" s="3420"/>
      <c r="X203" s="3420"/>
      <c r="Y203" s="3420"/>
      <c r="Z203" s="3420"/>
      <c r="AA203" s="3420"/>
      <c r="AB203" s="3420"/>
      <c r="AC203" s="3421"/>
      <c r="AD203" s="3419" t="s">
        <v>768</v>
      </c>
      <c r="AE203" s="3420"/>
      <c r="AF203" s="3420"/>
      <c r="AG203" s="3420"/>
      <c r="AH203" s="3420"/>
      <c r="AI203" s="3420"/>
      <c r="AJ203" s="3420"/>
      <c r="AK203" s="3420"/>
      <c r="AL203" s="3419"/>
      <c r="AM203" s="3420"/>
      <c r="AN203" s="3420"/>
      <c r="AO203" s="3420"/>
      <c r="AP203" s="3420"/>
      <c r="AQ203" s="3420"/>
      <c r="AR203" s="3420"/>
      <c r="AS203" s="3421"/>
      <c r="AT203" s="3419"/>
      <c r="AU203" s="3420"/>
      <c r="AV203" s="3420"/>
      <c r="AW203" s="3420"/>
      <c r="AX203" s="3420"/>
      <c r="AY203" s="3420"/>
      <c r="AZ203" s="3420"/>
      <c r="BA203" s="3421"/>
      <c r="BB203" s="3419"/>
      <c r="BC203" s="3420"/>
      <c r="BD203" s="3420"/>
      <c r="BE203" s="3420"/>
      <c r="BF203" s="3420"/>
      <c r="BG203" s="3420"/>
      <c r="BH203" s="3420"/>
      <c r="BI203" s="3421"/>
      <c r="BJ203" s="3419"/>
      <c r="BK203" s="3420"/>
      <c r="BL203" s="3420"/>
      <c r="BM203" s="3420"/>
      <c r="BN203" s="3420"/>
      <c r="BO203" s="3420"/>
      <c r="BP203" s="3420"/>
      <c r="BQ203" s="3421"/>
      <c r="BR203" s="3419"/>
      <c r="BS203" s="3420"/>
      <c r="BT203" s="3420"/>
      <c r="BU203" s="3420"/>
      <c r="BV203" s="3420"/>
      <c r="BW203" s="3420"/>
      <c r="BX203" s="3420"/>
      <c r="BY203" s="3421"/>
      <c r="BZ203" s="3419"/>
      <c r="CA203" s="3420"/>
      <c r="CB203" s="3420"/>
      <c r="CC203" s="3420"/>
      <c r="CD203" s="3420"/>
      <c r="CE203" s="3420"/>
      <c r="CF203" s="3420"/>
      <c r="CG203" s="3421"/>
      <c r="CH203" s="3419"/>
      <c r="CI203" s="3420"/>
      <c r="CJ203" s="3420"/>
      <c r="CK203" s="3420"/>
      <c r="CL203" s="3420"/>
      <c r="CM203" s="3420"/>
      <c r="CN203" s="3420"/>
      <c r="CO203" s="3421"/>
      <c r="CP203" s="3419"/>
      <c r="CQ203" s="3420"/>
      <c r="CR203" s="3420"/>
      <c r="CS203" s="3420"/>
      <c r="CT203" s="3420"/>
      <c r="CU203" s="3420"/>
      <c r="CV203" s="3420"/>
      <c r="CW203" s="3421"/>
      <c r="CX203" s="3419"/>
      <c r="CY203" s="3420"/>
      <c r="CZ203" s="3420"/>
      <c r="DA203" s="3420"/>
      <c r="DB203" s="3420"/>
      <c r="DC203" s="3420"/>
      <c r="DD203" s="3420"/>
      <c r="DE203" s="3421"/>
      <c r="DF203" s="3421"/>
      <c r="DG203" s="3907" t="s">
        <v>727</v>
      </c>
      <c r="DH203" s="3656"/>
      <c r="DI203" s="3908"/>
      <c r="DJ203" s="3908" t="str">
        <f>IF(T203="","",T203)</f>
        <v>Схема подключения теплопотребляющей установки к коллектору источника тепловой энергии</v>
      </c>
      <c r="DK203" s="3908"/>
      <c r="DL203" s="3908"/>
    </row>
    <row s="7699" customFormat="1" customHeight="1" ht="21">
      <c r="A204" s="3896"/>
      <c r="B204" s="3896"/>
      <c r="C204" s="3896"/>
      <c r="D204" s="3896"/>
      <c r="E204" s="3897"/>
      <c r="F204" s="3897" t="s">
        <v>146</v>
      </c>
      <c r="G204" s="3897"/>
      <c r="H204" s="3897"/>
      <c r="I204" s="3916"/>
      <c r="J204" s="3910" t="str">
        <f>I203&amp;".1"</f>
        <v>1.12.1.1.1.1</v>
      </c>
      <c r="K204" s="3896"/>
      <c r="L204" s="3899" t="s">
        <v>728</v>
      </c>
      <c r="M204" s="3647"/>
      <c r="N204" s="3647"/>
      <c r="O204" s="3911"/>
      <c r="P204" s="3912"/>
      <c r="Q204" s="3912">
        <v>1</v>
      </c>
      <c r="R204" s="3917"/>
      <c r="S204" s="3904" t="str">
        <f>$J204</f>
        <v>1.12.1.1.1.1</v>
      </c>
      <c r="T204" s="3918" t="s">
        <v>729</v>
      </c>
      <c r="U204" s="3906"/>
      <c r="V204" s="3419"/>
      <c r="W204" s="3420"/>
      <c r="X204" s="3420"/>
      <c r="Y204" s="3420"/>
      <c r="Z204" s="3420"/>
      <c r="AA204" s="3420"/>
      <c r="AB204" s="3420"/>
      <c r="AC204" s="3421"/>
      <c r="AD204" s="3419" t="s">
        <v>769</v>
      </c>
      <c r="AE204" s="3420"/>
      <c r="AF204" s="3420"/>
      <c r="AG204" s="3420"/>
      <c r="AH204" s="3420"/>
      <c r="AI204" s="3420"/>
      <c r="AJ204" s="3420"/>
      <c r="AK204" s="3420"/>
      <c r="AL204" s="3419"/>
      <c r="AM204" s="3420"/>
      <c r="AN204" s="3420"/>
      <c r="AO204" s="3420"/>
      <c r="AP204" s="3420"/>
      <c r="AQ204" s="3420"/>
      <c r="AR204" s="3420"/>
      <c r="AS204" s="3421"/>
      <c r="AT204" s="3419"/>
      <c r="AU204" s="3420"/>
      <c r="AV204" s="3420"/>
      <c r="AW204" s="3420"/>
      <c r="AX204" s="3420"/>
      <c r="AY204" s="3420"/>
      <c r="AZ204" s="3420"/>
      <c r="BA204" s="3421"/>
      <c r="BB204" s="3419"/>
      <c r="BC204" s="3420"/>
      <c r="BD204" s="3420"/>
      <c r="BE204" s="3420"/>
      <c r="BF204" s="3420"/>
      <c r="BG204" s="3420"/>
      <c r="BH204" s="3420"/>
      <c r="BI204" s="3421"/>
      <c r="BJ204" s="3419"/>
      <c r="BK204" s="3420"/>
      <c r="BL204" s="3420"/>
      <c r="BM204" s="3420"/>
      <c r="BN204" s="3420"/>
      <c r="BO204" s="3420"/>
      <c r="BP204" s="3420"/>
      <c r="BQ204" s="3421"/>
      <c r="BR204" s="3419"/>
      <c r="BS204" s="3420"/>
      <c r="BT204" s="3420"/>
      <c r="BU204" s="3420"/>
      <c r="BV204" s="3420"/>
      <c r="BW204" s="3420"/>
      <c r="BX204" s="3420"/>
      <c r="BY204" s="3421"/>
      <c r="BZ204" s="3419"/>
      <c r="CA204" s="3420"/>
      <c r="CB204" s="3420"/>
      <c r="CC204" s="3420"/>
      <c r="CD204" s="3420"/>
      <c r="CE204" s="3420"/>
      <c r="CF204" s="3420"/>
      <c r="CG204" s="3421"/>
      <c r="CH204" s="3419"/>
      <c r="CI204" s="3420"/>
      <c r="CJ204" s="3420"/>
      <c r="CK204" s="3420"/>
      <c r="CL204" s="3420"/>
      <c r="CM204" s="3420"/>
      <c r="CN204" s="3420"/>
      <c r="CO204" s="3421"/>
      <c r="CP204" s="3419"/>
      <c r="CQ204" s="3420"/>
      <c r="CR204" s="3420"/>
      <c r="CS204" s="3420"/>
      <c r="CT204" s="3420"/>
      <c r="CU204" s="3420"/>
      <c r="CV204" s="3420"/>
      <c r="CW204" s="3421"/>
      <c r="CX204" s="3419"/>
      <c r="CY204" s="3420"/>
      <c r="CZ204" s="3420"/>
      <c r="DA204" s="3420"/>
      <c r="DB204" s="3420"/>
      <c r="DC204" s="3420"/>
      <c r="DD204" s="3420"/>
      <c r="DE204" s="3421"/>
      <c r="DF204" s="3421"/>
      <c r="DG204" s="3907" t="s">
        <v>730</v>
      </c>
      <c r="DH204" s="3656"/>
      <c r="DI204" s="3908"/>
      <c r="DJ204" s="3908" t="str">
        <f>IF(T204="","",T204)</f>
        <v>Группа потребителей</v>
      </c>
      <c r="DK204" s="3908"/>
      <c r="DL204" s="3908"/>
    </row>
    <row s="7700" customFormat="1" customHeight="1" ht="21">
      <c r="A205" s="3896"/>
      <c r="B205" s="3896"/>
      <c r="C205" s="3896"/>
      <c r="D205" s="3896"/>
      <c r="E205" s="3897"/>
      <c r="F205" s="3897" t="s">
        <v>146</v>
      </c>
      <c r="G205" s="3897"/>
      <c r="H205" s="3897"/>
      <c r="I205" s="3916"/>
      <c r="J205" s="3916"/>
      <c r="K205" s="3910" t="str">
        <f>J204&amp;".1"</f>
        <v>1.12.1.1.1.1.1</v>
      </c>
      <c r="L205" s="3899" t="s">
        <v>731</v>
      </c>
      <c r="M205" s="3647"/>
      <c r="N205" s="3647"/>
      <c r="O205" s="3647"/>
      <c r="P205" s="3912"/>
      <c r="Q205" s="3912"/>
      <c r="R205" s="3917">
        <v>1</v>
      </c>
      <c r="S205" s="3904" t="str">
        <f>$K205</f>
        <v>1.12.1.1.1.1.1</v>
      </c>
      <c r="T205" s="3920" t="s">
        <v>770</v>
      </c>
      <c r="U205" s="3906"/>
      <c r="V205" s="3422"/>
      <c r="W205" s="3423"/>
      <c r="X205" s="3422"/>
      <c r="Y205" s="3424"/>
      <c r="Z205" s="3425"/>
      <c r="AA205" s="2871" t="s">
        <v>61</v>
      </c>
      <c r="AB205" s="3425"/>
      <c r="AC205" s="2871" t="s">
        <v>61</v>
      </c>
      <c r="AD205" s="3422">
        <v>5211.17</v>
      </c>
      <c r="AE205" s="3423"/>
      <c r="AF205" s="3422"/>
      <c r="AG205" s="3424"/>
      <c r="AH205" s="3425">
        <v>45292</v>
      </c>
      <c r="AI205" s="2871" t="s">
        <v>61</v>
      </c>
      <c r="AJ205" s="3425">
        <v>45473</v>
      </c>
      <c r="AK205" s="2871" t="s">
        <v>61</v>
      </c>
      <c r="AL205" s="3422">
        <v>5493.65</v>
      </c>
      <c r="AM205" s="3423"/>
      <c r="AN205" s="3422"/>
      <c r="AO205" s="3424"/>
      <c r="AP205" s="3425">
        <v>45474</v>
      </c>
      <c r="AQ205" s="2871" t="s">
        <v>61</v>
      </c>
      <c r="AR205" s="3425">
        <v>45657</v>
      </c>
      <c r="AS205" s="2871" t="s">
        <v>61</v>
      </c>
      <c r="AT205" s="3422">
        <v>5407.73</v>
      </c>
      <c r="AU205" s="3423"/>
      <c r="AV205" s="3422"/>
      <c r="AW205" s="3424"/>
      <c r="AX205" s="3425">
        <v>45658</v>
      </c>
      <c r="AY205" s="2871" t="s">
        <v>61</v>
      </c>
      <c r="AZ205" s="3425">
        <v>45838</v>
      </c>
      <c r="BA205" s="2871" t="s">
        <v>61</v>
      </c>
      <c r="BB205" s="3422">
        <v>5407.73</v>
      </c>
      <c r="BC205" s="3423"/>
      <c r="BD205" s="3422"/>
      <c r="BE205" s="3424"/>
      <c r="BF205" s="3425">
        <v>45839</v>
      </c>
      <c r="BG205" s="2871" t="s">
        <v>61</v>
      </c>
      <c r="BH205" s="3425">
        <v>46022</v>
      </c>
      <c r="BI205" s="2871" t="s">
        <v>61</v>
      </c>
      <c r="BJ205" s="3422">
        <v>5407.73</v>
      </c>
      <c r="BK205" s="3423"/>
      <c r="BL205" s="3422"/>
      <c r="BM205" s="3424"/>
      <c r="BN205" s="3425">
        <v>46023</v>
      </c>
      <c r="BO205" s="2871" t="s">
        <v>61</v>
      </c>
      <c r="BP205" s="3425">
        <v>46203</v>
      </c>
      <c r="BQ205" s="2871" t="s">
        <v>61</v>
      </c>
      <c r="BR205" s="3422">
        <v>5624.04</v>
      </c>
      <c r="BS205" s="3423"/>
      <c r="BT205" s="3422"/>
      <c r="BU205" s="3424"/>
      <c r="BV205" s="3425">
        <v>46204</v>
      </c>
      <c r="BW205" s="2871" t="s">
        <v>61</v>
      </c>
      <c r="BX205" s="3425">
        <v>46387</v>
      </c>
      <c r="BY205" s="2871" t="s">
        <v>61</v>
      </c>
      <c r="BZ205" s="3422">
        <v>5624.04</v>
      </c>
      <c r="CA205" s="3423"/>
      <c r="CB205" s="3422"/>
      <c r="CC205" s="3424"/>
      <c r="CD205" s="3425">
        <v>46388</v>
      </c>
      <c r="CE205" s="2871" t="s">
        <v>61</v>
      </c>
      <c r="CF205" s="3425">
        <v>46568</v>
      </c>
      <c r="CG205" s="2871" t="s">
        <v>61</v>
      </c>
      <c r="CH205" s="3422">
        <v>5730.97</v>
      </c>
      <c r="CI205" s="3423"/>
      <c r="CJ205" s="3422"/>
      <c r="CK205" s="3424"/>
      <c r="CL205" s="3425">
        <v>46569</v>
      </c>
      <c r="CM205" s="2871" t="s">
        <v>61</v>
      </c>
      <c r="CN205" s="3425">
        <v>46752</v>
      </c>
      <c r="CO205" s="2871" t="s">
        <v>61</v>
      </c>
      <c r="CP205" s="3422">
        <v>5730.97</v>
      </c>
      <c r="CQ205" s="3423"/>
      <c r="CR205" s="3422"/>
      <c r="CS205" s="3424"/>
      <c r="CT205" s="3425">
        <v>46753</v>
      </c>
      <c r="CU205" s="2871" t="s">
        <v>61</v>
      </c>
      <c r="CV205" s="3425">
        <v>46934</v>
      </c>
      <c r="CW205" s="2871" t="s">
        <v>61</v>
      </c>
      <c r="CX205" s="3422">
        <v>5926.14</v>
      </c>
      <c r="CY205" s="3423"/>
      <c r="CZ205" s="3422"/>
      <c r="DA205" s="3424"/>
      <c r="DB205" s="3425">
        <v>46935</v>
      </c>
      <c r="DC205" s="2871" t="s">
        <v>61</v>
      </c>
      <c r="DD205" s="3425">
        <v>47118</v>
      </c>
      <c r="DE205" s="2871" t="s">
        <v>61</v>
      </c>
      <c r="DF205" s="3423"/>
      <c r="DG205" s="3921" t="s">
        <v>732</v>
      </c>
      <c r="DH205" s="3656">
        <f>STRCHECKDATE(V206:DF206)</f>
      </c>
      <c r="DI205" s="3908"/>
      <c r="DJ205" s="3908" t="str">
        <f>IF(T205="","",T205)</f>
        <v>вода</v>
      </c>
      <c r="DK205" s="3908"/>
      <c r="DL205" s="3908"/>
    </row>
    <row s="7701" customFormat="1" customHeight="1" ht="0.75">
      <c r="A206" s="3896"/>
      <c r="B206" s="3896"/>
      <c r="C206" s="3896"/>
      <c r="D206" s="3896"/>
      <c r="E206" s="3897"/>
      <c r="F206" s="3897" t="s">
        <v>146</v>
      </c>
      <c r="G206" s="3897"/>
      <c r="H206" s="3897"/>
      <c r="I206" s="3916"/>
      <c r="J206" s="3916"/>
      <c r="K206" s="3910"/>
      <c r="L206" s="3899"/>
      <c r="M206" s="3647"/>
      <c r="N206" s="3647"/>
      <c r="O206" s="3647"/>
      <c r="P206" s="3912"/>
      <c r="Q206" s="3912"/>
      <c r="R206" s="3917"/>
      <c r="S206" s="3923"/>
      <c r="T206" s="3906"/>
      <c r="U206" s="3906"/>
      <c r="V206" s="3423"/>
      <c r="W206" s="3423"/>
      <c r="X206" s="3423"/>
      <c r="Y206" s="3427" t="str">
        <f>Z205&amp;"-"&amp;AB205</f>
        <v>-</v>
      </c>
      <c r="Z206" s="3428"/>
      <c r="AA206" s="2871"/>
      <c r="AB206" s="3428"/>
      <c r="AC206" s="2871"/>
      <c r="AD206" s="3423"/>
      <c r="AE206" s="3423"/>
      <c r="AF206" s="3423"/>
      <c r="AG206" s="3427" t="str">
        <f>AH205&amp;"-"&amp;AJ205</f>
        <v>45292-45473</v>
      </c>
      <c r="AH206" s="3428"/>
      <c r="AI206" s="2871"/>
      <c r="AJ206" s="3428"/>
      <c r="AK206" s="2871"/>
      <c r="AL206" s="3423"/>
      <c r="AM206" s="3423"/>
      <c r="AN206" s="3423"/>
      <c r="AO206" s="3427" t="str">
        <f>AP205&amp;"-"&amp;AR205</f>
        <v>45474-45657</v>
      </c>
      <c r="AP206" s="3428"/>
      <c r="AQ206" s="2871"/>
      <c r="AR206" s="3428"/>
      <c r="AS206" s="2871"/>
      <c r="AT206" s="3423"/>
      <c r="AU206" s="3423"/>
      <c r="AV206" s="3423"/>
      <c r="AW206" s="3427" t="str">
        <f>AX205&amp;"-"&amp;AZ205</f>
        <v>45658-45838</v>
      </c>
      <c r="AX206" s="3428"/>
      <c r="AY206" s="2871"/>
      <c r="AZ206" s="3428"/>
      <c r="BA206" s="2871"/>
      <c r="BB206" s="3423"/>
      <c r="BC206" s="3423"/>
      <c r="BD206" s="3423"/>
      <c r="BE206" s="3427" t="str">
        <f>BF205&amp;"-"&amp;BH205</f>
        <v>45839-46022</v>
      </c>
      <c r="BF206" s="3428"/>
      <c r="BG206" s="2871"/>
      <c r="BH206" s="3428"/>
      <c r="BI206" s="2871"/>
      <c r="BJ206" s="3423"/>
      <c r="BK206" s="3423"/>
      <c r="BL206" s="3423"/>
      <c r="BM206" s="3427" t="str">
        <f>BN205&amp;"-"&amp;BP205</f>
        <v>46023-46203</v>
      </c>
      <c r="BN206" s="3428"/>
      <c r="BO206" s="2871"/>
      <c r="BP206" s="3428"/>
      <c r="BQ206" s="2871"/>
      <c r="BR206" s="3423"/>
      <c r="BS206" s="3423"/>
      <c r="BT206" s="3423"/>
      <c r="BU206" s="3427" t="str">
        <f>BV205&amp;"-"&amp;BX205</f>
        <v>46204-46387</v>
      </c>
      <c r="BV206" s="3428"/>
      <c r="BW206" s="2871"/>
      <c r="BX206" s="3428"/>
      <c r="BY206" s="2871"/>
      <c r="BZ206" s="3423"/>
      <c r="CA206" s="3423"/>
      <c r="CB206" s="3423"/>
      <c r="CC206" s="3427" t="str">
        <f>CD205&amp;"-"&amp;CF205</f>
        <v>46388-46568</v>
      </c>
      <c r="CD206" s="3428"/>
      <c r="CE206" s="2871"/>
      <c r="CF206" s="3428"/>
      <c r="CG206" s="2871"/>
      <c r="CH206" s="3423"/>
      <c r="CI206" s="3423"/>
      <c r="CJ206" s="3423"/>
      <c r="CK206" s="3427" t="str">
        <f>CL205&amp;"-"&amp;CN205</f>
        <v>46569-46752</v>
      </c>
      <c r="CL206" s="3428"/>
      <c r="CM206" s="2871"/>
      <c r="CN206" s="3428"/>
      <c r="CO206" s="2871"/>
      <c r="CP206" s="3423"/>
      <c r="CQ206" s="3423"/>
      <c r="CR206" s="3423"/>
      <c r="CS206" s="3427" t="str">
        <f>CT205&amp;"-"&amp;CV205</f>
        <v>46753-46934</v>
      </c>
      <c r="CT206" s="3428"/>
      <c r="CU206" s="2871"/>
      <c r="CV206" s="3428"/>
      <c r="CW206" s="2871"/>
      <c r="CX206" s="3423"/>
      <c r="CY206" s="3423"/>
      <c r="CZ206" s="3423"/>
      <c r="DA206" s="3427" t="str">
        <f>DB205&amp;"-"&amp;DD205</f>
        <v>46935-47118</v>
      </c>
      <c r="DB206" s="3428"/>
      <c r="DC206" s="2871"/>
      <c r="DD206" s="3428"/>
      <c r="DE206" s="2871"/>
      <c r="DF206" s="3423"/>
      <c r="DG206" s="3924"/>
      <c r="DH206" s="3656"/>
      <c r="DI206" s="3908"/>
      <c r="DJ206" s="3908" t="str">
        <f>IF(T206="","",T206)</f>
        <v/>
      </c>
      <c r="DK206" s="3908"/>
      <c r="DL206" s="3908"/>
    </row>
    <row s="7702" customFormat="1" customHeight="1" ht="15">
      <c r="A207" s="3896"/>
      <c r="B207" s="3896"/>
      <c r="C207" s="3896"/>
      <c r="D207" s="3896"/>
      <c r="E207" s="3897"/>
      <c r="F207" s="3897" t="s">
        <v>146</v>
      </c>
      <c r="G207" s="3897"/>
      <c r="H207" s="3897"/>
      <c r="I207" s="3916"/>
      <c r="J207" s="3910"/>
      <c r="K207" s="3896"/>
      <c r="L207" s="3899"/>
      <c r="M207" s="3647"/>
      <c r="N207" s="3647"/>
      <c r="O207" s="3911"/>
      <c r="P207" s="3912"/>
      <c r="Q207" s="3912"/>
      <c r="R207" s="3913"/>
      <c r="S207" s="7703"/>
      <c r="T207" s="7704" t="s">
        <v>733</v>
      </c>
      <c r="U207" s="7705"/>
      <c r="V207" s="7706"/>
      <c r="W207" s="7707"/>
      <c r="X207" s="7708"/>
      <c r="Y207" s="7709"/>
      <c r="Z207" s="7710"/>
      <c r="AA207" s="7711"/>
      <c r="AB207" s="7712"/>
      <c r="AC207" s="7713"/>
      <c r="AD207" s="7714"/>
      <c r="AE207" s="7715"/>
      <c r="AF207" s="7716"/>
      <c r="AG207" s="7717"/>
      <c r="AH207" s="7718"/>
      <c r="AI207" s="7719"/>
      <c r="AJ207" s="7720"/>
      <c r="AK207" s="7721"/>
      <c r="AL207" s="7722"/>
      <c r="AM207" s="7723"/>
      <c r="AN207" s="7724"/>
      <c r="AO207" s="7725"/>
      <c r="AP207" s="7726"/>
      <c r="AQ207" s="7727"/>
      <c r="AR207" s="7728"/>
      <c r="AS207" s="7729"/>
      <c r="AT207" s="7730"/>
      <c r="AU207" s="7731"/>
      <c r="AV207" s="7732"/>
      <c r="AW207" s="7733"/>
      <c r="AX207" s="7734"/>
      <c r="AY207" s="7735"/>
      <c r="AZ207" s="7736"/>
      <c r="BA207" s="7737"/>
      <c r="BB207" s="7738"/>
      <c r="BC207" s="7739"/>
      <c r="BD207" s="7740"/>
      <c r="BE207" s="7741"/>
      <c r="BF207" s="7742"/>
      <c r="BG207" s="7743"/>
      <c r="BH207" s="7744"/>
      <c r="BI207" s="7745"/>
      <c r="BJ207" s="7746"/>
      <c r="BK207" s="7747"/>
      <c r="BL207" s="7748"/>
      <c r="BM207" s="7749"/>
      <c r="BN207" s="7750"/>
      <c r="BO207" s="7751"/>
      <c r="BP207" s="7752"/>
      <c r="BQ207" s="7753"/>
      <c r="BR207" s="7754"/>
      <c r="BS207" s="7755"/>
      <c r="BT207" s="7756"/>
      <c r="BU207" s="7757"/>
      <c r="BV207" s="7758"/>
      <c r="BW207" s="7759"/>
      <c r="BX207" s="7760"/>
      <c r="BY207" s="7761"/>
      <c r="BZ207" s="7762"/>
      <c r="CA207" s="7763"/>
      <c r="CB207" s="7764"/>
      <c r="CC207" s="7765"/>
      <c r="CD207" s="7766"/>
      <c r="CE207" s="7767"/>
      <c r="CF207" s="7768"/>
      <c r="CG207" s="7769"/>
      <c r="CH207" s="7770"/>
      <c r="CI207" s="7771"/>
      <c r="CJ207" s="7772"/>
      <c r="CK207" s="7773"/>
      <c r="CL207" s="7774"/>
      <c r="CM207" s="7775"/>
      <c r="CN207" s="7776"/>
      <c r="CO207" s="7777"/>
      <c r="CP207" s="7778"/>
      <c r="CQ207" s="7779"/>
      <c r="CR207" s="7780"/>
      <c r="CS207" s="7781"/>
      <c r="CT207" s="7782"/>
      <c r="CU207" s="7783"/>
      <c r="CV207" s="7784"/>
      <c r="CW207" s="7785"/>
      <c r="CX207" s="7786"/>
      <c r="CY207" s="7787"/>
      <c r="CZ207" s="7788"/>
      <c r="DA207" s="7789"/>
      <c r="DB207" s="7790"/>
      <c r="DC207" s="7791"/>
      <c r="DD207" s="7792"/>
      <c r="DE207" s="7793"/>
      <c r="DF207" s="7794"/>
      <c r="DG207" s="4018"/>
      <c r="DH207" s="3656"/>
      <c r="DI207" s="3908"/>
      <c r="DJ207" s="3908" t="str">
        <f>IF(T207="","",T207)</f>
        <v>Добавить вид теплоносителя (параметры теплоносителя)</v>
      </c>
      <c r="DK207" s="3908"/>
      <c r="DL207" s="3908"/>
    </row>
    <row s="7795" customFormat="1" customHeight="1" ht="15">
      <c r="A208" s="3896"/>
      <c r="B208" s="3896"/>
      <c r="C208" s="3896"/>
      <c r="D208" s="3896"/>
      <c r="E208" s="3897"/>
      <c r="F208" s="3897" t="s">
        <v>146</v>
      </c>
      <c r="G208" s="3897"/>
      <c r="H208" s="3897"/>
      <c r="I208" s="3910"/>
      <c r="J208" s="3896"/>
      <c r="K208" s="3896"/>
      <c r="L208" s="3899"/>
      <c r="M208" s="3647"/>
      <c r="N208" s="3911"/>
      <c r="O208" s="3911"/>
      <c r="P208" s="3912"/>
      <c r="Q208" s="3912"/>
      <c r="R208" s="3913"/>
      <c r="S208" s="7796"/>
      <c r="T208" s="7797" t="s">
        <v>734</v>
      </c>
      <c r="U208" s="7798"/>
      <c r="V208" s="7799"/>
      <c r="W208" s="7800"/>
      <c r="X208" s="7801"/>
      <c r="Y208" s="7802"/>
      <c r="Z208" s="7803"/>
      <c r="AA208" s="7804"/>
      <c r="AB208" s="7805"/>
      <c r="AC208" s="7806"/>
      <c r="AD208" s="7807"/>
      <c r="AE208" s="7808"/>
      <c r="AF208" s="7809"/>
      <c r="AG208" s="7810"/>
      <c r="AH208" s="7811"/>
      <c r="AI208" s="7812"/>
      <c r="AJ208" s="7813"/>
      <c r="AK208" s="7814"/>
      <c r="AL208" s="7815"/>
      <c r="AM208" s="7816"/>
      <c r="AN208" s="7817"/>
      <c r="AO208" s="7818"/>
      <c r="AP208" s="7819"/>
      <c r="AQ208" s="7820"/>
      <c r="AR208" s="7821"/>
      <c r="AS208" s="7822"/>
      <c r="AT208" s="7823"/>
      <c r="AU208" s="7824"/>
      <c r="AV208" s="7825"/>
      <c r="AW208" s="7826"/>
      <c r="AX208" s="7827"/>
      <c r="AY208" s="7828"/>
      <c r="AZ208" s="7829"/>
      <c r="BA208" s="7830"/>
      <c r="BB208" s="7831"/>
      <c r="BC208" s="7832"/>
      <c r="BD208" s="7833"/>
      <c r="BE208" s="7834"/>
      <c r="BF208" s="7835"/>
      <c r="BG208" s="7836"/>
      <c r="BH208" s="7837"/>
      <c r="BI208" s="7838"/>
      <c r="BJ208" s="7839"/>
      <c r="BK208" s="7840"/>
      <c r="BL208" s="7841"/>
      <c r="BM208" s="7842"/>
      <c r="BN208" s="7843"/>
      <c r="BO208" s="7844"/>
      <c r="BP208" s="7845"/>
      <c r="BQ208" s="7846"/>
      <c r="BR208" s="7847"/>
      <c r="BS208" s="7848"/>
      <c r="BT208" s="7849"/>
      <c r="BU208" s="7850"/>
      <c r="BV208" s="7851"/>
      <c r="BW208" s="7852"/>
      <c r="BX208" s="7853"/>
      <c r="BY208" s="7854"/>
      <c r="BZ208" s="7855"/>
      <c r="CA208" s="7856"/>
      <c r="CB208" s="7857"/>
      <c r="CC208" s="7858"/>
      <c r="CD208" s="7859"/>
      <c r="CE208" s="7860"/>
      <c r="CF208" s="7861"/>
      <c r="CG208" s="7862"/>
      <c r="CH208" s="7863"/>
      <c r="CI208" s="7864"/>
      <c r="CJ208" s="7865"/>
      <c r="CK208" s="7866"/>
      <c r="CL208" s="7867"/>
      <c r="CM208" s="7868"/>
      <c r="CN208" s="7869"/>
      <c r="CO208" s="7870"/>
      <c r="CP208" s="7871"/>
      <c r="CQ208" s="7872"/>
      <c r="CR208" s="7873"/>
      <c r="CS208" s="7874"/>
      <c r="CT208" s="7875"/>
      <c r="CU208" s="7876"/>
      <c r="CV208" s="7877"/>
      <c r="CW208" s="7878"/>
      <c r="CX208" s="7879"/>
      <c r="CY208" s="7880"/>
      <c r="CZ208" s="7881"/>
      <c r="DA208" s="7882"/>
      <c r="DB208" s="7883"/>
      <c r="DC208" s="7884"/>
      <c r="DD208" s="7885"/>
      <c r="DE208" s="7886"/>
      <c r="DF208" s="7887"/>
      <c r="DG208" s="7888"/>
      <c r="DH208" s="3656"/>
      <c r="DI208" s="3908"/>
      <c r="DJ208" s="3908" t="str">
        <f>IF(T208="","",T208)</f>
        <v>Добавить группу потребителей</v>
      </c>
      <c r="DK208" s="3908"/>
      <c r="DL208" s="3908"/>
    </row>
    <row s="7889" customFormat="1" customHeight="1" ht="14.25">
      <c r="A209" s="3896"/>
      <c r="B209" s="3896"/>
      <c r="C209" s="3896"/>
      <c r="D209" s="3896"/>
      <c r="E209" s="3897"/>
      <c r="F209" s="3897" t="s">
        <v>146</v>
      </c>
      <c r="G209" s="3897"/>
      <c r="H209" s="3898"/>
      <c r="I209" s="3896"/>
      <c r="J209" s="3896"/>
      <c r="K209" s="3896"/>
      <c r="L209" s="3899"/>
      <c r="M209" s="3900"/>
      <c r="N209" s="3900"/>
      <c r="O209" s="3647"/>
      <c r="P209" s="4114"/>
      <c r="Q209" s="4115"/>
      <c r="R209" s="4116"/>
      <c r="S209" s="7890"/>
      <c r="T209" s="7891" t="s">
        <v>735</v>
      </c>
      <c r="U209" s="7892"/>
      <c r="V209" s="7893"/>
      <c r="W209" s="7894"/>
      <c r="X209" s="7895"/>
      <c r="Y209" s="7896"/>
      <c r="Z209" s="7897"/>
      <c r="AA209" s="7898"/>
      <c r="AB209" s="7899"/>
      <c r="AC209" s="7900"/>
      <c r="AD209" s="7901"/>
      <c r="AE209" s="7902"/>
      <c r="AF209" s="7903"/>
      <c r="AG209" s="7904"/>
      <c r="AH209" s="7905"/>
      <c r="AI209" s="7906"/>
      <c r="AJ209" s="7907"/>
      <c r="AK209" s="7908"/>
      <c r="AL209" s="7909"/>
      <c r="AM209" s="7910"/>
      <c r="AN209" s="7911"/>
      <c r="AO209" s="7912"/>
      <c r="AP209" s="7913"/>
      <c r="AQ209" s="7914"/>
      <c r="AR209" s="7915"/>
      <c r="AS209" s="7916"/>
      <c r="AT209" s="7917"/>
      <c r="AU209" s="7918"/>
      <c r="AV209" s="7919"/>
      <c r="AW209" s="7920"/>
      <c r="AX209" s="7921"/>
      <c r="AY209" s="7922"/>
      <c r="AZ209" s="7923"/>
      <c r="BA209" s="7924"/>
      <c r="BB209" s="7925"/>
      <c r="BC209" s="7926"/>
      <c r="BD209" s="7927"/>
      <c r="BE209" s="7928"/>
      <c r="BF209" s="7929"/>
      <c r="BG209" s="7930"/>
      <c r="BH209" s="7931"/>
      <c r="BI209" s="7932"/>
      <c r="BJ209" s="7933"/>
      <c r="BK209" s="7934"/>
      <c r="BL209" s="7935"/>
      <c r="BM209" s="7936"/>
      <c r="BN209" s="7937"/>
      <c r="BO209" s="7938"/>
      <c r="BP209" s="7939"/>
      <c r="BQ209" s="7940"/>
      <c r="BR209" s="7941"/>
      <c r="BS209" s="7942"/>
      <c r="BT209" s="7943"/>
      <c r="BU209" s="7944"/>
      <c r="BV209" s="7945"/>
      <c r="BW209" s="7946"/>
      <c r="BX209" s="7947"/>
      <c r="BY209" s="7948"/>
      <c r="BZ209" s="7949"/>
      <c r="CA209" s="7950"/>
      <c r="CB209" s="7951"/>
      <c r="CC209" s="7952"/>
      <c r="CD209" s="7953"/>
      <c r="CE209" s="7954"/>
      <c r="CF209" s="7955"/>
      <c r="CG209" s="7956"/>
      <c r="CH209" s="7957"/>
      <c r="CI209" s="7958"/>
      <c r="CJ209" s="7959"/>
      <c r="CK209" s="7960"/>
      <c r="CL209" s="7961"/>
      <c r="CM209" s="7962"/>
      <c r="CN209" s="7963"/>
      <c r="CO209" s="7964"/>
      <c r="CP209" s="7965"/>
      <c r="CQ209" s="7966"/>
      <c r="CR209" s="7967"/>
      <c r="CS209" s="7968"/>
      <c r="CT209" s="7969"/>
      <c r="CU209" s="7970"/>
      <c r="CV209" s="7971"/>
      <c r="CW209" s="7972"/>
      <c r="CX209" s="7973"/>
      <c r="CY209" s="7974"/>
      <c r="CZ209" s="7975"/>
      <c r="DA209" s="7976"/>
      <c r="DB209" s="7977"/>
      <c r="DC209" s="7978"/>
      <c r="DD209" s="7979"/>
      <c r="DE209" s="7980"/>
      <c r="DF209" s="7981"/>
      <c r="DG209" s="7982"/>
      <c r="DH209" s="3656"/>
      <c r="DI209" s="3908"/>
      <c r="DJ209" s="3908" t="str">
        <f>IF(T209="","",T209)</f>
        <v>Добавить схему подключения</v>
      </c>
      <c r="DK209" s="3908"/>
      <c r="DL209" s="3908"/>
    </row>
    <row s="7983" customFormat="1" customHeight="1" ht="0.75">
      <c r="A210" s="4502"/>
      <c r="B210" s="4502"/>
      <c r="C210" s="4502"/>
      <c r="D210" s="4502"/>
      <c r="E210" s="3897"/>
      <c r="F210" s="3897" t="s">
        <v>146</v>
      </c>
      <c r="G210" s="3898"/>
      <c r="H210" s="4502"/>
      <c r="I210" s="4502"/>
      <c r="J210" s="4502"/>
      <c r="K210" s="4502"/>
      <c r="L210" s="4503"/>
      <c r="M210" s="4504"/>
      <c r="N210" s="4504"/>
      <c r="O210" s="3656"/>
      <c r="P210" s="4505"/>
      <c r="Q210" s="4506"/>
      <c r="R210" s="4505"/>
      <c r="S210" s="4507"/>
      <c r="T210" s="4508" t="s">
        <v>250</v>
      </c>
      <c r="U210" s="3645"/>
      <c r="V210" s="3645"/>
      <c r="W210" s="3645"/>
      <c r="X210" s="3645"/>
      <c r="Y210" s="3645"/>
      <c r="Z210" s="3645"/>
      <c r="AA210" s="3645"/>
      <c r="AB210" s="3645"/>
      <c r="AC210" s="3645"/>
      <c r="AD210" s="3645"/>
      <c r="AE210" s="3645"/>
      <c r="AF210" s="3645"/>
      <c r="AG210" s="3645"/>
      <c r="AH210" s="3645"/>
      <c r="AI210" s="3645"/>
      <c r="AJ210" s="3645"/>
      <c r="AK210" s="3645"/>
      <c r="AL210" s="3645"/>
      <c r="AM210" s="3645"/>
      <c r="AN210" s="3645"/>
      <c r="AO210" s="3645"/>
      <c r="AP210" s="3645"/>
      <c r="AQ210" s="3645"/>
      <c r="AR210" s="3645"/>
      <c r="AS210" s="3645"/>
      <c r="AT210" s="3645"/>
      <c r="AU210" s="3645"/>
      <c r="AV210" s="3645"/>
      <c r="AW210" s="3645"/>
      <c r="AX210" s="3645"/>
      <c r="AY210" s="3645"/>
      <c r="AZ210" s="3645"/>
      <c r="BA210" s="3645"/>
      <c r="BB210" s="3645"/>
      <c r="BC210" s="3645"/>
      <c r="BD210" s="3645"/>
      <c r="BE210" s="3645"/>
      <c r="BF210" s="3645"/>
      <c r="BG210" s="3645"/>
      <c r="BH210" s="3645"/>
      <c r="BI210" s="3645"/>
      <c r="BJ210" s="3645"/>
      <c r="BK210" s="3645"/>
      <c r="BL210" s="3645"/>
      <c r="BM210" s="3645"/>
      <c r="BN210" s="3645"/>
      <c r="BO210" s="3645"/>
      <c r="BP210" s="3645"/>
      <c r="BQ210" s="3645"/>
      <c r="BR210" s="3645"/>
      <c r="BS210" s="3645"/>
      <c r="BT210" s="3645"/>
      <c r="BU210" s="3645"/>
      <c r="BV210" s="3645"/>
      <c r="BW210" s="3645"/>
      <c r="BX210" s="3645"/>
      <c r="BY210" s="3645"/>
      <c r="BZ210" s="3645"/>
      <c r="CA210" s="3645"/>
      <c r="CB210" s="3645"/>
      <c r="CC210" s="3645"/>
      <c r="CD210" s="3645"/>
      <c r="CE210" s="3645"/>
      <c r="CF210" s="3645"/>
      <c r="CG210" s="3645"/>
      <c r="CH210" s="3645"/>
      <c r="CI210" s="3645"/>
      <c r="CJ210" s="3645"/>
      <c r="CK210" s="3645"/>
      <c r="CL210" s="3645"/>
      <c r="CM210" s="3645"/>
      <c r="CN210" s="3645"/>
      <c r="CO210" s="3645"/>
      <c r="CP210" s="3645"/>
      <c r="CQ210" s="3645"/>
      <c r="CR210" s="3645"/>
      <c r="CS210" s="3645"/>
      <c r="CT210" s="3645"/>
      <c r="CU210" s="3645"/>
      <c r="CV210" s="3645"/>
      <c r="CW210" s="3645"/>
      <c r="CX210" s="3645"/>
      <c r="CY210" s="3645"/>
      <c r="CZ210" s="3645"/>
      <c r="DA210" s="3645"/>
      <c r="DB210" s="3645"/>
      <c r="DC210" s="3645"/>
      <c r="DD210" s="3645"/>
      <c r="DE210" s="3645"/>
      <c r="DF210" s="3645"/>
      <c r="DG210" s="3645"/>
      <c r="DH210" s="3656"/>
      <c r="DI210" s="3908"/>
      <c r="DJ210" s="3908" t="str">
        <f>IF(T210="","",T210)</f>
        <v>Добавить источник для дифференциации</v>
      </c>
      <c r="DK210" s="3908"/>
      <c r="DL210" s="3908"/>
    </row>
    <row s="7984" customFormat="1" customHeight="1" ht="0.75">
      <c r="A211" s="4502"/>
      <c r="B211" s="4502"/>
      <c r="C211" s="4502"/>
      <c r="D211" s="4502"/>
      <c r="E211" s="3897"/>
      <c r="F211" s="3898" t="s">
        <v>146</v>
      </c>
      <c r="G211" s="4502"/>
      <c r="H211" s="4502"/>
      <c r="I211" s="4502"/>
      <c r="J211" s="4502"/>
      <c r="K211" s="4502"/>
      <c r="L211" s="4503"/>
      <c r="M211" s="4510"/>
      <c r="N211" s="4510"/>
      <c r="O211" s="3656"/>
      <c r="P211" s="4505"/>
      <c r="Q211" s="4506"/>
      <c r="R211" s="4505"/>
      <c r="S211" s="4511"/>
      <c r="T211" s="4512" t="s">
        <v>251</v>
      </c>
      <c r="U211" s="3646"/>
      <c r="V211" s="3646"/>
      <c r="W211" s="3646"/>
      <c r="X211" s="3646"/>
      <c r="Y211" s="3646"/>
      <c r="Z211" s="3646"/>
      <c r="AA211" s="3646"/>
      <c r="AB211" s="3646"/>
      <c r="AC211" s="3646"/>
      <c r="AD211" s="3646"/>
      <c r="AE211" s="3646"/>
      <c r="AF211" s="3646"/>
      <c r="AG211" s="3646"/>
      <c r="AH211" s="3646"/>
      <c r="AI211" s="3646"/>
      <c r="AJ211" s="3646"/>
      <c r="AK211" s="3646"/>
      <c r="AL211" s="3646"/>
      <c r="AM211" s="3646"/>
      <c r="AN211" s="3646"/>
      <c r="AO211" s="3646"/>
      <c r="AP211" s="3646"/>
      <c r="AQ211" s="3646"/>
      <c r="AR211" s="3646"/>
      <c r="AS211" s="3646"/>
      <c r="AT211" s="3646"/>
      <c r="AU211" s="3646"/>
      <c r="AV211" s="3646"/>
      <c r="AW211" s="3646"/>
      <c r="AX211" s="3646"/>
      <c r="AY211" s="3646"/>
      <c r="AZ211" s="3646"/>
      <c r="BA211" s="3646"/>
      <c r="BB211" s="3646"/>
      <c r="BC211" s="3646"/>
      <c r="BD211" s="3646"/>
      <c r="BE211" s="3646"/>
      <c r="BF211" s="3646"/>
      <c r="BG211" s="3646"/>
      <c r="BH211" s="3646"/>
      <c r="BI211" s="3646"/>
      <c r="BJ211" s="3646"/>
      <c r="BK211" s="3646"/>
      <c r="BL211" s="3646"/>
      <c r="BM211" s="3646"/>
      <c r="BN211" s="3646"/>
      <c r="BO211" s="3646"/>
      <c r="BP211" s="3646"/>
      <c r="BQ211" s="3646"/>
      <c r="BR211" s="3646"/>
      <c r="BS211" s="3646"/>
      <c r="BT211" s="3646"/>
      <c r="BU211" s="3646"/>
      <c r="BV211" s="3646"/>
      <c r="BW211" s="3646"/>
      <c r="BX211" s="3646"/>
      <c r="BY211" s="3646"/>
      <c r="BZ211" s="3646"/>
      <c r="CA211" s="3646"/>
      <c r="CB211" s="3646"/>
      <c r="CC211" s="3646"/>
      <c r="CD211" s="3646"/>
      <c r="CE211" s="3646"/>
      <c r="CF211" s="3646"/>
      <c r="CG211" s="3646"/>
      <c r="CH211" s="3646"/>
      <c r="CI211" s="3646"/>
      <c r="CJ211" s="3646"/>
      <c r="CK211" s="3646"/>
      <c r="CL211" s="3646"/>
      <c r="CM211" s="3646"/>
      <c r="CN211" s="3646"/>
      <c r="CO211" s="3646"/>
      <c r="CP211" s="3646"/>
      <c r="CQ211" s="3646"/>
      <c r="CR211" s="3646"/>
      <c r="CS211" s="3646"/>
      <c r="CT211" s="3646"/>
      <c r="CU211" s="3646"/>
      <c r="CV211" s="3646"/>
      <c r="CW211" s="3646"/>
      <c r="CX211" s="3646"/>
      <c r="CY211" s="3646"/>
      <c r="CZ211" s="3646"/>
      <c r="DA211" s="3646"/>
      <c r="DB211" s="3646"/>
      <c r="DC211" s="3646"/>
      <c r="DD211" s="3646"/>
      <c r="DE211" s="3646"/>
      <c r="DF211" s="3646"/>
      <c r="DG211" s="3646"/>
      <c r="DH211" s="3656"/>
      <c r="DI211" s="3908"/>
      <c r="DJ211" s="3908" t="str">
        <f>IF(T211="","",T211)</f>
        <v>Добавить централизованную систему для дифференциации</v>
      </c>
      <c r="DK211" s="3908"/>
      <c r="DL211" s="3908"/>
    </row>
    <row s="7985" customFormat="1" customHeight="1" ht="21">
      <c r="A212" s="3896"/>
      <c r="B212" s="3896" t="s">
        <v>294</v>
      </c>
      <c r="C212" s="3896"/>
      <c r="D212" s="3896"/>
      <c r="E212" s="3897"/>
      <c r="F212" s="3898" t="s">
        <v>155</v>
      </c>
      <c r="G212" s="3896"/>
      <c r="H212" s="3896"/>
      <c r="I212" s="3896"/>
      <c r="J212" s="3896"/>
      <c r="K212" s="3896"/>
      <c r="L212" s="3899"/>
      <c r="M212" s="3900"/>
      <c r="N212" s="3900"/>
      <c r="O212" s="3900"/>
      <c r="P212" s="4211"/>
      <c r="Q212" s="3902"/>
      <c r="R212" s="3903"/>
      <c r="S212" s="3904" t="str">
        <f>INDEX(PT_DIFFERENTIATION_NUM_TER,MATCH(B212,PT_DIFFERENTIATION_TER_ID,0))</f>
        <v>1.13</v>
      </c>
      <c r="T212" s="4212" t="s">
        <v>719</v>
      </c>
      <c r="U212" s="3906"/>
      <c r="V212" s="3414"/>
      <c r="W212" s="3415"/>
      <c r="X212" s="3415"/>
      <c r="Y212" s="3415"/>
      <c r="Z212" s="3415"/>
      <c r="AA212" s="3415"/>
      <c r="AB212" s="3415"/>
      <c r="AC212" s="3416"/>
      <c r="AD212" s="3414" t="str">
        <f>INDEX(PT_DIFFERENTIATION_TER,MATCH(B212,PT_DIFFERENTIATION_TER_ID,0))</f>
        <v>Территория 13</v>
      </c>
      <c r="AE212" s="3415"/>
      <c r="AF212" s="3415"/>
      <c r="AG212" s="3415"/>
      <c r="AH212" s="3415"/>
      <c r="AI212" s="3415"/>
      <c r="AJ212" s="3415"/>
      <c r="AK212" s="3415"/>
      <c r="AL212" s="3414"/>
      <c r="AM212" s="3415"/>
      <c r="AN212" s="3415"/>
      <c r="AO212" s="3415"/>
      <c r="AP212" s="3415"/>
      <c r="AQ212" s="3415"/>
      <c r="AR212" s="3415"/>
      <c r="AS212" s="3416"/>
      <c r="AT212" s="3414"/>
      <c r="AU212" s="3415"/>
      <c r="AV212" s="3415"/>
      <c r="AW212" s="3415"/>
      <c r="AX212" s="3415"/>
      <c r="AY212" s="3415"/>
      <c r="AZ212" s="3415"/>
      <c r="BA212" s="3416"/>
      <c r="BB212" s="3414"/>
      <c r="BC212" s="3415"/>
      <c r="BD212" s="3415"/>
      <c r="BE212" s="3415"/>
      <c r="BF212" s="3415"/>
      <c r="BG212" s="3415"/>
      <c r="BH212" s="3415"/>
      <c r="BI212" s="3416"/>
      <c r="BJ212" s="3414"/>
      <c r="BK212" s="3415"/>
      <c r="BL212" s="3415"/>
      <c r="BM212" s="3415"/>
      <c r="BN212" s="3415"/>
      <c r="BO212" s="3415"/>
      <c r="BP212" s="3415"/>
      <c r="BQ212" s="3416"/>
      <c r="BR212" s="3414"/>
      <c r="BS212" s="3415"/>
      <c r="BT212" s="3415"/>
      <c r="BU212" s="3415"/>
      <c r="BV212" s="3415"/>
      <c r="BW212" s="3415"/>
      <c r="BX212" s="3415"/>
      <c r="BY212" s="3416"/>
      <c r="BZ212" s="3414"/>
      <c r="CA212" s="3415"/>
      <c r="CB212" s="3415"/>
      <c r="CC212" s="3415"/>
      <c r="CD212" s="3415"/>
      <c r="CE212" s="3415"/>
      <c r="CF212" s="3415"/>
      <c r="CG212" s="3416"/>
      <c r="CH212" s="3414"/>
      <c r="CI212" s="3415"/>
      <c r="CJ212" s="3415"/>
      <c r="CK212" s="3415"/>
      <c r="CL212" s="3415"/>
      <c r="CM212" s="3415"/>
      <c r="CN212" s="3415"/>
      <c r="CO212" s="3416"/>
      <c r="CP212" s="3414"/>
      <c r="CQ212" s="3415"/>
      <c r="CR212" s="3415"/>
      <c r="CS212" s="3415"/>
      <c r="CT212" s="3415"/>
      <c r="CU212" s="3415"/>
      <c r="CV212" s="3415"/>
      <c r="CW212" s="3416"/>
      <c r="CX212" s="3414"/>
      <c r="CY212" s="3415"/>
      <c r="CZ212" s="3415"/>
      <c r="DA212" s="3415"/>
      <c r="DB212" s="3415"/>
      <c r="DC212" s="3415"/>
      <c r="DD212" s="3415"/>
      <c r="DE212" s="3416"/>
      <c r="DF212" s="3416"/>
      <c r="DG212" s="3907" t="s">
        <v>720</v>
      </c>
      <c r="DH212" s="3656"/>
      <c r="DI212" s="3908"/>
      <c r="DJ212" s="3908" t="str">
        <f>IF(T212="","",T212)</f>
        <v>Территория действия тарифа</v>
      </c>
      <c r="DK212" s="3908"/>
      <c r="DL212" s="3908"/>
    </row>
    <row s="7986" customFormat="1" customHeight="1" ht="23.25">
      <c r="A213" s="3896"/>
      <c r="B213" s="3896"/>
      <c r="C213" s="3896" t="s">
        <v>295</v>
      </c>
      <c r="D213" s="3896"/>
      <c r="E213" s="3897"/>
      <c r="F213" s="3897" t="s">
        <v>151</v>
      </c>
      <c r="G213" s="3898">
        <v>1</v>
      </c>
      <c r="H213" s="3896"/>
      <c r="I213" s="3896"/>
      <c r="J213" s="3896"/>
      <c r="K213" s="3896"/>
      <c r="L213" s="3899"/>
      <c r="M213" s="3900"/>
      <c r="N213" s="3900"/>
      <c r="O213" s="3900"/>
      <c r="P213" s="3901"/>
      <c r="Q213" s="3902"/>
      <c r="R213" s="3903"/>
      <c r="S213" s="3904" t="str">
        <f>INDEX(PT_DIFFERENTIATION_NUM_CS,MATCH(C213,PT_DIFFERENTIATION_CS_ID,0))</f>
        <v>1.13.1</v>
      </c>
      <c r="T213" s="4214" t="s">
        <v>721</v>
      </c>
      <c r="U213" s="3906"/>
      <c r="V213" s="3414"/>
      <c r="W213" s="3415"/>
      <c r="X213" s="3415"/>
      <c r="Y213" s="3415"/>
      <c r="Z213" s="3415"/>
      <c r="AA213" s="3415"/>
      <c r="AB213" s="3415"/>
      <c r="AC213" s="3416"/>
      <c r="AD213" s="3414" t="str">
        <f>INDEX(PT_DIFFERENTIATION_CS,MATCH(C213,PT_DIFFERENTIATION_CS_ID,0))</f>
        <v>без дифференциации</v>
      </c>
      <c r="AE213" s="3415"/>
      <c r="AF213" s="3415"/>
      <c r="AG213" s="3415"/>
      <c r="AH213" s="3415"/>
      <c r="AI213" s="3415"/>
      <c r="AJ213" s="3415"/>
      <c r="AK213" s="3415"/>
      <c r="AL213" s="3414"/>
      <c r="AM213" s="3415"/>
      <c r="AN213" s="3415"/>
      <c r="AO213" s="3415"/>
      <c r="AP213" s="3415"/>
      <c r="AQ213" s="3415"/>
      <c r="AR213" s="3415"/>
      <c r="AS213" s="3416"/>
      <c r="AT213" s="3414"/>
      <c r="AU213" s="3415"/>
      <c r="AV213" s="3415"/>
      <c r="AW213" s="3415"/>
      <c r="AX213" s="3415"/>
      <c r="AY213" s="3415"/>
      <c r="AZ213" s="3415"/>
      <c r="BA213" s="3416"/>
      <c r="BB213" s="3414"/>
      <c r="BC213" s="3415"/>
      <c r="BD213" s="3415"/>
      <c r="BE213" s="3415"/>
      <c r="BF213" s="3415"/>
      <c r="BG213" s="3415"/>
      <c r="BH213" s="3415"/>
      <c r="BI213" s="3416"/>
      <c r="BJ213" s="3414"/>
      <c r="BK213" s="3415"/>
      <c r="BL213" s="3415"/>
      <c r="BM213" s="3415"/>
      <c r="BN213" s="3415"/>
      <c r="BO213" s="3415"/>
      <c r="BP213" s="3415"/>
      <c r="BQ213" s="3416"/>
      <c r="BR213" s="3414"/>
      <c r="BS213" s="3415"/>
      <c r="BT213" s="3415"/>
      <c r="BU213" s="3415"/>
      <c r="BV213" s="3415"/>
      <c r="BW213" s="3415"/>
      <c r="BX213" s="3415"/>
      <c r="BY213" s="3416"/>
      <c r="BZ213" s="3414"/>
      <c r="CA213" s="3415"/>
      <c r="CB213" s="3415"/>
      <c r="CC213" s="3415"/>
      <c r="CD213" s="3415"/>
      <c r="CE213" s="3415"/>
      <c r="CF213" s="3415"/>
      <c r="CG213" s="3416"/>
      <c r="CH213" s="3414"/>
      <c r="CI213" s="3415"/>
      <c r="CJ213" s="3415"/>
      <c r="CK213" s="3415"/>
      <c r="CL213" s="3415"/>
      <c r="CM213" s="3415"/>
      <c r="CN213" s="3415"/>
      <c r="CO213" s="3416"/>
      <c r="CP213" s="3414"/>
      <c r="CQ213" s="3415"/>
      <c r="CR213" s="3415"/>
      <c r="CS213" s="3415"/>
      <c r="CT213" s="3415"/>
      <c r="CU213" s="3415"/>
      <c r="CV213" s="3415"/>
      <c r="CW213" s="3416"/>
      <c r="CX213" s="3414"/>
      <c r="CY213" s="3415"/>
      <c r="CZ213" s="3415"/>
      <c r="DA213" s="3415"/>
      <c r="DB213" s="3415"/>
      <c r="DC213" s="3415"/>
      <c r="DD213" s="3415"/>
      <c r="DE213" s="3416"/>
      <c r="DF213" s="3416"/>
      <c r="DG213" s="3907" t="s">
        <v>722</v>
      </c>
      <c r="DH213" s="3656"/>
      <c r="DI213" s="3908"/>
      <c r="DJ213" s="3908" t="str">
        <f>IF(T213="","",T213)</f>
        <v>Наименование системы теплоснабжения </v>
      </c>
      <c r="DK213" s="3908"/>
      <c r="DL213" s="3908"/>
    </row>
    <row s="7987" customFormat="1" customHeight="1" ht="21">
      <c r="A214" s="3896"/>
      <c r="B214" s="3896"/>
      <c r="C214" s="3896"/>
      <c r="D214" s="3896" t="s">
        <v>296</v>
      </c>
      <c r="E214" s="3897"/>
      <c r="F214" s="3897" t="s">
        <v>151</v>
      </c>
      <c r="G214" s="3897"/>
      <c r="H214" s="3898">
        <v>1</v>
      </c>
      <c r="I214" s="3896"/>
      <c r="J214" s="3896"/>
      <c r="K214" s="3896"/>
      <c r="L214" s="3899"/>
      <c r="M214" s="3900"/>
      <c r="N214" s="3900"/>
      <c r="O214" s="3900"/>
      <c r="P214" s="3901"/>
      <c r="Q214" s="3902"/>
      <c r="R214" s="3903"/>
      <c r="S214" s="3904" t="str">
        <f>INDEX(PT_DIFFERENTIATION_NUM_IST_TE,MATCH(D214,PT_DIFFERENTIATION_IST_TE_ID,0))</f>
        <v>1.13.1.1</v>
      </c>
      <c r="T214" s="3905" t="s">
        <v>723</v>
      </c>
      <c r="U214" s="3906"/>
      <c r="V214" s="3414"/>
      <c r="W214" s="3415"/>
      <c r="X214" s="3415"/>
      <c r="Y214" s="3415"/>
      <c r="Z214" s="3415"/>
      <c r="AA214" s="3415"/>
      <c r="AB214" s="3415"/>
      <c r="AC214" s="3416"/>
      <c r="AD214" s="3414" t="str">
        <f>INDEX(PT_DIFFERENTIATION_IST_TE,MATCH(D214,PT_DIFFERENTIATION_IST_TE_ID,0))</f>
        <v>город Полярный</v>
      </c>
      <c r="AE214" s="3415"/>
      <c r="AF214" s="3415"/>
      <c r="AG214" s="3415"/>
      <c r="AH214" s="3415"/>
      <c r="AI214" s="3415"/>
      <c r="AJ214" s="3415"/>
      <c r="AK214" s="3415"/>
      <c r="AL214" s="3414"/>
      <c r="AM214" s="3415"/>
      <c r="AN214" s="3415"/>
      <c r="AO214" s="3415"/>
      <c r="AP214" s="3415"/>
      <c r="AQ214" s="3415"/>
      <c r="AR214" s="3415"/>
      <c r="AS214" s="3416"/>
      <c r="AT214" s="3414"/>
      <c r="AU214" s="3415"/>
      <c r="AV214" s="3415"/>
      <c r="AW214" s="3415"/>
      <c r="AX214" s="3415"/>
      <c r="AY214" s="3415"/>
      <c r="AZ214" s="3415"/>
      <c r="BA214" s="3416"/>
      <c r="BB214" s="3414"/>
      <c r="BC214" s="3415"/>
      <c r="BD214" s="3415"/>
      <c r="BE214" s="3415"/>
      <c r="BF214" s="3415"/>
      <c r="BG214" s="3415"/>
      <c r="BH214" s="3415"/>
      <c r="BI214" s="3416"/>
      <c r="BJ214" s="3414"/>
      <c r="BK214" s="3415"/>
      <c r="BL214" s="3415"/>
      <c r="BM214" s="3415"/>
      <c r="BN214" s="3415"/>
      <c r="BO214" s="3415"/>
      <c r="BP214" s="3415"/>
      <c r="BQ214" s="3416"/>
      <c r="BR214" s="3414"/>
      <c r="BS214" s="3415"/>
      <c r="BT214" s="3415"/>
      <c r="BU214" s="3415"/>
      <c r="BV214" s="3415"/>
      <c r="BW214" s="3415"/>
      <c r="BX214" s="3415"/>
      <c r="BY214" s="3416"/>
      <c r="BZ214" s="3414"/>
      <c r="CA214" s="3415"/>
      <c r="CB214" s="3415"/>
      <c r="CC214" s="3415"/>
      <c r="CD214" s="3415"/>
      <c r="CE214" s="3415"/>
      <c r="CF214" s="3415"/>
      <c r="CG214" s="3416"/>
      <c r="CH214" s="3414"/>
      <c r="CI214" s="3415"/>
      <c r="CJ214" s="3415"/>
      <c r="CK214" s="3415"/>
      <c r="CL214" s="3415"/>
      <c r="CM214" s="3415"/>
      <c r="CN214" s="3415"/>
      <c r="CO214" s="3416"/>
      <c r="CP214" s="3414"/>
      <c r="CQ214" s="3415"/>
      <c r="CR214" s="3415"/>
      <c r="CS214" s="3415"/>
      <c r="CT214" s="3415"/>
      <c r="CU214" s="3415"/>
      <c r="CV214" s="3415"/>
      <c r="CW214" s="3416"/>
      <c r="CX214" s="3414"/>
      <c r="CY214" s="3415"/>
      <c r="CZ214" s="3415"/>
      <c r="DA214" s="3415"/>
      <c r="DB214" s="3415"/>
      <c r="DC214" s="3415"/>
      <c r="DD214" s="3415"/>
      <c r="DE214" s="3416"/>
      <c r="DF214" s="3416"/>
      <c r="DG214" s="3907" t="s">
        <v>724</v>
      </c>
      <c r="DH214" s="3656"/>
      <c r="DI214" s="3908"/>
      <c r="DJ214" s="3908" t="str">
        <f>IF(T214="","",T214)</f>
        <v>Источник тепловой энергии  </v>
      </c>
      <c r="DK214" s="3908"/>
      <c r="DL214" s="3908"/>
    </row>
    <row s="7988" customFormat="1" customHeight="1" ht="47.25">
      <c r="A215" s="3896"/>
      <c r="B215" s="3896"/>
      <c r="C215" s="3896"/>
      <c r="D215" s="3896"/>
      <c r="E215" s="3897"/>
      <c r="F215" s="3897" t="s">
        <v>151</v>
      </c>
      <c r="G215" s="3897"/>
      <c r="H215" s="3897"/>
      <c r="I215" s="3910" t="str">
        <f>S214&amp;".1"</f>
        <v>1.13.1.1.1</v>
      </c>
      <c r="J215" s="3896"/>
      <c r="K215" s="3896"/>
      <c r="L215" s="3899" t="s">
        <v>725</v>
      </c>
      <c r="M215" s="3647"/>
      <c r="N215" s="3911"/>
      <c r="O215" s="3911"/>
      <c r="P215" s="3912">
        <v>1</v>
      </c>
      <c r="Q215" s="3912"/>
      <c r="R215" s="3913"/>
      <c r="S215" s="3904" t="str">
        <f>$I215</f>
        <v>1.13.1.1.1</v>
      </c>
      <c r="T215" s="3914" t="s">
        <v>726</v>
      </c>
      <c r="U215" s="3906"/>
      <c r="V215" s="3419"/>
      <c r="W215" s="3420"/>
      <c r="X215" s="3420"/>
      <c r="Y215" s="3420"/>
      <c r="Z215" s="3420"/>
      <c r="AA215" s="3420"/>
      <c r="AB215" s="3420"/>
      <c r="AC215" s="3421"/>
      <c r="AD215" s="3419" t="s">
        <v>768</v>
      </c>
      <c r="AE215" s="3420"/>
      <c r="AF215" s="3420"/>
      <c r="AG215" s="3420"/>
      <c r="AH215" s="3420"/>
      <c r="AI215" s="3420"/>
      <c r="AJ215" s="3420"/>
      <c r="AK215" s="3420"/>
      <c r="AL215" s="3419"/>
      <c r="AM215" s="3420"/>
      <c r="AN215" s="3420"/>
      <c r="AO215" s="3420"/>
      <c r="AP215" s="3420"/>
      <c r="AQ215" s="3420"/>
      <c r="AR215" s="3420"/>
      <c r="AS215" s="3421"/>
      <c r="AT215" s="3419"/>
      <c r="AU215" s="3420"/>
      <c r="AV215" s="3420"/>
      <c r="AW215" s="3420"/>
      <c r="AX215" s="3420"/>
      <c r="AY215" s="3420"/>
      <c r="AZ215" s="3420"/>
      <c r="BA215" s="3421"/>
      <c r="BB215" s="3419"/>
      <c r="BC215" s="3420"/>
      <c r="BD215" s="3420"/>
      <c r="BE215" s="3420"/>
      <c r="BF215" s="3420"/>
      <c r="BG215" s="3420"/>
      <c r="BH215" s="3420"/>
      <c r="BI215" s="3421"/>
      <c r="BJ215" s="3419"/>
      <c r="BK215" s="3420"/>
      <c r="BL215" s="3420"/>
      <c r="BM215" s="3420"/>
      <c r="BN215" s="3420"/>
      <c r="BO215" s="3420"/>
      <c r="BP215" s="3420"/>
      <c r="BQ215" s="3421"/>
      <c r="BR215" s="3419"/>
      <c r="BS215" s="3420"/>
      <c r="BT215" s="3420"/>
      <c r="BU215" s="3420"/>
      <c r="BV215" s="3420"/>
      <c r="BW215" s="3420"/>
      <c r="BX215" s="3420"/>
      <c r="BY215" s="3421"/>
      <c r="BZ215" s="3419"/>
      <c r="CA215" s="3420"/>
      <c r="CB215" s="3420"/>
      <c r="CC215" s="3420"/>
      <c r="CD215" s="3420"/>
      <c r="CE215" s="3420"/>
      <c r="CF215" s="3420"/>
      <c r="CG215" s="3421"/>
      <c r="CH215" s="3419"/>
      <c r="CI215" s="3420"/>
      <c r="CJ215" s="3420"/>
      <c r="CK215" s="3420"/>
      <c r="CL215" s="3420"/>
      <c r="CM215" s="3420"/>
      <c r="CN215" s="3420"/>
      <c r="CO215" s="3421"/>
      <c r="CP215" s="3419"/>
      <c r="CQ215" s="3420"/>
      <c r="CR215" s="3420"/>
      <c r="CS215" s="3420"/>
      <c r="CT215" s="3420"/>
      <c r="CU215" s="3420"/>
      <c r="CV215" s="3420"/>
      <c r="CW215" s="3421"/>
      <c r="CX215" s="3419"/>
      <c r="CY215" s="3420"/>
      <c r="CZ215" s="3420"/>
      <c r="DA215" s="3420"/>
      <c r="DB215" s="3420"/>
      <c r="DC215" s="3420"/>
      <c r="DD215" s="3420"/>
      <c r="DE215" s="3421"/>
      <c r="DF215" s="3421"/>
      <c r="DG215" s="3907" t="s">
        <v>727</v>
      </c>
      <c r="DH215" s="3656"/>
      <c r="DI215" s="3908"/>
      <c r="DJ215" s="3908" t="str">
        <f>IF(T215="","",T215)</f>
        <v>Схема подключения теплопотребляющей установки к коллектору источника тепловой энергии</v>
      </c>
      <c r="DK215" s="3908"/>
      <c r="DL215" s="3908"/>
    </row>
    <row s="7989" customFormat="1" customHeight="1" ht="21">
      <c r="A216" s="3896"/>
      <c r="B216" s="3896"/>
      <c r="C216" s="3896"/>
      <c r="D216" s="3896"/>
      <c r="E216" s="3897"/>
      <c r="F216" s="3897" t="s">
        <v>151</v>
      </c>
      <c r="G216" s="3897"/>
      <c r="H216" s="3897"/>
      <c r="I216" s="3916"/>
      <c r="J216" s="3910" t="str">
        <f>I215&amp;".1"</f>
        <v>1.13.1.1.1.1</v>
      </c>
      <c r="K216" s="3896"/>
      <c r="L216" s="3899" t="s">
        <v>728</v>
      </c>
      <c r="M216" s="3647"/>
      <c r="N216" s="3647"/>
      <c r="O216" s="3911"/>
      <c r="P216" s="3912"/>
      <c r="Q216" s="3912">
        <v>1</v>
      </c>
      <c r="R216" s="3917"/>
      <c r="S216" s="3904" t="str">
        <f>$J216</f>
        <v>1.13.1.1.1.1</v>
      </c>
      <c r="T216" s="3918" t="s">
        <v>729</v>
      </c>
      <c r="U216" s="3906"/>
      <c r="V216" s="3419"/>
      <c r="W216" s="3420"/>
      <c r="X216" s="3420"/>
      <c r="Y216" s="3420"/>
      <c r="Z216" s="3420"/>
      <c r="AA216" s="3420"/>
      <c r="AB216" s="3420"/>
      <c r="AC216" s="3421"/>
      <c r="AD216" s="3419" t="s">
        <v>769</v>
      </c>
      <c r="AE216" s="3420"/>
      <c r="AF216" s="3420"/>
      <c r="AG216" s="3420"/>
      <c r="AH216" s="3420"/>
      <c r="AI216" s="3420"/>
      <c r="AJ216" s="3420"/>
      <c r="AK216" s="3420"/>
      <c r="AL216" s="3419"/>
      <c r="AM216" s="3420"/>
      <c r="AN216" s="3420"/>
      <c r="AO216" s="3420"/>
      <c r="AP216" s="3420"/>
      <c r="AQ216" s="3420"/>
      <c r="AR216" s="3420"/>
      <c r="AS216" s="3421"/>
      <c r="AT216" s="3419"/>
      <c r="AU216" s="3420"/>
      <c r="AV216" s="3420"/>
      <c r="AW216" s="3420"/>
      <c r="AX216" s="3420"/>
      <c r="AY216" s="3420"/>
      <c r="AZ216" s="3420"/>
      <c r="BA216" s="3421"/>
      <c r="BB216" s="3419"/>
      <c r="BC216" s="3420"/>
      <c r="BD216" s="3420"/>
      <c r="BE216" s="3420"/>
      <c r="BF216" s="3420"/>
      <c r="BG216" s="3420"/>
      <c r="BH216" s="3420"/>
      <c r="BI216" s="3421"/>
      <c r="BJ216" s="3419"/>
      <c r="BK216" s="3420"/>
      <c r="BL216" s="3420"/>
      <c r="BM216" s="3420"/>
      <c r="BN216" s="3420"/>
      <c r="BO216" s="3420"/>
      <c r="BP216" s="3420"/>
      <c r="BQ216" s="3421"/>
      <c r="BR216" s="3419"/>
      <c r="BS216" s="3420"/>
      <c r="BT216" s="3420"/>
      <c r="BU216" s="3420"/>
      <c r="BV216" s="3420"/>
      <c r="BW216" s="3420"/>
      <c r="BX216" s="3420"/>
      <c r="BY216" s="3421"/>
      <c r="BZ216" s="3419"/>
      <c r="CA216" s="3420"/>
      <c r="CB216" s="3420"/>
      <c r="CC216" s="3420"/>
      <c r="CD216" s="3420"/>
      <c r="CE216" s="3420"/>
      <c r="CF216" s="3420"/>
      <c r="CG216" s="3421"/>
      <c r="CH216" s="3419"/>
      <c r="CI216" s="3420"/>
      <c r="CJ216" s="3420"/>
      <c r="CK216" s="3420"/>
      <c r="CL216" s="3420"/>
      <c r="CM216" s="3420"/>
      <c r="CN216" s="3420"/>
      <c r="CO216" s="3421"/>
      <c r="CP216" s="3419"/>
      <c r="CQ216" s="3420"/>
      <c r="CR216" s="3420"/>
      <c r="CS216" s="3420"/>
      <c r="CT216" s="3420"/>
      <c r="CU216" s="3420"/>
      <c r="CV216" s="3420"/>
      <c r="CW216" s="3421"/>
      <c r="CX216" s="3419"/>
      <c r="CY216" s="3420"/>
      <c r="CZ216" s="3420"/>
      <c r="DA216" s="3420"/>
      <c r="DB216" s="3420"/>
      <c r="DC216" s="3420"/>
      <c r="DD216" s="3420"/>
      <c r="DE216" s="3421"/>
      <c r="DF216" s="3421"/>
      <c r="DG216" s="3907" t="s">
        <v>730</v>
      </c>
      <c r="DH216" s="3656"/>
      <c r="DI216" s="3908"/>
      <c r="DJ216" s="3908" t="str">
        <f>IF(T216="","",T216)</f>
        <v>Группа потребителей</v>
      </c>
      <c r="DK216" s="3908"/>
      <c r="DL216" s="3908"/>
    </row>
    <row s="7990" customFormat="1" customHeight="1" ht="21">
      <c r="A217" s="3896"/>
      <c r="B217" s="3896"/>
      <c r="C217" s="3896"/>
      <c r="D217" s="3896"/>
      <c r="E217" s="3897"/>
      <c r="F217" s="3897" t="s">
        <v>151</v>
      </c>
      <c r="G217" s="3897"/>
      <c r="H217" s="3897"/>
      <c r="I217" s="3916"/>
      <c r="J217" s="3916"/>
      <c r="K217" s="3910" t="str">
        <f>J216&amp;".1"</f>
        <v>1.13.1.1.1.1.1</v>
      </c>
      <c r="L217" s="3899" t="s">
        <v>731</v>
      </c>
      <c r="M217" s="3647"/>
      <c r="N217" s="3647"/>
      <c r="O217" s="3647"/>
      <c r="P217" s="3912"/>
      <c r="Q217" s="3912"/>
      <c r="R217" s="3917">
        <v>1</v>
      </c>
      <c r="S217" s="3904" t="str">
        <f>$K217</f>
        <v>1.13.1.1.1.1.1</v>
      </c>
      <c r="T217" s="3920" t="s">
        <v>770</v>
      </c>
      <c r="U217" s="3906"/>
      <c r="V217" s="3422"/>
      <c r="W217" s="3423"/>
      <c r="X217" s="3422"/>
      <c r="Y217" s="3424"/>
      <c r="Z217" s="3425"/>
      <c r="AA217" s="2871" t="s">
        <v>61</v>
      </c>
      <c r="AB217" s="3425"/>
      <c r="AC217" s="2871" t="s">
        <v>61</v>
      </c>
      <c r="AD217" s="3422">
        <v>3555.2</v>
      </c>
      <c r="AE217" s="3423"/>
      <c r="AF217" s="3422"/>
      <c r="AG217" s="3424"/>
      <c r="AH217" s="3425">
        <v>45292</v>
      </c>
      <c r="AI217" s="2871" t="s">
        <v>61</v>
      </c>
      <c r="AJ217" s="3425">
        <v>45473</v>
      </c>
      <c r="AK217" s="2871" t="s">
        <v>61</v>
      </c>
      <c r="AL217" s="3422">
        <v>3992.49</v>
      </c>
      <c r="AM217" s="3423"/>
      <c r="AN217" s="3422"/>
      <c r="AO217" s="3424"/>
      <c r="AP217" s="3425">
        <v>45474</v>
      </c>
      <c r="AQ217" s="2871" t="s">
        <v>61</v>
      </c>
      <c r="AR217" s="3425">
        <v>45657</v>
      </c>
      <c r="AS217" s="2871" t="s">
        <v>61</v>
      </c>
      <c r="AT217" s="3422">
        <v>3992.49</v>
      </c>
      <c r="AU217" s="3423"/>
      <c r="AV217" s="3422"/>
      <c r="AW217" s="3424"/>
      <c r="AX217" s="3425">
        <v>45658</v>
      </c>
      <c r="AY217" s="2871" t="s">
        <v>61</v>
      </c>
      <c r="AZ217" s="3425">
        <v>45838</v>
      </c>
      <c r="BA217" s="2871" t="s">
        <v>61</v>
      </c>
      <c r="BB217" s="3422">
        <v>4160.17</v>
      </c>
      <c r="BC217" s="3423"/>
      <c r="BD217" s="3422"/>
      <c r="BE217" s="3424"/>
      <c r="BF217" s="3425">
        <v>45839</v>
      </c>
      <c r="BG217" s="2871" t="s">
        <v>61</v>
      </c>
      <c r="BH217" s="3425">
        <v>46022</v>
      </c>
      <c r="BI217" s="2871" t="s">
        <v>61</v>
      </c>
      <c r="BJ217" s="3422">
        <v>4160.17</v>
      </c>
      <c r="BK217" s="3423"/>
      <c r="BL217" s="3422"/>
      <c r="BM217" s="3424"/>
      <c r="BN217" s="3425">
        <v>46023</v>
      </c>
      <c r="BO217" s="2871" t="s">
        <v>61</v>
      </c>
      <c r="BP217" s="3425">
        <v>46203</v>
      </c>
      <c r="BQ217" s="2871" t="s">
        <v>61</v>
      </c>
      <c r="BR217" s="3422">
        <v>4326.58</v>
      </c>
      <c r="BS217" s="3423"/>
      <c r="BT217" s="3422"/>
      <c r="BU217" s="3424"/>
      <c r="BV217" s="3425">
        <v>46204</v>
      </c>
      <c r="BW217" s="2871" t="s">
        <v>61</v>
      </c>
      <c r="BX217" s="3425">
        <v>46387</v>
      </c>
      <c r="BY217" s="2871" t="s">
        <v>61</v>
      </c>
      <c r="BZ217" s="3422">
        <v>4326.58</v>
      </c>
      <c r="CA217" s="3423"/>
      <c r="CB217" s="3422"/>
      <c r="CC217" s="3424"/>
      <c r="CD217" s="3425">
        <v>46388</v>
      </c>
      <c r="CE217" s="2871" t="s">
        <v>61</v>
      </c>
      <c r="CF217" s="3425">
        <v>46568</v>
      </c>
      <c r="CG217" s="2871" t="s">
        <v>61</v>
      </c>
      <c r="CH217" s="3422">
        <v>4499.64</v>
      </c>
      <c r="CI217" s="3423"/>
      <c r="CJ217" s="3422"/>
      <c r="CK217" s="3424"/>
      <c r="CL217" s="3425">
        <v>46569</v>
      </c>
      <c r="CM217" s="2871" t="s">
        <v>61</v>
      </c>
      <c r="CN217" s="3425">
        <v>46752</v>
      </c>
      <c r="CO217" s="2871" t="s">
        <v>61</v>
      </c>
      <c r="CP217" s="3422">
        <v>4499.64</v>
      </c>
      <c r="CQ217" s="3423"/>
      <c r="CR217" s="3422"/>
      <c r="CS217" s="3424"/>
      <c r="CT217" s="3425">
        <v>46753</v>
      </c>
      <c r="CU217" s="2871" t="s">
        <v>61</v>
      </c>
      <c r="CV217" s="3425">
        <v>46934</v>
      </c>
      <c r="CW217" s="2871" t="s">
        <v>61</v>
      </c>
      <c r="CX217" s="3422">
        <v>4679.63</v>
      </c>
      <c r="CY217" s="3423"/>
      <c r="CZ217" s="3422"/>
      <c r="DA217" s="3424"/>
      <c r="DB217" s="3425">
        <v>46935</v>
      </c>
      <c r="DC217" s="2871" t="s">
        <v>61</v>
      </c>
      <c r="DD217" s="3425">
        <v>47118</v>
      </c>
      <c r="DE217" s="2871" t="s">
        <v>61</v>
      </c>
      <c r="DF217" s="3423"/>
      <c r="DG217" s="3921" t="s">
        <v>732</v>
      </c>
      <c r="DH217" s="3656">
        <f>STRCHECKDATE(V218:DF218)</f>
      </c>
      <c r="DI217" s="3908"/>
      <c r="DJ217" s="3908" t="str">
        <f>IF(T217="","",T217)</f>
        <v>вода</v>
      </c>
      <c r="DK217" s="3908"/>
      <c r="DL217" s="3908"/>
    </row>
    <row s="7991" customFormat="1" customHeight="1" ht="0.75">
      <c r="A218" s="3896"/>
      <c r="B218" s="3896"/>
      <c r="C218" s="3896"/>
      <c r="D218" s="3896"/>
      <c r="E218" s="3897"/>
      <c r="F218" s="3897" t="s">
        <v>151</v>
      </c>
      <c r="G218" s="3897"/>
      <c r="H218" s="3897"/>
      <c r="I218" s="3916"/>
      <c r="J218" s="3916"/>
      <c r="K218" s="3910"/>
      <c r="L218" s="3899"/>
      <c r="M218" s="3647"/>
      <c r="N218" s="3647"/>
      <c r="O218" s="3647"/>
      <c r="P218" s="3912"/>
      <c r="Q218" s="3912"/>
      <c r="R218" s="3917"/>
      <c r="S218" s="3923"/>
      <c r="T218" s="3906"/>
      <c r="U218" s="3906"/>
      <c r="V218" s="3423"/>
      <c r="W218" s="3423"/>
      <c r="X218" s="3423"/>
      <c r="Y218" s="3427" t="str">
        <f>Z217&amp;"-"&amp;AB217</f>
        <v>-</v>
      </c>
      <c r="Z218" s="3428"/>
      <c r="AA218" s="2871"/>
      <c r="AB218" s="3428"/>
      <c r="AC218" s="2871"/>
      <c r="AD218" s="3423"/>
      <c r="AE218" s="3423"/>
      <c r="AF218" s="3423"/>
      <c r="AG218" s="3427" t="str">
        <f>AH217&amp;"-"&amp;AJ217</f>
        <v>45292-45473</v>
      </c>
      <c r="AH218" s="3428"/>
      <c r="AI218" s="2871"/>
      <c r="AJ218" s="3428"/>
      <c r="AK218" s="2871"/>
      <c r="AL218" s="3423"/>
      <c r="AM218" s="3423"/>
      <c r="AN218" s="3423"/>
      <c r="AO218" s="3427" t="str">
        <f>AP217&amp;"-"&amp;AR217</f>
        <v>45474-45657</v>
      </c>
      <c r="AP218" s="3428"/>
      <c r="AQ218" s="2871"/>
      <c r="AR218" s="3428"/>
      <c r="AS218" s="2871"/>
      <c r="AT218" s="3423"/>
      <c r="AU218" s="3423"/>
      <c r="AV218" s="3423"/>
      <c r="AW218" s="3427" t="str">
        <f>AX217&amp;"-"&amp;AZ217</f>
        <v>45658-45838</v>
      </c>
      <c r="AX218" s="3428"/>
      <c r="AY218" s="2871"/>
      <c r="AZ218" s="3428"/>
      <c r="BA218" s="2871"/>
      <c r="BB218" s="3423"/>
      <c r="BC218" s="3423"/>
      <c r="BD218" s="3423"/>
      <c r="BE218" s="3427" t="str">
        <f>BF217&amp;"-"&amp;BH217</f>
        <v>45839-46022</v>
      </c>
      <c r="BF218" s="3428"/>
      <c r="BG218" s="2871"/>
      <c r="BH218" s="3428"/>
      <c r="BI218" s="2871"/>
      <c r="BJ218" s="3423"/>
      <c r="BK218" s="3423"/>
      <c r="BL218" s="3423"/>
      <c r="BM218" s="3427" t="str">
        <f>BN217&amp;"-"&amp;BP217</f>
        <v>46023-46203</v>
      </c>
      <c r="BN218" s="3428"/>
      <c r="BO218" s="2871"/>
      <c r="BP218" s="3428"/>
      <c r="BQ218" s="2871"/>
      <c r="BR218" s="3423"/>
      <c r="BS218" s="3423"/>
      <c r="BT218" s="3423"/>
      <c r="BU218" s="3427" t="str">
        <f>BV217&amp;"-"&amp;BX217</f>
        <v>46204-46387</v>
      </c>
      <c r="BV218" s="3428"/>
      <c r="BW218" s="2871"/>
      <c r="BX218" s="3428"/>
      <c r="BY218" s="2871"/>
      <c r="BZ218" s="3423"/>
      <c r="CA218" s="3423"/>
      <c r="CB218" s="3423"/>
      <c r="CC218" s="3427" t="str">
        <f>CD217&amp;"-"&amp;CF217</f>
        <v>46388-46568</v>
      </c>
      <c r="CD218" s="3428"/>
      <c r="CE218" s="2871"/>
      <c r="CF218" s="3428"/>
      <c r="CG218" s="2871"/>
      <c r="CH218" s="3423"/>
      <c r="CI218" s="3423"/>
      <c r="CJ218" s="3423"/>
      <c r="CK218" s="3427" t="str">
        <f>CL217&amp;"-"&amp;CN217</f>
        <v>46569-46752</v>
      </c>
      <c r="CL218" s="3428"/>
      <c r="CM218" s="2871"/>
      <c r="CN218" s="3428"/>
      <c r="CO218" s="2871"/>
      <c r="CP218" s="3423"/>
      <c r="CQ218" s="3423"/>
      <c r="CR218" s="3423"/>
      <c r="CS218" s="3427" t="str">
        <f>CT217&amp;"-"&amp;CV217</f>
        <v>46753-46934</v>
      </c>
      <c r="CT218" s="3428"/>
      <c r="CU218" s="2871"/>
      <c r="CV218" s="3428"/>
      <c r="CW218" s="2871"/>
      <c r="CX218" s="3423"/>
      <c r="CY218" s="3423"/>
      <c r="CZ218" s="3423"/>
      <c r="DA218" s="3427" t="str">
        <f>DB217&amp;"-"&amp;DD217</f>
        <v>46935-47118</v>
      </c>
      <c r="DB218" s="3428"/>
      <c r="DC218" s="2871"/>
      <c r="DD218" s="3428"/>
      <c r="DE218" s="2871"/>
      <c r="DF218" s="3423"/>
      <c r="DG218" s="3924"/>
      <c r="DH218" s="3656"/>
      <c r="DI218" s="3908"/>
      <c r="DJ218" s="3908" t="str">
        <f>IF(T218="","",T218)</f>
        <v/>
      </c>
      <c r="DK218" s="3908"/>
      <c r="DL218" s="3908"/>
    </row>
    <row s="7992" customFormat="1" customHeight="1" ht="15">
      <c r="A219" s="3896"/>
      <c r="B219" s="3896"/>
      <c r="C219" s="3896"/>
      <c r="D219" s="3896"/>
      <c r="E219" s="3897"/>
      <c r="F219" s="3897" t="s">
        <v>151</v>
      </c>
      <c r="G219" s="3897"/>
      <c r="H219" s="3897"/>
      <c r="I219" s="3916"/>
      <c r="J219" s="3910"/>
      <c r="K219" s="3896"/>
      <c r="L219" s="3899"/>
      <c r="M219" s="3647"/>
      <c r="N219" s="3647"/>
      <c r="O219" s="3911"/>
      <c r="P219" s="3912"/>
      <c r="Q219" s="3912"/>
      <c r="R219" s="3913"/>
      <c r="S219" s="7993"/>
      <c r="T219" s="7994" t="s">
        <v>733</v>
      </c>
      <c r="U219" s="7995"/>
      <c r="V219" s="7996"/>
      <c r="W219" s="7997"/>
      <c r="X219" s="7998"/>
      <c r="Y219" s="7999"/>
      <c r="Z219" s="8000"/>
      <c r="AA219" s="8001"/>
      <c r="AB219" s="8002"/>
      <c r="AC219" s="8003"/>
      <c r="AD219" s="8004"/>
      <c r="AE219" s="8005"/>
      <c r="AF219" s="8006"/>
      <c r="AG219" s="8007"/>
      <c r="AH219" s="8008"/>
      <c r="AI219" s="8009"/>
      <c r="AJ219" s="8010"/>
      <c r="AK219" s="8011"/>
      <c r="AL219" s="8012"/>
      <c r="AM219" s="8013"/>
      <c r="AN219" s="8014"/>
      <c r="AO219" s="8015"/>
      <c r="AP219" s="8016"/>
      <c r="AQ219" s="8017"/>
      <c r="AR219" s="8018"/>
      <c r="AS219" s="8019"/>
      <c r="AT219" s="8020"/>
      <c r="AU219" s="8021"/>
      <c r="AV219" s="8022"/>
      <c r="AW219" s="8023"/>
      <c r="AX219" s="8024"/>
      <c r="AY219" s="8025"/>
      <c r="AZ219" s="8026"/>
      <c r="BA219" s="8027"/>
      <c r="BB219" s="8028"/>
      <c r="BC219" s="8029"/>
      <c r="BD219" s="8030"/>
      <c r="BE219" s="8031"/>
      <c r="BF219" s="8032"/>
      <c r="BG219" s="8033"/>
      <c r="BH219" s="8034"/>
      <c r="BI219" s="8035"/>
      <c r="BJ219" s="8036"/>
      <c r="BK219" s="8037"/>
      <c r="BL219" s="8038"/>
      <c r="BM219" s="8039"/>
      <c r="BN219" s="8040"/>
      <c r="BO219" s="8041"/>
      <c r="BP219" s="8042"/>
      <c r="BQ219" s="8043"/>
      <c r="BR219" s="8044"/>
      <c r="BS219" s="8045"/>
      <c r="BT219" s="8046"/>
      <c r="BU219" s="8047"/>
      <c r="BV219" s="8048"/>
      <c r="BW219" s="8049"/>
      <c r="BX219" s="8050"/>
      <c r="BY219" s="8051"/>
      <c r="BZ219" s="8052"/>
      <c r="CA219" s="8053"/>
      <c r="CB219" s="8054"/>
      <c r="CC219" s="8055"/>
      <c r="CD219" s="8056"/>
      <c r="CE219" s="8057"/>
      <c r="CF219" s="8058"/>
      <c r="CG219" s="8059"/>
      <c r="CH219" s="8060"/>
      <c r="CI219" s="8061"/>
      <c r="CJ219" s="8062"/>
      <c r="CK219" s="8063"/>
      <c r="CL219" s="8064"/>
      <c r="CM219" s="8065"/>
      <c r="CN219" s="8066"/>
      <c r="CO219" s="8067"/>
      <c r="CP219" s="8068"/>
      <c r="CQ219" s="8069"/>
      <c r="CR219" s="8070"/>
      <c r="CS219" s="8071"/>
      <c r="CT219" s="8072"/>
      <c r="CU219" s="8073"/>
      <c r="CV219" s="8074"/>
      <c r="CW219" s="8075"/>
      <c r="CX219" s="8076"/>
      <c r="CY219" s="8077"/>
      <c r="CZ219" s="8078"/>
      <c r="DA219" s="8079"/>
      <c r="DB219" s="8080"/>
      <c r="DC219" s="8081"/>
      <c r="DD219" s="8082"/>
      <c r="DE219" s="8083"/>
      <c r="DF219" s="8084"/>
      <c r="DG219" s="4018"/>
      <c r="DH219" s="3656"/>
      <c r="DI219" s="3908"/>
      <c r="DJ219" s="3908" t="str">
        <f>IF(T219="","",T219)</f>
        <v>Добавить вид теплоносителя (параметры теплоносителя)</v>
      </c>
      <c r="DK219" s="3908"/>
      <c r="DL219" s="3908"/>
    </row>
    <row s="8085" customFormat="1" customHeight="1" ht="15">
      <c r="A220" s="3896"/>
      <c r="B220" s="3896"/>
      <c r="C220" s="3896"/>
      <c r="D220" s="3896"/>
      <c r="E220" s="3897"/>
      <c r="F220" s="3897" t="s">
        <v>151</v>
      </c>
      <c r="G220" s="3897"/>
      <c r="H220" s="3897"/>
      <c r="I220" s="3910"/>
      <c r="J220" s="3896"/>
      <c r="K220" s="3896"/>
      <c r="L220" s="3899"/>
      <c r="M220" s="3647"/>
      <c r="N220" s="3911"/>
      <c r="O220" s="3911"/>
      <c r="P220" s="3912"/>
      <c r="Q220" s="3912"/>
      <c r="R220" s="3913"/>
      <c r="S220" s="8086"/>
      <c r="T220" s="8087" t="s">
        <v>734</v>
      </c>
      <c r="U220" s="8088"/>
      <c r="V220" s="8089"/>
      <c r="W220" s="8090"/>
      <c r="X220" s="8091"/>
      <c r="Y220" s="8092"/>
      <c r="Z220" s="8093"/>
      <c r="AA220" s="8094"/>
      <c r="AB220" s="8095"/>
      <c r="AC220" s="8096"/>
      <c r="AD220" s="8097"/>
      <c r="AE220" s="8098"/>
      <c r="AF220" s="8099"/>
      <c r="AG220" s="8100"/>
      <c r="AH220" s="8101"/>
      <c r="AI220" s="8102"/>
      <c r="AJ220" s="8103"/>
      <c r="AK220" s="8104"/>
      <c r="AL220" s="8105"/>
      <c r="AM220" s="8106"/>
      <c r="AN220" s="8107"/>
      <c r="AO220" s="8108"/>
      <c r="AP220" s="8109"/>
      <c r="AQ220" s="8110"/>
      <c r="AR220" s="8111"/>
      <c r="AS220" s="8112"/>
      <c r="AT220" s="8113"/>
      <c r="AU220" s="8114"/>
      <c r="AV220" s="8115"/>
      <c r="AW220" s="8116"/>
      <c r="AX220" s="8117"/>
      <c r="AY220" s="8118"/>
      <c r="AZ220" s="8119"/>
      <c r="BA220" s="8120"/>
      <c r="BB220" s="8121"/>
      <c r="BC220" s="8122"/>
      <c r="BD220" s="8123"/>
      <c r="BE220" s="8124"/>
      <c r="BF220" s="8125"/>
      <c r="BG220" s="8126"/>
      <c r="BH220" s="8127"/>
      <c r="BI220" s="8128"/>
      <c r="BJ220" s="8129"/>
      <c r="BK220" s="8130"/>
      <c r="BL220" s="8131"/>
      <c r="BM220" s="8132"/>
      <c r="BN220" s="8133"/>
      <c r="BO220" s="8134"/>
      <c r="BP220" s="8135"/>
      <c r="BQ220" s="8136"/>
      <c r="BR220" s="8137"/>
      <c r="BS220" s="8138"/>
      <c r="BT220" s="8139"/>
      <c r="BU220" s="8140"/>
      <c r="BV220" s="8141"/>
      <c r="BW220" s="8142"/>
      <c r="BX220" s="8143"/>
      <c r="BY220" s="8144"/>
      <c r="BZ220" s="8145"/>
      <c r="CA220" s="8146"/>
      <c r="CB220" s="8147"/>
      <c r="CC220" s="8148"/>
      <c r="CD220" s="8149"/>
      <c r="CE220" s="8150"/>
      <c r="CF220" s="8151"/>
      <c r="CG220" s="8152"/>
      <c r="CH220" s="8153"/>
      <c r="CI220" s="8154"/>
      <c r="CJ220" s="8155"/>
      <c r="CK220" s="8156"/>
      <c r="CL220" s="8157"/>
      <c r="CM220" s="8158"/>
      <c r="CN220" s="8159"/>
      <c r="CO220" s="8160"/>
      <c r="CP220" s="8161"/>
      <c r="CQ220" s="8162"/>
      <c r="CR220" s="8163"/>
      <c r="CS220" s="8164"/>
      <c r="CT220" s="8165"/>
      <c r="CU220" s="8166"/>
      <c r="CV220" s="8167"/>
      <c r="CW220" s="8168"/>
      <c r="CX220" s="8169"/>
      <c r="CY220" s="8170"/>
      <c r="CZ220" s="8171"/>
      <c r="DA220" s="8172"/>
      <c r="DB220" s="8173"/>
      <c r="DC220" s="8174"/>
      <c r="DD220" s="8175"/>
      <c r="DE220" s="8176"/>
      <c r="DF220" s="8177"/>
      <c r="DG220" s="8178"/>
      <c r="DH220" s="3656"/>
      <c r="DI220" s="3908"/>
      <c r="DJ220" s="3908" t="str">
        <f>IF(T220="","",T220)</f>
        <v>Добавить группу потребителей</v>
      </c>
      <c r="DK220" s="3908"/>
      <c r="DL220" s="3908"/>
    </row>
    <row s="8179" customFormat="1" customHeight="1" ht="14.25">
      <c r="A221" s="3896"/>
      <c r="B221" s="3896"/>
      <c r="C221" s="3896"/>
      <c r="D221" s="3896"/>
      <c r="E221" s="3897"/>
      <c r="F221" s="3897" t="s">
        <v>151</v>
      </c>
      <c r="G221" s="3897"/>
      <c r="H221" s="3898"/>
      <c r="I221" s="3896"/>
      <c r="J221" s="3896"/>
      <c r="K221" s="3896"/>
      <c r="L221" s="3899"/>
      <c r="M221" s="3900"/>
      <c r="N221" s="3900"/>
      <c r="O221" s="3647"/>
      <c r="P221" s="4114"/>
      <c r="Q221" s="4115"/>
      <c r="R221" s="4116"/>
      <c r="S221" s="8180"/>
      <c r="T221" s="8181" t="s">
        <v>735</v>
      </c>
      <c r="U221" s="8182"/>
      <c r="V221" s="8183"/>
      <c r="W221" s="8184"/>
      <c r="X221" s="8185"/>
      <c r="Y221" s="8186"/>
      <c r="Z221" s="8187"/>
      <c r="AA221" s="8188"/>
      <c r="AB221" s="8189"/>
      <c r="AC221" s="8190"/>
      <c r="AD221" s="8191"/>
      <c r="AE221" s="8192"/>
      <c r="AF221" s="8193"/>
      <c r="AG221" s="8194"/>
      <c r="AH221" s="8195"/>
      <c r="AI221" s="8196"/>
      <c r="AJ221" s="8197"/>
      <c r="AK221" s="8198"/>
      <c r="AL221" s="8199"/>
      <c r="AM221" s="8200"/>
      <c r="AN221" s="8201"/>
      <c r="AO221" s="8202"/>
      <c r="AP221" s="8203"/>
      <c r="AQ221" s="8204"/>
      <c r="AR221" s="8205"/>
      <c r="AS221" s="8206"/>
      <c r="AT221" s="8207"/>
      <c r="AU221" s="8208"/>
      <c r="AV221" s="8209"/>
      <c r="AW221" s="8210"/>
      <c r="AX221" s="8211"/>
      <c r="AY221" s="8212"/>
      <c r="AZ221" s="8213"/>
      <c r="BA221" s="8214"/>
      <c r="BB221" s="8215"/>
      <c r="BC221" s="8216"/>
      <c r="BD221" s="8217"/>
      <c r="BE221" s="8218"/>
      <c r="BF221" s="8219"/>
      <c r="BG221" s="8220"/>
      <c r="BH221" s="8221"/>
      <c r="BI221" s="8222"/>
      <c r="BJ221" s="8223"/>
      <c r="BK221" s="8224"/>
      <c r="BL221" s="8225"/>
      <c r="BM221" s="8226"/>
      <c r="BN221" s="8227"/>
      <c r="BO221" s="8228"/>
      <c r="BP221" s="8229"/>
      <c r="BQ221" s="8230"/>
      <c r="BR221" s="8231"/>
      <c r="BS221" s="8232"/>
      <c r="BT221" s="8233"/>
      <c r="BU221" s="8234"/>
      <c r="BV221" s="8235"/>
      <c r="BW221" s="8236"/>
      <c r="BX221" s="8237"/>
      <c r="BY221" s="8238"/>
      <c r="BZ221" s="8239"/>
      <c r="CA221" s="8240"/>
      <c r="CB221" s="8241"/>
      <c r="CC221" s="8242"/>
      <c r="CD221" s="8243"/>
      <c r="CE221" s="8244"/>
      <c r="CF221" s="8245"/>
      <c r="CG221" s="8246"/>
      <c r="CH221" s="8247"/>
      <c r="CI221" s="8248"/>
      <c r="CJ221" s="8249"/>
      <c r="CK221" s="8250"/>
      <c r="CL221" s="8251"/>
      <c r="CM221" s="8252"/>
      <c r="CN221" s="8253"/>
      <c r="CO221" s="8254"/>
      <c r="CP221" s="8255"/>
      <c r="CQ221" s="8256"/>
      <c r="CR221" s="8257"/>
      <c r="CS221" s="8258"/>
      <c r="CT221" s="8259"/>
      <c r="CU221" s="8260"/>
      <c r="CV221" s="8261"/>
      <c r="CW221" s="8262"/>
      <c r="CX221" s="8263"/>
      <c r="CY221" s="8264"/>
      <c r="CZ221" s="8265"/>
      <c r="DA221" s="8266"/>
      <c r="DB221" s="8267"/>
      <c r="DC221" s="8268"/>
      <c r="DD221" s="8269"/>
      <c r="DE221" s="8270"/>
      <c r="DF221" s="8271"/>
      <c r="DG221" s="8272"/>
      <c r="DH221" s="3656"/>
      <c r="DI221" s="3908"/>
      <c r="DJ221" s="3908" t="str">
        <f>IF(T221="","",T221)</f>
        <v>Добавить схему подключения</v>
      </c>
      <c r="DK221" s="3908"/>
      <c r="DL221" s="3908"/>
    </row>
    <row s="8273" customFormat="1" customHeight="1" ht="21">
      <c r="A222" s="3896"/>
      <c r="B222" s="3896"/>
      <c r="C222" s="3896"/>
      <c r="D222" s="3896" t="s">
        <v>298</v>
      </c>
      <c r="E222" s="3897"/>
      <c r="F222" s="3897"/>
      <c r="G222" s="3897"/>
      <c r="H222" s="3898" t="s">
        <v>102</v>
      </c>
      <c r="I222" s="3896"/>
      <c r="J222" s="3896"/>
      <c r="K222" s="3896"/>
      <c r="L222" s="3899"/>
      <c r="M222" s="3900"/>
      <c r="N222" s="3900"/>
      <c r="O222" s="3900"/>
      <c r="P222" s="3901"/>
      <c r="Q222" s="3902"/>
      <c r="R222" s="3903"/>
      <c r="S222" s="3904" t="str">
        <f>INDEX(PT_DIFFERENTIATION_NUM_IST_TE,MATCH(D222,PT_DIFFERENTIATION_IST_TE_ID,0))</f>
        <v>1.13.1.2</v>
      </c>
      <c r="T222" s="3905" t="s">
        <v>723</v>
      </c>
      <c r="U222" s="3906"/>
      <c r="V222" s="3414"/>
      <c r="W222" s="3415"/>
      <c r="X222" s="3415"/>
      <c r="Y222" s="3415"/>
      <c r="Z222" s="3415"/>
      <c r="AA222" s="3415"/>
      <c r="AB222" s="3415"/>
      <c r="AC222" s="3416"/>
      <c r="AD222" s="3414" t="str">
        <f>INDEX(PT_DIFFERENTIATION_IST_TE,MATCH(D222,PT_DIFFERENTIATION_IST_TE_ID,0))</f>
        <v>город Гаджиево</v>
      </c>
      <c r="AE222" s="3415"/>
      <c r="AF222" s="3415"/>
      <c r="AG222" s="3415"/>
      <c r="AH222" s="3415"/>
      <c r="AI222" s="3415"/>
      <c r="AJ222" s="3415"/>
      <c r="AK222" s="3415"/>
      <c r="AL222" s="3414"/>
      <c r="AM222" s="3415"/>
      <c r="AN222" s="3415"/>
      <c r="AO222" s="3415"/>
      <c r="AP222" s="3415"/>
      <c r="AQ222" s="3415"/>
      <c r="AR222" s="3415"/>
      <c r="AS222" s="3416"/>
      <c r="AT222" s="3414"/>
      <c r="AU222" s="3415"/>
      <c r="AV222" s="3415"/>
      <c r="AW222" s="3415"/>
      <c r="AX222" s="3415"/>
      <c r="AY222" s="3415"/>
      <c r="AZ222" s="3415"/>
      <c r="BA222" s="3416"/>
      <c r="BB222" s="3414"/>
      <c r="BC222" s="3415"/>
      <c r="BD222" s="3415"/>
      <c r="BE222" s="3415"/>
      <c r="BF222" s="3415"/>
      <c r="BG222" s="3415"/>
      <c r="BH222" s="3415"/>
      <c r="BI222" s="3416"/>
      <c r="BJ222" s="3414"/>
      <c r="BK222" s="3415"/>
      <c r="BL222" s="3415"/>
      <c r="BM222" s="3415"/>
      <c r="BN222" s="3415"/>
      <c r="BO222" s="3415"/>
      <c r="BP222" s="3415"/>
      <c r="BQ222" s="3416"/>
      <c r="BR222" s="3414"/>
      <c r="BS222" s="3415"/>
      <c r="BT222" s="3415"/>
      <c r="BU222" s="3415"/>
      <c r="BV222" s="3415"/>
      <c r="BW222" s="3415"/>
      <c r="BX222" s="3415"/>
      <c r="BY222" s="3416"/>
      <c r="BZ222" s="3414"/>
      <c r="CA222" s="3415"/>
      <c r="CB222" s="3415"/>
      <c r="CC222" s="3415"/>
      <c r="CD222" s="3415"/>
      <c r="CE222" s="3415"/>
      <c r="CF222" s="3415"/>
      <c r="CG222" s="3416"/>
      <c r="CH222" s="3414"/>
      <c r="CI222" s="3415"/>
      <c r="CJ222" s="3415"/>
      <c r="CK222" s="3415"/>
      <c r="CL222" s="3415"/>
      <c r="CM222" s="3415"/>
      <c r="CN222" s="3415"/>
      <c r="CO222" s="3416"/>
      <c r="CP222" s="3414"/>
      <c r="CQ222" s="3415"/>
      <c r="CR222" s="3415"/>
      <c r="CS222" s="3415"/>
      <c r="CT222" s="3415"/>
      <c r="CU222" s="3415"/>
      <c r="CV222" s="3415"/>
      <c r="CW222" s="3416"/>
      <c r="CX222" s="3414"/>
      <c r="CY222" s="3415"/>
      <c r="CZ222" s="3415"/>
      <c r="DA222" s="3415"/>
      <c r="DB222" s="3415"/>
      <c r="DC222" s="3415"/>
      <c r="DD222" s="3415"/>
      <c r="DE222" s="3416"/>
      <c r="DF222" s="3416"/>
      <c r="DG222" s="3907" t="s">
        <v>724</v>
      </c>
      <c r="DH222" s="3656"/>
      <c r="DI222" s="3908"/>
      <c r="DJ222" s="3908" t="str">
        <f>IF(T222="","",T222)</f>
        <v>Источник тепловой энергии  </v>
      </c>
      <c r="DK222" s="3908"/>
      <c r="DL222" s="3908"/>
    </row>
    <row s="8274" customFormat="1" customHeight="1" ht="47.25">
      <c r="A223" s="3896"/>
      <c r="B223" s="3896"/>
      <c r="C223" s="3896"/>
      <c r="D223" s="3896"/>
      <c r="E223" s="3897"/>
      <c r="F223" s="3897"/>
      <c r="G223" s="3897"/>
      <c r="H223" s="3897">
        <v>1</v>
      </c>
      <c r="I223" s="3910" t="str">
        <f>S222&amp;".1"</f>
        <v>1.13.1.2.1</v>
      </c>
      <c r="J223" s="3896"/>
      <c r="K223" s="3896"/>
      <c r="L223" s="3899" t="s">
        <v>725</v>
      </c>
      <c r="M223" s="3647"/>
      <c r="N223" s="3911"/>
      <c r="O223" s="3911"/>
      <c r="P223" s="3912">
        <v>1</v>
      </c>
      <c r="Q223" s="3912"/>
      <c r="R223" s="3913"/>
      <c r="S223" s="3904" t="str">
        <f>$I223</f>
        <v>1.13.1.2.1</v>
      </c>
      <c r="T223" s="3914" t="s">
        <v>726</v>
      </c>
      <c r="U223" s="3906"/>
      <c r="V223" s="3419"/>
      <c r="W223" s="3420"/>
      <c r="X223" s="3420"/>
      <c r="Y223" s="3420"/>
      <c r="Z223" s="3420"/>
      <c r="AA223" s="3420"/>
      <c r="AB223" s="3420"/>
      <c r="AC223" s="3421"/>
      <c r="AD223" s="3419" t="s">
        <v>768</v>
      </c>
      <c r="AE223" s="3420"/>
      <c r="AF223" s="3420"/>
      <c r="AG223" s="3420"/>
      <c r="AH223" s="3420"/>
      <c r="AI223" s="3420"/>
      <c r="AJ223" s="3420"/>
      <c r="AK223" s="3420"/>
      <c r="AL223" s="3419"/>
      <c r="AM223" s="3420"/>
      <c r="AN223" s="3420"/>
      <c r="AO223" s="3420"/>
      <c r="AP223" s="3420"/>
      <c r="AQ223" s="3420"/>
      <c r="AR223" s="3420"/>
      <c r="AS223" s="3421"/>
      <c r="AT223" s="3419"/>
      <c r="AU223" s="3420"/>
      <c r="AV223" s="3420"/>
      <c r="AW223" s="3420"/>
      <c r="AX223" s="3420"/>
      <c r="AY223" s="3420"/>
      <c r="AZ223" s="3420"/>
      <c r="BA223" s="3421"/>
      <c r="BB223" s="3419"/>
      <c r="BC223" s="3420"/>
      <c r="BD223" s="3420"/>
      <c r="BE223" s="3420"/>
      <c r="BF223" s="3420"/>
      <c r="BG223" s="3420"/>
      <c r="BH223" s="3420"/>
      <c r="BI223" s="3421"/>
      <c r="BJ223" s="3419"/>
      <c r="BK223" s="3420"/>
      <c r="BL223" s="3420"/>
      <c r="BM223" s="3420"/>
      <c r="BN223" s="3420"/>
      <c r="BO223" s="3420"/>
      <c r="BP223" s="3420"/>
      <c r="BQ223" s="3421"/>
      <c r="BR223" s="3419"/>
      <c r="BS223" s="3420"/>
      <c r="BT223" s="3420"/>
      <c r="BU223" s="3420"/>
      <c r="BV223" s="3420"/>
      <c r="BW223" s="3420"/>
      <c r="BX223" s="3420"/>
      <c r="BY223" s="3421"/>
      <c r="BZ223" s="3419"/>
      <c r="CA223" s="3420"/>
      <c r="CB223" s="3420"/>
      <c r="CC223" s="3420"/>
      <c r="CD223" s="3420"/>
      <c r="CE223" s="3420"/>
      <c r="CF223" s="3420"/>
      <c r="CG223" s="3421"/>
      <c r="CH223" s="3419"/>
      <c r="CI223" s="3420"/>
      <c r="CJ223" s="3420"/>
      <c r="CK223" s="3420"/>
      <c r="CL223" s="3420"/>
      <c r="CM223" s="3420"/>
      <c r="CN223" s="3420"/>
      <c r="CO223" s="3421"/>
      <c r="CP223" s="3419"/>
      <c r="CQ223" s="3420"/>
      <c r="CR223" s="3420"/>
      <c r="CS223" s="3420"/>
      <c r="CT223" s="3420"/>
      <c r="CU223" s="3420"/>
      <c r="CV223" s="3420"/>
      <c r="CW223" s="3421"/>
      <c r="CX223" s="3419"/>
      <c r="CY223" s="3420"/>
      <c r="CZ223" s="3420"/>
      <c r="DA223" s="3420"/>
      <c r="DB223" s="3420"/>
      <c r="DC223" s="3420"/>
      <c r="DD223" s="3420"/>
      <c r="DE223" s="3421"/>
      <c r="DF223" s="3421"/>
      <c r="DG223" s="3907" t="s">
        <v>727</v>
      </c>
      <c r="DH223" s="3656"/>
      <c r="DI223" s="3908"/>
      <c r="DJ223" s="3908" t="str">
        <f>IF(T223="","",T223)</f>
        <v>Схема подключения теплопотребляющей установки к коллектору источника тепловой энергии</v>
      </c>
      <c r="DK223" s="3908"/>
      <c r="DL223" s="3908"/>
    </row>
    <row s="8275" customFormat="1" customHeight="1" ht="21">
      <c r="A224" s="3896"/>
      <c r="B224" s="3896"/>
      <c r="C224" s="3896"/>
      <c r="D224" s="3896"/>
      <c r="E224" s="3897"/>
      <c r="F224" s="3897"/>
      <c r="G224" s="3897"/>
      <c r="H224" s="3897">
        <v>1</v>
      </c>
      <c r="I224" s="3916"/>
      <c r="J224" s="3910" t="str">
        <f>I223&amp;".1"</f>
        <v>1.13.1.2.1.1</v>
      </c>
      <c r="K224" s="3896"/>
      <c r="L224" s="3899" t="s">
        <v>728</v>
      </c>
      <c r="M224" s="3647"/>
      <c r="N224" s="3647"/>
      <c r="O224" s="3911"/>
      <c r="P224" s="3912"/>
      <c r="Q224" s="3912">
        <v>1</v>
      </c>
      <c r="R224" s="3917"/>
      <c r="S224" s="3904" t="str">
        <f>$J224</f>
        <v>1.13.1.2.1.1</v>
      </c>
      <c r="T224" s="3918" t="s">
        <v>729</v>
      </c>
      <c r="U224" s="3906"/>
      <c r="V224" s="3419"/>
      <c r="W224" s="3420"/>
      <c r="X224" s="3420"/>
      <c r="Y224" s="3420"/>
      <c r="Z224" s="3420"/>
      <c r="AA224" s="3420"/>
      <c r="AB224" s="3420"/>
      <c r="AC224" s="3421"/>
      <c r="AD224" s="3419" t="s">
        <v>769</v>
      </c>
      <c r="AE224" s="3420"/>
      <c r="AF224" s="3420"/>
      <c r="AG224" s="3420"/>
      <c r="AH224" s="3420"/>
      <c r="AI224" s="3420"/>
      <c r="AJ224" s="3420"/>
      <c r="AK224" s="3420"/>
      <c r="AL224" s="3419"/>
      <c r="AM224" s="3420"/>
      <c r="AN224" s="3420"/>
      <c r="AO224" s="3420"/>
      <c r="AP224" s="3420"/>
      <c r="AQ224" s="3420"/>
      <c r="AR224" s="3420"/>
      <c r="AS224" s="3421"/>
      <c r="AT224" s="3419"/>
      <c r="AU224" s="3420"/>
      <c r="AV224" s="3420"/>
      <c r="AW224" s="3420"/>
      <c r="AX224" s="3420"/>
      <c r="AY224" s="3420"/>
      <c r="AZ224" s="3420"/>
      <c r="BA224" s="3421"/>
      <c r="BB224" s="3419"/>
      <c r="BC224" s="3420"/>
      <c r="BD224" s="3420"/>
      <c r="BE224" s="3420"/>
      <c r="BF224" s="3420"/>
      <c r="BG224" s="3420"/>
      <c r="BH224" s="3420"/>
      <c r="BI224" s="3421"/>
      <c r="BJ224" s="3419"/>
      <c r="BK224" s="3420"/>
      <c r="BL224" s="3420"/>
      <c r="BM224" s="3420"/>
      <c r="BN224" s="3420"/>
      <c r="BO224" s="3420"/>
      <c r="BP224" s="3420"/>
      <c r="BQ224" s="3421"/>
      <c r="BR224" s="3419"/>
      <c r="BS224" s="3420"/>
      <c r="BT224" s="3420"/>
      <c r="BU224" s="3420"/>
      <c r="BV224" s="3420"/>
      <c r="BW224" s="3420"/>
      <c r="BX224" s="3420"/>
      <c r="BY224" s="3421"/>
      <c r="BZ224" s="3419"/>
      <c r="CA224" s="3420"/>
      <c r="CB224" s="3420"/>
      <c r="CC224" s="3420"/>
      <c r="CD224" s="3420"/>
      <c r="CE224" s="3420"/>
      <c r="CF224" s="3420"/>
      <c r="CG224" s="3421"/>
      <c r="CH224" s="3419"/>
      <c r="CI224" s="3420"/>
      <c r="CJ224" s="3420"/>
      <c r="CK224" s="3420"/>
      <c r="CL224" s="3420"/>
      <c r="CM224" s="3420"/>
      <c r="CN224" s="3420"/>
      <c r="CO224" s="3421"/>
      <c r="CP224" s="3419"/>
      <c r="CQ224" s="3420"/>
      <c r="CR224" s="3420"/>
      <c r="CS224" s="3420"/>
      <c r="CT224" s="3420"/>
      <c r="CU224" s="3420"/>
      <c r="CV224" s="3420"/>
      <c r="CW224" s="3421"/>
      <c r="CX224" s="3419"/>
      <c r="CY224" s="3420"/>
      <c r="CZ224" s="3420"/>
      <c r="DA224" s="3420"/>
      <c r="DB224" s="3420"/>
      <c r="DC224" s="3420"/>
      <c r="DD224" s="3420"/>
      <c r="DE224" s="3421"/>
      <c r="DF224" s="3421"/>
      <c r="DG224" s="3907" t="s">
        <v>730</v>
      </c>
      <c r="DH224" s="3656"/>
      <c r="DI224" s="3908"/>
      <c r="DJ224" s="3908" t="str">
        <f>IF(T224="","",T224)</f>
        <v>Группа потребителей</v>
      </c>
      <c r="DK224" s="3908"/>
      <c r="DL224" s="3908"/>
    </row>
    <row s="8276" customFormat="1" customHeight="1" ht="21">
      <c r="A225" s="3896"/>
      <c r="B225" s="3896"/>
      <c r="C225" s="3896"/>
      <c r="D225" s="3896"/>
      <c r="E225" s="3897"/>
      <c r="F225" s="3897"/>
      <c r="G225" s="3897"/>
      <c r="H225" s="3897">
        <v>1</v>
      </c>
      <c r="I225" s="3916"/>
      <c r="J225" s="3916"/>
      <c r="K225" s="3910" t="str">
        <f>J224&amp;".1"</f>
        <v>1.13.1.2.1.1.1</v>
      </c>
      <c r="L225" s="3899" t="s">
        <v>731</v>
      </c>
      <c r="M225" s="3647"/>
      <c r="N225" s="3647"/>
      <c r="O225" s="3647"/>
      <c r="P225" s="3912"/>
      <c r="Q225" s="3912"/>
      <c r="R225" s="3917">
        <v>1</v>
      </c>
      <c r="S225" s="3904" t="str">
        <f>$K225</f>
        <v>1.13.1.2.1.1.1</v>
      </c>
      <c r="T225" s="3920" t="s">
        <v>770</v>
      </c>
      <c r="U225" s="3906"/>
      <c r="V225" s="3422"/>
      <c r="W225" s="3423"/>
      <c r="X225" s="3422"/>
      <c r="Y225" s="3424"/>
      <c r="Z225" s="3425"/>
      <c r="AA225" s="2871" t="s">
        <v>61</v>
      </c>
      <c r="AB225" s="3425"/>
      <c r="AC225" s="2871" t="s">
        <v>61</v>
      </c>
      <c r="AD225" s="3422">
        <v>3736.48</v>
      </c>
      <c r="AE225" s="3423"/>
      <c r="AF225" s="3422"/>
      <c r="AG225" s="3424"/>
      <c r="AH225" s="3425">
        <v>45292</v>
      </c>
      <c r="AI225" s="2871" t="s">
        <v>61</v>
      </c>
      <c r="AJ225" s="3425">
        <v>45473</v>
      </c>
      <c r="AK225" s="2871" t="s">
        <v>61</v>
      </c>
      <c r="AL225" s="3422">
        <v>4196.07</v>
      </c>
      <c r="AM225" s="3423"/>
      <c r="AN225" s="3422"/>
      <c r="AO225" s="3424"/>
      <c r="AP225" s="3425">
        <v>45474</v>
      </c>
      <c r="AQ225" s="2871" t="s">
        <v>61</v>
      </c>
      <c r="AR225" s="3425">
        <v>45657</v>
      </c>
      <c r="AS225" s="2871" t="s">
        <v>61</v>
      </c>
      <c r="AT225" s="3422">
        <v>4196.07</v>
      </c>
      <c r="AU225" s="3423"/>
      <c r="AV225" s="3422"/>
      <c r="AW225" s="3424"/>
      <c r="AX225" s="3425">
        <v>45658</v>
      </c>
      <c r="AY225" s="2871" t="s">
        <v>61</v>
      </c>
      <c r="AZ225" s="3425">
        <v>45838</v>
      </c>
      <c r="BA225" s="2871" t="s">
        <v>61</v>
      </c>
      <c r="BB225" s="3422">
        <v>4372.3</v>
      </c>
      <c r="BC225" s="3423"/>
      <c r="BD225" s="3422"/>
      <c r="BE225" s="3424"/>
      <c r="BF225" s="3425">
        <v>45839</v>
      </c>
      <c r="BG225" s="2871" t="s">
        <v>61</v>
      </c>
      <c r="BH225" s="3425">
        <v>46022</v>
      </c>
      <c r="BI225" s="2871" t="s">
        <v>61</v>
      </c>
      <c r="BJ225" s="3422">
        <v>4372.3</v>
      </c>
      <c r="BK225" s="3423"/>
      <c r="BL225" s="3422"/>
      <c r="BM225" s="3424"/>
      <c r="BN225" s="3425">
        <v>46023</v>
      </c>
      <c r="BO225" s="2871" t="s">
        <v>61</v>
      </c>
      <c r="BP225" s="3425">
        <v>46203</v>
      </c>
      <c r="BQ225" s="2871" t="s">
        <v>61</v>
      </c>
      <c r="BR225" s="3422">
        <v>4547.19</v>
      </c>
      <c r="BS225" s="3423"/>
      <c r="BT225" s="3422"/>
      <c r="BU225" s="3424"/>
      <c r="BV225" s="3425">
        <v>46204</v>
      </c>
      <c r="BW225" s="2871" t="s">
        <v>61</v>
      </c>
      <c r="BX225" s="3425">
        <v>46387</v>
      </c>
      <c r="BY225" s="2871" t="s">
        <v>61</v>
      </c>
      <c r="BZ225" s="3422">
        <v>4547.19</v>
      </c>
      <c r="CA225" s="3423"/>
      <c r="CB225" s="3422"/>
      <c r="CC225" s="3424"/>
      <c r="CD225" s="3425">
        <v>46388</v>
      </c>
      <c r="CE225" s="2871" t="s">
        <v>61</v>
      </c>
      <c r="CF225" s="3425">
        <v>46568</v>
      </c>
      <c r="CG225" s="2871" t="s">
        <v>61</v>
      </c>
      <c r="CH225" s="3422">
        <v>4729.08</v>
      </c>
      <c r="CI225" s="3423"/>
      <c r="CJ225" s="3422"/>
      <c r="CK225" s="3424"/>
      <c r="CL225" s="3425">
        <v>46569</v>
      </c>
      <c r="CM225" s="2871" t="s">
        <v>61</v>
      </c>
      <c r="CN225" s="3425">
        <v>46752</v>
      </c>
      <c r="CO225" s="2871" t="s">
        <v>61</v>
      </c>
      <c r="CP225" s="3422">
        <v>4729.08</v>
      </c>
      <c r="CQ225" s="3423"/>
      <c r="CR225" s="3422"/>
      <c r="CS225" s="3424"/>
      <c r="CT225" s="3425">
        <v>46753</v>
      </c>
      <c r="CU225" s="2871" t="s">
        <v>61</v>
      </c>
      <c r="CV225" s="3425">
        <v>46934</v>
      </c>
      <c r="CW225" s="2871" t="s">
        <v>61</v>
      </c>
      <c r="CX225" s="3422">
        <v>4918.24</v>
      </c>
      <c r="CY225" s="3423"/>
      <c r="CZ225" s="3422"/>
      <c r="DA225" s="3424"/>
      <c r="DB225" s="3425">
        <v>46935</v>
      </c>
      <c r="DC225" s="2871" t="s">
        <v>61</v>
      </c>
      <c r="DD225" s="3425">
        <v>47118</v>
      </c>
      <c r="DE225" s="2871" t="s">
        <v>61</v>
      </c>
      <c r="DF225" s="3423"/>
      <c r="DG225" s="3921" t="s">
        <v>732</v>
      </c>
      <c r="DH225" s="3656">
        <f>STRCHECKDATE(V226:DF226)</f>
      </c>
      <c r="DI225" s="3908"/>
      <c r="DJ225" s="3908" t="str">
        <f>IF(T225="","",T225)</f>
        <v>вода</v>
      </c>
      <c r="DK225" s="3908"/>
      <c r="DL225" s="3908"/>
    </row>
    <row s="8277" customFormat="1" customHeight="1" ht="0.75">
      <c r="A226" s="3896"/>
      <c r="B226" s="3896"/>
      <c r="C226" s="3896"/>
      <c r="D226" s="3896"/>
      <c r="E226" s="3897"/>
      <c r="F226" s="3897"/>
      <c r="G226" s="3897"/>
      <c r="H226" s="3897">
        <v>1</v>
      </c>
      <c r="I226" s="3916"/>
      <c r="J226" s="3916"/>
      <c r="K226" s="3910"/>
      <c r="L226" s="3899"/>
      <c r="M226" s="3647"/>
      <c r="N226" s="3647"/>
      <c r="O226" s="3647"/>
      <c r="P226" s="3912"/>
      <c r="Q226" s="3912"/>
      <c r="R226" s="3917"/>
      <c r="S226" s="3923"/>
      <c r="T226" s="3906"/>
      <c r="U226" s="3906"/>
      <c r="V226" s="3423"/>
      <c r="W226" s="3423"/>
      <c r="X226" s="3423"/>
      <c r="Y226" s="3427" t="str">
        <f>Z225&amp;"-"&amp;AB225</f>
        <v>-</v>
      </c>
      <c r="Z226" s="3428"/>
      <c r="AA226" s="2871"/>
      <c r="AB226" s="3428"/>
      <c r="AC226" s="2871"/>
      <c r="AD226" s="3423"/>
      <c r="AE226" s="3423"/>
      <c r="AF226" s="3423"/>
      <c r="AG226" s="3427" t="str">
        <f>AH225&amp;"-"&amp;AJ225</f>
        <v>45292-45473</v>
      </c>
      <c r="AH226" s="3428"/>
      <c r="AI226" s="2871"/>
      <c r="AJ226" s="3428"/>
      <c r="AK226" s="2871"/>
      <c r="AL226" s="3423"/>
      <c r="AM226" s="3423"/>
      <c r="AN226" s="3423"/>
      <c r="AO226" s="3427" t="str">
        <f>AP225&amp;"-"&amp;AR225</f>
        <v>45474-45657</v>
      </c>
      <c r="AP226" s="3428"/>
      <c r="AQ226" s="2871"/>
      <c r="AR226" s="3428"/>
      <c r="AS226" s="2871"/>
      <c r="AT226" s="3423"/>
      <c r="AU226" s="3423"/>
      <c r="AV226" s="3423"/>
      <c r="AW226" s="3427" t="str">
        <f>AX225&amp;"-"&amp;AZ225</f>
        <v>45658-45838</v>
      </c>
      <c r="AX226" s="3428"/>
      <c r="AY226" s="2871"/>
      <c r="AZ226" s="3428"/>
      <c r="BA226" s="2871"/>
      <c r="BB226" s="3423"/>
      <c r="BC226" s="3423"/>
      <c r="BD226" s="3423"/>
      <c r="BE226" s="3427" t="str">
        <f>BF225&amp;"-"&amp;BH225</f>
        <v>45839-46022</v>
      </c>
      <c r="BF226" s="3428"/>
      <c r="BG226" s="2871"/>
      <c r="BH226" s="3428"/>
      <c r="BI226" s="2871"/>
      <c r="BJ226" s="3423"/>
      <c r="BK226" s="3423"/>
      <c r="BL226" s="3423"/>
      <c r="BM226" s="3427" t="str">
        <f>BN225&amp;"-"&amp;BP225</f>
        <v>46023-46203</v>
      </c>
      <c r="BN226" s="3428"/>
      <c r="BO226" s="2871"/>
      <c r="BP226" s="3428"/>
      <c r="BQ226" s="2871"/>
      <c r="BR226" s="3423"/>
      <c r="BS226" s="3423"/>
      <c r="BT226" s="3423"/>
      <c r="BU226" s="3427" t="str">
        <f>BV225&amp;"-"&amp;BX225</f>
        <v>46204-46387</v>
      </c>
      <c r="BV226" s="3428"/>
      <c r="BW226" s="2871"/>
      <c r="BX226" s="3428"/>
      <c r="BY226" s="2871"/>
      <c r="BZ226" s="3423"/>
      <c r="CA226" s="3423"/>
      <c r="CB226" s="3423"/>
      <c r="CC226" s="3427" t="str">
        <f>CD225&amp;"-"&amp;CF225</f>
        <v>46388-46568</v>
      </c>
      <c r="CD226" s="3428"/>
      <c r="CE226" s="2871"/>
      <c r="CF226" s="3428"/>
      <c r="CG226" s="2871"/>
      <c r="CH226" s="3423"/>
      <c r="CI226" s="3423"/>
      <c r="CJ226" s="3423"/>
      <c r="CK226" s="3427" t="str">
        <f>CL225&amp;"-"&amp;CN225</f>
        <v>46569-46752</v>
      </c>
      <c r="CL226" s="3428"/>
      <c r="CM226" s="2871"/>
      <c r="CN226" s="3428"/>
      <c r="CO226" s="2871"/>
      <c r="CP226" s="3423"/>
      <c r="CQ226" s="3423"/>
      <c r="CR226" s="3423"/>
      <c r="CS226" s="3427" t="str">
        <f>CT225&amp;"-"&amp;CV225</f>
        <v>46753-46934</v>
      </c>
      <c r="CT226" s="3428"/>
      <c r="CU226" s="2871"/>
      <c r="CV226" s="3428"/>
      <c r="CW226" s="2871"/>
      <c r="CX226" s="3423"/>
      <c r="CY226" s="3423"/>
      <c r="CZ226" s="3423"/>
      <c r="DA226" s="3427" t="str">
        <f>DB225&amp;"-"&amp;DD225</f>
        <v>46935-47118</v>
      </c>
      <c r="DB226" s="3428"/>
      <c r="DC226" s="2871"/>
      <c r="DD226" s="3428"/>
      <c r="DE226" s="2871"/>
      <c r="DF226" s="3423"/>
      <c r="DG226" s="3924"/>
      <c r="DH226" s="3656"/>
      <c r="DI226" s="3908"/>
      <c r="DJ226" s="3908" t="str">
        <f>IF(T226="","",T226)</f>
        <v/>
      </c>
      <c r="DK226" s="3908"/>
      <c r="DL226" s="3908"/>
    </row>
    <row s="8278" customFormat="1" customHeight="1" ht="15">
      <c r="A227" s="3896"/>
      <c r="B227" s="3896"/>
      <c r="C227" s="3896"/>
      <c r="D227" s="3896"/>
      <c r="E227" s="3897"/>
      <c r="F227" s="3897"/>
      <c r="G227" s="3897"/>
      <c r="H227" s="3897">
        <v>1</v>
      </c>
      <c r="I227" s="3916"/>
      <c r="J227" s="3910"/>
      <c r="K227" s="3896"/>
      <c r="L227" s="3899"/>
      <c r="M227" s="3647"/>
      <c r="N227" s="3647"/>
      <c r="O227" s="3911"/>
      <c r="P227" s="3912"/>
      <c r="Q227" s="3912"/>
      <c r="R227" s="3913"/>
      <c r="S227" s="8279"/>
      <c r="T227" s="8280" t="s">
        <v>733</v>
      </c>
      <c r="U227" s="8281"/>
      <c r="V227" s="8282"/>
      <c r="W227" s="8283"/>
      <c r="X227" s="8284"/>
      <c r="Y227" s="8285"/>
      <c r="Z227" s="8286"/>
      <c r="AA227" s="8287"/>
      <c r="AB227" s="8288"/>
      <c r="AC227" s="8289"/>
      <c r="AD227" s="8290"/>
      <c r="AE227" s="8291"/>
      <c r="AF227" s="8292"/>
      <c r="AG227" s="8293"/>
      <c r="AH227" s="8294"/>
      <c r="AI227" s="8295"/>
      <c r="AJ227" s="8296"/>
      <c r="AK227" s="8297"/>
      <c r="AL227" s="8298"/>
      <c r="AM227" s="8299"/>
      <c r="AN227" s="8300"/>
      <c r="AO227" s="8301"/>
      <c r="AP227" s="8302"/>
      <c r="AQ227" s="8303"/>
      <c r="AR227" s="8304"/>
      <c r="AS227" s="8305"/>
      <c r="AT227" s="8306"/>
      <c r="AU227" s="8307"/>
      <c r="AV227" s="8308"/>
      <c r="AW227" s="8309"/>
      <c r="AX227" s="8310"/>
      <c r="AY227" s="8311"/>
      <c r="AZ227" s="8312"/>
      <c r="BA227" s="8313"/>
      <c r="BB227" s="8314"/>
      <c r="BC227" s="8315"/>
      <c r="BD227" s="8316"/>
      <c r="BE227" s="8317"/>
      <c r="BF227" s="8318"/>
      <c r="BG227" s="8319"/>
      <c r="BH227" s="8320"/>
      <c r="BI227" s="8321"/>
      <c r="BJ227" s="8322"/>
      <c r="BK227" s="8323"/>
      <c r="BL227" s="8324"/>
      <c r="BM227" s="8325"/>
      <c r="BN227" s="8326"/>
      <c r="BO227" s="8327"/>
      <c r="BP227" s="8328"/>
      <c r="BQ227" s="8329"/>
      <c r="BR227" s="8330"/>
      <c r="BS227" s="8331"/>
      <c r="BT227" s="8332"/>
      <c r="BU227" s="8333"/>
      <c r="BV227" s="8334"/>
      <c r="BW227" s="8335"/>
      <c r="BX227" s="8336"/>
      <c r="BY227" s="8337"/>
      <c r="BZ227" s="8338"/>
      <c r="CA227" s="8339"/>
      <c r="CB227" s="8340"/>
      <c r="CC227" s="8341"/>
      <c r="CD227" s="8342"/>
      <c r="CE227" s="8343"/>
      <c r="CF227" s="8344"/>
      <c r="CG227" s="8345"/>
      <c r="CH227" s="8346"/>
      <c r="CI227" s="8347"/>
      <c r="CJ227" s="8348"/>
      <c r="CK227" s="8349"/>
      <c r="CL227" s="8350"/>
      <c r="CM227" s="8351"/>
      <c r="CN227" s="8352"/>
      <c r="CO227" s="8353"/>
      <c r="CP227" s="8354"/>
      <c r="CQ227" s="8355"/>
      <c r="CR227" s="8356"/>
      <c r="CS227" s="8357"/>
      <c r="CT227" s="8358"/>
      <c r="CU227" s="8359"/>
      <c r="CV227" s="8360"/>
      <c r="CW227" s="8361"/>
      <c r="CX227" s="8362"/>
      <c r="CY227" s="8363"/>
      <c r="CZ227" s="8364"/>
      <c r="DA227" s="8365"/>
      <c r="DB227" s="8366"/>
      <c r="DC227" s="8367"/>
      <c r="DD227" s="8368"/>
      <c r="DE227" s="8369"/>
      <c r="DF227" s="8370"/>
      <c r="DG227" s="4018"/>
      <c r="DH227" s="3656"/>
      <c r="DI227" s="3908"/>
      <c r="DJ227" s="3908" t="str">
        <f>IF(T227="","",T227)</f>
        <v>Добавить вид теплоносителя (параметры теплоносителя)</v>
      </c>
      <c r="DK227" s="3908"/>
      <c r="DL227" s="3908"/>
    </row>
    <row s="8371" customFormat="1" customHeight="1" ht="15">
      <c r="A228" s="3896"/>
      <c r="B228" s="3896"/>
      <c r="C228" s="3896"/>
      <c r="D228" s="3896"/>
      <c r="E228" s="3897"/>
      <c r="F228" s="3897"/>
      <c r="G228" s="3897"/>
      <c r="H228" s="3897">
        <v>1</v>
      </c>
      <c r="I228" s="3910"/>
      <c r="J228" s="3896"/>
      <c r="K228" s="3896"/>
      <c r="L228" s="3899"/>
      <c r="M228" s="3647"/>
      <c r="N228" s="3911"/>
      <c r="O228" s="3911"/>
      <c r="P228" s="3912"/>
      <c r="Q228" s="3912"/>
      <c r="R228" s="3913"/>
      <c r="S228" s="8372"/>
      <c r="T228" s="8373" t="s">
        <v>734</v>
      </c>
      <c r="U228" s="8374"/>
      <c r="V228" s="8375"/>
      <c r="W228" s="8376"/>
      <c r="X228" s="8377"/>
      <c r="Y228" s="8378"/>
      <c r="Z228" s="8379"/>
      <c r="AA228" s="8380"/>
      <c r="AB228" s="8381"/>
      <c r="AC228" s="8382"/>
      <c r="AD228" s="8383"/>
      <c r="AE228" s="8384"/>
      <c r="AF228" s="8385"/>
      <c r="AG228" s="8386"/>
      <c r="AH228" s="8387"/>
      <c r="AI228" s="8388"/>
      <c r="AJ228" s="8389"/>
      <c r="AK228" s="8390"/>
      <c r="AL228" s="8391"/>
      <c r="AM228" s="8392"/>
      <c r="AN228" s="8393"/>
      <c r="AO228" s="8394"/>
      <c r="AP228" s="8395"/>
      <c r="AQ228" s="8396"/>
      <c r="AR228" s="8397"/>
      <c r="AS228" s="8398"/>
      <c r="AT228" s="8399"/>
      <c r="AU228" s="8400"/>
      <c r="AV228" s="8401"/>
      <c r="AW228" s="8402"/>
      <c r="AX228" s="8403"/>
      <c r="AY228" s="8404"/>
      <c r="AZ228" s="8405"/>
      <c r="BA228" s="8406"/>
      <c r="BB228" s="8407"/>
      <c r="BC228" s="8408"/>
      <c r="BD228" s="8409"/>
      <c r="BE228" s="8410"/>
      <c r="BF228" s="8411"/>
      <c r="BG228" s="8412"/>
      <c r="BH228" s="8413"/>
      <c r="BI228" s="8414"/>
      <c r="BJ228" s="8415"/>
      <c r="BK228" s="8416"/>
      <c r="BL228" s="8417"/>
      <c r="BM228" s="8418"/>
      <c r="BN228" s="8419"/>
      <c r="BO228" s="8420"/>
      <c r="BP228" s="8421"/>
      <c r="BQ228" s="8422"/>
      <c r="BR228" s="8423"/>
      <c r="BS228" s="8424"/>
      <c r="BT228" s="8425"/>
      <c r="BU228" s="8426"/>
      <c r="BV228" s="8427"/>
      <c r="BW228" s="8428"/>
      <c r="BX228" s="8429"/>
      <c r="BY228" s="8430"/>
      <c r="BZ228" s="8431"/>
      <c r="CA228" s="8432"/>
      <c r="CB228" s="8433"/>
      <c r="CC228" s="8434"/>
      <c r="CD228" s="8435"/>
      <c r="CE228" s="8436"/>
      <c r="CF228" s="8437"/>
      <c r="CG228" s="8438"/>
      <c r="CH228" s="8439"/>
      <c r="CI228" s="8440"/>
      <c r="CJ228" s="8441"/>
      <c r="CK228" s="8442"/>
      <c r="CL228" s="8443"/>
      <c r="CM228" s="8444"/>
      <c r="CN228" s="8445"/>
      <c r="CO228" s="8446"/>
      <c r="CP228" s="8447"/>
      <c r="CQ228" s="8448"/>
      <c r="CR228" s="8449"/>
      <c r="CS228" s="8450"/>
      <c r="CT228" s="8451"/>
      <c r="CU228" s="8452"/>
      <c r="CV228" s="8453"/>
      <c r="CW228" s="8454"/>
      <c r="CX228" s="8455"/>
      <c r="CY228" s="8456"/>
      <c r="CZ228" s="8457"/>
      <c r="DA228" s="8458"/>
      <c r="DB228" s="8459"/>
      <c r="DC228" s="8460"/>
      <c r="DD228" s="8461"/>
      <c r="DE228" s="8462"/>
      <c r="DF228" s="8463"/>
      <c r="DG228" s="8464"/>
      <c r="DH228" s="3656"/>
      <c r="DI228" s="3908"/>
      <c r="DJ228" s="3908" t="str">
        <f>IF(T228="","",T228)</f>
        <v>Добавить группу потребителей</v>
      </c>
      <c r="DK228" s="3908"/>
      <c r="DL228" s="3908"/>
    </row>
    <row s="8465" customFormat="1" customHeight="1" ht="14.25">
      <c r="A229" s="3896"/>
      <c r="B229" s="3896"/>
      <c r="C229" s="3896"/>
      <c r="D229" s="3896"/>
      <c r="E229" s="3897"/>
      <c r="F229" s="3897"/>
      <c r="G229" s="3897"/>
      <c r="H229" s="3898">
        <v>1</v>
      </c>
      <c r="I229" s="3896"/>
      <c r="J229" s="3896"/>
      <c r="K229" s="3896"/>
      <c r="L229" s="3899"/>
      <c r="M229" s="3900"/>
      <c r="N229" s="3900"/>
      <c r="O229" s="3647"/>
      <c r="P229" s="4114"/>
      <c r="Q229" s="4115"/>
      <c r="R229" s="4116"/>
      <c r="S229" s="8466"/>
      <c r="T229" s="8467" t="s">
        <v>735</v>
      </c>
      <c r="U229" s="8468"/>
      <c r="V229" s="8469"/>
      <c r="W229" s="8470"/>
      <c r="X229" s="8471"/>
      <c r="Y229" s="8472"/>
      <c r="Z229" s="8473"/>
      <c r="AA229" s="8474"/>
      <c r="AB229" s="8475"/>
      <c r="AC229" s="8476"/>
      <c r="AD229" s="8477"/>
      <c r="AE229" s="8478"/>
      <c r="AF229" s="8479"/>
      <c r="AG229" s="8480"/>
      <c r="AH229" s="8481"/>
      <c r="AI229" s="8482"/>
      <c r="AJ229" s="8483"/>
      <c r="AK229" s="8484"/>
      <c r="AL229" s="8485"/>
      <c r="AM229" s="8486"/>
      <c r="AN229" s="8487"/>
      <c r="AO229" s="8488"/>
      <c r="AP229" s="8489"/>
      <c r="AQ229" s="8490"/>
      <c r="AR229" s="8491"/>
      <c r="AS229" s="8492"/>
      <c r="AT229" s="8493"/>
      <c r="AU229" s="8494"/>
      <c r="AV229" s="8495"/>
      <c r="AW229" s="8496"/>
      <c r="AX229" s="8497"/>
      <c r="AY229" s="8498"/>
      <c r="AZ229" s="8499"/>
      <c r="BA229" s="8500"/>
      <c r="BB229" s="8501"/>
      <c r="BC229" s="8502"/>
      <c r="BD229" s="8503"/>
      <c r="BE229" s="8504"/>
      <c r="BF229" s="8505"/>
      <c r="BG229" s="8506"/>
      <c r="BH229" s="8507"/>
      <c r="BI229" s="8508"/>
      <c r="BJ229" s="8509"/>
      <c r="BK229" s="8510"/>
      <c r="BL229" s="8511"/>
      <c r="BM229" s="8512"/>
      <c r="BN229" s="8513"/>
      <c r="BO229" s="8514"/>
      <c r="BP229" s="8515"/>
      <c r="BQ229" s="8516"/>
      <c r="BR229" s="8517"/>
      <c r="BS229" s="8518"/>
      <c r="BT229" s="8519"/>
      <c r="BU229" s="8520"/>
      <c r="BV229" s="8521"/>
      <c r="BW229" s="8522"/>
      <c r="BX229" s="8523"/>
      <c r="BY229" s="8524"/>
      <c r="BZ229" s="8525"/>
      <c r="CA229" s="8526"/>
      <c r="CB229" s="8527"/>
      <c r="CC229" s="8528"/>
      <c r="CD229" s="8529"/>
      <c r="CE229" s="8530"/>
      <c r="CF229" s="8531"/>
      <c r="CG229" s="8532"/>
      <c r="CH229" s="8533"/>
      <c r="CI229" s="8534"/>
      <c r="CJ229" s="8535"/>
      <c r="CK229" s="8536"/>
      <c r="CL229" s="8537"/>
      <c r="CM229" s="8538"/>
      <c r="CN229" s="8539"/>
      <c r="CO229" s="8540"/>
      <c r="CP229" s="8541"/>
      <c r="CQ229" s="8542"/>
      <c r="CR229" s="8543"/>
      <c r="CS229" s="8544"/>
      <c r="CT229" s="8545"/>
      <c r="CU229" s="8546"/>
      <c r="CV229" s="8547"/>
      <c r="CW229" s="8548"/>
      <c r="CX229" s="8549"/>
      <c r="CY229" s="8550"/>
      <c r="CZ229" s="8551"/>
      <c r="DA229" s="8552"/>
      <c r="DB229" s="8553"/>
      <c r="DC229" s="8554"/>
      <c r="DD229" s="8555"/>
      <c r="DE229" s="8556"/>
      <c r="DF229" s="8557"/>
      <c r="DG229" s="8558"/>
      <c r="DH229" s="3656"/>
      <c r="DI229" s="3908"/>
      <c r="DJ229" s="3908" t="str">
        <f>IF(T229="","",T229)</f>
        <v>Добавить схему подключения</v>
      </c>
      <c r="DK229" s="3908"/>
      <c r="DL229" s="3908"/>
    </row>
    <row s="8559" customFormat="1" customHeight="1" ht="21">
      <c r="A230" s="3896"/>
      <c r="B230" s="3896"/>
      <c r="C230" s="3896"/>
      <c r="D230" s="3896" t="s">
        <v>300</v>
      </c>
      <c r="E230" s="3897"/>
      <c r="F230" s="3897"/>
      <c r="G230" s="3897"/>
      <c r="H230" s="3898" t="s">
        <v>89</v>
      </c>
      <c r="I230" s="3896"/>
      <c r="J230" s="3896"/>
      <c r="K230" s="3896"/>
      <c r="L230" s="3899"/>
      <c r="M230" s="3900"/>
      <c r="N230" s="3900"/>
      <c r="O230" s="3900"/>
      <c r="P230" s="3901"/>
      <c r="Q230" s="3902"/>
      <c r="R230" s="3903"/>
      <c r="S230" s="3904" t="str">
        <f>INDEX(PT_DIFFERENTIATION_NUM_IST_TE,MATCH(D230,PT_DIFFERENTIATION_IST_TE_ID,0))</f>
        <v>1.13.1.3</v>
      </c>
      <c r="T230" s="3905" t="s">
        <v>723</v>
      </c>
      <c r="U230" s="3906"/>
      <c r="V230" s="3414"/>
      <c r="W230" s="3415"/>
      <c r="X230" s="3415"/>
      <c r="Y230" s="3415"/>
      <c r="Z230" s="3415"/>
      <c r="AA230" s="3415"/>
      <c r="AB230" s="3415"/>
      <c r="AC230" s="3416"/>
      <c r="AD230" s="3414" t="str">
        <f>INDEX(PT_DIFFERENTIATION_IST_TE,MATCH(D230,PT_DIFFERENTIATION_IST_TE_ID,0))</f>
        <v>нп Оленья Губа</v>
      </c>
      <c r="AE230" s="3415"/>
      <c r="AF230" s="3415"/>
      <c r="AG230" s="3415"/>
      <c r="AH230" s="3415"/>
      <c r="AI230" s="3415"/>
      <c r="AJ230" s="3415"/>
      <c r="AK230" s="3415"/>
      <c r="AL230" s="3414"/>
      <c r="AM230" s="3415"/>
      <c r="AN230" s="3415"/>
      <c r="AO230" s="3415"/>
      <c r="AP230" s="3415"/>
      <c r="AQ230" s="3415"/>
      <c r="AR230" s="3415"/>
      <c r="AS230" s="3416"/>
      <c r="AT230" s="3414"/>
      <c r="AU230" s="3415"/>
      <c r="AV230" s="3415"/>
      <c r="AW230" s="3415"/>
      <c r="AX230" s="3415"/>
      <c r="AY230" s="3415"/>
      <c r="AZ230" s="3415"/>
      <c r="BA230" s="3416"/>
      <c r="BB230" s="3414"/>
      <c r="BC230" s="3415"/>
      <c r="BD230" s="3415"/>
      <c r="BE230" s="3415"/>
      <c r="BF230" s="3415"/>
      <c r="BG230" s="3415"/>
      <c r="BH230" s="3415"/>
      <c r="BI230" s="3416"/>
      <c r="BJ230" s="3414"/>
      <c r="BK230" s="3415"/>
      <c r="BL230" s="3415"/>
      <c r="BM230" s="3415"/>
      <c r="BN230" s="3415"/>
      <c r="BO230" s="3415"/>
      <c r="BP230" s="3415"/>
      <c r="BQ230" s="3416"/>
      <c r="BR230" s="3414"/>
      <c r="BS230" s="3415"/>
      <c r="BT230" s="3415"/>
      <c r="BU230" s="3415"/>
      <c r="BV230" s="3415"/>
      <c r="BW230" s="3415"/>
      <c r="BX230" s="3415"/>
      <c r="BY230" s="3416"/>
      <c r="BZ230" s="3414"/>
      <c r="CA230" s="3415"/>
      <c r="CB230" s="3415"/>
      <c r="CC230" s="3415"/>
      <c r="CD230" s="3415"/>
      <c r="CE230" s="3415"/>
      <c r="CF230" s="3415"/>
      <c r="CG230" s="3416"/>
      <c r="CH230" s="3414"/>
      <c r="CI230" s="3415"/>
      <c r="CJ230" s="3415"/>
      <c r="CK230" s="3415"/>
      <c r="CL230" s="3415"/>
      <c r="CM230" s="3415"/>
      <c r="CN230" s="3415"/>
      <c r="CO230" s="3416"/>
      <c r="CP230" s="3414"/>
      <c r="CQ230" s="3415"/>
      <c r="CR230" s="3415"/>
      <c r="CS230" s="3415"/>
      <c r="CT230" s="3415"/>
      <c r="CU230" s="3415"/>
      <c r="CV230" s="3415"/>
      <c r="CW230" s="3416"/>
      <c r="CX230" s="3414"/>
      <c r="CY230" s="3415"/>
      <c r="CZ230" s="3415"/>
      <c r="DA230" s="3415"/>
      <c r="DB230" s="3415"/>
      <c r="DC230" s="3415"/>
      <c r="DD230" s="3415"/>
      <c r="DE230" s="3416"/>
      <c r="DF230" s="3416"/>
      <c r="DG230" s="3907" t="s">
        <v>724</v>
      </c>
      <c r="DH230" s="3656"/>
      <c r="DI230" s="3908"/>
      <c r="DJ230" s="3908" t="str">
        <f>IF(T230="","",T230)</f>
        <v>Источник тепловой энергии  </v>
      </c>
      <c r="DK230" s="3908"/>
      <c r="DL230" s="3908"/>
    </row>
    <row s="8560" customFormat="1" customHeight="1" ht="47.25">
      <c r="A231" s="3896"/>
      <c r="B231" s="3896"/>
      <c r="C231" s="3896"/>
      <c r="D231" s="3896"/>
      <c r="E231" s="3897"/>
      <c r="F231" s="3897"/>
      <c r="G231" s="3897"/>
      <c r="H231" s="3897" t="s">
        <v>102</v>
      </c>
      <c r="I231" s="3910" t="str">
        <f>S230&amp;".1"</f>
        <v>1.13.1.3.1</v>
      </c>
      <c r="J231" s="3896"/>
      <c r="K231" s="3896"/>
      <c r="L231" s="3899" t="s">
        <v>725</v>
      </c>
      <c r="M231" s="3647"/>
      <c r="N231" s="3911"/>
      <c r="O231" s="3911"/>
      <c r="P231" s="3912">
        <v>1</v>
      </c>
      <c r="Q231" s="3912"/>
      <c r="R231" s="3913"/>
      <c r="S231" s="3904" t="str">
        <f>$I231</f>
        <v>1.13.1.3.1</v>
      </c>
      <c r="T231" s="3914" t="s">
        <v>726</v>
      </c>
      <c r="U231" s="3906"/>
      <c r="V231" s="3419"/>
      <c r="W231" s="3420"/>
      <c r="X231" s="3420"/>
      <c r="Y231" s="3420"/>
      <c r="Z231" s="3420"/>
      <c r="AA231" s="3420"/>
      <c r="AB231" s="3420"/>
      <c r="AC231" s="3421"/>
      <c r="AD231" s="3419" t="s">
        <v>768</v>
      </c>
      <c r="AE231" s="3420"/>
      <c r="AF231" s="3420"/>
      <c r="AG231" s="3420"/>
      <c r="AH231" s="3420"/>
      <c r="AI231" s="3420"/>
      <c r="AJ231" s="3420"/>
      <c r="AK231" s="3420"/>
      <c r="AL231" s="3419"/>
      <c r="AM231" s="3420"/>
      <c r="AN231" s="3420"/>
      <c r="AO231" s="3420"/>
      <c r="AP231" s="3420"/>
      <c r="AQ231" s="3420"/>
      <c r="AR231" s="3420"/>
      <c r="AS231" s="3421"/>
      <c r="AT231" s="3419"/>
      <c r="AU231" s="3420"/>
      <c r="AV231" s="3420"/>
      <c r="AW231" s="3420"/>
      <c r="AX231" s="3420"/>
      <c r="AY231" s="3420"/>
      <c r="AZ231" s="3420"/>
      <c r="BA231" s="3421"/>
      <c r="BB231" s="3419"/>
      <c r="BC231" s="3420"/>
      <c r="BD231" s="3420"/>
      <c r="BE231" s="3420"/>
      <c r="BF231" s="3420"/>
      <c r="BG231" s="3420"/>
      <c r="BH231" s="3420"/>
      <c r="BI231" s="3421"/>
      <c r="BJ231" s="3419"/>
      <c r="BK231" s="3420"/>
      <c r="BL231" s="3420"/>
      <c r="BM231" s="3420"/>
      <c r="BN231" s="3420"/>
      <c r="BO231" s="3420"/>
      <c r="BP231" s="3420"/>
      <c r="BQ231" s="3421"/>
      <c r="BR231" s="3419"/>
      <c r="BS231" s="3420"/>
      <c r="BT231" s="3420"/>
      <c r="BU231" s="3420"/>
      <c r="BV231" s="3420"/>
      <c r="BW231" s="3420"/>
      <c r="BX231" s="3420"/>
      <c r="BY231" s="3421"/>
      <c r="BZ231" s="3419"/>
      <c r="CA231" s="3420"/>
      <c r="CB231" s="3420"/>
      <c r="CC231" s="3420"/>
      <c r="CD231" s="3420"/>
      <c r="CE231" s="3420"/>
      <c r="CF231" s="3420"/>
      <c r="CG231" s="3421"/>
      <c r="CH231" s="3419"/>
      <c r="CI231" s="3420"/>
      <c r="CJ231" s="3420"/>
      <c r="CK231" s="3420"/>
      <c r="CL231" s="3420"/>
      <c r="CM231" s="3420"/>
      <c r="CN231" s="3420"/>
      <c r="CO231" s="3421"/>
      <c r="CP231" s="3419"/>
      <c r="CQ231" s="3420"/>
      <c r="CR231" s="3420"/>
      <c r="CS231" s="3420"/>
      <c r="CT231" s="3420"/>
      <c r="CU231" s="3420"/>
      <c r="CV231" s="3420"/>
      <c r="CW231" s="3421"/>
      <c r="CX231" s="3419"/>
      <c r="CY231" s="3420"/>
      <c r="CZ231" s="3420"/>
      <c r="DA231" s="3420"/>
      <c r="DB231" s="3420"/>
      <c r="DC231" s="3420"/>
      <c r="DD231" s="3420"/>
      <c r="DE231" s="3421"/>
      <c r="DF231" s="3421"/>
      <c r="DG231" s="3907" t="s">
        <v>727</v>
      </c>
      <c r="DH231" s="3656"/>
      <c r="DI231" s="3908"/>
      <c r="DJ231" s="3908" t="str">
        <f>IF(T231="","",T231)</f>
        <v>Схема подключения теплопотребляющей установки к коллектору источника тепловой энергии</v>
      </c>
      <c r="DK231" s="3908"/>
      <c r="DL231" s="3908"/>
    </row>
    <row s="8561" customFormat="1" customHeight="1" ht="21">
      <c r="A232" s="3896"/>
      <c r="B232" s="3896"/>
      <c r="C232" s="3896"/>
      <c r="D232" s="3896"/>
      <c r="E232" s="3897"/>
      <c r="F232" s="3897"/>
      <c r="G232" s="3897"/>
      <c r="H232" s="3897" t="s">
        <v>102</v>
      </c>
      <c r="I232" s="3916"/>
      <c r="J232" s="3910" t="str">
        <f>I231&amp;".1"</f>
        <v>1.13.1.3.1.1</v>
      </c>
      <c r="K232" s="3896"/>
      <c r="L232" s="3899" t="s">
        <v>728</v>
      </c>
      <c r="M232" s="3647"/>
      <c r="N232" s="3647"/>
      <c r="O232" s="3911"/>
      <c r="P232" s="3912"/>
      <c r="Q232" s="3912">
        <v>1</v>
      </c>
      <c r="R232" s="3917"/>
      <c r="S232" s="3904" t="str">
        <f>$J232</f>
        <v>1.13.1.3.1.1</v>
      </c>
      <c r="T232" s="3918" t="s">
        <v>729</v>
      </c>
      <c r="U232" s="3906"/>
      <c r="V232" s="3419"/>
      <c r="W232" s="3420"/>
      <c r="X232" s="3420"/>
      <c r="Y232" s="3420"/>
      <c r="Z232" s="3420"/>
      <c r="AA232" s="3420"/>
      <c r="AB232" s="3420"/>
      <c r="AC232" s="3421"/>
      <c r="AD232" s="3419" t="s">
        <v>769</v>
      </c>
      <c r="AE232" s="3420"/>
      <c r="AF232" s="3420"/>
      <c r="AG232" s="3420"/>
      <c r="AH232" s="3420"/>
      <c r="AI232" s="3420"/>
      <c r="AJ232" s="3420"/>
      <c r="AK232" s="3420"/>
      <c r="AL232" s="3419"/>
      <c r="AM232" s="3420"/>
      <c r="AN232" s="3420"/>
      <c r="AO232" s="3420"/>
      <c r="AP232" s="3420"/>
      <c r="AQ232" s="3420"/>
      <c r="AR232" s="3420"/>
      <c r="AS232" s="3421"/>
      <c r="AT232" s="3419"/>
      <c r="AU232" s="3420"/>
      <c r="AV232" s="3420"/>
      <c r="AW232" s="3420"/>
      <c r="AX232" s="3420"/>
      <c r="AY232" s="3420"/>
      <c r="AZ232" s="3420"/>
      <c r="BA232" s="3421"/>
      <c r="BB232" s="3419"/>
      <c r="BC232" s="3420"/>
      <c r="BD232" s="3420"/>
      <c r="BE232" s="3420"/>
      <c r="BF232" s="3420"/>
      <c r="BG232" s="3420"/>
      <c r="BH232" s="3420"/>
      <c r="BI232" s="3421"/>
      <c r="BJ232" s="3419"/>
      <c r="BK232" s="3420"/>
      <c r="BL232" s="3420"/>
      <c r="BM232" s="3420"/>
      <c r="BN232" s="3420"/>
      <c r="BO232" s="3420"/>
      <c r="BP232" s="3420"/>
      <c r="BQ232" s="3421"/>
      <c r="BR232" s="3419"/>
      <c r="BS232" s="3420"/>
      <c r="BT232" s="3420"/>
      <c r="BU232" s="3420"/>
      <c r="BV232" s="3420"/>
      <c r="BW232" s="3420"/>
      <c r="BX232" s="3420"/>
      <c r="BY232" s="3421"/>
      <c r="BZ232" s="3419"/>
      <c r="CA232" s="3420"/>
      <c r="CB232" s="3420"/>
      <c r="CC232" s="3420"/>
      <c r="CD232" s="3420"/>
      <c r="CE232" s="3420"/>
      <c r="CF232" s="3420"/>
      <c r="CG232" s="3421"/>
      <c r="CH232" s="3419"/>
      <c r="CI232" s="3420"/>
      <c r="CJ232" s="3420"/>
      <c r="CK232" s="3420"/>
      <c r="CL232" s="3420"/>
      <c r="CM232" s="3420"/>
      <c r="CN232" s="3420"/>
      <c r="CO232" s="3421"/>
      <c r="CP232" s="3419"/>
      <c r="CQ232" s="3420"/>
      <c r="CR232" s="3420"/>
      <c r="CS232" s="3420"/>
      <c r="CT232" s="3420"/>
      <c r="CU232" s="3420"/>
      <c r="CV232" s="3420"/>
      <c r="CW232" s="3421"/>
      <c r="CX232" s="3419"/>
      <c r="CY232" s="3420"/>
      <c r="CZ232" s="3420"/>
      <c r="DA232" s="3420"/>
      <c r="DB232" s="3420"/>
      <c r="DC232" s="3420"/>
      <c r="DD232" s="3420"/>
      <c r="DE232" s="3421"/>
      <c r="DF232" s="3421"/>
      <c r="DG232" s="3907" t="s">
        <v>730</v>
      </c>
      <c r="DH232" s="3656"/>
      <c r="DI232" s="3908"/>
      <c r="DJ232" s="3908" t="str">
        <f>IF(T232="","",T232)</f>
        <v>Группа потребителей</v>
      </c>
      <c r="DK232" s="3908"/>
      <c r="DL232" s="3908"/>
    </row>
    <row s="8562" customFormat="1" customHeight="1" ht="21">
      <c r="A233" s="3896"/>
      <c r="B233" s="3896"/>
      <c r="C233" s="3896"/>
      <c r="D233" s="3896"/>
      <c r="E233" s="3897"/>
      <c r="F233" s="3897"/>
      <c r="G233" s="3897"/>
      <c r="H233" s="3897" t="s">
        <v>102</v>
      </c>
      <c r="I233" s="3916"/>
      <c r="J233" s="3916"/>
      <c r="K233" s="3910" t="str">
        <f>J232&amp;".1"</f>
        <v>1.13.1.3.1.1.1</v>
      </c>
      <c r="L233" s="3899" t="s">
        <v>731</v>
      </c>
      <c r="M233" s="3647"/>
      <c r="N233" s="3647"/>
      <c r="O233" s="3647"/>
      <c r="P233" s="3912"/>
      <c r="Q233" s="3912"/>
      <c r="R233" s="3917">
        <v>1</v>
      </c>
      <c r="S233" s="3904" t="str">
        <f>$K233</f>
        <v>1.13.1.3.1.1.1</v>
      </c>
      <c r="T233" s="3920" t="s">
        <v>770</v>
      </c>
      <c r="U233" s="3906"/>
      <c r="V233" s="3422"/>
      <c r="W233" s="3423"/>
      <c r="X233" s="3422"/>
      <c r="Y233" s="3424"/>
      <c r="Z233" s="3425"/>
      <c r="AA233" s="2871" t="s">
        <v>61</v>
      </c>
      <c r="AB233" s="3425"/>
      <c r="AC233" s="2871" t="s">
        <v>61</v>
      </c>
      <c r="AD233" s="3422">
        <v>3051.06</v>
      </c>
      <c r="AE233" s="3423"/>
      <c r="AF233" s="3422"/>
      <c r="AG233" s="3424"/>
      <c r="AH233" s="3425">
        <v>45292</v>
      </c>
      <c r="AI233" s="2871" t="s">
        <v>61</v>
      </c>
      <c r="AJ233" s="3425">
        <v>45473</v>
      </c>
      <c r="AK233" s="2871" t="s">
        <v>61</v>
      </c>
      <c r="AL233" s="3422">
        <v>3426.34</v>
      </c>
      <c r="AM233" s="3423"/>
      <c r="AN233" s="3422"/>
      <c r="AO233" s="3424"/>
      <c r="AP233" s="3425">
        <v>45474</v>
      </c>
      <c r="AQ233" s="2871" t="s">
        <v>61</v>
      </c>
      <c r="AR233" s="3425">
        <v>45657</v>
      </c>
      <c r="AS233" s="2871" t="s">
        <v>61</v>
      </c>
      <c r="AT233" s="3422">
        <v>3426.34</v>
      </c>
      <c r="AU233" s="3423"/>
      <c r="AV233" s="3422"/>
      <c r="AW233" s="3424"/>
      <c r="AX233" s="3425">
        <v>45658</v>
      </c>
      <c r="AY233" s="2871" t="s">
        <v>61</v>
      </c>
      <c r="AZ233" s="3425">
        <v>45838</v>
      </c>
      <c r="BA233" s="2871" t="s">
        <v>61</v>
      </c>
      <c r="BB233" s="3422">
        <v>3570.25</v>
      </c>
      <c r="BC233" s="3423"/>
      <c r="BD233" s="3422"/>
      <c r="BE233" s="3424"/>
      <c r="BF233" s="3425">
        <v>45839</v>
      </c>
      <c r="BG233" s="2871" t="s">
        <v>61</v>
      </c>
      <c r="BH233" s="3425">
        <v>46022</v>
      </c>
      <c r="BI233" s="2871" t="s">
        <v>61</v>
      </c>
      <c r="BJ233" s="3422">
        <v>3570.25</v>
      </c>
      <c r="BK233" s="3423"/>
      <c r="BL233" s="3422"/>
      <c r="BM233" s="3424"/>
      <c r="BN233" s="3425">
        <v>46023</v>
      </c>
      <c r="BO233" s="2871" t="s">
        <v>61</v>
      </c>
      <c r="BP233" s="3425">
        <v>46203</v>
      </c>
      <c r="BQ233" s="2871" t="s">
        <v>61</v>
      </c>
      <c r="BR233" s="3422">
        <v>3713.06</v>
      </c>
      <c r="BS233" s="3423"/>
      <c r="BT233" s="3422"/>
      <c r="BU233" s="3424"/>
      <c r="BV233" s="3425">
        <v>46204</v>
      </c>
      <c r="BW233" s="2871" t="s">
        <v>61</v>
      </c>
      <c r="BX233" s="3425">
        <v>46387</v>
      </c>
      <c r="BY233" s="2871" t="s">
        <v>61</v>
      </c>
      <c r="BZ233" s="3422">
        <v>3713.06</v>
      </c>
      <c r="CA233" s="3423"/>
      <c r="CB233" s="3422"/>
      <c r="CC233" s="3424"/>
      <c r="CD233" s="3425">
        <v>46388</v>
      </c>
      <c r="CE233" s="2871" t="s">
        <v>61</v>
      </c>
      <c r="CF233" s="3425">
        <v>46568</v>
      </c>
      <c r="CG233" s="2871" t="s">
        <v>61</v>
      </c>
      <c r="CH233" s="3422">
        <v>3861.58</v>
      </c>
      <c r="CI233" s="3423"/>
      <c r="CJ233" s="3422"/>
      <c r="CK233" s="3424"/>
      <c r="CL233" s="3425">
        <v>46569</v>
      </c>
      <c r="CM233" s="2871" t="s">
        <v>61</v>
      </c>
      <c r="CN233" s="3425">
        <v>46752</v>
      </c>
      <c r="CO233" s="2871" t="s">
        <v>61</v>
      </c>
      <c r="CP233" s="3422">
        <v>3861.58</v>
      </c>
      <c r="CQ233" s="3423"/>
      <c r="CR233" s="3422"/>
      <c r="CS233" s="3424"/>
      <c r="CT233" s="3425">
        <v>46753</v>
      </c>
      <c r="CU233" s="2871" t="s">
        <v>61</v>
      </c>
      <c r="CV233" s="3425">
        <v>46934</v>
      </c>
      <c r="CW233" s="2871" t="s">
        <v>61</v>
      </c>
      <c r="CX233" s="3422">
        <v>4016.04</v>
      </c>
      <c r="CY233" s="3423"/>
      <c r="CZ233" s="3422"/>
      <c r="DA233" s="3424"/>
      <c r="DB233" s="3425">
        <v>46935</v>
      </c>
      <c r="DC233" s="2871" t="s">
        <v>61</v>
      </c>
      <c r="DD233" s="3425">
        <v>47118</v>
      </c>
      <c r="DE233" s="2871" t="s">
        <v>61</v>
      </c>
      <c r="DF233" s="3423"/>
      <c r="DG233" s="3921" t="s">
        <v>732</v>
      </c>
      <c r="DH233" s="3656">
        <f>STRCHECKDATE(V234:DF234)</f>
      </c>
      <c r="DI233" s="3908"/>
      <c r="DJ233" s="3908" t="str">
        <f>IF(T233="","",T233)</f>
        <v>вода</v>
      </c>
      <c r="DK233" s="3908"/>
      <c r="DL233" s="3908"/>
    </row>
    <row s="8563" customFormat="1" customHeight="1" ht="0.75">
      <c r="A234" s="3896"/>
      <c r="B234" s="3896"/>
      <c r="C234" s="3896"/>
      <c r="D234" s="3896"/>
      <c r="E234" s="3897"/>
      <c r="F234" s="3897"/>
      <c r="G234" s="3897"/>
      <c r="H234" s="3897" t="s">
        <v>102</v>
      </c>
      <c r="I234" s="3916"/>
      <c r="J234" s="3916"/>
      <c r="K234" s="3910"/>
      <c r="L234" s="3899"/>
      <c r="M234" s="3647"/>
      <c r="N234" s="3647"/>
      <c r="O234" s="3647"/>
      <c r="P234" s="3912"/>
      <c r="Q234" s="3912"/>
      <c r="R234" s="3917"/>
      <c r="S234" s="3923"/>
      <c r="T234" s="3906"/>
      <c r="U234" s="3906"/>
      <c r="V234" s="3423"/>
      <c r="W234" s="3423"/>
      <c r="X234" s="3423"/>
      <c r="Y234" s="3427" t="str">
        <f>Z233&amp;"-"&amp;AB233</f>
        <v>-</v>
      </c>
      <c r="Z234" s="3428"/>
      <c r="AA234" s="2871"/>
      <c r="AB234" s="3428"/>
      <c r="AC234" s="2871"/>
      <c r="AD234" s="3423"/>
      <c r="AE234" s="3423"/>
      <c r="AF234" s="3423"/>
      <c r="AG234" s="3427" t="str">
        <f>AH233&amp;"-"&amp;AJ233</f>
        <v>45292-45473</v>
      </c>
      <c r="AH234" s="3428"/>
      <c r="AI234" s="2871"/>
      <c r="AJ234" s="3428"/>
      <c r="AK234" s="2871"/>
      <c r="AL234" s="3423"/>
      <c r="AM234" s="3423"/>
      <c r="AN234" s="3423"/>
      <c r="AO234" s="3427" t="str">
        <f>AP233&amp;"-"&amp;AR233</f>
        <v>45474-45657</v>
      </c>
      <c r="AP234" s="3428"/>
      <c r="AQ234" s="2871"/>
      <c r="AR234" s="3428"/>
      <c r="AS234" s="2871"/>
      <c r="AT234" s="3423"/>
      <c r="AU234" s="3423"/>
      <c r="AV234" s="3423"/>
      <c r="AW234" s="3427" t="str">
        <f>AX233&amp;"-"&amp;AZ233</f>
        <v>45658-45838</v>
      </c>
      <c r="AX234" s="3428"/>
      <c r="AY234" s="2871"/>
      <c r="AZ234" s="3428"/>
      <c r="BA234" s="2871"/>
      <c r="BB234" s="3423"/>
      <c r="BC234" s="3423"/>
      <c r="BD234" s="3423"/>
      <c r="BE234" s="3427" t="str">
        <f>BF233&amp;"-"&amp;BH233</f>
        <v>45839-46022</v>
      </c>
      <c r="BF234" s="3428"/>
      <c r="BG234" s="2871"/>
      <c r="BH234" s="3428"/>
      <c r="BI234" s="2871"/>
      <c r="BJ234" s="3423"/>
      <c r="BK234" s="3423"/>
      <c r="BL234" s="3423"/>
      <c r="BM234" s="3427" t="str">
        <f>BN233&amp;"-"&amp;BP233</f>
        <v>46023-46203</v>
      </c>
      <c r="BN234" s="3428"/>
      <c r="BO234" s="2871"/>
      <c r="BP234" s="3428"/>
      <c r="BQ234" s="2871"/>
      <c r="BR234" s="3423"/>
      <c r="BS234" s="3423"/>
      <c r="BT234" s="3423"/>
      <c r="BU234" s="3427" t="str">
        <f>BV233&amp;"-"&amp;BX233</f>
        <v>46204-46387</v>
      </c>
      <c r="BV234" s="3428"/>
      <c r="BW234" s="2871"/>
      <c r="BX234" s="3428"/>
      <c r="BY234" s="2871"/>
      <c r="BZ234" s="3423"/>
      <c r="CA234" s="3423"/>
      <c r="CB234" s="3423"/>
      <c r="CC234" s="3427" t="str">
        <f>CD233&amp;"-"&amp;CF233</f>
        <v>46388-46568</v>
      </c>
      <c r="CD234" s="3428"/>
      <c r="CE234" s="2871"/>
      <c r="CF234" s="3428"/>
      <c r="CG234" s="2871"/>
      <c r="CH234" s="3423"/>
      <c r="CI234" s="3423"/>
      <c r="CJ234" s="3423"/>
      <c r="CK234" s="3427" t="str">
        <f>CL233&amp;"-"&amp;CN233</f>
        <v>46569-46752</v>
      </c>
      <c r="CL234" s="3428"/>
      <c r="CM234" s="2871"/>
      <c r="CN234" s="3428"/>
      <c r="CO234" s="2871"/>
      <c r="CP234" s="3423"/>
      <c r="CQ234" s="3423"/>
      <c r="CR234" s="3423"/>
      <c r="CS234" s="3427" t="str">
        <f>CT233&amp;"-"&amp;CV233</f>
        <v>46753-46934</v>
      </c>
      <c r="CT234" s="3428"/>
      <c r="CU234" s="2871"/>
      <c r="CV234" s="3428"/>
      <c r="CW234" s="2871"/>
      <c r="CX234" s="3423"/>
      <c r="CY234" s="3423"/>
      <c r="CZ234" s="3423"/>
      <c r="DA234" s="3427" t="str">
        <f>DB233&amp;"-"&amp;DD233</f>
        <v>46935-47118</v>
      </c>
      <c r="DB234" s="3428"/>
      <c r="DC234" s="2871"/>
      <c r="DD234" s="3428"/>
      <c r="DE234" s="2871"/>
      <c r="DF234" s="3423"/>
      <c r="DG234" s="3924"/>
      <c r="DH234" s="3656"/>
      <c r="DI234" s="3908"/>
      <c r="DJ234" s="3908" t="str">
        <f>IF(T234="","",T234)</f>
        <v/>
      </c>
      <c r="DK234" s="3908"/>
      <c r="DL234" s="3908"/>
    </row>
    <row s="8564" customFormat="1" customHeight="1" ht="15">
      <c r="A235" s="3896"/>
      <c r="B235" s="3896"/>
      <c r="C235" s="3896"/>
      <c r="D235" s="3896"/>
      <c r="E235" s="3897"/>
      <c r="F235" s="3897"/>
      <c r="G235" s="3897"/>
      <c r="H235" s="3897" t="s">
        <v>102</v>
      </c>
      <c r="I235" s="3916"/>
      <c r="J235" s="3910"/>
      <c r="K235" s="3896"/>
      <c r="L235" s="3899"/>
      <c r="M235" s="3647"/>
      <c r="N235" s="3647"/>
      <c r="O235" s="3911"/>
      <c r="P235" s="3912"/>
      <c r="Q235" s="3912"/>
      <c r="R235" s="3913"/>
      <c r="S235" s="8565"/>
      <c r="T235" s="8566" t="s">
        <v>733</v>
      </c>
      <c r="U235" s="8567"/>
      <c r="V235" s="8568"/>
      <c r="W235" s="8569"/>
      <c r="X235" s="8570"/>
      <c r="Y235" s="8571"/>
      <c r="Z235" s="8572"/>
      <c r="AA235" s="8573"/>
      <c r="AB235" s="8574"/>
      <c r="AC235" s="8575"/>
      <c r="AD235" s="8576"/>
      <c r="AE235" s="8577"/>
      <c r="AF235" s="8578"/>
      <c r="AG235" s="8579"/>
      <c r="AH235" s="8580"/>
      <c r="AI235" s="8581"/>
      <c r="AJ235" s="8582"/>
      <c r="AK235" s="8583"/>
      <c r="AL235" s="8584"/>
      <c r="AM235" s="8585"/>
      <c r="AN235" s="8586"/>
      <c r="AO235" s="8587"/>
      <c r="AP235" s="8588"/>
      <c r="AQ235" s="8589"/>
      <c r="AR235" s="8590"/>
      <c r="AS235" s="8591"/>
      <c r="AT235" s="8592"/>
      <c r="AU235" s="8593"/>
      <c r="AV235" s="8594"/>
      <c r="AW235" s="8595"/>
      <c r="AX235" s="8596"/>
      <c r="AY235" s="8597"/>
      <c r="AZ235" s="8598"/>
      <c r="BA235" s="8599"/>
      <c r="BB235" s="8600"/>
      <c r="BC235" s="8601"/>
      <c r="BD235" s="8602"/>
      <c r="BE235" s="8603"/>
      <c r="BF235" s="8604"/>
      <c r="BG235" s="8605"/>
      <c r="BH235" s="8606"/>
      <c r="BI235" s="8607"/>
      <c r="BJ235" s="8608"/>
      <c r="BK235" s="8609"/>
      <c r="BL235" s="8610"/>
      <c r="BM235" s="8611"/>
      <c r="BN235" s="8612"/>
      <c r="BO235" s="8613"/>
      <c r="BP235" s="8614"/>
      <c r="BQ235" s="8615"/>
      <c r="BR235" s="8616"/>
      <c r="BS235" s="8617"/>
      <c r="BT235" s="8618"/>
      <c r="BU235" s="8619"/>
      <c r="BV235" s="8620"/>
      <c r="BW235" s="8621"/>
      <c r="BX235" s="8622"/>
      <c r="BY235" s="8623"/>
      <c r="BZ235" s="8624"/>
      <c r="CA235" s="8625"/>
      <c r="CB235" s="8626"/>
      <c r="CC235" s="8627"/>
      <c r="CD235" s="8628"/>
      <c r="CE235" s="8629"/>
      <c r="CF235" s="8630"/>
      <c r="CG235" s="8631"/>
      <c r="CH235" s="8632"/>
      <c r="CI235" s="8633"/>
      <c r="CJ235" s="8634"/>
      <c r="CK235" s="8635"/>
      <c r="CL235" s="8636"/>
      <c r="CM235" s="8637"/>
      <c r="CN235" s="8638"/>
      <c r="CO235" s="8639"/>
      <c r="CP235" s="8640"/>
      <c r="CQ235" s="8641"/>
      <c r="CR235" s="8642"/>
      <c r="CS235" s="8643"/>
      <c r="CT235" s="8644"/>
      <c r="CU235" s="8645"/>
      <c r="CV235" s="8646"/>
      <c r="CW235" s="8647"/>
      <c r="CX235" s="8648"/>
      <c r="CY235" s="8649"/>
      <c r="CZ235" s="8650"/>
      <c r="DA235" s="8651"/>
      <c r="DB235" s="8652"/>
      <c r="DC235" s="8653"/>
      <c r="DD235" s="8654"/>
      <c r="DE235" s="8655"/>
      <c r="DF235" s="8656"/>
      <c r="DG235" s="4018"/>
      <c r="DH235" s="3656"/>
      <c r="DI235" s="3908"/>
      <c r="DJ235" s="3908" t="str">
        <f>IF(T235="","",T235)</f>
        <v>Добавить вид теплоносителя (параметры теплоносителя)</v>
      </c>
      <c r="DK235" s="3908"/>
      <c r="DL235" s="3908"/>
    </row>
    <row s="8657" customFormat="1" customHeight="1" ht="15">
      <c r="A236" s="3896"/>
      <c r="B236" s="3896"/>
      <c r="C236" s="3896"/>
      <c r="D236" s="3896"/>
      <c r="E236" s="3897"/>
      <c r="F236" s="3897"/>
      <c r="G236" s="3897"/>
      <c r="H236" s="3897" t="s">
        <v>102</v>
      </c>
      <c r="I236" s="3910"/>
      <c r="J236" s="3896"/>
      <c r="K236" s="3896"/>
      <c r="L236" s="3899"/>
      <c r="M236" s="3647"/>
      <c r="N236" s="3911"/>
      <c r="O236" s="3911"/>
      <c r="P236" s="3912"/>
      <c r="Q236" s="3912"/>
      <c r="R236" s="3913"/>
      <c r="S236" s="8658"/>
      <c r="T236" s="8659" t="s">
        <v>734</v>
      </c>
      <c r="U236" s="8660"/>
      <c r="V236" s="8661"/>
      <c r="W236" s="8662"/>
      <c r="X236" s="8663"/>
      <c r="Y236" s="8664"/>
      <c r="Z236" s="8665"/>
      <c r="AA236" s="8666"/>
      <c r="AB236" s="8667"/>
      <c r="AC236" s="8668"/>
      <c r="AD236" s="8669"/>
      <c r="AE236" s="8670"/>
      <c r="AF236" s="8671"/>
      <c r="AG236" s="8672"/>
      <c r="AH236" s="8673"/>
      <c r="AI236" s="8674"/>
      <c r="AJ236" s="8675"/>
      <c r="AK236" s="8676"/>
      <c r="AL236" s="8677"/>
      <c r="AM236" s="8678"/>
      <c r="AN236" s="8679"/>
      <c r="AO236" s="8680"/>
      <c r="AP236" s="8681"/>
      <c r="AQ236" s="8682"/>
      <c r="AR236" s="8683"/>
      <c r="AS236" s="8684"/>
      <c r="AT236" s="8685"/>
      <c r="AU236" s="8686"/>
      <c r="AV236" s="8687"/>
      <c r="AW236" s="8688"/>
      <c r="AX236" s="8689"/>
      <c r="AY236" s="8690"/>
      <c r="AZ236" s="8691"/>
      <c r="BA236" s="8692"/>
      <c r="BB236" s="8693"/>
      <c r="BC236" s="8694"/>
      <c r="BD236" s="8695"/>
      <c r="BE236" s="8696"/>
      <c r="BF236" s="8697"/>
      <c r="BG236" s="8698"/>
      <c r="BH236" s="8699"/>
      <c r="BI236" s="8700"/>
      <c r="BJ236" s="8701"/>
      <c r="BK236" s="8702"/>
      <c r="BL236" s="8703"/>
      <c r="BM236" s="8704"/>
      <c r="BN236" s="8705"/>
      <c r="BO236" s="8706"/>
      <c r="BP236" s="8707"/>
      <c r="BQ236" s="8708"/>
      <c r="BR236" s="8709"/>
      <c r="BS236" s="8710"/>
      <c r="BT236" s="8711"/>
      <c r="BU236" s="8712"/>
      <c r="BV236" s="8713"/>
      <c r="BW236" s="8714"/>
      <c r="BX236" s="8715"/>
      <c r="BY236" s="8716"/>
      <c r="BZ236" s="8717"/>
      <c r="CA236" s="8718"/>
      <c r="CB236" s="8719"/>
      <c r="CC236" s="8720"/>
      <c r="CD236" s="8721"/>
      <c r="CE236" s="8722"/>
      <c r="CF236" s="8723"/>
      <c r="CG236" s="8724"/>
      <c r="CH236" s="8725"/>
      <c r="CI236" s="8726"/>
      <c r="CJ236" s="8727"/>
      <c r="CK236" s="8728"/>
      <c r="CL236" s="8729"/>
      <c r="CM236" s="8730"/>
      <c r="CN236" s="8731"/>
      <c r="CO236" s="8732"/>
      <c r="CP236" s="8733"/>
      <c r="CQ236" s="8734"/>
      <c r="CR236" s="8735"/>
      <c r="CS236" s="8736"/>
      <c r="CT236" s="8737"/>
      <c r="CU236" s="8738"/>
      <c r="CV236" s="8739"/>
      <c r="CW236" s="8740"/>
      <c r="CX236" s="8741"/>
      <c r="CY236" s="8742"/>
      <c r="CZ236" s="8743"/>
      <c r="DA236" s="8744"/>
      <c r="DB236" s="8745"/>
      <c r="DC236" s="8746"/>
      <c r="DD236" s="8747"/>
      <c r="DE236" s="8748"/>
      <c r="DF236" s="8749"/>
      <c r="DG236" s="8750"/>
      <c r="DH236" s="3656"/>
      <c r="DI236" s="3908"/>
      <c r="DJ236" s="3908" t="str">
        <f>IF(T236="","",T236)</f>
        <v>Добавить группу потребителей</v>
      </c>
      <c r="DK236" s="3908"/>
      <c r="DL236" s="3908"/>
    </row>
    <row s="8751" customFormat="1" customHeight="1" ht="14.25">
      <c r="A237" s="3896"/>
      <c r="B237" s="3896"/>
      <c r="C237" s="3896"/>
      <c r="D237" s="3896"/>
      <c r="E237" s="3897"/>
      <c r="F237" s="3897"/>
      <c r="G237" s="3897"/>
      <c r="H237" s="3898" t="s">
        <v>102</v>
      </c>
      <c r="I237" s="3896"/>
      <c r="J237" s="3896"/>
      <c r="K237" s="3896"/>
      <c r="L237" s="3899"/>
      <c r="M237" s="3900"/>
      <c r="N237" s="3900"/>
      <c r="O237" s="3647"/>
      <c r="P237" s="4114"/>
      <c r="Q237" s="4115"/>
      <c r="R237" s="4116"/>
      <c r="S237" s="8752"/>
      <c r="T237" s="8753" t="s">
        <v>735</v>
      </c>
      <c r="U237" s="8754"/>
      <c r="V237" s="8755"/>
      <c r="W237" s="8756"/>
      <c r="X237" s="8757"/>
      <c r="Y237" s="8758"/>
      <c r="Z237" s="8759"/>
      <c r="AA237" s="8760"/>
      <c r="AB237" s="8761"/>
      <c r="AC237" s="8762"/>
      <c r="AD237" s="8763"/>
      <c r="AE237" s="8764"/>
      <c r="AF237" s="8765"/>
      <c r="AG237" s="8766"/>
      <c r="AH237" s="8767"/>
      <c r="AI237" s="8768"/>
      <c r="AJ237" s="8769"/>
      <c r="AK237" s="8770"/>
      <c r="AL237" s="8771"/>
      <c r="AM237" s="8772"/>
      <c r="AN237" s="8773"/>
      <c r="AO237" s="8774"/>
      <c r="AP237" s="8775"/>
      <c r="AQ237" s="8776"/>
      <c r="AR237" s="8777"/>
      <c r="AS237" s="8778"/>
      <c r="AT237" s="8779"/>
      <c r="AU237" s="8780"/>
      <c r="AV237" s="8781"/>
      <c r="AW237" s="8782"/>
      <c r="AX237" s="8783"/>
      <c r="AY237" s="8784"/>
      <c r="AZ237" s="8785"/>
      <c r="BA237" s="8786"/>
      <c r="BB237" s="8787"/>
      <c r="BC237" s="8788"/>
      <c r="BD237" s="8789"/>
      <c r="BE237" s="8790"/>
      <c r="BF237" s="8791"/>
      <c r="BG237" s="8792"/>
      <c r="BH237" s="8793"/>
      <c r="BI237" s="8794"/>
      <c r="BJ237" s="8795"/>
      <c r="BK237" s="8796"/>
      <c r="BL237" s="8797"/>
      <c r="BM237" s="8798"/>
      <c r="BN237" s="8799"/>
      <c r="BO237" s="8800"/>
      <c r="BP237" s="8801"/>
      <c r="BQ237" s="8802"/>
      <c r="BR237" s="8803"/>
      <c r="BS237" s="8804"/>
      <c r="BT237" s="8805"/>
      <c r="BU237" s="8806"/>
      <c r="BV237" s="8807"/>
      <c r="BW237" s="8808"/>
      <c r="BX237" s="8809"/>
      <c r="BY237" s="8810"/>
      <c r="BZ237" s="8811"/>
      <c r="CA237" s="8812"/>
      <c r="CB237" s="8813"/>
      <c r="CC237" s="8814"/>
      <c r="CD237" s="8815"/>
      <c r="CE237" s="8816"/>
      <c r="CF237" s="8817"/>
      <c r="CG237" s="8818"/>
      <c r="CH237" s="8819"/>
      <c r="CI237" s="8820"/>
      <c r="CJ237" s="8821"/>
      <c r="CK237" s="8822"/>
      <c r="CL237" s="8823"/>
      <c r="CM237" s="8824"/>
      <c r="CN237" s="8825"/>
      <c r="CO237" s="8826"/>
      <c r="CP237" s="8827"/>
      <c r="CQ237" s="8828"/>
      <c r="CR237" s="8829"/>
      <c r="CS237" s="8830"/>
      <c r="CT237" s="8831"/>
      <c r="CU237" s="8832"/>
      <c r="CV237" s="8833"/>
      <c r="CW237" s="8834"/>
      <c r="CX237" s="8835"/>
      <c r="CY237" s="8836"/>
      <c r="CZ237" s="8837"/>
      <c r="DA237" s="8838"/>
      <c r="DB237" s="8839"/>
      <c r="DC237" s="8840"/>
      <c r="DD237" s="8841"/>
      <c r="DE237" s="8842"/>
      <c r="DF237" s="8843"/>
      <c r="DG237" s="8844"/>
      <c r="DH237" s="3656"/>
      <c r="DI237" s="3908"/>
      <c r="DJ237" s="3908" t="str">
        <f>IF(T237="","",T237)</f>
        <v>Добавить схему подключения</v>
      </c>
      <c r="DK237" s="3908"/>
      <c r="DL237" s="3908"/>
    </row>
    <row s="8845" customFormat="1" customHeight="1" ht="21">
      <c r="A238" s="3896"/>
      <c r="B238" s="3896"/>
      <c r="C238" s="3896"/>
      <c r="D238" s="3896" t="s">
        <v>302</v>
      </c>
      <c r="E238" s="3897"/>
      <c r="F238" s="3897"/>
      <c r="G238" s="3897"/>
      <c r="H238" s="3898" t="s">
        <v>90</v>
      </c>
      <c r="I238" s="3896"/>
      <c r="J238" s="3896"/>
      <c r="K238" s="3896"/>
      <c r="L238" s="3899"/>
      <c r="M238" s="3900"/>
      <c r="N238" s="3900"/>
      <c r="O238" s="3900"/>
      <c r="P238" s="3901"/>
      <c r="Q238" s="3902"/>
      <c r="R238" s="3903"/>
      <c r="S238" s="3904" t="str">
        <f>INDEX(PT_DIFFERENTIATION_NUM_IST_TE,MATCH(D238,PT_DIFFERENTIATION_IST_TE_ID,0))</f>
        <v>1.13.1.4</v>
      </c>
      <c r="T238" s="3905" t="s">
        <v>723</v>
      </c>
      <c r="U238" s="3906"/>
      <c r="V238" s="3414"/>
      <c r="W238" s="3415"/>
      <c r="X238" s="3415"/>
      <c r="Y238" s="3415"/>
      <c r="Z238" s="3415"/>
      <c r="AA238" s="3415"/>
      <c r="AB238" s="3415"/>
      <c r="AC238" s="3416"/>
      <c r="AD238" s="3414" t="str">
        <f>INDEX(PT_DIFFERENTIATION_IST_TE,MATCH(D238,PT_DIFFERENTIATION_IST_TE_ID,0))</f>
        <v>город Снежногорск</v>
      </c>
      <c r="AE238" s="3415"/>
      <c r="AF238" s="3415"/>
      <c r="AG238" s="3415"/>
      <c r="AH238" s="3415"/>
      <c r="AI238" s="3415"/>
      <c r="AJ238" s="3415"/>
      <c r="AK238" s="3415"/>
      <c r="AL238" s="3414"/>
      <c r="AM238" s="3415"/>
      <c r="AN238" s="3415"/>
      <c r="AO238" s="3415"/>
      <c r="AP238" s="3415"/>
      <c r="AQ238" s="3415"/>
      <c r="AR238" s="3415"/>
      <c r="AS238" s="3416"/>
      <c r="AT238" s="3414"/>
      <c r="AU238" s="3415"/>
      <c r="AV238" s="3415"/>
      <c r="AW238" s="3415"/>
      <c r="AX238" s="3415"/>
      <c r="AY238" s="3415"/>
      <c r="AZ238" s="3415"/>
      <c r="BA238" s="3416"/>
      <c r="BB238" s="3414"/>
      <c r="BC238" s="3415"/>
      <c r="BD238" s="3415"/>
      <c r="BE238" s="3415"/>
      <c r="BF238" s="3415"/>
      <c r="BG238" s="3415"/>
      <c r="BH238" s="3415"/>
      <c r="BI238" s="3416"/>
      <c r="BJ238" s="3414"/>
      <c r="BK238" s="3415"/>
      <c r="BL238" s="3415"/>
      <c r="BM238" s="3415"/>
      <c r="BN238" s="3415"/>
      <c r="BO238" s="3415"/>
      <c r="BP238" s="3415"/>
      <c r="BQ238" s="3416"/>
      <c r="BR238" s="3414"/>
      <c r="BS238" s="3415"/>
      <c r="BT238" s="3415"/>
      <c r="BU238" s="3415"/>
      <c r="BV238" s="3415"/>
      <c r="BW238" s="3415"/>
      <c r="BX238" s="3415"/>
      <c r="BY238" s="3416"/>
      <c r="BZ238" s="3414"/>
      <c r="CA238" s="3415"/>
      <c r="CB238" s="3415"/>
      <c r="CC238" s="3415"/>
      <c r="CD238" s="3415"/>
      <c r="CE238" s="3415"/>
      <c r="CF238" s="3415"/>
      <c r="CG238" s="3416"/>
      <c r="CH238" s="3414"/>
      <c r="CI238" s="3415"/>
      <c r="CJ238" s="3415"/>
      <c r="CK238" s="3415"/>
      <c r="CL238" s="3415"/>
      <c r="CM238" s="3415"/>
      <c r="CN238" s="3415"/>
      <c r="CO238" s="3416"/>
      <c r="CP238" s="3414"/>
      <c r="CQ238" s="3415"/>
      <c r="CR238" s="3415"/>
      <c r="CS238" s="3415"/>
      <c r="CT238" s="3415"/>
      <c r="CU238" s="3415"/>
      <c r="CV238" s="3415"/>
      <c r="CW238" s="3416"/>
      <c r="CX238" s="3414"/>
      <c r="CY238" s="3415"/>
      <c r="CZ238" s="3415"/>
      <c r="DA238" s="3415"/>
      <c r="DB238" s="3415"/>
      <c r="DC238" s="3415"/>
      <c r="DD238" s="3415"/>
      <c r="DE238" s="3416"/>
      <c r="DF238" s="3416"/>
      <c r="DG238" s="3907" t="s">
        <v>724</v>
      </c>
      <c r="DH238" s="3656"/>
      <c r="DI238" s="3908"/>
      <c r="DJ238" s="3908" t="str">
        <f>IF(T238="","",T238)</f>
        <v>Источник тепловой энергии  </v>
      </c>
      <c r="DK238" s="3908"/>
      <c r="DL238" s="3908"/>
    </row>
    <row s="8846" customFormat="1" customHeight="1" ht="47.25">
      <c r="A239" s="3896"/>
      <c r="B239" s="3896"/>
      <c r="C239" s="3896"/>
      <c r="D239" s="3896"/>
      <c r="E239" s="3897"/>
      <c r="F239" s="3897"/>
      <c r="G239" s="3897"/>
      <c r="H239" s="3897" t="s">
        <v>89</v>
      </c>
      <c r="I239" s="3910" t="str">
        <f>S238&amp;".1"</f>
        <v>1.13.1.4.1</v>
      </c>
      <c r="J239" s="3896"/>
      <c r="K239" s="3896"/>
      <c r="L239" s="3899" t="s">
        <v>725</v>
      </c>
      <c r="M239" s="3647"/>
      <c r="N239" s="3911"/>
      <c r="O239" s="3911"/>
      <c r="P239" s="3912">
        <v>1</v>
      </c>
      <c r="Q239" s="3912"/>
      <c r="R239" s="3913"/>
      <c r="S239" s="3904" t="str">
        <f>$I239</f>
        <v>1.13.1.4.1</v>
      </c>
      <c r="T239" s="3914" t="s">
        <v>726</v>
      </c>
      <c r="U239" s="3906"/>
      <c r="V239" s="3419"/>
      <c r="W239" s="3420"/>
      <c r="X239" s="3420"/>
      <c r="Y239" s="3420"/>
      <c r="Z239" s="3420"/>
      <c r="AA239" s="3420"/>
      <c r="AB239" s="3420"/>
      <c r="AC239" s="3421"/>
      <c r="AD239" s="3419" t="s">
        <v>768</v>
      </c>
      <c r="AE239" s="3420"/>
      <c r="AF239" s="3420"/>
      <c r="AG239" s="3420"/>
      <c r="AH239" s="3420"/>
      <c r="AI239" s="3420"/>
      <c r="AJ239" s="3420"/>
      <c r="AK239" s="3420"/>
      <c r="AL239" s="3419"/>
      <c r="AM239" s="3420"/>
      <c r="AN239" s="3420"/>
      <c r="AO239" s="3420"/>
      <c r="AP239" s="3420"/>
      <c r="AQ239" s="3420"/>
      <c r="AR239" s="3420"/>
      <c r="AS239" s="3421"/>
      <c r="AT239" s="3419"/>
      <c r="AU239" s="3420"/>
      <c r="AV239" s="3420"/>
      <c r="AW239" s="3420"/>
      <c r="AX239" s="3420"/>
      <c r="AY239" s="3420"/>
      <c r="AZ239" s="3420"/>
      <c r="BA239" s="3421"/>
      <c r="BB239" s="3419"/>
      <c r="BC239" s="3420"/>
      <c r="BD239" s="3420"/>
      <c r="BE239" s="3420"/>
      <c r="BF239" s="3420"/>
      <c r="BG239" s="3420"/>
      <c r="BH239" s="3420"/>
      <c r="BI239" s="3421"/>
      <c r="BJ239" s="3419"/>
      <c r="BK239" s="3420"/>
      <c r="BL239" s="3420"/>
      <c r="BM239" s="3420"/>
      <c r="BN239" s="3420"/>
      <c r="BO239" s="3420"/>
      <c r="BP239" s="3420"/>
      <c r="BQ239" s="3421"/>
      <c r="BR239" s="3419"/>
      <c r="BS239" s="3420"/>
      <c r="BT239" s="3420"/>
      <c r="BU239" s="3420"/>
      <c r="BV239" s="3420"/>
      <c r="BW239" s="3420"/>
      <c r="BX239" s="3420"/>
      <c r="BY239" s="3421"/>
      <c r="BZ239" s="3419"/>
      <c r="CA239" s="3420"/>
      <c r="CB239" s="3420"/>
      <c r="CC239" s="3420"/>
      <c r="CD239" s="3420"/>
      <c r="CE239" s="3420"/>
      <c r="CF239" s="3420"/>
      <c r="CG239" s="3421"/>
      <c r="CH239" s="3419"/>
      <c r="CI239" s="3420"/>
      <c r="CJ239" s="3420"/>
      <c r="CK239" s="3420"/>
      <c r="CL239" s="3420"/>
      <c r="CM239" s="3420"/>
      <c r="CN239" s="3420"/>
      <c r="CO239" s="3421"/>
      <c r="CP239" s="3419"/>
      <c r="CQ239" s="3420"/>
      <c r="CR239" s="3420"/>
      <c r="CS239" s="3420"/>
      <c r="CT239" s="3420"/>
      <c r="CU239" s="3420"/>
      <c r="CV239" s="3420"/>
      <c r="CW239" s="3421"/>
      <c r="CX239" s="3419"/>
      <c r="CY239" s="3420"/>
      <c r="CZ239" s="3420"/>
      <c r="DA239" s="3420"/>
      <c r="DB239" s="3420"/>
      <c r="DC239" s="3420"/>
      <c r="DD239" s="3420"/>
      <c r="DE239" s="3421"/>
      <c r="DF239" s="3421"/>
      <c r="DG239" s="3907" t="s">
        <v>727</v>
      </c>
      <c r="DH239" s="3656"/>
      <c r="DI239" s="3908"/>
      <c r="DJ239" s="3908" t="str">
        <f>IF(T239="","",T239)</f>
        <v>Схема подключения теплопотребляющей установки к коллектору источника тепловой энергии</v>
      </c>
      <c r="DK239" s="3908"/>
      <c r="DL239" s="3908"/>
    </row>
    <row s="8847" customFormat="1" customHeight="1" ht="21">
      <c r="A240" s="3896"/>
      <c r="B240" s="3896"/>
      <c r="C240" s="3896"/>
      <c r="D240" s="3896"/>
      <c r="E240" s="3897"/>
      <c r="F240" s="3897"/>
      <c r="G240" s="3897"/>
      <c r="H240" s="3897" t="s">
        <v>89</v>
      </c>
      <c r="I240" s="3916"/>
      <c r="J240" s="3910" t="str">
        <f>I239&amp;".1"</f>
        <v>1.13.1.4.1.1</v>
      </c>
      <c r="K240" s="3896"/>
      <c r="L240" s="3899" t="s">
        <v>728</v>
      </c>
      <c r="M240" s="3647"/>
      <c r="N240" s="3647"/>
      <c r="O240" s="3911"/>
      <c r="P240" s="3912"/>
      <c r="Q240" s="3912">
        <v>1</v>
      </c>
      <c r="R240" s="3917"/>
      <c r="S240" s="3904" t="str">
        <f>$J240</f>
        <v>1.13.1.4.1.1</v>
      </c>
      <c r="T240" s="3918" t="s">
        <v>729</v>
      </c>
      <c r="U240" s="3906"/>
      <c r="V240" s="3419"/>
      <c r="W240" s="3420"/>
      <c r="X240" s="3420"/>
      <c r="Y240" s="3420"/>
      <c r="Z240" s="3420"/>
      <c r="AA240" s="3420"/>
      <c r="AB240" s="3420"/>
      <c r="AC240" s="3421"/>
      <c r="AD240" s="3419" t="s">
        <v>769</v>
      </c>
      <c r="AE240" s="3420"/>
      <c r="AF240" s="3420"/>
      <c r="AG240" s="3420"/>
      <c r="AH240" s="3420"/>
      <c r="AI240" s="3420"/>
      <c r="AJ240" s="3420"/>
      <c r="AK240" s="3420"/>
      <c r="AL240" s="3419"/>
      <c r="AM240" s="3420"/>
      <c r="AN240" s="3420"/>
      <c r="AO240" s="3420"/>
      <c r="AP240" s="3420"/>
      <c r="AQ240" s="3420"/>
      <c r="AR240" s="3420"/>
      <c r="AS240" s="3421"/>
      <c r="AT240" s="3419"/>
      <c r="AU240" s="3420"/>
      <c r="AV240" s="3420"/>
      <c r="AW240" s="3420"/>
      <c r="AX240" s="3420"/>
      <c r="AY240" s="3420"/>
      <c r="AZ240" s="3420"/>
      <c r="BA240" s="3421"/>
      <c r="BB240" s="3419"/>
      <c r="BC240" s="3420"/>
      <c r="BD240" s="3420"/>
      <c r="BE240" s="3420"/>
      <c r="BF240" s="3420"/>
      <c r="BG240" s="3420"/>
      <c r="BH240" s="3420"/>
      <c r="BI240" s="3421"/>
      <c r="BJ240" s="3419"/>
      <c r="BK240" s="3420"/>
      <c r="BL240" s="3420"/>
      <c r="BM240" s="3420"/>
      <c r="BN240" s="3420"/>
      <c r="BO240" s="3420"/>
      <c r="BP240" s="3420"/>
      <c r="BQ240" s="3421"/>
      <c r="BR240" s="3419"/>
      <c r="BS240" s="3420"/>
      <c r="BT240" s="3420"/>
      <c r="BU240" s="3420"/>
      <c r="BV240" s="3420"/>
      <c r="BW240" s="3420"/>
      <c r="BX240" s="3420"/>
      <c r="BY240" s="3421"/>
      <c r="BZ240" s="3419"/>
      <c r="CA240" s="3420"/>
      <c r="CB240" s="3420"/>
      <c r="CC240" s="3420"/>
      <c r="CD240" s="3420"/>
      <c r="CE240" s="3420"/>
      <c r="CF240" s="3420"/>
      <c r="CG240" s="3421"/>
      <c r="CH240" s="3419"/>
      <c r="CI240" s="3420"/>
      <c r="CJ240" s="3420"/>
      <c r="CK240" s="3420"/>
      <c r="CL240" s="3420"/>
      <c r="CM240" s="3420"/>
      <c r="CN240" s="3420"/>
      <c r="CO240" s="3421"/>
      <c r="CP240" s="3419"/>
      <c r="CQ240" s="3420"/>
      <c r="CR240" s="3420"/>
      <c r="CS240" s="3420"/>
      <c r="CT240" s="3420"/>
      <c r="CU240" s="3420"/>
      <c r="CV240" s="3420"/>
      <c r="CW240" s="3421"/>
      <c r="CX240" s="3419"/>
      <c r="CY240" s="3420"/>
      <c r="CZ240" s="3420"/>
      <c r="DA240" s="3420"/>
      <c r="DB240" s="3420"/>
      <c r="DC240" s="3420"/>
      <c r="DD240" s="3420"/>
      <c r="DE240" s="3421"/>
      <c r="DF240" s="3421"/>
      <c r="DG240" s="3907" t="s">
        <v>730</v>
      </c>
      <c r="DH240" s="3656"/>
      <c r="DI240" s="3908"/>
      <c r="DJ240" s="3908" t="str">
        <f>IF(T240="","",T240)</f>
        <v>Группа потребителей</v>
      </c>
      <c r="DK240" s="3908"/>
      <c r="DL240" s="3908"/>
    </row>
    <row s="8848" customFormat="1" customHeight="1" ht="21">
      <c r="A241" s="3896"/>
      <c r="B241" s="3896"/>
      <c r="C241" s="3896"/>
      <c r="D241" s="3896"/>
      <c r="E241" s="3897"/>
      <c r="F241" s="3897"/>
      <c r="G241" s="3897"/>
      <c r="H241" s="3897" t="s">
        <v>89</v>
      </c>
      <c r="I241" s="3916"/>
      <c r="J241" s="3916"/>
      <c r="K241" s="3910" t="str">
        <f>J240&amp;".1"</f>
        <v>1.13.1.4.1.1.1</v>
      </c>
      <c r="L241" s="3899" t="s">
        <v>731</v>
      </c>
      <c r="M241" s="3647"/>
      <c r="N241" s="3647"/>
      <c r="O241" s="3647"/>
      <c r="P241" s="3912"/>
      <c r="Q241" s="3912"/>
      <c r="R241" s="3917">
        <v>1</v>
      </c>
      <c r="S241" s="3904" t="str">
        <f>$K241</f>
        <v>1.13.1.4.1.1.1</v>
      </c>
      <c r="T241" s="3920" t="s">
        <v>770</v>
      </c>
      <c r="U241" s="3906"/>
      <c r="V241" s="3422"/>
      <c r="W241" s="3423"/>
      <c r="X241" s="3422"/>
      <c r="Y241" s="3424"/>
      <c r="Z241" s="3425"/>
      <c r="AA241" s="2871" t="s">
        <v>61</v>
      </c>
      <c r="AB241" s="3425"/>
      <c r="AC241" s="2871" t="s">
        <v>61</v>
      </c>
      <c r="AD241" s="3422">
        <v>3051.06</v>
      </c>
      <c r="AE241" s="3423"/>
      <c r="AF241" s="3422"/>
      <c r="AG241" s="3424"/>
      <c r="AH241" s="3425">
        <v>45292</v>
      </c>
      <c r="AI241" s="2871" t="s">
        <v>61</v>
      </c>
      <c r="AJ241" s="3425">
        <v>45473</v>
      </c>
      <c r="AK241" s="2871" t="s">
        <v>61</v>
      </c>
      <c r="AL241" s="3422">
        <v>3426.34</v>
      </c>
      <c r="AM241" s="3423"/>
      <c r="AN241" s="3422"/>
      <c r="AO241" s="3424"/>
      <c r="AP241" s="3425">
        <v>45474</v>
      </c>
      <c r="AQ241" s="2871" t="s">
        <v>61</v>
      </c>
      <c r="AR241" s="3425">
        <v>45657</v>
      </c>
      <c r="AS241" s="2871" t="s">
        <v>61</v>
      </c>
      <c r="AT241" s="3422">
        <v>3426.34</v>
      </c>
      <c r="AU241" s="3423"/>
      <c r="AV241" s="3422"/>
      <c r="AW241" s="3424"/>
      <c r="AX241" s="3425">
        <v>45658</v>
      </c>
      <c r="AY241" s="2871" t="s">
        <v>61</v>
      </c>
      <c r="AZ241" s="3425">
        <v>45838</v>
      </c>
      <c r="BA241" s="2871" t="s">
        <v>61</v>
      </c>
      <c r="BB241" s="3422">
        <v>3570.25</v>
      </c>
      <c r="BC241" s="3423"/>
      <c r="BD241" s="3422"/>
      <c r="BE241" s="3424"/>
      <c r="BF241" s="3425">
        <v>45839</v>
      </c>
      <c r="BG241" s="2871" t="s">
        <v>61</v>
      </c>
      <c r="BH241" s="3425">
        <v>46022</v>
      </c>
      <c r="BI241" s="2871" t="s">
        <v>61</v>
      </c>
      <c r="BJ241" s="3422">
        <v>3570.25</v>
      </c>
      <c r="BK241" s="3423"/>
      <c r="BL241" s="3422"/>
      <c r="BM241" s="3424"/>
      <c r="BN241" s="3425">
        <v>46023</v>
      </c>
      <c r="BO241" s="2871" t="s">
        <v>61</v>
      </c>
      <c r="BP241" s="3425">
        <v>46203</v>
      </c>
      <c r="BQ241" s="2871" t="s">
        <v>61</v>
      </c>
      <c r="BR241" s="3422">
        <v>3713.06</v>
      </c>
      <c r="BS241" s="3423"/>
      <c r="BT241" s="3422"/>
      <c r="BU241" s="3424"/>
      <c r="BV241" s="3425">
        <v>46204</v>
      </c>
      <c r="BW241" s="2871" t="s">
        <v>61</v>
      </c>
      <c r="BX241" s="3425">
        <v>46387</v>
      </c>
      <c r="BY241" s="2871" t="s">
        <v>61</v>
      </c>
      <c r="BZ241" s="3422">
        <v>3713.06</v>
      </c>
      <c r="CA241" s="3423"/>
      <c r="CB241" s="3422"/>
      <c r="CC241" s="3424"/>
      <c r="CD241" s="3425">
        <v>46388</v>
      </c>
      <c r="CE241" s="2871" t="s">
        <v>61</v>
      </c>
      <c r="CF241" s="3425">
        <v>46568</v>
      </c>
      <c r="CG241" s="2871" t="s">
        <v>61</v>
      </c>
      <c r="CH241" s="3422">
        <v>3861.58</v>
      </c>
      <c r="CI241" s="3423"/>
      <c r="CJ241" s="3422"/>
      <c r="CK241" s="3424"/>
      <c r="CL241" s="3425">
        <v>46569</v>
      </c>
      <c r="CM241" s="2871" t="s">
        <v>61</v>
      </c>
      <c r="CN241" s="3425">
        <v>46752</v>
      </c>
      <c r="CO241" s="2871" t="s">
        <v>61</v>
      </c>
      <c r="CP241" s="3422">
        <v>3861.58</v>
      </c>
      <c r="CQ241" s="3423"/>
      <c r="CR241" s="3422"/>
      <c r="CS241" s="3424"/>
      <c r="CT241" s="3425">
        <v>46753</v>
      </c>
      <c r="CU241" s="2871" t="s">
        <v>61</v>
      </c>
      <c r="CV241" s="3425">
        <v>46934</v>
      </c>
      <c r="CW241" s="2871" t="s">
        <v>61</v>
      </c>
      <c r="CX241" s="3422">
        <v>4016.04</v>
      </c>
      <c r="CY241" s="3423"/>
      <c r="CZ241" s="3422"/>
      <c r="DA241" s="3424"/>
      <c r="DB241" s="3425">
        <v>46935</v>
      </c>
      <c r="DC241" s="2871" t="s">
        <v>61</v>
      </c>
      <c r="DD241" s="3425">
        <v>47118</v>
      </c>
      <c r="DE241" s="2871" t="s">
        <v>61</v>
      </c>
      <c r="DF241" s="3423"/>
      <c r="DG241" s="3921" t="s">
        <v>732</v>
      </c>
      <c r="DH241" s="3656">
        <f>STRCHECKDATE(V242:DF242)</f>
      </c>
      <c r="DI241" s="3908"/>
      <c r="DJ241" s="3908" t="str">
        <f>IF(T241="","",T241)</f>
        <v>вода</v>
      </c>
      <c r="DK241" s="3908"/>
      <c r="DL241" s="3908"/>
    </row>
    <row s="8849" customFormat="1" customHeight="1" ht="0.75">
      <c r="A242" s="3896"/>
      <c r="B242" s="3896"/>
      <c r="C242" s="3896"/>
      <c r="D242" s="3896"/>
      <c r="E242" s="3897"/>
      <c r="F242" s="3897"/>
      <c r="G242" s="3897"/>
      <c r="H242" s="3897" t="s">
        <v>89</v>
      </c>
      <c r="I242" s="3916"/>
      <c r="J242" s="3916"/>
      <c r="K242" s="3910"/>
      <c r="L242" s="3899"/>
      <c r="M242" s="3647"/>
      <c r="N242" s="3647"/>
      <c r="O242" s="3647"/>
      <c r="P242" s="3912"/>
      <c r="Q242" s="3912"/>
      <c r="R242" s="3917"/>
      <c r="S242" s="3923"/>
      <c r="T242" s="3906"/>
      <c r="U242" s="3906"/>
      <c r="V242" s="3423"/>
      <c r="W242" s="3423"/>
      <c r="X242" s="3423"/>
      <c r="Y242" s="3427" t="str">
        <f>Z241&amp;"-"&amp;AB241</f>
        <v>-</v>
      </c>
      <c r="Z242" s="3428"/>
      <c r="AA242" s="2871"/>
      <c r="AB242" s="3428"/>
      <c r="AC242" s="2871"/>
      <c r="AD242" s="3423"/>
      <c r="AE242" s="3423"/>
      <c r="AF242" s="3423"/>
      <c r="AG242" s="3427" t="str">
        <f>AH241&amp;"-"&amp;AJ241</f>
        <v>45292-45473</v>
      </c>
      <c r="AH242" s="3428"/>
      <c r="AI242" s="2871"/>
      <c r="AJ242" s="3428"/>
      <c r="AK242" s="2871"/>
      <c r="AL242" s="3423"/>
      <c r="AM242" s="3423"/>
      <c r="AN242" s="3423"/>
      <c r="AO242" s="3427" t="str">
        <f>AP241&amp;"-"&amp;AR241</f>
        <v>45474-45657</v>
      </c>
      <c r="AP242" s="3428"/>
      <c r="AQ242" s="2871"/>
      <c r="AR242" s="3428"/>
      <c r="AS242" s="2871"/>
      <c r="AT242" s="3423"/>
      <c r="AU242" s="3423"/>
      <c r="AV242" s="3423"/>
      <c r="AW242" s="3427" t="str">
        <f>AX241&amp;"-"&amp;AZ241</f>
        <v>45658-45838</v>
      </c>
      <c r="AX242" s="3428"/>
      <c r="AY242" s="2871"/>
      <c r="AZ242" s="3428"/>
      <c r="BA242" s="2871"/>
      <c r="BB242" s="3423"/>
      <c r="BC242" s="3423"/>
      <c r="BD242" s="3423"/>
      <c r="BE242" s="3427" t="str">
        <f>BF241&amp;"-"&amp;BH241</f>
        <v>45839-46022</v>
      </c>
      <c r="BF242" s="3428"/>
      <c r="BG242" s="2871"/>
      <c r="BH242" s="3428"/>
      <c r="BI242" s="2871"/>
      <c r="BJ242" s="3423"/>
      <c r="BK242" s="3423"/>
      <c r="BL242" s="3423"/>
      <c r="BM242" s="3427" t="str">
        <f>BN241&amp;"-"&amp;BP241</f>
        <v>46023-46203</v>
      </c>
      <c r="BN242" s="3428"/>
      <c r="BO242" s="2871"/>
      <c r="BP242" s="3428"/>
      <c r="BQ242" s="2871"/>
      <c r="BR242" s="3423"/>
      <c r="BS242" s="3423"/>
      <c r="BT242" s="3423"/>
      <c r="BU242" s="3427" t="str">
        <f>BV241&amp;"-"&amp;BX241</f>
        <v>46204-46387</v>
      </c>
      <c r="BV242" s="3428"/>
      <c r="BW242" s="2871"/>
      <c r="BX242" s="3428"/>
      <c r="BY242" s="2871"/>
      <c r="BZ242" s="3423"/>
      <c r="CA242" s="3423"/>
      <c r="CB242" s="3423"/>
      <c r="CC242" s="3427" t="str">
        <f>CD241&amp;"-"&amp;CF241</f>
        <v>46388-46568</v>
      </c>
      <c r="CD242" s="3428"/>
      <c r="CE242" s="2871"/>
      <c r="CF242" s="3428"/>
      <c r="CG242" s="2871"/>
      <c r="CH242" s="3423"/>
      <c r="CI242" s="3423"/>
      <c r="CJ242" s="3423"/>
      <c r="CK242" s="3427" t="str">
        <f>CL241&amp;"-"&amp;CN241</f>
        <v>46569-46752</v>
      </c>
      <c r="CL242" s="3428"/>
      <c r="CM242" s="2871"/>
      <c r="CN242" s="3428"/>
      <c r="CO242" s="2871"/>
      <c r="CP242" s="3423"/>
      <c r="CQ242" s="3423"/>
      <c r="CR242" s="3423"/>
      <c r="CS242" s="3427" t="str">
        <f>CT241&amp;"-"&amp;CV241</f>
        <v>46753-46934</v>
      </c>
      <c r="CT242" s="3428"/>
      <c r="CU242" s="2871"/>
      <c r="CV242" s="3428"/>
      <c r="CW242" s="2871"/>
      <c r="CX242" s="3423"/>
      <c r="CY242" s="3423"/>
      <c r="CZ242" s="3423"/>
      <c r="DA242" s="3427" t="str">
        <f>DB241&amp;"-"&amp;DD241</f>
        <v>46935-47118</v>
      </c>
      <c r="DB242" s="3428"/>
      <c r="DC242" s="2871"/>
      <c r="DD242" s="3428"/>
      <c r="DE242" s="2871"/>
      <c r="DF242" s="3423"/>
      <c r="DG242" s="3924"/>
      <c r="DH242" s="3656"/>
      <c r="DI242" s="3908"/>
      <c r="DJ242" s="3908" t="str">
        <f>IF(T242="","",T242)</f>
        <v/>
      </c>
      <c r="DK242" s="3908"/>
      <c r="DL242" s="3908"/>
    </row>
    <row s="8850" customFormat="1" customHeight="1" ht="15">
      <c r="A243" s="3896"/>
      <c r="B243" s="3896"/>
      <c r="C243" s="3896"/>
      <c r="D243" s="3896"/>
      <c r="E243" s="3897"/>
      <c r="F243" s="3897"/>
      <c r="G243" s="3897"/>
      <c r="H243" s="3897" t="s">
        <v>89</v>
      </c>
      <c r="I243" s="3916"/>
      <c r="J243" s="3910"/>
      <c r="K243" s="3896"/>
      <c r="L243" s="3899"/>
      <c r="M243" s="3647"/>
      <c r="N243" s="3647"/>
      <c r="O243" s="3911"/>
      <c r="P243" s="3912"/>
      <c r="Q243" s="3912"/>
      <c r="R243" s="3913"/>
      <c r="S243" s="8851"/>
      <c r="T243" s="8852" t="s">
        <v>733</v>
      </c>
      <c r="U243" s="8853"/>
      <c r="V243" s="8854"/>
      <c r="W243" s="8855"/>
      <c r="X243" s="8856"/>
      <c r="Y243" s="8857"/>
      <c r="Z243" s="8858"/>
      <c r="AA243" s="8859"/>
      <c r="AB243" s="8860"/>
      <c r="AC243" s="8861"/>
      <c r="AD243" s="8862"/>
      <c r="AE243" s="8863"/>
      <c r="AF243" s="8864"/>
      <c r="AG243" s="8865"/>
      <c r="AH243" s="8866"/>
      <c r="AI243" s="8867"/>
      <c r="AJ243" s="8868"/>
      <c r="AK243" s="8869"/>
      <c r="AL243" s="8870"/>
      <c r="AM243" s="8871"/>
      <c r="AN243" s="8872"/>
      <c r="AO243" s="8873"/>
      <c r="AP243" s="8874"/>
      <c r="AQ243" s="8875"/>
      <c r="AR243" s="8876"/>
      <c r="AS243" s="8877"/>
      <c r="AT243" s="8878"/>
      <c r="AU243" s="8879"/>
      <c r="AV243" s="8880"/>
      <c r="AW243" s="8881"/>
      <c r="AX243" s="8882"/>
      <c r="AY243" s="8883"/>
      <c r="AZ243" s="8884"/>
      <c r="BA243" s="8885"/>
      <c r="BB243" s="8886"/>
      <c r="BC243" s="8887"/>
      <c r="BD243" s="8888"/>
      <c r="BE243" s="8889"/>
      <c r="BF243" s="8890"/>
      <c r="BG243" s="8891"/>
      <c r="BH243" s="8892"/>
      <c r="BI243" s="8893"/>
      <c r="BJ243" s="8894"/>
      <c r="BK243" s="8895"/>
      <c r="BL243" s="8896"/>
      <c r="BM243" s="8897"/>
      <c r="BN243" s="8898"/>
      <c r="BO243" s="8899"/>
      <c r="BP243" s="8900"/>
      <c r="BQ243" s="8901"/>
      <c r="BR243" s="8902"/>
      <c r="BS243" s="8903"/>
      <c r="BT243" s="8904"/>
      <c r="BU243" s="8905"/>
      <c r="BV243" s="8906"/>
      <c r="BW243" s="8907"/>
      <c r="BX243" s="8908"/>
      <c r="BY243" s="8909"/>
      <c r="BZ243" s="8910"/>
      <c r="CA243" s="8911"/>
      <c r="CB243" s="8912"/>
      <c r="CC243" s="8913"/>
      <c r="CD243" s="8914"/>
      <c r="CE243" s="8915"/>
      <c r="CF243" s="8916"/>
      <c r="CG243" s="8917"/>
      <c r="CH243" s="8918"/>
      <c r="CI243" s="8919"/>
      <c r="CJ243" s="8920"/>
      <c r="CK243" s="8921"/>
      <c r="CL243" s="8922"/>
      <c r="CM243" s="8923"/>
      <c r="CN243" s="8924"/>
      <c r="CO243" s="8925"/>
      <c r="CP243" s="8926"/>
      <c r="CQ243" s="8927"/>
      <c r="CR243" s="8928"/>
      <c r="CS243" s="8929"/>
      <c r="CT243" s="8930"/>
      <c r="CU243" s="8931"/>
      <c r="CV243" s="8932"/>
      <c r="CW243" s="8933"/>
      <c r="CX243" s="8934"/>
      <c r="CY243" s="8935"/>
      <c r="CZ243" s="8936"/>
      <c r="DA243" s="8937"/>
      <c r="DB243" s="8938"/>
      <c r="DC243" s="8939"/>
      <c r="DD243" s="8940"/>
      <c r="DE243" s="8941"/>
      <c r="DF243" s="8942"/>
      <c r="DG243" s="4018"/>
      <c r="DH243" s="3656"/>
      <c r="DI243" s="3908"/>
      <c r="DJ243" s="3908" t="str">
        <f>IF(T243="","",T243)</f>
        <v>Добавить вид теплоносителя (параметры теплоносителя)</v>
      </c>
      <c r="DK243" s="3908"/>
      <c r="DL243" s="3908"/>
    </row>
    <row s="8943" customFormat="1" customHeight="1" ht="15">
      <c r="A244" s="3896"/>
      <c r="B244" s="3896"/>
      <c r="C244" s="3896"/>
      <c r="D244" s="3896"/>
      <c r="E244" s="3897"/>
      <c r="F244" s="3897"/>
      <c r="G244" s="3897"/>
      <c r="H244" s="3897" t="s">
        <v>89</v>
      </c>
      <c r="I244" s="3910"/>
      <c r="J244" s="3896"/>
      <c r="K244" s="3896"/>
      <c r="L244" s="3899"/>
      <c r="M244" s="3647"/>
      <c r="N244" s="3911"/>
      <c r="O244" s="3911"/>
      <c r="P244" s="3912"/>
      <c r="Q244" s="3912"/>
      <c r="R244" s="3913"/>
      <c r="S244" s="8944"/>
      <c r="T244" s="8945" t="s">
        <v>734</v>
      </c>
      <c r="U244" s="8946"/>
      <c r="V244" s="8947"/>
      <c r="W244" s="8948"/>
      <c r="X244" s="8949"/>
      <c r="Y244" s="8950"/>
      <c r="Z244" s="8951"/>
      <c r="AA244" s="8952"/>
      <c r="AB244" s="8953"/>
      <c r="AC244" s="8954"/>
      <c r="AD244" s="8955"/>
      <c r="AE244" s="8956"/>
      <c r="AF244" s="8957"/>
      <c r="AG244" s="8958"/>
      <c r="AH244" s="8959"/>
      <c r="AI244" s="8960"/>
      <c r="AJ244" s="8961"/>
      <c r="AK244" s="8962"/>
      <c r="AL244" s="8963"/>
      <c r="AM244" s="8964"/>
      <c r="AN244" s="8965"/>
      <c r="AO244" s="8966"/>
      <c r="AP244" s="8967"/>
      <c r="AQ244" s="8968"/>
      <c r="AR244" s="8969"/>
      <c r="AS244" s="8970"/>
      <c r="AT244" s="8971"/>
      <c r="AU244" s="8972"/>
      <c r="AV244" s="8973"/>
      <c r="AW244" s="8974"/>
      <c r="AX244" s="8975"/>
      <c r="AY244" s="8976"/>
      <c r="AZ244" s="8977"/>
      <c r="BA244" s="8978"/>
      <c r="BB244" s="8979"/>
      <c r="BC244" s="8980"/>
      <c r="BD244" s="8981"/>
      <c r="BE244" s="8982"/>
      <c r="BF244" s="8983"/>
      <c r="BG244" s="8984"/>
      <c r="BH244" s="8985"/>
      <c r="BI244" s="8986"/>
      <c r="BJ244" s="8987"/>
      <c r="BK244" s="8988"/>
      <c r="BL244" s="8989"/>
      <c r="BM244" s="8990"/>
      <c r="BN244" s="8991"/>
      <c r="BO244" s="8992"/>
      <c r="BP244" s="8993"/>
      <c r="BQ244" s="8994"/>
      <c r="BR244" s="8995"/>
      <c r="BS244" s="8996"/>
      <c r="BT244" s="8997"/>
      <c r="BU244" s="8998"/>
      <c r="BV244" s="8999"/>
      <c r="BW244" s="9000"/>
      <c r="BX244" s="9001"/>
      <c r="BY244" s="9002"/>
      <c r="BZ244" s="9003"/>
      <c r="CA244" s="9004"/>
      <c r="CB244" s="9005"/>
      <c r="CC244" s="9006"/>
      <c r="CD244" s="9007"/>
      <c r="CE244" s="9008"/>
      <c r="CF244" s="9009"/>
      <c r="CG244" s="9010"/>
      <c r="CH244" s="9011"/>
      <c r="CI244" s="9012"/>
      <c r="CJ244" s="9013"/>
      <c r="CK244" s="9014"/>
      <c r="CL244" s="9015"/>
      <c r="CM244" s="9016"/>
      <c r="CN244" s="9017"/>
      <c r="CO244" s="9018"/>
      <c r="CP244" s="9019"/>
      <c r="CQ244" s="9020"/>
      <c r="CR244" s="9021"/>
      <c r="CS244" s="9022"/>
      <c r="CT244" s="9023"/>
      <c r="CU244" s="9024"/>
      <c r="CV244" s="9025"/>
      <c r="CW244" s="9026"/>
      <c r="CX244" s="9027"/>
      <c r="CY244" s="9028"/>
      <c r="CZ244" s="9029"/>
      <c r="DA244" s="9030"/>
      <c r="DB244" s="9031"/>
      <c r="DC244" s="9032"/>
      <c r="DD244" s="9033"/>
      <c r="DE244" s="9034"/>
      <c r="DF244" s="9035"/>
      <c r="DG244" s="9036"/>
      <c r="DH244" s="3656"/>
      <c r="DI244" s="3908"/>
      <c r="DJ244" s="3908" t="str">
        <f>IF(T244="","",T244)</f>
        <v>Добавить группу потребителей</v>
      </c>
      <c r="DK244" s="3908"/>
      <c r="DL244" s="3908"/>
    </row>
    <row s="9037" customFormat="1" customHeight="1" ht="14.25">
      <c r="A245" s="3896"/>
      <c r="B245" s="3896"/>
      <c r="C245" s="3896"/>
      <c r="D245" s="3896"/>
      <c r="E245" s="3897"/>
      <c r="F245" s="3897"/>
      <c r="G245" s="3897"/>
      <c r="H245" s="3898" t="s">
        <v>89</v>
      </c>
      <c r="I245" s="3896"/>
      <c r="J245" s="3896"/>
      <c r="K245" s="3896"/>
      <c r="L245" s="3899"/>
      <c r="M245" s="3900"/>
      <c r="N245" s="3900"/>
      <c r="O245" s="3647"/>
      <c r="P245" s="4114"/>
      <c r="Q245" s="4115"/>
      <c r="R245" s="4116"/>
      <c r="S245" s="9038"/>
      <c r="T245" s="9039" t="s">
        <v>735</v>
      </c>
      <c r="U245" s="9040"/>
      <c r="V245" s="9041"/>
      <c r="W245" s="9042"/>
      <c r="X245" s="9043"/>
      <c r="Y245" s="9044"/>
      <c r="Z245" s="9045"/>
      <c r="AA245" s="9046"/>
      <c r="AB245" s="9047"/>
      <c r="AC245" s="9048"/>
      <c r="AD245" s="9049"/>
      <c r="AE245" s="9050"/>
      <c r="AF245" s="9051"/>
      <c r="AG245" s="9052"/>
      <c r="AH245" s="9053"/>
      <c r="AI245" s="9054"/>
      <c r="AJ245" s="9055"/>
      <c r="AK245" s="9056"/>
      <c r="AL245" s="9057"/>
      <c r="AM245" s="9058"/>
      <c r="AN245" s="9059"/>
      <c r="AO245" s="9060"/>
      <c r="AP245" s="9061"/>
      <c r="AQ245" s="9062"/>
      <c r="AR245" s="9063"/>
      <c r="AS245" s="9064"/>
      <c r="AT245" s="9065"/>
      <c r="AU245" s="9066"/>
      <c r="AV245" s="9067"/>
      <c r="AW245" s="9068"/>
      <c r="AX245" s="9069"/>
      <c r="AY245" s="9070"/>
      <c r="AZ245" s="9071"/>
      <c r="BA245" s="9072"/>
      <c r="BB245" s="9073"/>
      <c r="BC245" s="9074"/>
      <c r="BD245" s="9075"/>
      <c r="BE245" s="9076"/>
      <c r="BF245" s="9077"/>
      <c r="BG245" s="9078"/>
      <c r="BH245" s="9079"/>
      <c r="BI245" s="9080"/>
      <c r="BJ245" s="9081"/>
      <c r="BK245" s="9082"/>
      <c r="BL245" s="9083"/>
      <c r="BM245" s="9084"/>
      <c r="BN245" s="9085"/>
      <c r="BO245" s="9086"/>
      <c r="BP245" s="9087"/>
      <c r="BQ245" s="9088"/>
      <c r="BR245" s="9089"/>
      <c r="BS245" s="9090"/>
      <c r="BT245" s="9091"/>
      <c r="BU245" s="9092"/>
      <c r="BV245" s="9093"/>
      <c r="BW245" s="9094"/>
      <c r="BX245" s="9095"/>
      <c r="BY245" s="9096"/>
      <c r="BZ245" s="9097"/>
      <c r="CA245" s="9098"/>
      <c r="CB245" s="9099"/>
      <c r="CC245" s="9100"/>
      <c r="CD245" s="9101"/>
      <c r="CE245" s="9102"/>
      <c r="CF245" s="9103"/>
      <c r="CG245" s="9104"/>
      <c r="CH245" s="9105"/>
      <c r="CI245" s="9106"/>
      <c r="CJ245" s="9107"/>
      <c r="CK245" s="9108"/>
      <c r="CL245" s="9109"/>
      <c r="CM245" s="9110"/>
      <c r="CN245" s="9111"/>
      <c r="CO245" s="9112"/>
      <c r="CP245" s="9113"/>
      <c r="CQ245" s="9114"/>
      <c r="CR245" s="9115"/>
      <c r="CS245" s="9116"/>
      <c r="CT245" s="9117"/>
      <c r="CU245" s="9118"/>
      <c r="CV245" s="9119"/>
      <c r="CW245" s="9120"/>
      <c r="CX245" s="9121"/>
      <c r="CY245" s="9122"/>
      <c r="CZ245" s="9123"/>
      <c r="DA245" s="9124"/>
      <c r="DB245" s="9125"/>
      <c r="DC245" s="9126"/>
      <c r="DD245" s="9127"/>
      <c r="DE245" s="9128"/>
      <c r="DF245" s="9129"/>
      <c r="DG245" s="9130"/>
      <c r="DH245" s="3656"/>
      <c r="DI245" s="3908"/>
      <c r="DJ245" s="3908" t="str">
        <f>IF(T245="","",T245)</f>
        <v>Добавить схему подключения</v>
      </c>
      <c r="DK245" s="3908"/>
      <c r="DL245" s="3908"/>
    </row>
    <row s="9131" customFormat="1" customHeight="1" ht="0.75">
      <c r="A246" s="4502"/>
      <c r="B246" s="4502"/>
      <c r="C246" s="4502"/>
      <c r="D246" s="4502"/>
      <c r="E246" s="3897"/>
      <c r="F246" s="3897" t="s">
        <v>151</v>
      </c>
      <c r="G246" s="3898"/>
      <c r="H246" s="4502"/>
      <c r="I246" s="4502"/>
      <c r="J246" s="4502"/>
      <c r="K246" s="4502"/>
      <c r="L246" s="4503"/>
      <c r="M246" s="4504"/>
      <c r="N246" s="4504"/>
      <c r="O246" s="3656"/>
      <c r="P246" s="4505"/>
      <c r="Q246" s="4506"/>
      <c r="R246" s="4505"/>
      <c r="S246" s="4507"/>
      <c r="T246" s="4508" t="s">
        <v>250</v>
      </c>
      <c r="U246" s="3645"/>
      <c r="V246" s="3645"/>
      <c r="W246" s="3645"/>
      <c r="X246" s="3645"/>
      <c r="Y246" s="3645"/>
      <c r="Z246" s="3645"/>
      <c r="AA246" s="3645"/>
      <c r="AB246" s="3645"/>
      <c r="AC246" s="3645"/>
      <c r="AD246" s="3645"/>
      <c r="AE246" s="3645"/>
      <c r="AF246" s="3645"/>
      <c r="AG246" s="3645"/>
      <c r="AH246" s="3645"/>
      <c r="AI246" s="3645"/>
      <c r="AJ246" s="3645"/>
      <c r="AK246" s="3645"/>
      <c r="AL246" s="3645"/>
      <c r="AM246" s="3645"/>
      <c r="AN246" s="3645"/>
      <c r="AO246" s="3645"/>
      <c r="AP246" s="3645"/>
      <c r="AQ246" s="3645"/>
      <c r="AR246" s="3645"/>
      <c r="AS246" s="3645"/>
      <c r="AT246" s="3645"/>
      <c r="AU246" s="3645"/>
      <c r="AV246" s="3645"/>
      <c r="AW246" s="3645"/>
      <c r="AX246" s="3645"/>
      <c r="AY246" s="3645"/>
      <c r="AZ246" s="3645"/>
      <c r="BA246" s="3645"/>
      <c r="BB246" s="3645"/>
      <c r="BC246" s="3645"/>
      <c r="BD246" s="3645"/>
      <c r="BE246" s="3645"/>
      <c r="BF246" s="3645"/>
      <c r="BG246" s="3645"/>
      <c r="BH246" s="3645"/>
      <c r="BI246" s="3645"/>
      <c r="BJ246" s="3645"/>
      <c r="BK246" s="3645"/>
      <c r="BL246" s="3645"/>
      <c r="BM246" s="3645"/>
      <c r="BN246" s="3645"/>
      <c r="BO246" s="3645"/>
      <c r="BP246" s="3645"/>
      <c r="BQ246" s="3645"/>
      <c r="BR246" s="3645"/>
      <c r="BS246" s="3645"/>
      <c r="BT246" s="3645"/>
      <c r="BU246" s="3645"/>
      <c r="BV246" s="3645"/>
      <c r="BW246" s="3645"/>
      <c r="BX246" s="3645"/>
      <c r="BY246" s="3645"/>
      <c r="BZ246" s="3645"/>
      <c r="CA246" s="3645"/>
      <c r="CB246" s="3645"/>
      <c r="CC246" s="3645"/>
      <c r="CD246" s="3645"/>
      <c r="CE246" s="3645"/>
      <c r="CF246" s="3645"/>
      <c r="CG246" s="3645"/>
      <c r="CH246" s="3645"/>
      <c r="CI246" s="3645"/>
      <c r="CJ246" s="3645"/>
      <c r="CK246" s="3645"/>
      <c r="CL246" s="3645"/>
      <c r="CM246" s="3645"/>
      <c r="CN246" s="3645"/>
      <c r="CO246" s="3645"/>
      <c r="CP246" s="3645"/>
      <c r="CQ246" s="3645"/>
      <c r="CR246" s="3645"/>
      <c r="CS246" s="3645"/>
      <c r="CT246" s="3645"/>
      <c r="CU246" s="3645"/>
      <c r="CV246" s="3645"/>
      <c r="CW246" s="3645"/>
      <c r="CX246" s="3645"/>
      <c r="CY246" s="3645"/>
      <c r="CZ246" s="3645"/>
      <c r="DA246" s="3645"/>
      <c r="DB246" s="3645"/>
      <c r="DC246" s="3645"/>
      <c r="DD246" s="3645"/>
      <c r="DE246" s="3645"/>
      <c r="DF246" s="3645"/>
      <c r="DG246" s="3645"/>
      <c r="DH246" s="3656"/>
      <c r="DI246" s="3908"/>
      <c r="DJ246" s="3908" t="str">
        <f>IF(T246="","",T246)</f>
        <v>Добавить источник для дифференциации</v>
      </c>
      <c r="DK246" s="3908"/>
      <c r="DL246" s="3908"/>
    </row>
    <row s="9132" customFormat="1" customHeight="1" ht="0.75">
      <c r="A247" s="4502"/>
      <c r="B247" s="4502"/>
      <c r="C247" s="4502"/>
      <c r="D247" s="4502"/>
      <c r="E247" s="3897"/>
      <c r="F247" s="3898" t="s">
        <v>151</v>
      </c>
      <c r="G247" s="4502"/>
      <c r="H247" s="4502"/>
      <c r="I247" s="4502"/>
      <c r="J247" s="4502"/>
      <c r="K247" s="4502"/>
      <c r="L247" s="4503"/>
      <c r="M247" s="4510"/>
      <c r="N247" s="4510"/>
      <c r="O247" s="3656"/>
      <c r="P247" s="4505"/>
      <c r="Q247" s="4506"/>
      <c r="R247" s="4505"/>
      <c r="S247" s="4511"/>
      <c r="T247" s="4512" t="s">
        <v>251</v>
      </c>
      <c r="U247" s="3646"/>
      <c r="V247" s="3646"/>
      <c r="W247" s="3646"/>
      <c r="X247" s="3646"/>
      <c r="Y247" s="3646"/>
      <c r="Z247" s="3646"/>
      <c r="AA247" s="3646"/>
      <c r="AB247" s="3646"/>
      <c r="AC247" s="3646"/>
      <c r="AD247" s="3646"/>
      <c r="AE247" s="3646"/>
      <c r="AF247" s="3646"/>
      <c r="AG247" s="3646"/>
      <c r="AH247" s="3646"/>
      <c r="AI247" s="3646"/>
      <c r="AJ247" s="3646"/>
      <c r="AK247" s="3646"/>
      <c r="AL247" s="3646"/>
      <c r="AM247" s="3646"/>
      <c r="AN247" s="3646"/>
      <c r="AO247" s="3646"/>
      <c r="AP247" s="3646"/>
      <c r="AQ247" s="3646"/>
      <c r="AR247" s="3646"/>
      <c r="AS247" s="3646"/>
      <c r="AT247" s="3646"/>
      <c r="AU247" s="3646"/>
      <c r="AV247" s="3646"/>
      <c r="AW247" s="3646"/>
      <c r="AX247" s="3646"/>
      <c r="AY247" s="3646"/>
      <c r="AZ247" s="3646"/>
      <c r="BA247" s="3646"/>
      <c r="BB247" s="3646"/>
      <c r="BC247" s="3646"/>
      <c r="BD247" s="3646"/>
      <c r="BE247" s="3646"/>
      <c r="BF247" s="3646"/>
      <c r="BG247" s="3646"/>
      <c r="BH247" s="3646"/>
      <c r="BI247" s="3646"/>
      <c r="BJ247" s="3646"/>
      <c r="BK247" s="3646"/>
      <c r="BL247" s="3646"/>
      <c r="BM247" s="3646"/>
      <c r="BN247" s="3646"/>
      <c r="BO247" s="3646"/>
      <c r="BP247" s="3646"/>
      <c r="BQ247" s="3646"/>
      <c r="BR247" s="3646"/>
      <c r="BS247" s="3646"/>
      <c r="BT247" s="3646"/>
      <c r="BU247" s="3646"/>
      <c r="BV247" s="3646"/>
      <c r="BW247" s="3646"/>
      <c r="BX247" s="3646"/>
      <c r="BY247" s="3646"/>
      <c r="BZ247" s="3646"/>
      <c r="CA247" s="3646"/>
      <c r="CB247" s="3646"/>
      <c r="CC247" s="3646"/>
      <c r="CD247" s="3646"/>
      <c r="CE247" s="3646"/>
      <c r="CF247" s="3646"/>
      <c r="CG247" s="3646"/>
      <c r="CH247" s="3646"/>
      <c r="CI247" s="3646"/>
      <c r="CJ247" s="3646"/>
      <c r="CK247" s="3646"/>
      <c r="CL247" s="3646"/>
      <c r="CM247" s="3646"/>
      <c r="CN247" s="3646"/>
      <c r="CO247" s="3646"/>
      <c r="CP247" s="3646"/>
      <c r="CQ247" s="3646"/>
      <c r="CR247" s="3646"/>
      <c r="CS247" s="3646"/>
      <c r="CT247" s="3646"/>
      <c r="CU247" s="3646"/>
      <c r="CV247" s="3646"/>
      <c r="CW247" s="3646"/>
      <c r="CX247" s="3646"/>
      <c r="CY247" s="3646"/>
      <c r="CZ247" s="3646"/>
      <c r="DA247" s="3646"/>
      <c r="DB247" s="3646"/>
      <c r="DC247" s="3646"/>
      <c r="DD247" s="3646"/>
      <c r="DE247" s="3646"/>
      <c r="DF247" s="3646"/>
      <c r="DG247" s="3646"/>
      <c r="DH247" s="3656"/>
      <c r="DI247" s="3908"/>
      <c r="DJ247" s="3908" t="str">
        <f>IF(T247="","",T247)</f>
        <v>Добавить централизованную систему для дифференциации</v>
      </c>
      <c r="DK247" s="3908"/>
      <c r="DL247" s="3908"/>
    </row>
    <row s="9133" customFormat="1" customHeight="1" ht="21">
      <c r="A248" s="3896"/>
      <c r="B248" s="3896" t="s">
        <v>303</v>
      </c>
      <c r="C248" s="3896"/>
      <c r="D248" s="3896"/>
      <c r="E248" s="3897"/>
      <c r="F248" s="3898" t="s">
        <v>159</v>
      </c>
      <c r="G248" s="3896"/>
      <c r="H248" s="3896"/>
      <c r="I248" s="3896"/>
      <c r="J248" s="3896"/>
      <c r="K248" s="3896"/>
      <c r="L248" s="3899"/>
      <c r="M248" s="3900"/>
      <c r="N248" s="3900"/>
      <c r="O248" s="3900"/>
      <c r="P248" s="4211"/>
      <c r="Q248" s="3902"/>
      <c r="R248" s="3903"/>
      <c r="S248" s="3904" t="str">
        <f>INDEX(PT_DIFFERENTIATION_NUM_TER,MATCH(B248,PT_DIFFERENTIATION_TER_ID,0))</f>
        <v>1.14</v>
      </c>
      <c r="T248" s="4212" t="s">
        <v>719</v>
      </c>
      <c r="U248" s="3906"/>
      <c r="V248" s="3414"/>
      <c r="W248" s="3415"/>
      <c r="X248" s="3415"/>
      <c r="Y248" s="3415"/>
      <c r="Z248" s="3415"/>
      <c r="AA248" s="3415"/>
      <c r="AB248" s="3415"/>
      <c r="AC248" s="3416"/>
      <c r="AD248" s="3414" t="str">
        <f>INDEX(PT_DIFFERENTIATION_TER,MATCH(B248,PT_DIFFERENTIATION_TER_ID,0))</f>
        <v>Территория 14</v>
      </c>
      <c r="AE248" s="3415"/>
      <c r="AF248" s="3415"/>
      <c r="AG248" s="3415"/>
      <c r="AH248" s="3415"/>
      <c r="AI248" s="3415"/>
      <c r="AJ248" s="3415"/>
      <c r="AK248" s="3415"/>
      <c r="AL248" s="3414"/>
      <c r="AM248" s="3415"/>
      <c r="AN248" s="3415"/>
      <c r="AO248" s="3415"/>
      <c r="AP248" s="3415"/>
      <c r="AQ248" s="3415"/>
      <c r="AR248" s="3415"/>
      <c r="AS248" s="3416"/>
      <c r="AT248" s="3414"/>
      <c r="AU248" s="3415"/>
      <c r="AV248" s="3415"/>
      <c r="AW248" s="3415"/>
      <c r="AX248" s="3415"/>
      <c r="AY248" s="3415"/>
      <c r="AZ248" s="3415"/>
      <c r="BA248" s="3416"/>
      <c r="BB248" s="3414"/>
      <c r="BC248" s="3415"/>
      <c r="BD248" s="3415"/>
      <c r="BE248" s="3415"/>
      <c r="BF248" s="3415"/>
      <c r="BG248" s="3415"/>
      <c r="BH248" s="3415"/>
      <c r="BI248" s="3416"/>
      <c r="BJ248" s="3414"/>
      <c r="BK248" s="3415"/>
      <c r="BL248" s="3415"/>
      <c r="BM248" s="3415"/>
      <c r="BN248" s="3415"/>
      <c r="BO248" s="3415"/>
      <c r="BP248" s="3415"/>
      <c r="BQ248" s="3416"/>
      <c r="BR248" s="3414"/>
      <c r="BS248" s="3415"/>
      <c r="BT248" s="3415"/>
      <c r="BU248" s="3415"/>
      <c r="BV248" s="3415"/>
      <c r="BW248" s="3415"/>
      <c r="BX248" s="3415"/>
      <c r="BY248" s="3416"/>
      <c r="BZ248" s="3414"/>
      <c r="CA248" s="3415"/>
      <c r="CB248" s="3415"/>
      <c r="CC248" s="3415"/>
      <c r="CD248" s="3415"/>
      <c r="CE248" s="3415"/>
      <c r="CF248" s="3415"/>
      <c r="CG248" s="3416"/>
      <c r="CH248" s="3414"/>
      <c r="CI248" s="3415"/>
      <c r="CJ248" s="3415"/>
      <c r="CK248" s="3415"/>
      <c r="CL248" s="3415"/>
      <c r="CM248" s="3415"/>
      <c r="CN248" s="3415"/>
      <c r="CO248" s="3416"/>
      <c r="CP248" s="3414"/>
      <c r="CQ248" s="3415"/>
      <c r="CR248" s="3415"/>
      <c r="CS248" s="3415"/>
      <c r="CT248" s="3415"/>
      <c r="CU248" s="3415"/>
      <c r="CV248" s="3415"/>
      <c r="CW248" s="3416"/>
      <c r="CX248" s="3414"/>
      <c r="CY248" s="3415"/>
      <c r="CZ248" s="3415"/>
      <c r="DA248" s="3415"/>
      <c r="DB248" s="3415"/>
      <c r="DC248" s="3415"/>
      <c r="DD248" s="3415"/>
      <c r="DE248" s="3416"/>
      <c r="DF248" s="3416"/>
      <c r="DG248" s="3907" t="s">
        <v>720</v>
      </c>
      <c r="DH248" s="3656"/>
      <c r="DI248" s="3908"/>
      <c r="DJ248" s="3908" t="str">
        <f>IF(T248="","",T248)</f>
        <v>Территория действия тарифа</v>
      </c>
      <c r="DK248" s="3908"/>
      <c r="DL248" s="3908"/>
    </row>
    <row s="9134" customFormat="1" customHeight="1" ht="23.25">
      <c r="A249" s="3896"/>
      <c r="B249" s="3896"/>
      <c r="C249" s="3896" t="s">
        <v>304</v>
      </c>
      <c r="D249" s="3896"/>
      <c r="E249" s="3897"/>
      <c r="F249" s="3897" t="s">
        <v>155</v>
      </c>
      <c r="G249" s="3898">
        <v>1</v>
      </c>
      <c r="H249" s="3896"/>
      <c r="I249" s="3896"/>
      <c r="J249" s="3896"/>
      <c r="K249" s="3896"/>
      <c r="L249" s="3899"/>
      <c r="M249" s="3900"/>
      <c r="N249" s="3900"/>
      <c r="O249" s="3900"/>
      <c r="P249" s="3901"/>
      <c r="Q249" s="3902"/>
      <c r="R249" s="3903"/>
      <c r="S249" s="3904" t="str">
        <f>INDEX(PT_DIFFERENTIATION_NUM_CS,MATCH(C249,PT_DIFFERENTIATION_CS_ID,0))</f>
        <v>1.14.1</v>
      </c>
      <c r="T249" s="4214" t="s">
        <v>721</v>
      </c>
      <c r="U249" s="3906"/>
      <c r="V249" s="3414"/>
      <c r="W249" s="3415"/>
      <c r="X249" s="3415"/>
      <c r="Y249" s="3415"/>
      <c r="Z249" s="3415"/>
      <c r="AA249" s="3415"/>
      <c r="AB249" s="3415"/>
      <c r="AC249" s="3416"/>
      <c r="AD249" s="3414" t="str">
        <f>INDEX(PT_DIFFERENTIATION_CS,MATCH(C249,PT_DIFFERENTIATION_CS_ID,0))</f>
        <v>без дифференциации</v>
      </c>
      <c r="AE249" s="3415"/>
      <c r="AF249" s="3415"/>
      <c r="AG249" s="3415"/>
      <c r="AH249" s="3415"/>
      <c r="AI249" s="3415"/>
      <c r="AJ249" s="3415"/>
      <c r="AK249" s="3415"/>
      <c r="AL249" s="3414"/>
      <c r="AM249" s="3415"/>
      <c r="AN249" s="3415"/>
      <c r="AO249" s="3415"/>
      <c r="AP249" s="3415"/>
      <c r="AQ249" s="3415"/>
      <c r="AR249" s="3415"/>
      <c r="AS249" s="3416"/>
      <c r="AT249" s="3414"/>
      <c r="AU249" s="3415"/>
      <c r="AV249" s="3415"/>
      <c r="AW249" s="3415"/>
      <c r="AX249" s="3415"/>
      <c r="AY249" s="3415"/>
      <c r="AZ249" s="3415"/>
      <c r="BA249" s="3416"/>
      <c r="BB249" s="3414"/>
      <c r="BC249" s="3415"/>
      <c r="BD249" s="3415"/>
      <c r="BE249" s="3415"/>
      <c r="BF249" s="3415"/>
      <c r="BG249" s="3415"/>
      <c r="BH249" s="3415"/>
      <c r="BI249" s="3416"/>
      <c r="BJ249" s="3414"/>
      <c r="BK249" s="3415"/>
      <c r="BL249" s="3415"/>
      <c r="BM249" s="3415"/>
      <c r="BN249" s="3415"/>
      <c r="BO249" s="3415"/>
      <c r="BP249" s="3415"/>
      <c r="BQ249" s="3416"/>
      <c r="BR249" s="3414"/>
      <c r="BS249" s="3415"/>
      <c r="BT249" s="3415"/>
      <c r="BU249" s="3415"/>
      <c r="BV249" s="3415"/>
      <c r="BW249" s="3415"/>
      <c r="BX249" s="3415"/>
      <c r="BY249" s="3416"/>
      <c r="BZ249" s="3414"/>
      <c r="CA249" s="3415"/>
      <c r="CB249" s="3415"/>
      <c r="CC249" s="3415"/>
      <c r="CD249" s="3415"/>
      <c r="CE249" s="3415"/>
      <c r="CF249" s="3415"/>
      <c r="CG249" s="3416"/>
      <c r="CH249" s="3414"/>
      <c r="CI249" s="3415"/>
      <c r="CJ249" s="3415"/>
      <c r="CK249" s="3415"/>
      <c r="CL249" s="3415"/>
      <c r="CM249" s="3415"/>
      <c r="CN249" s="3415"/>
      <c r="CO249" s="3416"/>
      <c r="CP249" s="3414"/>
      <c r="CQ249" s="3415"/>
      <c r="CR249" s="3415"/>
      <c r="CS249" s="3415"/>
      <c r="CT249" s="3415"/>
      <c r="CU249" s="3415"/>
      <c r="CV249" s="3415"/>
      <c r="CW249" s="3416"/>
      <c r="CX249" s="3414"/>
      <c r="CY249" s="3415"/>
      <c r="CZ249" s="3415"/>
      <c r="DA249" s="3415"/>
      <c r="DB249" s="3415"/>
      <c r="DC249" s="3415"/>
      <c r="DD249" s="3415"/>
      <c r="DE249" s="3416"/>
      <c r="DF249" s="3416"/>
      <c r="DG249" s="3907" t="s">
        <v>722</v>
      </c>
      <c r="DH249" s="3656"/>
      <c r="DI249" s="3908"/>
      <c r="DJ249" s="3908" t="str">
        <f>IF(T249="","",T249)</f>
        <v>Наименование системы теплоснабжения </v>
      </c>
      <c r="DK249" s="3908"/>
      <c r="DL249" s="3908"/>
    </row>
    <row s="9135" customFormat="1" customHeight="1" ht="21">
      <c r="A250" s="3896"/>
      <c r="B250" s="3896"/>
      <c r="C250" s="3896"/>
      <c r="D250" s="3896" t="s">
        <v>305</v>
      </c>
      <c r="E250" s="3897"/>
      <c r="F250" s="3897" t="s">
        <v>155</v>
      </c>
      <c r="G250" s="3897"/>
      <c r="H250" s="3898">
        <v>1</v>
      </c>
      <c r="I250" s="3896"/>
      <c r="J250" s="3896"/>
      <c r="K250" s="3896"/>
      <c r="L250" s="3899"/>
      <c r="M250" s="3900"/>
      <c r="N250" s="3900"/>
      <c r="O250" s="3900"/>
      <c r="P250" s="3901"/>
      <c r="Q250" s="3902"/>
      <c r="R250" s="3903"/>
      <c r="S250" s="3904" t="str">
        <f>INDEX(PT_DIFFERENTIATION_NUM_IST_TE,MATCH(D250,PT_DIFFERENTIATION_IST_TE_ID,0))</f>
        <v>1.14.1.1</v>
      </c>
      <c r="T250" s="3905" t="s">
        <v>723</v>
      </c>
      <c r="U250" s="3906"/>
      <c r="V250" s="3414"/>
      <c r="W250" s="3415"/>
      <c r="X250" s="3415"/>
      <c r="Y250" s="3415"/>
      <c r="Z250" s="3415"/>
      <c r="AA250" s="3415"/>
      <c r="AB250" s="3415"/>
      <c r="AC250" s="3416"/>
      <c r="AD250" s="3414" t="str">
        <f>INDEX(PT_DIFFERENTIATION_IST_TE,MATCH(D250,PT_DIFFERENTIATION_IST_TE_ID,0))</f>
        <v>без дифференциации</v>
      </c>
      <c r="AE250" s="3415"/>
      <c r="AF250" s="3415"/>
      <c r="AG250" s="3415"/>
      <c r="AH250" s="3415"/>
      <c r="AI250" s="3415"/>
      <c r="AJ250" s="3415"/>
      <c r="AK250" s="3415"/>
      <c r="AL250" s="3414"/>
      <c r="AM250" s="3415"/>
      <c r="AN250" s="3415"/>
      <c r="AO250" s="3415"/>
      <c r="AP250" s="3415"/>
      <c r="AQ250" s="3415"/>
      <c r="AR250" s="3415"/>
      <c r="AS250" s="3416"/>
      <c r="AT250" s="3414"/>
      <c r="AU250" s="3415"/>
      <c r="AV250" s="3415"/>
      <c r="AW250" s="3415"/>
      <c r="AX250" s="3415"/>
      <c r="AY250" s="3415"/>
      <c r="AZ250" s="3415"/>
      <c r="BA250" s="3416"/>
      <c r="BB250" s="3414"/>
      <c r="BC250" s="3415"/>
      <c r="BD250" s="3415"/>
      <c r="BE250" s="3415"/>
      <c r="BF250" s="3415"/>
      <c r="BG250" s="3415"/>
      <c r="BH250" s="3415"/>
      <c r="BI250" s="3416"/>
      <c r="BJ250" s="3414"/>
      <c r="BK250" s="3415"/>
      <c r="BL250" s="3415"/>
      <c r="BM250" s="3415"/>
      <c r="BN250" s="3415"/>
      <c r="BO250" s="3415"/>
      <c r="BP250" s="3415"/>
      <c r="BQ250" s="3416"/>
      <c r="BR250" s="3414"/>
      <c r="BS250" s="3415"/>
      <c r="BT250" s="3415"/>
      <c r="BU250" s="3415"/>
      <c r="BV250" s="3415"/>
      <c r="BW250" s="3415"/>
      <c r="BX250" s="3415"/>
      <c r="BY250" s="3416"/>
      <c r="BZ250" s="3414"/>
      <c r="CA250" s="3415"/>
      <c r="CB250" s="3415"/>
      <c r="CC250" s="3415"/>
      <c r="CD250" s="3415"/>
      <c r="CE250" s="3415"/>
      <c r="CF250" s="3415"/>
      <c r="CG250" s="3416"/>
      <c r="CH250" s="3414"/>
      <c r="CI250" s="3415"/>
      <c r="CJ250" s="3415"/>
      <c r="CK250" s="3415"/>
      <c r="CL250" s="3415"/>
      <c r="CM250" s="3415"/>
      <c r="CN250" s="3415"/>
      <c r="CO250" s="3416"/>
      <c r="CP250" s="3414"/>
      <c r="CQ250" s="3415"/>
      <c r="CR250" s="3415"/>
      <c r="CS250" s="3415"/>
      <c r="CT250" s="3415"/>
      <c r="CU250" s="3415"/>
      <c r="CV250" s="3415"/>
      <c r="CW250" s="3416"/>
      <c r="CX250" s="3414"/>
      <c r="CY250" s="3415"/>
      <c r="CZ250" s="3415"/>
      <c r="DA250" s="3415"/>
      <c r="DB250" s="3415"/>
      <c r="DC250" s="3415"/>
      <c r="DD250" s="3415"/>
      <c r="DE250" s="3416"/>
      <c r="DF250" s="3416"/>
      <c r="DG250" s="3907" t="s">
        <v>724</v>
      </c>
      <c r="DH250" s="3656"/>
      <c r="DI250" s="3908"/>
      <c r="DJ250" s="3908" t="str">
        <f>IF(T250="","",T250)</f>
        <v>Источник тепловой энергии  </v>
      </c>
      <c r="DK250" s="3908"/>
      <c r="DL250" s="3908"/>
    </row>
    <row s="9136" customFormat="1" customHeight="1" ht="47.25">
      <c r="A251" s="3896"/>
      <c r="B251" s="3896"/>
      <c r="C251" s="3896"/>
      <c r="D251" s="3896"/>
      <c r="E251" s="3897"/>
      <c r="F251" s="3897" t="s">
        <v>155</v>
      </c>
      <c r="G251" s="3897"/>
      <c r="H251" s="3897"/>
      <c r="I251" s="3910" t="str">
        <f>S250&amp;".1"</f>
        <v>1.14.1.1.1</v>
      </c>
      <c r="J251" s="3896"/>
      <c r="K251" s="3896"/>
      <c r="L251" s="3899" t="s">
        <v>725</v>
      </c>
      <c r="M251" s="3647"/>
      <c r="N251" s="3911"/>
      <c r="O251" s="3911"/>
      <c r="P251" s="3912">
        <v>1</v>
      </c>
      <c r="Q251" s="3912"/>
      <c r="R251" s="3913"/>
      <c r="S251" s="3904" t="str">
        <f>$I251</f>
        <v>1.14.1.1.1</v>
      </c>
      <c r="T251" s="3914" t="s">
        <v>726</v>
      </c>
      <c r="U251" s="3906"/>
      <c r="V251" s="3419"/>
      <c r="W251" s="3420"/>
      <c r="X251" s="3420"/>
      <c r="Y251" s="3420"/>
      <c r="Z251" s="3420"/>
      <c r="AA251" s="3420"/>
      <c r="AB251" s="3420"/>
      <c r="AC251" s="3421"/>
      <c r="AD251" s="3419" t="s">
        <v>768</v>
      </c>
      <c r="AE251" s="3420"/>
      <c r="AF251" s="3420"/>
      <c r="AG251" s="3420"/>
      <c r="AH251" s="3420"/>
      <c r="AI251" s="3420"/>
      <c r="AJ251" s="3420"/>
      <c r="AK251" s="3420"/>
      <c r="AL251" s="3419"/>
      <c r="AM251" s="3420"/>
      <c r="AN251" s="3420"/>
      <c r="AO251" s="3420"/>
      <c r="AP251" s="3420"/>
      <c r="AQ251" s="3420"/>
      <c r="AR251" s="3420"/>
      <c r="AS251" s="3421"/>
      <c r="AT251" s="3419"/>
      <c r="AU251" s="3420"/>
      <c r="AV251" s="3420"/>
      <c r="AW251" s="3420"/>
      <c r="AX251" s="3420"/>
      <c r="AY251" s="3420"/>
      <c r="AZ251" s="3420"/>
      <c r="BA251" s="3421"/>
      <c r="BB251" s="3419"/>
      <c r="BC251" s="3420"/>
      <c r="BD251" s="3420"/>
      <c r="BE251" s="3420"/>
      <c r="BF251" s="3420"/>
      <c r="BG251" s="3420"/>
      <c r="BH251" s="3420"/>
      <c r="BI251" s="3421"/>
      <c r="BJ251" s="3419"/>
      <c r="BK251" s="3420"/>
      <c r="BL251" s="3420"/>
      <c r="BM251" s="3420"/>
      <c r="BN251" s="3420"/>
      <c r="BO251" s="3420"/>
      <c r="BP251" s="3420"/>
      <c r="BQ251" s="3421"/>
      <c r="BR251" s="3419"/>
      <c r="BS251" s="3420"/>
      <c r="BT251" s="3420"/>
      <c r="BU251" s="3420"/>
      <c r="BV251" s="3420"/>
      <c r="BW251" s="3420"/>
      <c r="BX251" s="3420"/>
      <c r="BY251" s="3421"/>
      <c r="BZ251" s="3419"/>
      <c r="CA251" s="3420"/>
      <c r="CB251" s="3420"/>
      <c r="CC251" s="3420"/>
      <c r="CD251" s="3420"/>
      <c r="CE251" s="3420"/>
      <c r="CF251" s="3420"/>
      <c r="CG251" s="3421"/>
      <c r="CH251" s="3419"/>
      <c r="CI251" s="3420"/>
      <c r="CJ251" s="3420"/>
      <c r="CK251" s="3420"/>
      <c r="CL251" s="3420"/>
      <c r="CM251" s="3420"/>
      <c r="CN251" s="3420"/>
      <c r="CO251" s="3421"/>
      <c r="CP251" s="3419"/>
      <c r="CQ251" s="3420"/>
      <c r="CR251" s="3420"/>
      <c r="CS251" s="3420"/>
      <c r="CT251" s="3420"/>
      <c r="CU251" s="3420"/>
      <c r="CV251" s="3420"/>
      <c r="CW251" s="3421"/>
      <c r="CX251" s="3419"/>
      <c r="CY251" s="3420"/>
      <c r="CZ251" s="3420"/>
      <c r="DA251" s="3420"/>
      <c r="DB251" s="3420"/>
      <c r="DC251" s="3420"/>
      <c r="DD251" s="3420"/>
      <c r="DE251" s="3421"/>
      <c r="DF251" s="3421"/>
      <c r="DG251" s="3907" t="s">
        <v>727</v>
      </c>
      <c r="DH251" s="3656"/>
      <c r="DI251" s="3908"/>
      <c r="DJ251" s="3908" t="str">
        <f>IF(T251="","",T251)</f>
        <v>Схема подключения теплопотребляющей установки к коллектору источника тепловой энергии</v>
      </c>
      <c r="DK251" s="3908"/>
      <c r="DL251" s="3908"/>
    </row>
    <row s="9137" customFormat="1" customHeight="1" ht="21">
      <c r="A252" s="3896"/>
      <c r="B252" s="3896"/>
      <c r="C252" s="3896"/>
      <c r="D252" s="3896"/>
      <c r="E252" s="3897"/>
      <c r="F252" s="3897" t="s">
        <v>155</v>
      </c>
      <c r="G252" s="3897"/>
      <c r="H252" s="3897"/>
      <c r="I252" s="3916"/>
      <c r="J252" s="3910" t="str">
        <f>I251&amp;".1"</f>
        <v>1.14.1.1.1.1</v>
      </c>
      <c r="K252" s="3896"/>
      <c r="L252" s="3899" t="s">
        <v>728</v>
      </c>
      <c r="M252" s="3647"/>
      <c r="N252" s="3647"/>
      <c r="O252" s="3911"/>
      <c r="P252" s="3912"/>
      <c r="Q252" s="3912">
        <v>1</v>
      </c>
      <c r="R252" s="3917"/>
      <c r="S252" s="3904" t="str">
        <f>$J252</f>
        <v>1.14.1.1.1.1</v>
      </c>
      <c r="T252" s="3918" t="s">
        <v>729</v>
      </c>
      <c r="U252" s="3906"/>
      <c r="V252" s="3419"/>
      <c r="W252" s="3420"/>
      <c r="X252" s="3420"/>
      <c r="Y252" s="3420"/>
      <c r="Z252" s="3420"/>
      <c r="AA252" s="3420"/>
      <c r="AB252" s="3420"/>
      <c r="AC252" s="3421"/>
      <c r="AD252" s="3419" t="s">
        <v>769</v>
      </c>
      <c r="AE252" s="3420"/>
      <c r="AF252" s="3420"/>
      <c r="AG252" s="3420"/>
      <c r="AH252" s="3420"/>
      <c r="AI252" s="3420"/>
      <c r="AJ252" s="3420"/>
      <c r="AK252" s="3420"/>
      <c r="AL252" s="3419"/>
      <c r="AM252" s="3420"/>
      <c r="AN252" s="3420"/>
      <c r="AO252" s="3420"/>
      <c r="AP252" s="3420"/>
      <c r="AQ252" s="3420"/>
      <c r="AR252" s="3420"/>
      <c r="AS252" s="3421"/>
      <c r="AT252" s="3419"/>
      <c r="AU252" s="3420"/>
      <c r="AV252" s="3420"/>
      <c r="AW252" s="3420"/>
      <c r="AX252" s="3420"/>
      <c r="AY252" s="3420"/>
      <c r="AZ252" s="3420"/>
      <c r="BA252" s="3421"/>
      <c r="BB252" s="3419"/>
      <c r="BC252" s="3420"/>
      <c r="BD252" s="3420"/>
      <c r="BE252" s="3420"/>
      <c r="BF252" s="3420"/>
      <c r="BG252" s="3420"/>
      <c r="BH252" s="3420"/>
      <c r="BI252" s="3421"/>
      <c r="BJ252" s="3419"/>
      <c r="BK252" s="3420"/>
      <c r="BL252" s="3420"/>
      <c r="BM252" s="3420"/>
      <c r="BN252" s="3420"/>
      <c r="BO252" s="3420"/>
      <c r="BP252" s="3420"/>
      <c r="BQ252" s="3421"/>
      <c r="BR252" s="3419"/>
      <c r="BS252" s="3420"/>
      <c r="BT252" s="3420"/>
      <c r="BU252" s="3420"/>
      <c r="BV252" s="3420"/>
      <c r="BW252" s="3420"/>
      <c r="BX252" s="3420"/>
      <c r="BY252" s="3421"/>
      <c r="BZ252" s="3419"/>
      <c r="CA252" s="3420"/>
      <c r="CB252" s="3420"/>
      <c r="CC252" s="3420"/>
      <c r="CD252" s="3420"/>
      <c r="CE252" s="3420"/>
      <c r="CF252" s="3420"/>
      <c r="CG252" s="3421"/>
      <c r="CH252" s="3419"/>
      <c r="CI252" s="3420"/>
      <c r="CJ252" s="3420"/>
      <c r="CK252" s="3420"/>
      <c r="CL252" s="3420"/>
      <c r="CM252" s="3420"/>
      <c r="CN252" s="3420"/>
      <c r="CO252" s="3421"/>
      <c r="CP252" s="3419"/>
      <c r="CQ252" s="3420"/>
      <c r="CR252" s="3420"/>
      <c r="CS252" s="3420"/>
      <c r="CT252" s="3420"/>
      <c r="CU252" s="3420"/>
      <c r="CV252" s="3420"/>
      <c r="CW252" s="3421"/>
      <c r="CX252" s="3419"/>
      <c r="CY252" s="3420"/>
      <c r="CZ252" s="3420"/>
      <c r="DA252" s="3420"/>
      <c r="DB252" s="3420"/>
      <c r="DC252" s="3420"/>
      <c r="DD252" s="3420"/>
      <c r="DE252" s="3421"/>
      <c r="DF252" s="3421"/>
      <c r="DG252" s="3907" t="s">
        <v>730</v>
      </c>
      <c r="DH252" s="3656"/>
      <c r="DI252" s="3908"/>
      <c r="DJ252" s="3908" t="str">
        <f>IF(T252="","",T252)</f>
        <v>Группа потребителей</v>
      </c>
      <c r="DK252" s="3908"/>
      <c r="DL252" s="3908"/>
    </row>
    <row s="9138" customFormat="1" customHeight="1" ht="21">
      <c r="A253" s="3896"/>
      <c r="B253" s="3896"/>
      <c r="C253" s="3896"/>
      <c r="D253" s="3896"/>
      <c r="E253" s="3897"/>
      <c r="F253" s="3897" t="s">
        <v>155</v>
      </c>
      <c r="G253" s="3897"/>
      <c r="H253" s="3897"/>
      <c r="I253" s="3916"/>
      <c r="J253" s="3916"/>
      <c r="K253" s="3910" t="str">
        <f>J252&amp;".1"</f>
        <v>1.14.1.1.1.1.1</v>
      </c>
      <c r="L253" s="3899" t="s">
        <v>731</v>
      </c>
      <c r="M253" s="3647"/>
      <c r="N253" s="3647"/>
      <c r="O253" s="3647"/>
      <c r="P253" s="3912"/>
      <c r="Q253" s="3912"/>
      <c r="R253" s="3917">
        <v>1</v>
      </c>
      <c r="S253" s="3904" t="str">
        <f>$K253</f>
        <v>1.14.1.1.1.1.1</v>
      </c>
      <c r="T253" s="3920" t="s">
        <v>770</v>
      </c>
      <c r="U253" s="3906"/>
      <c r="V253" s="3422"/>
      <c r="W253" s="3423"/>
      <c r="X253" s="3422"/>
      <c r="Y253" s="3424"/>
      <c r="Z253" s="3425"/>
      <c r="AA253" s="2871" t="s">
        <v>61</v>
      </c>
      <c r="AB253" s="3425"/>
      <c r="AC253" s="2871" t="s">
        <v>61</v>
      </c>
      <c r="AD253" s="3422">
        <v>3619.76</v>
      </c>
      <c r="AE253" s="3423"/>
      <c r="AF253" s="3422"/>
      <c r="AG253" s="3424"/>
      <c r="AH253" s="3425">
        <v>45292</v>
      </c>
      <c r="AI253" s="2871" t="s">
        <v>61</v>
      </c>
      <c r="AJ253" s="3425">
        <v>45473</v>
      </c>
      <c r="AK253" s="2871" t="s">
        <v>61</v>
      </c>
      <c r="AL253" s="3422">
        <v>4064.99</v>
      </c>
      <c r="AM253" s="3423"/>
      <c r="AN253" s="3422"/>
      <c r="AO253" s="3424"/>
      <c r="AP253" s="3425">
        <v>45474</v>
      </c>
      <c r="AQ253" s="2871" t="s">
        <v>61</v>
      </c>
      <c r="AR253" s="3425">
        <v>45657</v>
      </c>
      <c r="AS253" s="2871" t="s">
        <v>61</v>
      </c>
      <c r="AT253" s="3422">
        <v>4064.99</v>
      </c>
      <c r="AU253" s="3423"/>
      <c r="AV253" s="3422"/>
      <c r="AW253" s="3424"/>
      <c r="AX253" s="3425">
        <v>45658</v>
      </c>
      <c r="AY253" s="2871" t="s">
        <v>61</v>
      </c>
      <c r="AZ253" s="3425">
        <v>45838</v>
      </c>
      <c r="BA253" s="2871" t="s">
        <v>61</v>
      </c>
      <c r="BB253" s="3422">
        <v>4235.72</v>
      </c>
      <c r="BC253" s="3423"/>
      <c r="BD253" s="3422"/>
      <c r="BE253" s="3424"/>
      <c r="BF253" s="3425">
        <v>45839</v>
      </c>
      <c r="BG253" s="2871" t="s">
        <v>61</v>
      </c>
      <c r="BH253" s="3425">
        <v>46022</v>
      </c>
      <c r="BI253" s="2871" t="s">
        <v>61</v>
      </c>
      <c r="BJ253" s="3422">
        <v>4235.72</v>
      </c>
      <c r="BK253" s="3423"/>
      <c r="BL253" s="3422"/>
      <c r="BM253" s="3424"/>
      <c r="BN253" s="3425">
        <v>46023</v>
      </c>
      <c r="BO253" s="2871" t="s">
        <v>61</v>
      </c>
      <c r="BP253" s="3425">
        <v>46203</v>
      </c>
      <c r="BQ253" s="2871" t="s">
        <v>61</v>
      </c>
      <c r="BR253" s="3422">
        <v>4405.15</v>
      </c>
      <c r="BS253" s="3423"/>
      <c r="BT253" s="3422"/>
      <c r="BU253" s="3424"/>
      <c r="BV253" s="3425">
        <v>46204</v>
      </c>
      <c r="BW253" s="2871" t="s">
        <v>61</v>
      </c>
      <c r="BX253" s="3425">
        <v>46387</v>
      </c>
      <c r="BY253" s="2871" t="s">
        <v>61</v>
      </c>
      <c r="BZ253" s="3422">
        <v>4405.15</v>
      </c>
      <c r="CA253" s="3423"/>
      <c r="CB253" s="3422"/>
      <c r="CC253" s="3424"/>
      <c r="CD253" s="3425">
        <v>46388</v>
      </c>
      <c r="CE253" s="2871" t="s">
        <v>61</v>
      </c>
      <c r="CF253" s="3425">
        <v>46568</v>
      </c>
      <c r="CG253" s="2871" t="s">
        <v>61</v>
      </c>
      <c r="CH253" s="3422">
        <v>4581.36</v>
      </c>
      <c r="CI253" s="3423"/>
      <c r="CJ253" s="3422"/>
      <c r="CK253" s="3424"/>
      <c r="CL253" s="3425">
        <v>46569</v>
      </c>
      <c r="CM253" s="2871" t="s">
        <v>61</v>
      </c>
      <c r="CN253" s="3425">
        <v>46752</v>
      </c>
      <c r="CO253" s="2871" t="s">
        <v>61</v>
      </c>
      <c r="CP253" s="3422">
        <v>4581.36</v>
      </c>
      <c r="CQ253" s="3423"/>
      <c r="CR253" s="3422"/>
      <c r="CS253" s="3424"/>
      <c r="CT253" s="3425">
        <v>46753</v>
      </c>
      <c r="CU253" s="2871" t="s">
        <v>61</v>
      </c>
      <c r="CV253" s="3425">
        <v>46934</v>
      </c>
      <c r="CW253" s="2871" t="s">
        <v>61</v>
      </c>
      <c r="CX253" s="3422">
        <v>4764.61</v>
      </c>
      <c r="CY253" s="3423"/>
      <c r="CZ253" s="3422"/>
      <c r="DA253" s="3424"/>
      <c r="DB253" s="3425">
        <v>46935</v>
      </c>
      <c r="DC253" s="2871" t="s">
        <v>61</v>
      </c>
      <c r="DD253" s="3425">
        <v>47118</v>
      </c>
      <c r="DE253" s="2871" t="s">
        <v>61</v>
      </c>
      <c r="DF253" s="3423"/>
      <c r="DG253" s="3921" t="s">
        <v>732</v>
      </c>
      <c r="DH253" s="3656">
        <f>STRCHECKDATE(V254:DF254)</f>
      </c>
      <c r="DI253" s="3908"/>
      <c r="DJ253" s="3908" t="str">
        <f>IF(T253="","",T253)</f>
        <v>вода</v>
      </c>
      <c r="DK253" s="3908"/>
      <c r="DL253" s="3908"/>
    </row>
    <row s="9139" customFormat="1" customHeight="1" ht="0.75">
      <c r="A254" s="3896"/>
      <c r="B254" s="3896"/>
      <c r="C254" s="3896"/>
      <c r="D254" s="3896"/>
      <c r="E254" s="3897"/>
      <c r="F254" s="3897" t="s">
        <v>155</v>
      </c>
      <c r="G254" s="3897"/>
      <c r="H254" s="3897"/>
      <c r="I254" s="3916"/>
      <c r="J254" s="3916"/>
      <c r="K254" s="3910"/>
      <c r="L254" s="3899"/>
      <c r="M254" s="3647"/>
      <c r="N254" s="3647"/>
      <c r="O254" s="3647"/>
      <c r="P254" s="3912"/>
      <c r="Q254" s="3912"/>
      <c r="R254" s="3917"/>
      <c r="S254" s="3923"/>
      <c r="T254" s="3906"/>
      <c r="U254" s="3906"/>
      <c r="V254" s="3423"/>
      <c r="W254" s="3423"/>
      <c r="X254" s="3423"/>
      <c r="Y254" s="3427" t="str">
        <f>Z253&amp;"-"&amp;AB253</f>
        <v>-</v>
      </c>
      <c r="Z254" s="3428"/>
      <c r="AA254" s="2871"/>
      <c r="AB254" s="3428"/>
      <c r="AC254" s="2871"/>
      <c r="AD254" s="3423"/>
      <c r="AE254" s="3423"/>
      <c r="AF254" s="3423"/>
      <c r="AG254" s="3427" t="str">
        <f>AH253&amp;"-"&amp;AJ253</f>
        <v>45292-45473</v>
      </c>
      <c r="AH254" s="3428"/>
      <c r="AI254" s="2871"/>
      <c r="AJ254" s="3428"/>
      <c r="AK254" s="2871"/>
      <c r="AL254" s="3423"/>
      <c r="AM254" s="3423"/>
      <c r="AN254" s="3423"/>
      <c r="AO254" s="3427" t="str">
        <f>AP253&amp;"-"&amp;AR253</f>
        <v>45474-45657</v>
      </c>
      <c r="AP254" s="3428"/>
      <c r="AQ254" s="2871"/>
      <c r="AR254" s="3428"/>
      <c r="AS254" s="2871"/>
      <c r="AT254" s="3423"/>
      <c r="AU254" s="3423"/>
      <c r="AV254" s="3423"/>
      <c r="AW254" s="3427" t="str">
        <f>AX253&amp;"-"&amp;AZ253</f>
        <v>45658-45838</v>
      </c>
      <c r="AX254" s="3428"/>
      <c r="AY254" s="2871"/>
      <c r="AZ254" s="3428"/>
      <c r="BA254" s="2871"/>
      <c r="BB254" s="3423"/>
      <c r="BC254" s="3423"/>
      <c r="BD254" s="3423"/>
      <c r="BE254" s="3427" t="str">
        <f>BF253&amp;"-"&amp;BH253</f>
        <v>45839-46022</v>
      </c>
      <c r="BF254" s="3428"/>
      <c r="BG254" s="2871"/>
      <c r="BH254" s="3428"/>
      <c r="BI254" s="2871"/>
      <c r="BJ254" s="3423"/>
      <c r="BK254" s="3423"/>
      <c r="BL254" s="3423"/>
      <c r="BM254" s="3427" t="str">
        <f>BN253&amp;"-"&amp;BP253</f>
        <v>46023-46203</v>
      </c>
      <c r="BN254" s="3428"/>
      <c r="BO254" s="2871"/>
      <c r="BP254" s="3428"/>
      <c r="BQ254" s="2871"/>
      <c r="BR254" s="3423"/>
      <c r="BS254" s="3423"/>
      <c r="BT254" s="3423"/>
      <c r="BU254" s="3427" t="str">
        <f>BV253&amp;"-"&amp;BX253</f>
        <v>46204-46387</v>
      </c>
      <c r="BV254" s="3428"/>
      <c r="BW254" s="2871"/>
      <c r="BX254" s="3428"/>
      <c r="BY254" s="2871"/>
      <c r="BZ254" s="3423"/>
      <c r="CA254" s="3423"/>
      <c r="CB254" s="3423"/>
      <c r="CC254" s="3427" t="str">
        <f>CD253&amp;"-"&amp;CF253</f>
        <v>46388-46568</v>
      </c>
      <c r="CD254" s="3428"/>
      <c r="CE254" s="2871"/>
      <c r="CF254" s="3428"/>
      <c r="CG254" s="2871"/>
      <c r="CH254" s="3423"/>
      <c r="CI254" s="3423"/>
      <c r="CJ254" s="3423"/>
      <c r="CK254" s="3427" t="str">
        <f>CL253&amp;"-"&amp;CN253</f>
        <v>46569-46752</v>
      </c>
      <c r="CL254" s="3428"/>
      <c r="CM254" s="2871"/>
      <c r="CN254" s="3428"/>
      <c r="CO254" s="2871"/>
      <c r="CP254" s="3423"/>
      <c r="CQ254" s="3423"/>
      <c r="CR254" s="3423"/>
      <c r="CS254" s="3427" t="str">
        <f>CT253&amp;"-"&amp;CV253</f>
        <v>46753-46934</v>
      </c>
      <c r="CT254" s="3428"/>
      <c r="CU254" s="2871"/>
      <c r="CV254" s="3428"/>
      <c r="CW254" s="2871"/>
      <c r="CX254" s="3423"/>
      <c r="CY254" s="3423"/>
      <c r="CZ254" s="3423"/>
      <c r="DA254" s="3427" t="str">
        <f>DB253&amp;"-"&amp;DD253</f>
        <v>46935-47118</v>
      </c>
      <c r="DB254" s="3428"/>
      <c r="DC254" s="2871"/>
      <c r="DD254" s="3428"/>
      <c r="DE254" s="2871"/>
      <c r="DF254" s="3423"/>
      <c r="DG254" s="3924"/>
      <c r="DH254" s="3656"/>
      <c r="DI254" s="3908"/>
      <c r="DJ254" s="3908" t="str">
        <f>IF(T254="","",T254)</f>
        <v/>
      </c>
      <c r="DK254" s="3908"/>
      <c r="DL254" s="3908"/>
    </row>
    <row s="9140" customFormat="1" customHeight="1" ht="15">
      <c r="A255" s="3896"/>
      <c r="B255" s="3896"/>
      <c r="C255" s="3896"/>
      <c r="D255" s="3896"/>
      <c r="E255" s="3897"/>
      <c r="F255" s="3897" t="s">
        <v>155</v>
      </c>
      <c r="G255" s="3897"/>
      <c r="H255" s="3897"/>
      <c r="I255" s="3916"/>
      <c r="J255" s="3910"/>
      <c r="K255" s="3896"/>
      <c r="L255" s="3899"/>
      <c r="M255" s="3647"/>
      <c r="N255" s="3647"/>
      <c r="O255" s="3911"/>
      <c r="P255" s="3912"/>
      <c r="Q255" s="3912"/>
      <c r="R255" s="3913"/>
      <c r="S255" s="9141"/>
      <c r="T255" s="9142" t="s">
        <v>733</v>
      </c>
      <c r="U255" s="9143"/>
      <c r="V255" s="9144"/>
      <c r="W255" s="9145"/>
      <c r="X255" s="9146"/>
      <c r="Y255" s="9147"/>
      <c r="Z255" s="9148"/>
      <c r="AA255" s="9149"/>
      <c r="AB255" s="9150"/>
      <c r="AC255" s="9151"/>
      <c r="AD255" s="9152"/>
      <c r="AE255" s="9153"/>
      <c r="AF255" s="9154"/>
      <c r="AG255" s="9155"/>
      <c r="AH255" s="9156"/>
      <c r="AI255" s="9157"/>
      <c r="AJ255" s="9158"/>
      <c r="AK255" s="9159"/>
      <c r="AL255" s="9160"/>
      <c r="AM255" s="9161"/>
      <c r="AN255" s="9162"/>
      <c r="AO255" s="9163"/>
      <c r="AP255" s="9164"/>
      <c r="AQ255" s="9165"/>
      <c r="AR255" s="9166"/>
      <c r="AS255" s="9167"/>
      <c r="AT255" s="9168"/>
      <c r="AU255" s="9169"/>
      <c r="AV255" s="9170"/>
      <c r="AW255" s="9171"/>
      <c r="AX255" s="9172"/>
      <c r="AY255" s="9173"/>
      <c r="AZ255" s="9174"/>
      <c r="BA255" s="9175"/>
      <c r="BB255" s="9176"/>
      <c r="BC255" s="9177"/>
      <c r="BD255" s="9178"/>
      <c r="BE255" s="9179"/>
      <c r="BF255" s="9180"/>
      <c r="BG255" s="9181"/>
      <c r="BH255" s="9182"/>
      <c r="BI255" s="9183"/>
      <c r="BJ255" s="9184"/>
      <c r="BK255" s="9185"/>
      <c r="BL255" s="9186"/>
      <c r="BM255" s="9187"/>
      <c r="BN255" s="9188"/>
      <c r="BO255" s="9189"/>
      <c r="BP255" s="9190"/>
      <c r="BQ255" s="9191"/>
      <c r="BR255" s="9192"/>
      <c r="BS255" s="9193"/>
      <c r="BT255" s="9194"/>
      <c r="BU255" s="9195"/>
      <c r="BV255" s="9196"/>
      <c r="BW255" s="9197"/>
      <c r="BX255" s="9198"/>
      <c r="BY255" s="9199"/>
      <c r="BZ255" s="9200"/>
      <c r="CA255" s="9201"/>
      <c r="CB255" s="9202"/>
      <c r="CC255" s="9203"/>
      <c r="CD255" s="9204"/>
      <c r="CE255" s="9205"/>
      <c r="CF255" s="9206"/>
      <c r="CG255" s="9207"/>
      <c r="CH255" s="9208"/>
      <c r="CI255" s="9209"/>
      <c r="CJ255" s="9210"/>
      <c r="CK255" s="9211"/>
      <c r="CL255" s="9212"/>
      <c r="CM255" s="9213"/>
      <c r="CN255" s="9214"/>
      <c r="CO255" s="9215"/>
      <c r="CP255" s="9216"/>
      <c r="CQ255" s="9217"/>
      <c r="CR255" s="9218"/>
      <c r="CS255" s="9219"/>
      <c r="CT255" s="9220"/>
      <c r="CU255" s="9221"/>
      <c r="CV255" s="9222"/>
      <c r="CW255" s="9223"/>
      <c r="CX255" s="9224"/>
      <c r="CY255" s="9225"/>
      <c r="CZ255" s="9226"/>
      <c r="DA255" s="9227"/>
      <c r="DB255" s="9228"/>
      <c r="DC255" s="9229"/>
      <c r="DD255" s="9230"/>
      <c r="DE255" s="9231"/>
      <c r="DF255" s="9232"/>
      <c r="DG255" s="4018"/>
      <c r="DH255" s="3656"/>
      <c r="DI255" s="3908"/>
      <c r="DJ255" s="3908" t="str">
        <f>IF(T255="","",T255)</f>
        <v>Добавить вид теплоносителя (параметры теплоносителя)</v>
      </c>
      <c r="DK255" s="3908"/>
      <c r="DL255" s="3908"/>
    </row>
    <row s="9233" customFormat="1" customHeight="1" ht="15">
      <c r="A256" s="3896"/>
      <c r="B256" s="3896"/>
      <c r="C256" s="3896"/>
      <c r="D256" s="3896"/>
      <c r="E256" s="3897"/>
      <c r="F256" s="3897" t="s">
        <v>155</v>
      </c>
      <c r="G256" s="3897"/>
      <c r="H256" s="3897"/>
      <c r="I256" s="3910"/>
      <c r="J256" s="3896"/>
      <c r="K256" s="3896"/>
      <c r="L256" s="3899"/>
      <c r="M256" s="3647"/>
      <c r="N256" s="3911"/>
      <c r="O256" s="3911"/>
      <c r="P256" s="3912"/>
      <c r="Q256" s="3912"/>
      <c r="R256" s="3913"/>
      <c r="S256" s="9234"/>
      <c r="T256" s="9235" t="s">
        <v>734</v>
      </c>
      <c r="U256" s="9236"/>
      <c r="V256" s="9237"/>
      <c r="W256" s="9238"/>
      <c r="X256" s="9239"/>
      <c r="Y256" s="9240"/>
      <c r="Z256" s="9241"/>
      <c r="AA256" s="9242"/>
      <c r="AB256" s="9243"/>
      <c r="AC256" s="9244"/>
      <c r="AD256" s="9245"/>
      <c r="AE256" s="9246"/>
      <c r="AF256" s="9247"/>
      <c r="AG256" s="9248"/>
      <c r="AH256" s="9249"/>
      <c r="AI256" s="9250"/>
      <c r="AJ256" s="9251"/>
      <c r="AK256" s="9252"/>
      <c r="AL256" s="9253"/>
      <c r="AM256" s="9254"/>
      <c r="AN256" s="9255"/>
      <c r="AO256" s="9256"/>
      <c r="AP256" s="9257"/>
      <c r="AQ256" s="9258"/>
      <c r="AR256" s="9259"/>
      <c r="AS256" s="9260"/>
      <c r="AT256" s="9261"/>
      <c r="AU256" s="9262"/>
      <c r="AV256" s="9263"/>
      <c r="AW256" s="9264"/>
      <c r="AX256" s="9265"/>
      <c r="AY256" s="9266"/>
      <c r="AZ256" s="9267"/>
      <c r="BA256" s="9268"/>
      <c r="BB256" s="9269"/>
      <c r="BC256" s="9270"/>
      <c r="BD256" s="9271"/>
      <c r="BE256" s="9272"/>
      <c r="BF256" s="9273"/>
      <c r="BG256" s="9274"/>
      <c r="BH256" s="9275"/>
      <c r="BI256" s="9276"/>
      <c r="BJ256" s="9277"/>
      <c r="BK256" s="9278"/>
      <c r="BL256" s="9279"/>
      <c r="BM256" s="9280"/>
      <c r="BN256" s="9281"/>
      <c r="BO256" s="9282"/>
      <c r="BP256" s="9283"/>
      <c r="BQ256" s="9284"/>
      <c r="BR256" s="9285"/>
      <c r="BS256" s="9286"/>
      <c r="BT256" s="9287"/>
      <c r="BU256" s="9288"/>
      <c r="BV256" s="9289"/>
      <c r="BW256" s="9290"/>
      <c r="BX256" s="9291"/>
      <c r="BY256" s="9292"/>
      <c r="BZ256" s="9293"/>
      <c r="CA256" s="9294"/>
      <c r="CB256" s="9295"/>
      <c r="CC256" s="9296"/>
      <c r="CD256" s="9297"/>
      <c r="CE256" s="9298"/>
      <c r="CF256" s="9299"/>
      <c r="CG256" s="9300"/>
      <c r="CH256" s="9301"/>
      <c r="CI256" s="9302"/>
      <c r="CJ256" s="9303"/>
      <c r="CK256" s="9304"/>
      <c r="CL256" s="9305"/>
      <c r="CM256" s="9306"/>
      <c r="CN256" s="9307"/>
      <c r="CO256" s="9308"/>
      <c r="CP256" s="9309"/>
      <c r="CQ256" s="9310"/>
      <c r="CR256" s="9311"/>
      <c r="CS256" s="9312"/>
      <c r="CT256" s="9313"/>
      <c r="CU256" s="9314"/>
      <c r="CV256" s="9315"/>
      <c r="CW256" s="9316"/>
      <c r="CX256" s="9317"/>
      <c r="CY256" s="9318"/>
      <c r="CZ256" s="9319"/>
      <c r="DA256" s="9320"/>
      <c r="DB256" s="9321"/>
      <c r="DC256" s="9322"/>
      <c r="DD256" s="9323"/>
      <c r="DE256" s="9324"/>
      <c r="DF256" s="9325"/>
      <c r="DG256" s="9326"/>
      <c r="DH256" s="3656"/>
      <c r="DI256" s="3908"/>
      <c r="DJ256" s="3908" t="str">
        <f>IF(T256="","",T256)</f>
        <v>Добавить группу потребителей</v>
      </c>
      <c r="DK256" s="3908"/>
      <c r="DL256" s="3908"/>
    </row>
    <row s="9327" customFormat="1" customHeight="1" ht="14.25">
      <c r="A257" s="3896"/>
      <c r="B257" s="3896"/>
      <c r="C257" s="3896"/>
      <c r="D257" s="3896"/>
      <c r="E257" s="3897"/>
      <c r="F257" s="3897" t="s">
        <v>155</v>
      </c>
      <c r="G257" s="3897"/>
      <c r="H257" s="3898"/>
      <c r="I257" s="3896"/>
      <c r="J257" s="3896"/>
      <c r="K257" s="3896"/>
      <c r="L257" s="3899"/>
      <c r="M257" s="3900"/>
      <c r="N257" s="3900"/>
      <c r="O257" s="3647"/>
      <c r="P257" s="4114"/>
      <c r="Q257" s="4115"/>
      <c r="R257" s="4116"/>
      <c r="S257" s="9328"/>
      <c r="T257" s="9329" t="s">
        <v>735</v>
      </c>
      <c r="U257" s="9330"/>
      <c r="V257" s="9331"/>
      <c r="W257" s="9332"/>
      <c r="X257" s="9333"/>
      <c r="Y257" s="9334"/>
      <c r="Z257" s="9335"/>
      <c r="AA257" s="9336"/>
      <c r="AB257" s="9337"/>
      <c r="AC257" s="9338"/>
      <c r="AD257" s="9339"/>
      <c r="AE257" s="9340"/>
      <c r="AF257" s="9341"/>
      <c r="AG257" s="9342"/>
      <c r="AH257" s="9343"/>
      <c r="AI257" s="9344"/>
      <c r="AJ257" s="9345"/>
      <c r="AK257" s="9346"/>
      <c r="AL257" s="9347"/>
      <c r="AM257" s="9348"/>
      <c r="AN257" s="9349"/>
      <c r="AO257" s="9350"/>
      <c r="AP257" s="9351"/>
      <c r="AQ257" s="9352"/>
      <c r="AR257" s="9353"/>
      <c r="AS257" s="9354"/>
      <c r="AT257" s="9355"/>
      <c r="AU257" s="9356"/>
      <c r="AV257" s="9357"/>
      <c r="AW257" s="9358"/>
      <c r="AX257" s="9359"/>
      <c r="AY257" s="9360"/>
      <c r="AZ257" s="9361"/>
      <c r="BA257" s="9362"/>
      <c r="BB257" s="9363"/>
      <c r="BC257" s="9364"/>
      <c r="BD257" s="9365"/>
      <c r="BE257" s="9366"/>
      <c r="BF257" s="9367"/>
      <c r="BG257" s="9368"/>
      <c r="BH257" s="9369"/>
      <c r="BI257" s="9370"/>
      <c r="BJ257" s="9371"/>
      <c r="BK257" s="9372"/>
      <c r="BL257" s="9373"/>
      <c r="BM257" s="9374"/>
      <c r="BN257" s="9375"/>
      <c r="BO257" s="9376"/>
      <c r="BP257" s="9377"/>
      <c r="BQ257" s="9378"/>
      <c r="BR257" s="9379"/>
      <c r="BS257" s="9380"/>
      <c r="BT257" s="9381"/>
      <c r="BU257" s="9382"/>
      <c r="BV257" s="9383"/>
      <c r="BW257" s="9384"/>
      <c r="BX257" s="9385"/>
      <c r="BY257" s="9386"/>
      <c r="BZ257" s="9387"/>
      <c r="CA257" s="9388"/>
      <c r="CB257" s="9389"/>
      <c r="CC257" s="9390"/>
      <c r="CD257" s="9391"/>
      <c r="CE257" s="9392"/>
      <c r="CF257" s="9393"/>
      <c r="CG257" s="9394"/>
      <c r="CH257" s="9395"/>
      <c r="CI257" s="9396"/>
      <c r="CJ257" s="9397"/>
      <c r="CK257" s="9398"/>
      <c r="CL257" s="9399"/>
      <c r="CM257" s="9400"/>
      <c r="CN257" s="9401"/>
      <c r="CO257" s="9402"/>
      <c r="CP257" s="9403"/>
      <c r="CQ257" s="9404"/>
      <c r="CR257" s="9405"/>
      <c r="CS257" s="9406"/>
      <c r="CT257" s="9407"/>
      <c r="CU257" s="9408"/>
      <c r="CV257" s="9409"/>
      <c r="CW257" s="9410"/>
      <c r="CX257" s="9411"/>
      <c r="CY257" s="9412"/>
      <c r="CZ257" s="9413"/>
      <c r="DA257" s="9414"/>
      <c r="DB257" s="9415"/>
      <c r="DC257" s="9416"/>
      <c r="DD257" s="9417"/>
      <c r="DE257" s="9418"/>
      <c r="DF257" s="9419"/>
      <c r="DG257" s="9420"/>
      <c r="DH257" s="3656"/>
      <c r="DI257" s="3908"/>
      <c r="DJ257" s="3908" t="str">
        <f>IF(T257="","",T257)</f>
        <v>Добавить схему подключения</v>
      </c>
      <c r="DK257" s="3908"/>
      <c r="DL257" s="3908"/>
    </row>
    <row s="9421" customFormat="1" customHeight="1" ht="0.75">
      <c r="A258" s="4502"/>
      <c r="B258" s="4502"/>
      <c r="C258" s="4502"/>
      <c r="D258" s="4502"/>
      <c r="E258" s="3897"/>
      <c r="F258" s="3897" t="s">
        <v>155</v>
      </c>
      <c r="G258" s="3898"/>
      <c r="H258" s="4502"/>
      <c r="I258" s="4502"/>
      <c r="J258" s="4502"/>
      <c r="K258" s="4502"/>
      <c r="L258" s="4503"/>
      <c r="M258" s="4504"/>
      <c r="N258" s="4504"/>
      <c r="O258" s="3656"/>
      <c r="P258" s="4505"/>
      <c r="Q258" s="4506"/>
      <c r="R258" s="4505"/>
      <c r="S258" s="4507"/>
      <c r="T258" s="4508" t="s">
        <v>250</v>
      </c>
      <c r="U258" s="3645"/>
      <c r="V258" s="3645"/>
      <c r="W258" s="3645"/>
      <c r="X258" s="3645"/>
      <c r="Y258" s="3645"/>
      <c r="Z258" s="3645"/>
      <c r="AA258" s="3645"/>
      <c r="AB258" s="3645"/>
      <c r="AC258" s="3645"/>
      <c r="AD258" s="3645"/>
      <c r="AE258" s="3645"/>
      <c r="AF258" s="3645"/>
      <c r="AG258" s="3645"/>
      <c r="AH258" s="3645"/>
      <c r="AI258" s="3645"/>
      <c r="AJ258" s="3645"/>
      <c r="AK258" s="3645"/>
      <c r="AL258" s="3645"/>
      <c r="AM258" s="3645"/>
      <c r="AN258" s="3645"/>
      <c r="AO258" s="3645"/>
      <c r="AP258" s="3645"/>
      <c r="AQ258" s="3645"/>
      <c r="AR258" s="3645"/>
      <c r="AS258" s="3645"/>
      <c r="AT258" s="3645"/>
      <c r="AU258" s="3645"/>
      <c r="AV258" s="3645"/>
      <c r="AW258" s="3645"/>
      <c r="AX258" s="3645"/>
      <c r="AY258" s="3645"/>
      <c r="AZ258" s="3645"/>
      <c r="BA258" s="3645"/>
      <c r="BB258" s="3645"/>
      <c r="BC258" s="3645"/>
      <c r="BD258" s="3645"/>
      <c r="BE258" s="3645"/>
      <c r="BF258" s="3645"/>
      <c r="BG258" s="3645"/>
      <c r="BH258" s="3645"/>
      <c r="BI258" s="3645"/>
      <c r="BJ258" s="3645"/>
      <c r="BK258" s="3645"/>
      <c r="BL258" s="3645"/>
      <c r="BM258" s="3645"/>
      <c r="BN258" s="3645"/>
      <c r="BO258" s="3645"/>
      <c r="BP258" s="3645"/>
      <c r="BQ258" s="3645"/>
      <c r="BR258" s="3645"/>
      <c r="BS258" s="3645"/>
      <c r="BT258" s="3645"/>
      <c r="BU258" s="3645"/>
      <c r="BV258" s="3645"/>
      <c r="BW258" s="3645"/>
      <c r="BX258" s="3645"/>
      <c r="BY258" s="3645"/>
      <c r="BZ258" s="3645"/>
      <c r="CA258" s="3645"/>
      <c r="CB258" s="3645"/>
      <c r="CC258" s="3645"/>
      <c r="CD258" s="3645"/>
      <c r="CE258" s="3645"/>
      <c r="CF258" s="3645"/>
      <c r="CG258" s="3645"/>
      <c r="CH258" s="3645"/>
      <c r="CI258" s="3645"/>
      <c r="CJ258" s="3645"/>
      <c r="CK258" s="3645"/>
      <c r="CL258" s="3645"/>
      <c r="CM258" s="3645"/>
      <c r="CN258" s="3645"/>
      <c r="CO258" s="3645"/>
      <c r="CP258" s="3645"/>
      <c r="CQ258" s="3645"/>
      <c r="CR258" s="3645"/>
      <c r="CS258" s="3645"/>
      <c r="CT258" s="3645"/>
      <c r="CU258" s="3645"/>
      <c r="CV258" s="3645"/>
      <c r="CW258" s="3645"/>
      <c r="CX258" s="3645"/>
      <c r="CY258" s="3645"/>
      <c r="CZ258" s="3645"/>
      <c r="DA258" s="3645"/>
      <c r="DB258" s="3645"/>
      <c r="DC258" s="3645"/>
      <c r="DD258" s="3645"/>
      <c r="DE258" s="3645"/>
      <c r="DF258" s="3645"/>
      <c r="DG258" s="3645"/>
      <c r="DH258" s="3656"/>
      <c r="DI258" s="3908"/>
      <c r="DJ258" s="3908" t="str">
        <f>IF(T258="","",T258)</f>
        <v>Добавить источник для дифференциации</v>
      </c>
      <c r="DK258" s="3908"/>
      <c r="DL258" s="3908"/>
    </row>
    <row s="9422" customFormat="1" customHeight="1" ht="0.75">
      <c r="A259" s="4502"/>
      <c r="B259" s="4502"/>
      <c r="C259" s="4502"/>
      <c r="D259" s="4502"/>
      <c r="E259" s="3897"/>
      <c r="F259" s="3898" t="s">
        <v>155</v>
      </c>
      <c r="G259" s="4502"/>
      <c r="H259" s="4502"/>
      <c r="I259" s="4502"/>
      <c r="J259" s="4502"/>
      <c r="K259" s="4502"/>
      <c r="L259" s="4503"/>
      <c r="M259" s="4510"/>
      <c r="N259" s="4510"/>
      <c r="O259" s="3656"/>
      <c r="P259" s="4505"/>
      <c r="Q259" s="4506"/>
      <c r="R259" s="4505"/>
      <c r="S259" s="4511"/>
      <c r="T259" s="4512" t="s">
        <v>251</v>
      </c>
      <c r="U259" s="3646"/>
      <c r="V259" s="3646"/>
      <c r="W259" s="3646"/>
      <c r="X259" s="3646"/>
      <c r="Y259" s="3646"/>
      <c r="Z259" s="3646"/>
      <c r="AA259" s="3646"/>
      <c r="AB259" s="3646"/>
      <c r="AC259" s="3646"/>
      <c r="AD259" s="3646"/>
      <c r="AE259" s="3646"/>
      <c r="AF259" s="3646"/>
      <c r="AG259" s="3646"/>
      <c r="AH259" s="3646"/>
      <c r="AI259" s="3646"/>
      <c r="AJ259" s="3646"/>
      <c r="AK259" s="3646"/>
      <c r="AL259" s="3646"/>
      <c r="AM259" s="3646"/>
      <c r="AN259" s="3646"/>
      <c r="AO259" s="3646"/>
      <c r="AP259" s="3646"/>
      <c r="AQ259" s="3646"/>
      <c r="AR259" s="3646"/>
      <c r="AS259" s="3646"/>
      <c r="AT259" s="3646"/>
      <c r="AU259" s="3646"/>
      <c r="AV259" s="3646"/>
      <c r="AW259" s="3646"/>
      <c r="AX259" s="3646"/>
      <c r="AY259" s="3646"/>
      <c r="AZ259" s="3646"/>
      <c r="BA259" s="3646"/>
      <c r="BB259" s="3646"/>
      <c r="BC259" s="3646"/>
      <c r="BD259" s="3646"/>
      <c r="BE259" s="3646"/>
      <c r="BF259" s="3646"/>
      <c r="BG259" s="3646"/>
      <c r="BH259" s="3646"/>
      <c r="BI259" s="3646"/>
      <c r="BJ259" s="3646"/>
      <c r="BK259" s="3646"/>
      <c r="BL259" s="3646"/>
      <c r="BM259" s="3646"/>
      <c r="BN259" s="3646"/>
      <c r="BO259" s="3646"/>
      <c r="BP259" s="3646"/>
      <c r="BQ259" s="3646"/>
      <c r="BR259" s="3646"/>
      <c r="BS259" s="3646"/>
      <c r="BT259" s="3646"/>
      <c r="BU259" s="3646"/>
      <c r="BV259" s="3646"/>
      <c r="BW259" s="3646"/>
      <c r="BX259" s="3646"/>
      <c r="BY259" s="3646"/>
      <c r="BZ259" s="3646"/>
      <c r="CA259" s="3646"/>
      <c r="CB259" s="3646"/>
      <c r="CC259" s="3646"/>
      <c r="CD259" s="3646"/>
      <c r="CE259" s="3646"/>
      <c r="CF259" s="3646"/>
      <c r="CG259" s="3646"/>
      <c r="CH259" s="3646"/>
      <c r="CI259" s="3646"/>
      <c r="CJ259" s="3646"/>
      <c r="CK259" s="3646"/>
      <c r="CL259" s="3646"/>
      <c r="CM259" s="3646"/>
      <c r="CN259" s="3646"/>
      <c r="CO259" s="3646"/>
      <c r="CP259" s="3646"/>
      <c r="CQ259" s="3646"/>
      <c r="CR259" s="3646"/>
      <c r="CS259" s="3646"/>
      <c r="CT259" s="3646"/>
      <c r="CU259" s="3646"/>
      <c r="CV259" s="3646"/>
      <c r="CW259" s="3646"/>
      <c r="CX259" s="3646"/>
      <c r="CY259" s="3646"/>
      <c r="CZ259" s="3646"/>
      <c r="DA259" s="3646"/>
      <c r="DB259" s="3646"/>
      <c r="DC259" s="3646"/>
      <c r="DD259" s="3646"/>
      <c r="DE259" s="3646"/>
      <c r="DF259" s="3646"/>
      <c r="DG259" s="3646"/>
      <c r="DH259" s="3656"/>
      <c r="DI259" s="3908"/>
      <c r="DJ259" s="3908" t="str">
        <f>IF(T259="","",T259)</f>
        <v>Добавить централизованную систему для дифференциации</v>
      </c>
      <c r="DK259" s="3908"/>
      <c r="DL259" s="3908"/>
    </row>
    <row s="9423" customFormat="1" customHeight="1" ht="21">
      <c r="A260" s="3896"/>
      <c r="B260" s="3896" t="s">
        <v>306</v>
      </c>
      <c r="C260" s="3896"/>
      <c r="D260" s="3896"/>
      <c r="E260" s="3897"/>
      <c r="F260" s="3898" t="s">
        <v>163</v>
      </c>
      <c r="G260" s="3896"/>
      <c r="H260" s="3896"/>
      <c r="I260" s="3896"/>
      <c r="J260" s="3896"/>
      <c r="K260" s="3896"/>
      <c r="L260" s="3899"/>
      <c r="M260" s="3900"/>
      <c r="N260" s="3900"/>
      <c r="O260" s="3900"/>
      <c r="P260" s="4211"/>
      <c r="Q260" s="3902"/>
      <c r="R260" s="3903"/>
      <c r="S260" s="3904" t="str">
        <f>INDEX(PT_DIFFERENTIATION_NUM_TER,MATCH(B260,PT_DIFFERENTIATION_TER_ID,0))</f>
        <v>1.15</v>
      </c>
      <c r="T260" s="4212" t="s">
        <v>719</v>
      </c>
      <c r="U260" s="3906"/>
      <c r="V260" s="3414"/>
      <c r="W260" s="3415"/>
      <c r="X260" s="3415"/>
      <c r="Y260" s="3415"/>
      <c r="Z260" s="3415"/>
      <c r="AA260" s="3415"/>
      <c r="AB260" s="3415"/>
      <c r="AC260" s="3416"/>
      <c r="AD260" s="3414" t="str">
        <f>INDEX(PT_DIFFERENTIATION_TER,MATCH(B260,PT_DIFFERENTIATION_TER_ID,0))</f>
        <v>Территория 15</v>
      </c>
      <c r="AE260" s="3415"/>
      <c r="AF260" s="3415"/>
      <c r="AG260" s="3415"/>
      <c r="AH260" s="3415"/>
      <c r="AI260" s="3415"/>
      <c r="AJ260" s="3415"/>
      <c r="AK260" s="3415"/>
      <c r="AL260" s="3414"/>
      <c r="AM260" s="3415"/>
      <c r="AN260" s="3415"/>
      <c r="AO260" s="3415"/>
      <c r="AP260" s="3415"/>
      <c r="AQ260" s="3415"/>
      <c r="AR260" s="3415"/>
      <c r="AS260" s="3416"/>
      <c r="AT260" s="3414"/>
      <c r="AU260" s="3415"/>
      <c r="AV260" s="3415"/>
      <c r="AW260" s="3415"/>
      <c r="AX260" s="3415"/>
      <c r="AY260" s="3415"/>
      <c r="AZ260" s="3415"/>
      <c r="BA260" s="3416"/>
      <c r="BB260" s="3414"/>
      <c r="BC260" s="3415"/>
      <c r="BD260" s="3415"/>
      <c r="BE260" s="3415"/>
      <c r="BF260" s="3415"/>
      <c r="BG260" s="3415"/>
      <c r="BH260" s="3415"/>
      <c r="BI260" s="3416"/>
      <c r="BJ260" s="3414"/>
      <c r="BK260" s="3415"/>
      <c r="BL260" s="3415"/>
      <c r="BM260" s="3415"/>
      <c r="BN260" s="3415"/>
      <c r="BO260" s="3415"/>
      <c r="BP260" s="3415"/>
      <c r="BQ260" s="3416"/>
      <c r="BR260" s="3414"/>
      <c r="BS260" s="3415"/>
      <c r="BT260" s="3415"/>
      <c r="BU260" s="3415"/>
      <c r="BV260" s="3415"/>
      <c r="BW260" s="3415"/>
      <c r="BX260" s="3415"/>
      <c r="BY260" s="3416"/>
      <c r="BZ260" s="3414"/>
      <c r="CA260" s="3415"/>
      <c r="CB260" s="3415"/>
      <c r="CC260" s="3415"/>
      <c r="CD260" s="3415"/>
      <c r="CE260" s="3415"/>
      <c r="CF260" s="3415"/>
      <c r="CG260" s="3416"/>
      <c r="CH260" s="3414"/>
      <c r="CI260" s="3415"/>
      <c r="CJ260" s="3415"/>
      <c r="CK260" s="3415"/>
      <c r="CL260" s="3415"/>
      <c r="CM260" s="3415"/>
      <c r="CN260" s="3415"/>
      <c r="CO260" s="3416"/>
      <c r="CP260" s="3414"/>
      <c r="CQ260" s="3415"/>
      <c r="CR260" s="3415"/>
      <c r="CS260" s="3415"/>
      <c r="CT260" s="3415"/>
      <c r="CU260" s="3415"/>
      <c r="CV260" s="3415"/>
      <c r="CW260" s="3416"/>
      <c r="CX260" s="3414"/>
      <c r="CY260" s="3415"/>
      <c r="CZ260" s="3415"/>
      <c r="DA260" s="3415"/>
      <c r="DB260" s="3415"/>
      <c r="DC260" s="3415"/>
      <c r="DD260" s="3415"/>
      <c r="DE260" s="3416"/>
      <c r="DF260" s="3416"/>
      <c r="DG260" s="3907" t="s">
        <v>720</v>
      </c>
      <c r="DH260" s="3656"/>
      <c r="DI260" s="3908"/>
      <c r="DJ260" s="3908" t="str">
        <f>IF(T260="","",T260)</f>
        <v>Территория действия тарифа</v>
      </c>
      <c r="DK260" s="3908"/>
      <c r="DL260" s="3908"/>
    </row>
    <row s="9424" customFormat="1" customHeight="1" ht="23.25">
      <c r="A261" s="3896"/>
      <c r="B261" s="3896"/>
      <c r="C261" s="3896" t="s">
        <v>307</v>
      </c>
      <c r="D261" s="3896"/>
      <c r="E261" s="3897"/>
      <c r="F261" s="3897" t="s">
        <v>159</v>
      </c>
      <c r="G261" s="3898">
        <v>1</v>
      </c>
      <c r="H261" s="3896"/>
      <c r="I261" s="3896"/>
      <c r="J261" s="3896"/>
      <c r="K261" s="3896"/>
      <c r="L261" s="3899"/>
      <c r="M261" s="3900"/>
      <c r="N261" s="3900"/>
      <c r="O261" s="3900"/>
      <c r="P261" s="3901"/>
      <c r="Q261" s="3902"/>
      <c r="R261" s="3903"/>
      <c r="S261" s="3904" t="str">
        <f>INDEX(PT_DIFFERENTIATION_NUM_CS,MATCH(C261,PT_DIFFERENTIATION_CS_ID,0))</f>
        <v>1.15.1</v>
      </c>
      <c r="T261" s="4214" t="s">
        <v>721</v>
      </c>
      <c r="U261" s="3906"/>
      <c r="V261" s="3414"/>
      <c r="W261" s="3415"/>
      <c r="X261" s="3415"/>
      <c r="Y261" s="3415"/>
      <c r="Z261" s="3415"/>
      <c r="AA261" s="3415"/>
      <c r="AB261" s="3415"/>
      <c r="AC261" s="3416"/>
      <c r="AD261" s="3414" t="str">
        <f>INDEX(PT_DIFFERENTIATION_CS,MATCH(C261,PT_DIFFERENTIATION_CS_ID,0))</f>
        <v>без дифференциации</v>
      </c>
      <c r="AE261" s="3415"/>
      <c r="AF261" s="3415"/>
      <c r="AG261" s="3415"/>
      <c r="AH261" s="3415"/>
      <c r="AI261" s="3415"/>
      <c r="AJ261" s="3415"/>
      <c r="AK261" s="3415"/>
      <c r="AL261" s="3414"/>
      <c r="AM261" s="3415"/>
      <c r="AN261" s="3415"/>
      <c r="AO261" s="3415"/>
      <c r="AP261" s="3415"/>
      <c r="AQ261" s="3415"/>
      <c r="AR261" s="3415"/>
      <c r="AS261" s="3416"/>
      <c r="AT261" s="3414"/>
      <c r="AU261" s="3415"/>
      <c r="AV261" s="3415"/>
      <c r="AW261" s="3415"/>
      <c r="AX261" s="3415"/>
      <c r="AY261" s="3415"/>
      <c r="AZ261" s="3415"/>
      <c r="BA261" s="3416"/>
      <c r="BB261" s="3414"/>
      <c r="BC261" s="3415"/>
      <c r="BD261" s="3415"/>
      <c r="BE261" s="3415"/>
      <c r="BF261" s="3415"/>
      <c r="BG261" s="3415"/>
      <c r="BH261" s="3415"/>
      <c r="BI261" s="3416"/>
      <c r="BJ261" s="3414"/>
      <c r="BK261" s="3415"/>
      <c r="BL261" s="3415"/>
      <c r="BM261" s="3415"/>
      <c r="BN261" s="3415"/>
      <c r="BO261" s="3415"/>
      <c r="BP261" s="3415"/>
      <c r="BQ261" s="3416"/>
      <c r="BR261" s="3414"/>
      <c r="BS261" s="3415"/>
      <c r="BT261" s="3415"/>
      <c r="BU261" s="3415"/>
      <c r="BV261" s="3415"/>
      <c r="BW261" s="3415"/>
      <c r="BX261" s="3415"/>
      <c r="BY261" s="3416"/>
      <c r="BZ261" s="3414"/>
      <c r="CA261" s="3415"/>
      <c r="CB261" s="3415"/>
      <c r="CC261" s="3415"/>
      <c r="CD261" s="3415"/>
      <c r="CE261" s="3415"/>
      <c r="CF261" s="3415"/>
      <c r="CG261" s="3416"/>
      <c r="CH261" s="3414"/>
      <c r="CI261" s="3415"/>
      <c r="CJ261" s="3415"/>
      <c r="CK261" s="3415"/>
      <c r="CL261" s="3415"/>
      <c r="CM261" s="3415"/>
      <c r="CN261" s="3415"/>
      <c r="CO261" s="3416"/>
      <c r="CP261" s="3414"/>
      <c r="CQ261" s="3415"/>
      <c r="CR261" s="3415"/>
      <c r="CS261" s="3415"/>
      <c r="CT261" s="3415"/>
      <c r="CU261" s="3415"/>
      <c r="CV261" s="3415"/>
      <c r="CW261" s="3416"/>
      <c r="CX261" s="3414"/>
      <c r="CY261" s="3415"/>
      <c r="CZ261" s="3415"/>
      <c r="DA261" s="3415"/>
      <c r="DB261" s="3415"/>
      <c r="DC261" s="3415"/>
      <c r="DD261" s="3415"/>
      <c r="DE261" s="3416"/>
      <c r="DF261" s="3416"/>
      <c r="DG261" s="3907" t="s">
        <v>722</v>
      </c>
      <c r="DH261" s="3656"/>
      <c r="DI261" s="3908"/>
      <c r="DJ261" s="3908" t="str">
        <f>IF(T261="","",T261)</f>
        <v>Наименование системы теплоснабжения </v>
      </c>
      <c r="DK261" s="3908"/>
      <c r="DL261" s="3908"/>
    </row>
    <row s="9425" customFormat="1" customHeight="1" ht="21">
      <c r="A262" s="3896"/>
      <c r="B262" s="3896"/>
      <c r="C262" s="3896"/>
      <c r="D262" s="3896" t="s">
        <v>308</v>
      </c>
      <c r="E262" s="3897"/>
      <c r="F262" s="3897" t="s">
        <v>159</v>
      </c>
      <c r="G262" s="3897"/>
      <c r="H262" s="3898">
        <v>1</v>
      </c>
      <c r="I262" s="3896"/>
      <c r="J262" s="3896"/>
      <c r="K262" s="3896"/>
      <c r="L262" s="3899"/>
      <c r="M262" s="3900"/>
      <c r="N262" s="3900"/>
      <c r="O262" s="3900"/>
      <c r="P262" s="3901"/>
      <c r="Q262" s="3902"/>
      <c r="R262" s="3903"/>
      <c r="S262" s="3904" t="str">
        <f>INDEX(PT_DIFFERENTIATION_NUM_IST_TE,MATCH(D262,PT_DIFFERENTIATION_IST_TE_ID,0))</f>
        <v>1.15.1.1</v>
      </c>
      <c r="T262" s="3905" t="s">
        <v>723</v>
      </c>
      <c r="U262" s="3906"/>
      <c r="V262" s="3414"/>
      <c r="W262" s="3415"/>
      <c r="X262" s="3415"/>
      <c r="Y262" s="3415"/>
      <c r="Z262" s="3415"/>
      <c r="AA262" s="3415"/>
      <c r="AB262" s="3415"/>
      <c r="AC262" s="3416"/>
      <c r="AD262" s="3414" t="str">
        <f>INDEX(PT_DIFFERENTIATION_IST_TE,MATCH(D262,PT_DIFFERENTIATION_IST_TE_ID,0))</f>
        <v>без дифференциации</v>
      </c>
      <c r="AE262" s="3415"/>
      <c r="AF262" s="3415"/>
      <c r="AG262" s="3415"/>
      <c r="AH262" s="3415"/>
      <c r="AI262" s="3415"/>
      <c r="AJ262" s="3415"/>
      <c r="AK262" s="3415"/>
      <c r="AL262" s="3414"/>
      <c r="AM262" s="3415"/>
      <c r="AN262" s="3415"/>
      <c r="AO262" s="3415"/>
      <c r="AP262" s="3415"/>
      <c r="AQ262" s="3415"/>
      <c r="AR262" s="3415"/>
      <c r="AS262" s="3416"/>
      <c r="AT262" s="3414"/>
      <c r="AU262" s="3415"/>
      <c r="AV262" s="3415"/>
      <c r="AW262" s="3415"/>
      <c r="AX262" s="3415"/>
      <c r="AY262" s="3415"/>
      <c r="AZ262" s="3415"/>
      <c r="BA262" s="3416"/>
      <c r="BB262" s="3414"/>
      <c r="BC262" s="3415"/>
      <c r="BD262" s="3415"/>
      <c r="BE262" s="3415"/>
      <c r="BF262" s="3415"/>
      <c r="BG262" s="3415"/>
      <c r="BH262" s="3415"/>
      <c r="BI262" s="3416"/>
      <c r="BJ262" s="3414"/>
      <c r="BK262" s="3415"/>
      <c r="BL262" s="3415"/>
      <c r="BM262" s="3415"/>
      <c r="BN262" s="3415"/>
      <c r="BO262" s="3415"/>
      <c r="BP262" s="3415"/>
      <c r="BQ262" s="3416"/>
      <c r="BR262" s="3414"/>
      <c r="BS262" s="3415"/>
      <c r="BT262" s="3415"/>
      <c r="BU262" s="3415"/>
      <c r="BV262" s="3415"/>
      <c r="BW262" s="3415"/>
      <c r="BX262" s="3415"/>
      <c r="BY262" s="3416"/>
      <c r="BZ262" s="3414"/>
      <c r="CA262" s="3415"/>
      <c r="CB262" s="3415"/>
      <c r="CC262" s="3415"/>
      <c r="CD262" s="3415"/>
      <c r="CE262" s="3415"/>
      <c r="CF262" s="3415"/>
      <c r="CG262" s="3416"/>
      <c r="CH262" s="3414"/>
      <c r="CI262" s="3415"/>
      <c r="CJ262" s="3415"/>
      <c r="CK262" s="3415"/>
      <c r="CL262" s="3415"/>
      <c r="CM262" s="3415"/>
      <c r="CN262" s="3415"/>
      <c r="CO262" s="3416"/>
      <c r="CP262" s="3414"/>
      <c r="CQ262" s="3415"/>
      <c r="CR262" s="3415"/>
      <c r="CS262" s="3415"/>
      <c r="CT262" s="3415"/>
      <c r="CU262" s="3415"/>
      <c r="CV262" s="3415"/>
      <c r="CW262" s="3416"/>
      <c r="CX262" s="3414"/>
      <c r="CY262" s="3415"/>
      <c r="CZ262" s="3415"/>
      <c r="DA262" s="3415"/>
      <c r="DB262" s="3415"/>
      <c r="DC262" s="3415"/>
      <c r="DD262" s="3415"/>
      <c r="DE262" s="3416"/>
      <c r="DF262" s="3416"/>
      <c r="DG262" s="3907" t="s">
        <v>724</v>
      </c>
      <c r="DH262" s="3656"/>
      <c r="DI262" s="3908"/>
      <c r="DJ262" s="3908" t="str">
        <f>IF(T262="","",T262)</f>
        <v>Источник тепловой энергии  </v>
      </c>
      <c r="DK262" s="3908"/>
      <c r="DL262" s="3908"/>
    </row>
    <row s="9426" customFormat="1" customHeight="1" ht="47.25">
      <c r="A263" s="3896"/>
      <c r="B263" s="3896"/>
      <c r="C263" s="3896"/>
      <c r="D263" s="3896"/>
      <c r="E263" s="3897"/>
      <c r="F263" s="3897" t="s">
        <v>159</v>
      </c>
      <c r="G263" s="3897"/>
      <c r="H263" s="3897"/>
      <c r="I263" s="3910" t="str">
        <f>S262&amp;".1"</f>
        <v>1.15.1.1.1</v>
      </c>
      <c r="J263" s="3896"/>
      <c r="K263" s="3896"/>
      <c r="L263" s="3899" t="s">
        <v>725</v>
      </c>
      <c r="M263" s="3647"/>
      <c r="N263" s="3911"/>
      <c r="O263" s="3911"/>
      <c r="P263" s="3912">
        <v>1</v>
      </c>
      <c r="Q263" s="3912"/>
      <c r="R263" s="3913"/>
      <c r="S263" s="3904" t="str">
        <f>$I263</f>
        <v>1.15.1.1.1</v>
      </c>
      <c r="T263" s="3914" t="s">
        <v>726</v>
      </c>
      <c r="U263" s="3906"/>
      <c r="V263" s="3419"/>
      <c r="W263" s="3420"/>
      <c r="X263" s="3420"/>
      <c r="Y263" s="3420"/>
      <c r="Z263" s="3420"/>
      <c r="AA263" s="3420"/>
      <c r="AB263" s="3420"/>
      <c r="AC263" s="3421"/>
      <c r="AD263" s="3419" t="s">
        <v>768</v>
      </c>
      <c r="AE263" s="3420"/>
      <c r="AF263" s="3420"/>
      <c r="AG263" s="3420"/>
      <c r="AH263" s="3420"/>
      <c r="AI263" s="3420"/>
      <c r="AJ263" s="3420"/>
      <c r="AK263" s="3420"/>
      <c r="AL263" s="3419"/>
      <c r="AM263" s="3420"/>
      <c r="AN263" s="3420"/>
      <c r="AO263" s="3420"/>
      <c r="AP263" s="3420"/>
      <c r="AQ263" s="3420"/>
      <c r="AR263" s="3420"/>
      <c r="AS263" s="3421"/>
      <c r="AT263" s="3419"/>
      <c r="AU263" s="3420"/>
      <c r="AV263" s="3420"/>
      <c r="AW263" s="3420"/>
      <c r="AX263" s="3420"/>
      <c r="AY263" s="3420"/>
      <c r="AZ263" s="3420"/>
      <c r="BA263" s="3421"/>
      <c r="BB263" s="3419"/>
      <c r="BC263" s="3420"/>
      <c r="BD263" s="3420"/>
      <c r="BE263" s="3420"/>
      <c r="BF263" s="3420"/>
      <c r="BG263" s="3420"/>
      <c r="BH263" s="3420"/>
      <c r="BI263" s="3421"/>
      <c r="BJ263" s="3419"/>
      <c r="BK263" s="3420"/>
      <c r="BL263" s="3420"/>
      <c r="BM263" s="3420"/>
      <c r="BN263" s="3420"/>
      <c r="BO263" s="3420"/>
      <c r="BP263" s="3420"/>
      <c r="BQ263" s="3421"/>
      <c r="BR263" s="3419"/>
      <c r="BS263" s="3420"/>
      <c r="BT263" s="3420"/>
      <c r="BU263" s="3420"/>
      <c r="BV263" s="3420"/>
      <c r="BW263" s="3420"/>
      <c r="BX263" s="3420"/>
      <c r="BY263" s="3421"/>
      <c r="BZ263" s="3419"/>
      <c r="CA263" s="3420"/>
      <c r="CB263" s="3420"/>
      <c r="CC263" s="3420"/>
      <c r="CD263" s="3420"/>
      <c r="CE263" s="3420"/>
      <c r="CF263" s="3420"/>
      <c r="CG263" s="3421"/>
      <c r="CH263" s="3419"/>
      <c r="CI263" s="3420"/>
      <c r="CJ263" s="3420"/>
      <c r="CK263" s="3420"/>
      <c r="CL263" s="3420"/>
      <c r="CM263" s="3420"/>
      <c r="CN263" s="3420"/>
      <c r="CO263" s="3421"/>
      <c r="CP263" s="3419"/>
      <c r="CQ263" s="3420"/>
      <c r="CR263" s="3420"/>
      <c r="CS263" s="3420"/>
      <c r="CT263" s="3420"/>
      <c r="CU263" s="3420"/>
      <c r="CV263" s="3420"/>
      <c r="CW263" s="3421"/>
      <c r="CX263" s="3419"/>
      <c r="CY263" s="3420"/>
      <c r="CZ263" s="3420"/>
      <c r="DA263" s="3420"/>
      <c r="DB263" s="3420"/>
      <c r="DC263" s="3420"/>
      <c r="DD263" s="3420"/>
      <c r="DE263" s="3421"/>
      <c r="DF263" s="3421"/>
      <c r="DG263" s="3907" t="s">
        <v>727</v>
      </c>
      <c r="DH263" s="3656"/>
      <c r="DI263" s="3908"/>
      <c r="DJ263" s="3908" t="str">
        <f>IF(T263="","",T263)</f>
        <v>Схема подключения теплопотребляющей установки к коллектору источника тепловой энергии</v>
      </c>
      <c r="DK263" s="3908"/>
      <c r="DL263" s="3908"/>
    </row>
    <row s="9427" customFormat="1" customHeight="1" ht="21">
      <c r="A264" s="3896"/>
      <c r="B264" s="3896"/>
      <c r="C264" s="3896"/>
      <c r="D264" s="3896"/>
      <c r="E264" s="3897"/>
      <c r="F264" s="3897" t="s">
        <v>159</v>
      </c>
      <c r="G264" s="3897"/>
      <c r="H264" s="3897"/>
      <c r="I264" s="3916"/>
      <c r="J264" s="3910" t="str">
        <f>I263&amp;".1"</f>
        <v>1.15.1.1.1.1</v>
      </c>
      <c r="K264" s="3896"/>
      <c r="L264" s="3899" t="s">
        <v>728</v>
      </c>
      <c r="M264" s="3647"/>
      <c r="N264" s="3647"/>
      <c r="O264" s="3911"/>
      <c r="P264" s="3912"/>
      <c r="Q264" s="3912">
        <v>1</v>
      </c>
      <c r="R264" s="3917"/>
      <c r="S264" s="3904" t="str">
        <f>$J264</f>
        <v>1.15.1.1.1.1</v>
      </c>
      <c r="T264" s="3918" t="s">
        <v>729</v>
      </c>
      <c r="U264" s="3906"/>
      <c r="V264" s="3419"/>
      <c r="W264" s="3420"/>
      <c r="X264" s="3420"/>
      <c r="Y264" s="3420"/>
      <c r="Z264" s="3420"/>
      <c r="AA264" s="3420"/>
      <c r="AB264" s="3420"/>
      <c r="AC264" s="3421"/>
      <c r="AD264" s="3419" t="s">
        <v>769</v>
      </c>
      <c r="AE264" s="3420"/>
      <c r="AF264" s="3420"/>
      <c r="AG264" s="3420"/>
      <c r="AH264" s="3420"/>
      <c r="AI264" s="3420"/>
      <c r="AJ264" s="3420"/>
      <c r="AK264" s="3420"/>
      <c r="AL264" s="3419"/>
      <c r="AM264" s="3420"/>
      <c r="AN264" s="3420"/>
      <c r="AO264" s="3420"/>
      <c r="AP264" s="3420"/>
      <c r="AQ264" s="3420"/>
      <c r="AR264" s="3420"/>
      <c r="AS264" s="3421"/>
      <c r="AT264" s="3419"/>
      <c r="AU264" s="3420"/>
      <c r="AV264" s="3420"/>
      <c r="AW264" s="3420"/>
      <c r="AX264" s="3420"/>
      <c r="AY264" s="3420"/>
      <c r="AZ264" s="3420"/>
      <c r="BA264" s="3421"/>
      <c r="BB264" s="3419"/>
      <c r="BC264" s="3420"/>
      <c r="BD264" s="3420"/>
      <c r="BE264" s="3420"/>
      <c r="BF264" s="3420"/>
      <c r="BG264" s="3420"/>
      <c r="BH264" s="3420"/>
      <c r="BI264" s="3421"/>
      <c r="BJ264" s="3419"/>
      <c r="BK264" s="3420"/>
      <c r="BL264" s="3420"/>
      <c r="BM264" s="3420"/>
      <c r="BN264" s="3420"/>
      <c r="BO264" s="3420"/>
      <c r="BP264" s="3420"/>
      <c r="BQ264" s="3421"/>
      <c r="BR264" s="3419"/>
      <c r="BS264" s="3420"/>
      <c r="BT264" s="3420"/>
      <c r="BU264" s="3420"/>
      <c r="BV264" s="3420"/>
      <c r="BW264" s="3420"/>
      <c r="BX264" s="3420"/>
      <c r="BY264" s="3421"/>
      <c r="BZ264" s="3419"/>
      <c r="CA264" s="3420"/>
      <c r="CB264" s="3420"/>
      <c r="CC264" s="3420"/>
      <c r="CD264" s="3420"/>
      <c r="CE264" s="3420"/>
      <c r="CF264" s="3420"/>
      <c r="CG264" s="3421"/>
      <c r="CH264" s="3419"/>
      <c r="CI264" s="3420"/>
      <c r="CJ264" s="3420"/>
      <c r="CK264" s="3420"/>
      <c r="CL264" s="3420"/>
      <c r="CM264" s="3420"/>
      <c r="CN264" s="3420"/>
      <c r="CO264" s="3421"/>
      <c r="CP264" s="3419"/>
      <c r="CQ264" s="3420"/>
      <c r="CR264" s="3420"/>
      <c r="CS264" s="3420"/>
      <c r="CT264" s="3420"/>
      <c r="CU264" s="3420"/>
      <c r="CV264" s="3420"/>
      <c r="CW264" s="3421"/>
      <c r="CX264" s="3419"/>
      <c r="CY264" s="3420"/>
      <c r="CZ264" s="3420"/>
      <c r="DA264" s="3420"/>
      <c r="DB264" s="3420"/>
      <c r="DC264" s="3420"/>
      <c r="DD264" s="3420"/>
      <c r="DE264" s="3421"/>
      <c r="DF264" s="3421"/>
      <c r="DG264" s="3907" t="s">
        <v>730</v>
      </c>
      <c r="DH264" s="3656"/>
      <c r="DI264" s="3908"/>
      <c r="DJ264" s="3908" t="str">
        <f>IF(T264="","",T264)</f>
        <v>Группа потребителей</v>
      </c>
      <c r="DK264" s="3908"/>
      <c r="DL264" s="3908"/>
    </row>
    <row s="9428" customFormat="1" customHeight="1" ht="21">
      <c r="A265" s="3896"/>
      <c r="B265" s="3896"/>
      <c r="C265" s="3896"/>
      <c r="D265" s="3896"/>
      <c r="E265" s="3897"/>
      <c r="F265" s="3897" t="s">
        <v>159</v>
      </c>
      <c r="G265" s="3897"/>
      <c r="H265" s="3897"/>
      <c r="I265" s="3916"/>
      <c r="J265" s="3916"/>
      <c r="K265" s="3910" t="str">
        <f>J264&amp;".1"</f>
        <v>1.15.1.1.1.1.1</v>
      </c>
      <c r="L265" s="3899" t="s">
        <v>731</v>
      </c>
      <c r="M265" s="3647"/>
      <c r="N265" s="3647"/>
      <c r="O265" s="3647"/>
      <c r="P265" s="3912"/>
      <c r="Q265" s="3912"/>
      <c r="R265" s="3917">
        <v>1</v>
      </c>
      <c r="S265" s="3904" t="str">
        <f>$K265</f>
        <v>1.15.1.1.1.1.1</v>
      </c>
      <c r="T265" s="3920" t="s">
        <v>770</v>
      </c>
      <c r="U265" s="3906"/>
      <c r="V265" s="3422"/>
      <c r="W265" s="3423"/>
      <c r="X265" s="3422"/>
      <c r="Y265" s="3424"/>
      <c r="Z265" s="3425"/>
      <c r="AA265" s="2871" t="s">
        <v>61</v>
      </c>
      <c r="AB265" s="3425"/>
      <c r="AC265" s="2871" t="s">
        <v>61</v>
      </c>
      <c r="AD265" s="3422">
        <v>3592.67</v>
      </c>
      <c r="AE265" s="3423"/>
      <c r="AF265" s="3422"/>
      <c r="AG265" s="3424"/>
      <c r="AH265" s="3425">
        <v>45292</v>
      </c>
      <c r="AI265" s="2871" t="s">
        <v>61</v>
      </c>
      <c r="AJ265" s="3425">
        <v>45473</v>
      </c>
      <c r="AK265" s="2871" t="s">
        <v>61</v>
      </c>
      <c r="AL265" s="3422">
        <v>4034.57</v>
      </c>
      <c r="AM265" s="3423"/>
      <c r="AN265" s="3422"/>
      <c r="AO265" s="3424"/>
      <c r="AP265" s="3425">
        <v>45474</v>
      </c>
      <c r="AQ265" s="2871" t="s">
        <v>61</v>
      </c>
      <c r="AR265" s="3425">
        <v>45657</v>
      </c>
      <c r="AS265" s="2871" t="s">
        <v>61</v>
      </c>
      <c r="AT265" s="3422">
        <v>4034.57</v>
      </c>
      <c r="AU265" s="3423"/>
      <c r="AV265" s="3422"/>
      <c r="AW265" s="3424"/>
      <c r="AX265" s="3425">
        <v>45658</v>
      </c>
      <c r="AY265" s="2871" t="s">
        <v>61</v>
      </c>
      <c r="AZ265" s="3425">
        <v>45838</v>
      </c>
      <c r="BA265" s="2871" t="s">
        <v>61</v>
      </c>
      <c r="BB265" s="3422">
        <v>4204.02</v>
      </c>
      <c r="BC265" s="3423"/>
      <c r="BD265" s="3422"/>
      <c r="BE265" s="3424"/>
      <c r="BF265" s="3425">
        <v>45839</v>
      </c>
      <c r="BG265" s="2871" t="s">
        <v>61</v>
      </c>
      <c r="BH265" s="3425">
        <v>46022</v>
      </c>
      <c r="BI265" s="2871" t="s">
        <v>61</v>
      </c>
      <c r="BJ265" s="3422">
        <v>4204.02</v>
      </c>
      <c r="BK265" s="3423"/>
      <c r="BL265" s="3422"/>
      <c r="BM265" s="3424"/>
      <c r="BN265" s="3425">
        <v>46023</v>
      </c>
      <c r="BO265" s="2871" t="s">
        <v>61</v>
      </c>
      <c r="BP265" s="3425">
        <v>46203</v>
      </c>
      <c r="BQ265" s="2871" t="s">
        <v>61</v>
      </c>
      <c r="BR265" s="3422">
        <v>4372.18</v>
      </c>
      <c r="BS265" s="3423"/>
      <c r="BT265" s="3422"/>
      <c r="BU265" s="3424"/>
      <c r="BV265" s="3425">
        <v>46204</v>
      </c>
      <c r="BW265" s="2871" t="s">
        <v>61</v>
      </c>
      <c r="BX265" s="3425">
        <v>46387</v>
      </c>
      <c r="BY265" s="2871" t="s">
        <v>61</v>
      </c>
      <c r="BZ265" s="3422">
        <v>4372.18</v>
      </c>
      <c r="CA265" s="3423"/>
      <c r="CB265" s="3422"/>
      <c r="CC265" s="3424"/>
      <c r="CD265" s="3425">
        <v>46388</v>
      </c>
      <c r="CE265" s="2871" t="s">
        <v>61</v>
      </c>
      <c r="CF265" s="3425">
        <v>46568</v>
      </c>
      <c r="CG265" s="2871" t="s">
        <v>61</v>
      </c>
      <c r="CH265" s="3422">
        <v>4547.07</v>
      </c>
      <c r="CI265" s="3423"/>
      <c r="CJ265" s="3422"/>
      <c r="CK265" s="3424"/>
      <c r="CL265" s="3425">
        <v>46569</v>
      </c>
      <c r="CM265" s="2871" t="s">
        <v>61</v>
      </c>
      <c r="CN265" s="3425">
        <v>46752</v>
      </c>
      <c r="CO265" s="2871" t="s">
        <v>61</v>
      </c>
      <c r="CP265" s="3422">
        <v>4547.07</v>
      </c>
      <c r="CQ265" s="3423"/>
      <c r="CR265" s="3422"/>
      <c r="CS265" s="3424"/>
      <c r="CT265" s="3425">
        <v>46753</v>
      </c>
      <c r="CU265" s="2871" t="s">
        <v>61</v>
      </c>
      <c r="CV265" s="3425">
        <v>46934</v>
      </c>
      <c r="CW265" s="2871" t="s">
        <v>61</v>
      </c>
      <c r="CX265" s="3422">
        <v>4728.95</v>
      </c>
      <c r="CY265" s="3423"/>
      <c r="CZ265" s="3422"/>
      <c r="DA265" s="3424"/>
      <c r="DB265" s="3425">
        <v>46935</v>
      </c>
      <c r="DC265" s="2871" t="s">
        <v>61</v>
      </c>
      <c r="DD265" s="3425">
        <v>47118</v>
      </c>
      <c r="DE265" s="2871" t="s">
        <v>61</v>
      </c>
      <c r="DF265" s="3423"/>
      <c r="DG265" s="3921" t="s">
        <v>732</v>
      </c>
      <c r="DH265" s="3656">
        <f>STRCHECKDATE(V266:DF266)</f>
      </c>
      <c r="DI265" s="3908"/>
      <c r="DJ265" s="3908" t="str">
        <f>IF(T265="","",T265)</f>
        <v>вода</v>
      </c>
      <c r="DK265" s="3908"/>
      <c r="DL265" s="3908"/>
    </row>
    <row s="9429" customFormat="1" customHeight="1" ht="0.75">
      <c r="A266" s="3896"/>
      <c r="B266" s="3896"/>
      <c r="C266" s="3896"/>
      <c r="D266" s="3896"/>
      <c r="E266" s="3897"/>
      <c r="F266" s="3897" t="s">
        <v>159</v>
      </c>
      <c r="G266" s="3897"/>
      <c r="H266" s="3897"/>
      <c r="I266" s="3916"/>
      <c r="J266" s="3916"/>
      <c r="K266" s="3910"/>
      <c r="L266" s="3899"/>
      <c r="M266" s="3647"/>
      <c r="N266" s="3647"/>
      <c r="O266" s="3647"/>
      <c r="P266" s="3912"/>
      <c r="Q266" s="3912"/>
      <c r="R266" s="3917"/>
      <c r="S266" s="3923"/>
      <c r="T266" s="3906"/>
      <c r="U266" s="3906"/>
      <c r="V266" s="3423"/>
      <c r="W266" s="3423"/>
      <c r="X266" s="3423"/>
      <c r="Y266" s="3427" t="str">
        <f>Z265&amp;"-"&amp;AB265</f>
        <v>-</v>
      </c>
      <c r="Z266" s="3428"/>
      <c r="AA266" s="2871"/>
      <c r="AB266" s="3428"/>
      <c r="AC266" s="2871"/>
      <c r="AD266" s="3423"/>
      <c r="AE266" s="3423"/>
      <c r="AF266" s="3423"/>
      <c r="AG266" s="3427" t="str">
        <f>AH265&amp;"-"&amp;AJ265</f>
        <v>45292-45473</v>
      </c>
      <c r="AH266" s="3428"/>
      <c r="AI266" s="2871"/>
      <c r="AJ266" s="3428"/>
      <c r="AK266" s="2871"/>
      <c r="AL266" s="3423"/>
      <c r="AM266" s="3423"/>
      <c r="AN266" s="3423"/>
      <c r="AO266" s="3427" t="str">
        <f>AP265&amp;"-"&amp;AR265</f>
        <v>45474-45657</v>
      </c>
      <c r="AP266" s="3428"/>
      <c r="AQ266" s="2871"/>
      <c r="AR266" s="3428"/>
      <c r="AS266" s="2871"/>
      <c r="AT266" s="3423"/>
      <c r="AU266" s="3423"/>
      <c r="AV266" s="3423"/>
      <c r="AW266" s="3427" t="str">
        <f>AX265&amp;"-"&amp;AZ265</f>
        <v>45658-45838</v>
      </c>
      <c r="AX266" s="3428"/>
      <c r="AY266" s="2871"/>
      <c r="AZ266" s="3428"/>
      <c r="BA266" s="2871"/>
      <c r="BB266" s="3423"/>
      <c r="BC266" s="3423"/>
      <c r="BD266" s="3423"/>
      <c r="BE266" s="3427" t="str">
        <f>BF265&amp;"-"&amp;BH265</f>
        <v>45839-46022</v>
      </c>
      <c r="BF266" s="3428"/>
      <c r="BG266" s="2871"/>
      <c r="BH266" s="3428"/>
      <c r="BI266" s="2871"/>
      <c r="BJ266" s="3423"/>
      <c r="BK266" s="3423"/>
      <c r="BL266" s="3423"/>
      <c r="BM266" s="3427" t="str">
        <f>BN265&amp;"-"&amp;BP265</f>
        <v>46023-46203</v>
      </c>
      <c r="BN266" s="3428"/>
      <c r="BO266" s="2871"/>
      <c r="BP266" s="3428"/>
      <c r="BQ266" s="2871"/>
      <c r="BR266" s="3423"/>
      <c r="BS266" s="3423"/>
      <c r="BT266" s="3423"/>
      <c r="BU266" s="3427" t="str">
        <f>BV265&amp;"-"&amp;BX265</f>
        <v>46204-46387</v>
      </c>
      <c r="BV266" s="3428"/>
      <c r="BW266" s="2871"/>
      <c r="BX266" s="3428"/>
      <c r="BY266" s="2871"/>
      <c r="BZ266" s="3423"/>
      <c r="CA266" s="3423"/>
      <c r="CB266" s="3423"/>
      <c r="CC266" s="3427" t="str">
        <f>CD265&amp;"-"&amp;CF265</f>
        <v>46388-46568</v>
      </c>
      <c r="CD266" s="3428"/>
      <c r="CE266" s="2871"/>
      <c r="CF266" s="3428"/>
      <c r="CG266" s="2871"/>
      <c r="CH266" s="3423"/>
      <c r="CI266" s="3423"/>
      <c r="CJ266" s="3423"/>
      <c r="CK266" s="3427" t="str">
        <f>CL265&amp;"-"&amp;CN265</f>
        <v>46569-46752</v>
      </c>
      <c r="CL266" s="3428"/>
      <c r="CM266" s="2871"/>
      <c r="CN266" s="3428"/>
      <c r="CO266" s="2871"/>
      <c r="CP266" s="3423"/>
      <c r="CQ266" s="3423"/>
      <c r="CR266" s="3423"/>
      <c r="CS266" s="3427" t="str">
        <f>CT265&amp;"-"&amp;CV265</f>
        <v>46753-46934</v>
      </c>
      <c r="CT266" s="3428"/>
      <c r="CU266" s="2871"/>
      <c r="CV266" s="3428"/>
      <c r="CW266" s="2871"/>
      <c r="CX266" s="3423"/>
      <c r="CY266" s="3423"/>
      <c r="CZ266" s="3423"/>
      <c r="DA266" s="3427" t="str">
        <f>DB265&amp;"-"&amp;DD265</f>
        <v>46935-47118</v>
      </c>
      <c r="DB266" s="3428"/>
      <c r="DC266" s="2871"/>
      <c r="DD266" s="3428"/>
      <c r="DE266" s="2871"/>
      <c r="DF266" s="3423"/>
      <c r="DG266" s="3924"/>
      <c r="DH266" s="3656"/>
      <c r="DI266" s="3908"/>
      <c r="DJ266" s="3908" t="str">
        <f>IF(T266="","",T266)</f>
        <v/>
      </c>
      <c r="DK266" s="3908"/>
      <c r="DL266" s="3908"/>
    </row>
    <row s="9430" customFormat="1" customHeight="1" ht="15">
      <c r="A267" s="3896"/>
      <c r="B267" s="3896"/>
      <c r="C267" s="3896"/>
      <c r="D267" s="3896"/>
      <c r="E267" s="3897"/>
      <c r="F267" s="3897" t="s">
        <v>159</v>
      </c>
      <c r="G267" s="3897"/>
      <c r="H267" s="3897"/>
      <c r="I267" s="3916"/>
      <c r="J267" s="3910"/>
      <c r="K267" s="3896"/>
      <c r="L267" s="3899"/>
      <c r="M267" s="3647"/>
      <c r="N267" s="3647"/>
      <c r="O267" s="3911"/>
      <c r="P267" s="3912"/>
      <c r="Q267" s="3912"/>
      <c r="R267" s="3913"/>
      <c r="S267" s="9431"/>
      <c r="T267" s="9432" t="s">
        <v>733</v>
      </c>
      <c r="U267" s="9433"/>
      <c r="V267" s="9434"/>
      <c r="W267" s="9435"/>
      <c r="X267" s="9436"/>
      <c r="Y267" s="9437"/>
      <c r="Z267" s="9438"/>
      <c r="AA267" s="9439"/>
      <c r="AB267" s="9440"/>
      <c r="AC267" s="9441"/>
      <c r="AD267" s="9442"/>
      <c r="AE267" s="9443"/>
      <c r="AF267" s="9444"/>
      <c r="AG267" s="9445"/>
      <c r="AH267" s="9446"/>
      <c r="AI267" s="9447"/>
      <c r="AJ267" s="9448"/>
      <c r="AK267" s="9449"/>
      <c r="AL267" s="9450"/>
      <c r="AM267" s="9451"/>
      <c r="AN267" s="9452"/>
      <c r="AO267" s="9453"/>
      <c r="AP267" s="9454"/>
      <c r="AQ267" s="9455"/>
      <c r="AR267" s="9456"/>
      <c r="AS267" s="9457"/>
      <c r="AT267" s="9458"/>
      <c r="AU267" s="9459"/>
      <c r="AV267" s="9460"/>
      <c r="AW267" s="9461"/>
      <c r="AX267" s="9462"/>
      <c r="AY267" s="9463"/>
      <c r="AZ267" s="9464"/>
      <c r="BA267" s="9465"/>
      <c r="BB267" s="9466"/>
      <c r="BC267" s="9467"/>
      <c r="BD267" s="9468"/>
      <c r="BE267" s="9469"/>
      <c r="BF267" s="9470"/>
      <c r="BG267" s="9471"/>
      <c r="BH267" s="9472"/>
      <c r="BI267" s="9473"/>
      <c r="BJ267" s="9474"/>
      <c r="BK267" s="9475"/>
      <c r="BL267" s="9476"/>
      <c r="BM267" s="9477"/>
      <c r="BN267" s="9478"/>
      <c r="BO267" s="9479"/>
      <c r="BP267" s="9480"/>
      <c r="BQ267" s="9481"/>
      <c r="BR267" s="9482"/>
      <c r="BS267" s="9483"/>
      <c r="BT267" s="9484"/>
      <c r="BU267" s="9485"/>
      <c r="BV267" s="9486"/>
      <c r="BW267" s="9487"/>
      <c r="BX267" s="9488"/>
      <c r="BY267" s="9489"/>
      <c r="BZ267" s="9490"/>
      <c r="CA267" s="9491"/>
      <c r="CB267" s="9492"/>
      <c r="CC267" s="9493"/>
      <c r="CD267" s="9494"/>
      <c r="CE267" s="9495"/>
      <c r="CF267" s="9496"/>
      <c r="CG267" s="9497"/>
      <c r="CH267" s="9498"/>
      <c r="CI267" s="9499"/>
      <c r="CJ267" s="9500"/>
      <c r="CK267" s="9501"/>
      <c r="CL267" s="9502"/>
      <c r="CM267" s="9503"/>
      <c r="CN267" s="9504"/>
      <c r="CO267" s="9505"/>
      <c r="CP267" s="9506"/>
      <c r="CQ267" s="9507"/>
      <c r="CR267" s="9508"/>
      <c r="CS267" s="9509"/>
      <c r="CT267" s="9510"/>
      <c r="CU267" s="9511"/>
      <c r="CV267" s="9512"/>
      <c r="CW267" s="9513"/>
      <c r="CX267" s="9514"/>
      <c r="CY267" s="9515"/>
      <c r="CZ267" s="9516"/>
      <c r="DA267" s="9517"/>
      <c r="DB267" s="9518"/>
      <c r="DC267" s="9519"/>
      <c r="DD267" s="9520"/>
      <c r="DE267" s="9521"/>
      <c r="DF267" s="9522"/>
      <c r="DG267" s="4018"/>
      <c r="DH267" s="3656"/>
      <c r="DI267" s="3908"/>
      <c r="DJ267" s="3908" t="str">
        <f>IF(T267="","",T267)</f>
        <v>Добавить вид теплоносителя (параметры теплоносителя)</v>
      </c>
      <c r="DK267" s="3908"/>
      <c r="DL267" s="3908"/>
    </row>
    <row s="9523" customFormat="1" customHeight="1" ht="15">
      <c r="A268" s="3896"/>
      <c r="B268" s="3896"/>
      <c r="C268" s="3896"/>
      <c r="D268" s="3896"/>
      <c r="E268" s="3897"/>
      <c r="F268" s="3897" t="s">
        <v>159</v>
      </c>
      <c r="G268" s="3897"/>
      <c r="H268" s="3897"/>
      <c r="I268" s="3910"/>
      <c r="J268" s="3896"/>
      <c r="K268" s="3896"/>
      <c r="L268" s="3899"/>
      <c r="M268" s="3647"/>
      <c r="N268" s="3911"/>
      <c r="O268" s="3911"/>
      <c r="P268" s="3912"/>
      <c r="Q268" s="3912"/>
      <c r="R268" s="3913"/>
      <c r="S268" s="9524"/>
      <c r="T268" s="9525" t="s">
        <v>734</v>
      </c>
      <c r="U268" s="9526"/>
      <c r="V268" s="9527"/>
      <c r="W268" s="9528"/>
      <c r="X268" s="9529"/>
      <c r="Y268" s="9530"/>
      <c r="Z268" s="9531"/>
      <c r="AA268" s="9532"/>
      <c r="AB268" s="9533"/>
      <c r="AC268" s="9534"/>
      <c r="AD268" s="9535"/>
      <c r="AE268" s="9536"/>
      <c r="AF268" s="9537"/>
      <c r="AG268" s="9538"/>
      <c r="AH268" s="9539"/>
      <c r="AI268" s="9540"/>
      <c r="AJ268" s="9541"/>
      <c r="AK268" s="9542"/>
      <c r="AL268" s="9543"/>
      <c r="AM268" s="9544"/>
      <c r="AN268" s="9545"/>
      <c r="AO268" s="9546"/>
      <c r="AP268" s="9547"/>
      <c r="AQ268" s="9548"/>
      <c r="AR268" s="9549"/>
      <c r="AS268" s="9550"/>
      <c r="AT268" s="9551"/>
      <c r="AU268" s="9552"/>
      <c r="AV268" s="9553"/>
      <c r="AW268" s="9554"/>
      <c r="AX268" s="9555"/>
      <c r="AY268" s="9556"/>
      <c r="AZ268" s="9557"/>
      <c r="BA268" s="9558"/>
      <c r="BB268" s="9559"/>
      <c r="BC268" s="9560"/>
      <c r="BD268" s="9561"/>
      <c r="BE268" s="9562"/>
      <c r="BF268" s="9563"/>
      <c r="BG268" s="9564"/>
      <c r="BH268" s="9565"/>
      <c r="BI268" s="9566"/>
      <c r="BJ268" s="9567"/>
      <c r="BK268" s="9568"/>
      <c r="BL268" s="9569"/>
      <c r="BM268" s="9570"/>
      <c r="BN268" s="9571"/>
      <c r="BO268" s="9572"/>
      <c r="BP268" s="9573"/>
      <c r="BQ268" s="9574"/>
      <c r="BR268" s="9575"/>
      <c r="BS268" s="9576"/>
      <c r="BT268" s="9577"/>
      <c r="BU268" s="9578"/>
      <c r="BV268" s="9579"/>
      <c r="BW268" s="9580"/>
      <c r="BX268" s="9581"/>
      <c r="BY268" s="9582"/>
      <c r="BZ268" s="9583"/>
      <c r="CA268" s="9584"/>
      <c r="CB268" s="9585"/>
      <c r="CC268" s="9586"/>
      <c r="CD268" s="9587"/>
      <c r="CE268" s="9588"/>
      <c r="CF268" s="9589"/>
      <c r="CG268" s="9590"/>
      <c r="CH268" s="9591"/>
      <c r="CI268" s="9592"/>
      <c r="CJ268" s="9593"/>
      <c r="CK268" s="9594"/>
      <c r="CL268" s="9595"/>
      <c r="CM268" s="9596"/>
      <c r="CN268" s="9597"/>
      <c r="CO268" s="9598"/>
      <c r="CP268" s="9599"/>
      <c r="CQ268" s="9600"/>
      <c r="CR268" s="9601"/>
      <c r="CS268" s="9602"/>
      <c r="CT268" s="9603"/>
      <c r="CU268" s="9604"/>
      <c r="CV268" s="9605"/>
      <c r="CW268" s="9606"/>
      <c r="CX268" s="9607"/>
      <c r="CY268" s="9608"/>
      <c r="CZ268" s="9609"/>
      <c r="DA268" s="9610"/>
      <c r="DB268" s="9611"/>
      <c r="DC268" s="9612"/>
      <c r="DD268" s="9613"/>
      <c r="DE268" s="9614"/>
      <c r="DF268" s="9615"/>
      <c r="DG268" s="9616"/>
      <c r="DH268" s="3656"/>
      <c r="DI268" s="3908"/>
      <c r="DJ268" s="3908" t="str">
        <f>IF(T268="","",T268)</f>
        <v>Добавить группу потребителей</v>
      </c>
      <c r="DK268" s="3908"/>
      <c r="DL268" s="3908"/>
    </row>
    <row s="9617" customFormat="1" customHeight="1" ht="14.25">
      <c r="A269" s="3896"/>
      <c r="B269" s="3896"/>
      <c r="C269" s="3896"/>
      <c r="D269" s="3896"/>
      <c r="E269" s="3897"/>
      <c r="F269" s="3897" t="s">
        <v>159</v>
      </c>
      <c r="G269" s="3897"/>
      <c r="H269" s="3898"/>
      <c r="I269" s="3896"/>
      <c r="J269" s="3896"/>
      <c r="K269" s="3896"/>
      <c r="L269" s="3899"/>
      <c r="M269" s="3900"/>
      <c r="N269" s="3900"/>
      <c r="O269" s="3647"/>
      <c r="P269" s="4114"/>
      <c r="Q269" s="4115"/>
      <c r="R269" s="4116"/>
      <c r="S269" s="9618"/>
      <c r="T269" s="9619" t="s">
        <v>735</v>
      </c>
      <c r="U269" s="9620"/>
      <c r="V269" s="9621"/>
      <c r="W269" s="9622"/>
      <c r="X269" s="9623"/>
      <c r="Y269" s="9624"/>
      <c r="Z269" s="9625"/>
      <c r="AA269" s="9626"/>
      <c r="AB269" s="9627"/>
      <c r="AC269" s="9628"/>
      <c r="AD269" s="9629"/>
      <c r="AE269" s="9630"/>
      <c r="AF269" s="9631"/>
      <c r="AG269" s="9632"/>
      <c r="AH269" s="9633"/>
      <c r="AI269" s="9634"/>
      <c r="AJ269" s="9635"/>
      <c r="AK269" s="9636"/>
      <c r="AL269" s="9637"/>
      <c r="AM269" s="9638"/>
      <c r="AN269" s="9639"/>
      <c r="AO269" s="9640"/>
      <c r="AP269" s="9641"/>
      <c r="AQ269" s="9642"/>
      <c r="AR269" s="9643"/>
      <c r="AS269" s="9644"/>
      <c r="AT269" s="9645"/>
      <c r="AU269" s="9646"/>
      <c r="AV269" s="9647"/>
      <c r="AW269" s="9648"/>
      <c r="AX269" s="9649"/>
      <c r="AY269" s="9650"/>
      <c r="AZ269" s="9651"/>
      <c r="BA269" s="9652"/>
      <c r="BB269" s="9653"/>
      <c r="BC269" s="9654"/>
      <c r="BD269" s="9655"/>
      <c r="BE269" s="9656"/>
      <c r="BF269" s="9657"/>
      <c r="BG269" s="9658"/>
      <c r="BH269" s="9659"/>
      <c r="BI269" s="9660"/>
      <c r="BJ269" s="9661"/>
      <c r="BK269" s="9662"/>
      <c r="BL269" s="9663"/>
      <c r="BM269" s="9664"/>
      <c r="BN269" s="9665"/>
      <c r="BO269" s="9666"/>
      <c r="BP269" s="9667"/>
      <c r="BQ269" s="9668"/>
      <c r="BR269" s="9669"/>
      <c r="BS269" s="9670"/>
      <c r="BT269" s="9671"/>
      <c r="BU269" s="9672"/>
      <c r="BV269" s="9673"/>
      <c r="BW269" s="9674"/>
      <c r="BX269" s="9675"/>
      <c r="BY269" s="9676"/>
      <c r="BZ269" s="9677"/>
      <c r="CA269" s="9678"/>
      <c r="CB269" s="9679"/>
      <c r="CC269" s="9680"/>
      <c r="CD269" s="9681"/>
      <c r="CE269" s="9682"/>
      <c r="CF269" s="9683"/>
      <c r="CG269" s="9684"/>
      <c r="CH269" s="9685"/>
      <c r="CI269" s="9686"/>
      <c r="CJ269" s="9687"/>
      <c r="CK269" s="9688"/>
      <c r="CL269" s="9689"/>
      <c r="CM269" s="9690"/>
      <c r="CN269" s="9691"/>
      <c r="CO269" s="9692"/>
      <c r="CP269" s="9693"/>
      <c r="CQ269" s="9694"/>
      <c r="CR269" s="9695"/>
      <c r="CS269" s="9696"/>
      <c r="CT269" s="9697"/>
      <c r="CU269" s="9698"/>
      <c r="CV269" s="9699"/>
      <c r="CW269" s="9700"/>
      <c r="CX269" s="9701"/>
      <c r="CY269" s="9702"/>
      <c r="CZ269" s="9703"/>
      <c r="DA269" s="9704"/>
      <c r="DB269" s="9705"/>
      <c r="DC269" s="9706"/>
      <c r="DD269" s="9707"/>
      <c r="DE269" s="9708"/>
      <c r="DF269" s="9709"/>
      <c r="DG269" s="9710"/>
      <c r="DH269" s="3656"/>
      <c r="DI269" s="3908"/>
      <c r="DJ269" s="3908" t="str">
        <f>IF(T269="","",T269)</f>
        <v>Добавить схему подключения</v>
      </c>
      <c r="DK269" s="3908"/>
      <c r="DL269" s="3908"/>
    </row>
    <row s="9711" customFormat="1" customHeight="1" ht="0.75">
      <c r="A270" s="4502"/>
      <c r="B270" s="4502"/>
      <c r="C270" s="4502"/>
      <c r="D270" s="4502"/>
      <c r="E270" s="3897"/>
      <c r="F270" s="3897" t="s">
        <v>159</v>
      </c>
      <c r="G270" s="3898"/>
      <c r="H270" s="4502"/>
      <c r="I270" s="4502"/>
      <c r="J270" s="4502"/>
      <c r="K270" s="4502"/>
      <c r="L270" s="4503"/>
      <c r="M270" s="4504"/>
      <c r="N270" s="4504"/>
      <c r="O270" s="3656"/>
      <c r="P270" s="4505"/>
      <c r="Q270" s="4506"/>
      <c r="R270" s="4505"/>
      <c r="S270" s="4507"/>
      <c r="T270" s="4508" t="s">
        <v>250</v>
      </c>
      <c r="U270" s="3645"/>
      <c r="V270" s="3645"/>
      <c r="W270" s="3645"/>
      <c r="X270" s="3645"/>
      <c r="Y270" s="3645"/>
      <c r="Z270" s="3645"/>
      <c r="AA270" s="3645"/>
      <c r="AB270" s="3645"/>
      <c r="AC270" s="3645"/>
      <c r="AD270" s="3645"/>
      <c r="AE270" s="3645"/>
      <c r="AF270" s="3645"/>
      <c r="AG270" s="3645"/>
      <c r="AH270" s="3645"/>
      <c r="AI270" s="3645"/>
      <c r="AJ270" s="3645"/>
      <c r="AK270" s="3645"/>
      <c r="AL270" s="3645"/>
      <c r="AM270" s="3645"/>
      <c r="AN270" s="3645"/>
      <c r="AO270" s="3645"/>
      <c r="AP270" s="3645"/>
      <c r="AQ270" s="3645"/>
      <c r="AR270" s="3645"/>
      <c r="AS270" s="3645"/>
      <c r="AT270" s="3645"/>
      <c r="AU270" s="3645"/>
      <c r="AV270" s="3645"/>
      <c r="AW270" s="3645"/>
      <c r="AX270" s="3645"/>
      <c r="AY270" s="3645"/>
      <c r="AZ270" s="3645"/>
      <c r="BA270" s="3645"/>
      <c r="BB270" s="3645"/>
      <c r="BC270" s="3645"/>
      <c r="BD270" s="3645"/>
      <c r="BE270" s="3645"/>
      <c r="BF270" s="3645"/>
      <c r="BG270" s="3645"/>
      <c r="BH270" s="3645"/>
      <c r="BI270" s="3645"/>
      <c r="BJ270" s="3645"/>
      <c r="BK270" s="3645"/>
      <c r="BL270" s="3645"/>
      <c r="BM270" s="3645"/>
      <c r="BN270" s="3645"/>
      <c r="BO270" s="3645"/>
      <c r="BP270" s="3645"/>
      <c r="BQ270" s="3645"/>
      <c r="BR270" s="3645"/>
      <c r="BS270" s="3645"/>
      <c r="BT270" s="3645"/>
      <c r="BU270" s="3645"/>
      <c r="BV270" s="3645"/>
      <c r="BW270" s="3645"/>
      <c r="BX270" s="3645"/>
      <c r="BY270" s="3645"/>
      <c r="BZ270" s="3645"/>
      <c r="CA270" s="3645"/>
      <c r="CB270" s="3645"/>
      <c r="CC270" s="3645"/>
      <c r="CD270" s="3645"/>
      <c r="CE270" s="3645"/>
      <c r="CF270" s="3645"/>
      <c r="CG270" s="3645"/>
      <c r="CH270" s="3645"/>
      <c r="CI270" s="3645"/>
      <c r="CJ270" s="3645"/>
      <c r="CK270" s="3645"/>
      <c r="CL270" s="3645"/>
      <c r="CM270" s="3645"/>
      <c r="CN270" s="3645"/>
      <c r="CO270" s="3645"/>
      <c r="CP270" s="3645"/>
      <c r="CQ270" s="3645"/>
      <c r="CR270" s="3645"/>
      <c r="CS270" s="3645"/>
      <c r="CT270" s="3645"/>
      <c r="CU270" s="3645"/>
      <c r="CV270" s="3645"/>
      <c r="CW270" s="3645"/>
      <c r="CX270" s="3645"/>
      <c r="CY270" s="3645"/>
      <c r="CZ270" s="3645"/>
      <c r="DA270" s="3645"/>
      <c r="DB270" s="3645"/>
      <c r="DC270" s="3645"/>
      <c r="DD270" s="3645"/>
      <c r="DE270" s="3645"/>
      <c r="DF270" s="3645"/>
      <c r="DG270" s="3645"/>
      <c r="DH270" s="3656"/>
      <c r="DI270" s="3908"/>
      <c r="DJ270" s="3908" t="str">
        <f>IF(T270="","",T270)</f>
        <v>Добавить источник для дифференциации</v>
      </c>
      <c r="DK270" s="3908"/>
      <c r="DL270" s="3908"/>
    </row>
    <row s="9712" customFormat="1" customHeight="1" ht="0.75">
      <c r="A271" s="4502"/>
      <c r="B271" s="4502"/>
      <c r="C271" s="4502"/>
      <c r="D271" s="4502"/>
      <c r="E271" s="3897"/>
      <c r="F271" s="3898" t="s">
        <v>159</v>
      </c>
      <c r="G271" s="4502"/>
      <c r="H271" s="4502"/>
      <c r="I271" s="4502"/>
      <c r="J271" s="4502"/>
      <c r="K271" s="4502"/>
      <c r="L271" s="4503"/>
      <c r="M271" s="4510"/>
      <c r="N271" s="4510"/>
      <c r="O271" s="3656"/>
      <c r="P271" s="4505"/>
      <c r="Q271" s="4506"/>
      <c r="R271" s="4505"/>
      <c r="S271" s="4511"/>
      <c r="T271" s="4512" t="s">
        <v>251</v>
      </c>
      <c r="U271" s="3646"/>
      <c r="V271" s="3646"/>
      <c r="W271" s="3646"/>
      <c r="X271" s="3646"/>
      <c r="Y271" s="3646"/>
      <c r="Z271" s="3646"/>
      <c r="AA271" s="3646"/>
      <c r="AB271" s="3646"/>
      <c r="AC271" s="3646"/>
      <c r="AD271" s="3646"/>
      <c r="AE271" s="3646"/>
      <c r="AF271" s="3646"/>
      <c r="AG271" s="3646"/>
      <c r="AH271" s="3646"/>
      <c r="AI271" s="3646"/>
      <c r="AJ271" s="3646"/>
      <c r="AK271" s="3646"/>
      <c r="AL271" s="3646"/>
      <c r="AM271" s="3646"/>
      <c r="AN271" s="3646"/>
      <c r="AO271" s="3646"/>
      <c r="AP271" s="3646"/>
      <c r="AQ271" s="3646"/>
      <c r="AR271" s="3646"/>
      <c r="AS271" s="3646"/>
      <c r="AT271" s="3646"/>
      <c r="AU271" s="3646"/>
      <c r="AV271" s="3646"/>
      <c r="AW271" s="3646"/>
      <c r="AX271" s="3646"/>
      <c r="AY271" s="3646"/>
      <c r="AZ271" s="3646"/>
      <c r="BA271" s="3646"/>
      <c r="BB271" s="3646"/>
      <c r="BC271" s="3646"/>
      <c r="BD271" s="3646"/>
      <c r="BE271" s="3646"/>
      <c r="BF271" s="3646"/>
      <c r="BG271" s="3646"/>
      <c r="BH271" s="3646"/>
      <c r="BI271" s="3646"/>
      <c r="BJ271" s="3646"/>
      <c r="BK271" s="3646"/>
      <c r="BL271" s="3646"/>
      <c r="BM271" s="3646"/>
      <c r="BN271" s="3646"/>
      <c r="BO271" s="3646"/>
      <c r="BP271" s="3646"/>
      <c r="BQ271" s="3646"/>
      <c r="BR271" s="3646"/>
      <c r="BS271" s="3646"/>
      <c r="BT271" s="3646"/>
      <c r="BU271" s="3646"/>
      <c r="BV271" s="3646"/>
      <c r="BW271" s="3646"/>
      <c r="BX271" s="3646"/>
      <c r="BY271" s="3646"/>
      <c r="BZ271" s="3646"/>
      <c r="CA271" s="3646"/>
      <c r="CB271" s="3646"/>
      <c r="CC271" s="3646"/>
      <c r="CD271" s="3646"/>
      <c r="CE271" s="3646"/>
      <c r="CF271" s="3646"/>
      <c r="CG271" s="3646"/>
      <c r="CH271" s="3646"/>
      <c r="CI271" s="3646"/>
      <c r="CJ271" s="3646"/>
      <c r="CK271" s="3646"/>
      <c r="CL271" s="3646"/>
      <c r="CM271" s="3646"/>
      <c r="CN271" s="3646"/>
      <c r="CO271" s="3646"/>
      <c r="CP271" s="3646"/>
      <c r="CQ271" s="3646"/>
      <c r="CR271" s="3646"/>
      <c r="CS271" s="3646"/>
      <c r="CT271" s="3646"/>
      <c r="CU271" s="3646"/>
      <c r="CV271" s="3646"/>
      <c r="CW271" s="3646"/>
      <c r="CX271" s="3646"/>
      <c r="CY271" s="3646"/>
      <c r="CZ271" s="3646"/>
      <c r="DA271" s="3646"/>
      <c r="DB271" s="3646"/>
      <c r="DC271" s="3646"/>
      <c r="DD271" s="3646"/>
      <c r="DE271" s="3646"/>
      <c r="DF271" s="3646"/>
      <c r="DG271" s="3646"/>
      <c r="DH271" s="3656"/>
      <c r="DI271" s="3908"/>
      <c r="DJ271" s="3908" t="str">
        <f>IF(T271="","",T271)</f>
        <v>Добавить централизованную систему для дифференциации</v>
      </c>
      <c r="DK271" s="3908"/>
      <c r="DL271" s="3908"/>
    </row>
    <row s="9713" customFormat="1" customHeight="1" ht="21">
      <c r="A272" s="3896"/>
      <c r="B272" s="3896" t="s">
        <v>310</v>
      </c>
      <c r="C272" s="3896"/>
      <c r="D272" s="3896"/>
      <c r="E272" s="3897"/>
      <c r="F272" s="3898" t="s">
        <v>169</v>
      </c>
      <c r="G272" s="3896"/>
      <c r="H272" s="3896"/>
      <c r="I272" s="3896"/>
      <c r="J272" s="3896"/>
      <c r="K272" s="3896"/>
      <c r="L272" s="3899"/>
      <c r="M272" s="3900"/>
      <c r="N272" s="3900"/>
      <c r="O272" s="3900"/>
      <c r="P272" s="4211"/>
      <c r="Q272" s="3902"/>
      <c r="R272" s="3903"/>
      <c r="S272" s="3904" t="str">
        <f>INDEX(PT_DIFFERENTIATION_NUM_TER,MATCH(B272,PT_DIFFERENTIATION_TER_ID,0))</f>
        <v>1.16</v>
      </c>
      <c r="T272" s="4212" t="s">
        <v>719</v>
      </c>
      <c r="U272" s="3906"/>
      <c r="V272" s="3414"/>
      <c r="W272" s="3415"/>
      <c r="X272" s="3415"/>
      <c r="Y272" s="3415"/>
      <c r="Z272" s="3415"/>
      <c r="AA272" s="3415"/>
      <c r="AB272" s="3415"/>
      <c r="AC272" s="3416"/>
      <c r="AD272" s="3414" t="str">
        <f>INDEX(PT_DIFFERENTIATION_TER,MATCH(B272,PT_DIFFERENTIATION_TER_ID,0))</f>
        <v>Территория 16</v>
      </c>
      <c r="AE272" s="3415"/>
      <c r="AF272" s="3415"/>
      <c r="AG272" s="3415"/>
      <c r="AH272" s="3415"/>
      <c r="AI272" s="3415"/>
      <c r="AJ272" s="3415"/>
      <c r="AK272" s="3415"/>
      <c r="AL272" s="3414"/>
      <c r="AM272" s="3415"/>
      <c r="AN272" s="3415"/>
      <c r="AO272" s="3415"/>
      <c r="AP272" s="3415"/>
      <c r="AQ272" s="3415"/>
      <c r="AR272" s="3415"/>
      <c r="AS272" s="3416"/>
      <c r="AT272" s="3414"/>
      <c r="AU272" s="3415"/>
      <c r="AV272" s="3415"/>
      <c r="AW272" s="3415"/>
      <c r="AX272" s="3415"/>
      <c r="AY272" s="3415"/>
      <c r="AZ272" s="3415"/>
      <c r="BA272" s="3416"/>
      <c r="BB272" s="3414"/>
      <c r="BC272" s="3415"/>
      <c r="BD272" s="3415"/>
      <c r="BE272" s="3415"/>
      <c r="BF272" s="3415"/>
      <c r="BG272" s="3415"/>
      <c r="BH272" s="3415"/>
      <c r="BI272" s="3416"/>
      <c r="BJ272" s="3414"/>
      <c r="BK272" s="3415"/>
      <c r="BL272" s="3415"/>
      <c r="BM272" s="3415"/>
      <c r="BN272" s="3415"/>
      <c r="BO272" s="3415"/>
      <c r="BP272" s="3415"/>
      <c r="BQ272" s="3416"/>
      <c r="BR272" s="3414"/>
      <c r="BS272" s="3415"/>
      <c r="BT272" s="3415"/>
      <c r="BU272" s="3415"/>
      <c r="BV272" s="3415"/>
      <c r="BW272" s="3415"/>
      <c r="BX272" s="3415"/>
      <c r="BY272" s="3416"/>
      <c r="BZ272" s="3414"/>
      <c r="CA272" s="3415"/>
      <c r="CB272" s="3415"/>
      <c r="CC272" s="3415"/>
      <c r="CD272" s="3415"/>
      <c r="CE272" s="3415"/>
      <c r="CF272" s="3415"/>
      <c r="CG272" s="3416"/>
      <c r="CH272" s="3414"/>
      <c r="CI272" s="3415"/>
      <c r="CJ272" s="3415"/>
      <c r="CK272" s="3415"/>
      <c r="CL272" s="3415"/>
      <c r="CM272" s="3415"/>
      <c r="CN272" s="3415"/>
      <c r="CO272" s="3416"/>
      <c r="CP272" s="3414"/>
      <c r="CQ272" s="3415"/>
      <c r="CR272" s="3415"/>
      <c r="CS272" s="3415"/>
      <c r="CT272" s="3415"/>
      <c r="CU272" s="3415"/>
      <c r="CV272" s="3415"/>
      <c r="CW272" s="3416"/>
      <c r="CX272" s="3414"/>
      <c r="CY272" s="3415"/>
      <c r="CZ272" s="3415"/>
      <c r="DA272" s="3415"/>
      <c r="DB272" s="3415"/>
      <c r="DC272" s="3415"/>
      <c r="DD272" s="3415"/>
      <c r="DE272" s="3416"/>
      <c r="DF272" s="3416"/>
      <c r="DG272" s="3907" t="s">
        <v>720</v>
      </c>
      <c r="DH272" s="3656"/>
      <c r="DI272" s="3908"/>
      <c r="DJ272" s="3908" t="str">
        <f>IF(T272="","",T272)</f>
        <v>Территория действия тарифа</v>
      </c>
      <c r="DK272" s="3908"/>
      <c r="DL272" s="3908"/>
    </row>
    <row s="9714" customFormat="1" customHeight="1" ht="23.25">
      <c r="A273" s="3896"/>
      <c r="B273" s="3896"/>
      <c r="C273" s="3896" t="s">
        <v>311</v>
      </c>
      <c r="D273" s="3896"/>
      <c r="E273" s="3897"/>
      <c r="F273" s="3897" t="s">
        <v>163</v>
      </c>
      <c r="G273" s="3898">
        <v>1</v>
      </c>
      <c r="H273" s="3896"/>
      <c r="I273" s="3896"/>
      <c r="J273" s="3896"/>
      <c r="K273" s="3896"/>
      <c r="L273" s="3899"/>
      <c r="M273" s="3900"/>
      <c r="N273" s="3900"/>
      <c r="O273" s="3900"/>
      <c r="P273" s="3901"/>
      <c r="Q273" s="3902"/>
      <c r="R273" s="3903"/>
      <c r="S273" s="3904" t="str">
        <f>INDEX(PT_DIFFERENTIATION_NUM_CS,MATCH(C273,PT_DIFFERENTIATION_CS_ID,0))</f>
        <v>1.16.1</v>
      </c>
      <c r="T273" s="4214" t="s">
        <v>721</v>
      </c>
      <c r="U273" s="3906"/>
      <c r="V273" s="3414"/>
      <c r="W273" s="3415"/>
      <c r="X273" s="3415"/>
      <c r="Y273" s="3415"/>
      <c r="Z273" s="3415"/>
      <c r="AA273" s="3415"/>
      <c r="AB273" s="3415"/>
      <c r="AC273" s="3416"/>
      <c r="AD273" s="3414" t="str">
        <f>INDEX(PT_DIFFERENTIATION_CS,MATCH(C273,PT_DIFFERENTIATION_CS_ID,0))</f>
        <v>без дифференциации</v>
      </c>
      <c r="AE273" s="3415"/>
      <c r="AF273" s="3415"/>
      <c r="AG273" s="3415"/>
      <c r="AH273" s="3415"/>
      <c r="AI273" s="3415"/>
      <c r="AJ273" s="3415"/>
      <c r="AK273" s="3415"/>
      <c r="AL273" s="3414"/>
      <c r="AM273" s="3415"/>
      <c r="AN273" s="3415"/>
      <c r="AO273" s="3415"/>
      <c r="AP273" s="3415"/>
      <c r="AQ273" s="3415"/>
      <c r="AR273" s="3415"/>
      <c r="AS273" s="3416"/>
      <c r="AT273" s="3414"/>
      <c r="AU273" s="3415"/>
      <c r="AV273" s="3415"/>
      <c r="AW273" s="3415"/>
      <c r="AX273" s="3415"/>
      <c r="AY273" s="3415"/>
      <c r="AZ273" s="3415"/>
      <c r="BA273" s="3416"/>
      <c r="BB273" s="3414"/>
      <c r="BC273" s="3415"/>
      <c r="BD273" s="3415"/>
      <c r="BE273" s="3415"/>
      <c r="BF273" s="3415"/>
      <c r="BG273" s="3415"/>
      <c r="BH273" s="3415"/>
      <c r="BI273" s="3416"/>
      <c r="BJ273" s="3414"/>
      <c r="BK273" s="3415"/>
      <c r="BL273" s="3415"/>
      <c r="BM273" s="3415"/>
      <c r="BN273" s="3415"/>
      <c r="BO273" s="3415"/>
      <c r="BP273" s="3415"/>
      <c r="BQ273" s="3416"/>
      <c r="BR273" s="3414"/>
      <c r="BS273" s="3415"/>
      <c r="BT273" s="3415"/>
      <c r="BU273" s="3415"/>
      <c r="BV273" s="3415"/>
      <c r="BW273" s="3415"/>
      <c r="BX273" s="3415"/>
      <c r="BY273" s="3416"/>
      <c r="BZ273" s="3414"/>
      <c r="CA273" s="3415"/>
      <c r="CB273" s="3415"/>
      <c r="CC273" s="3415"/>
      <c r="CD273" s="3415"/>
      <c r="CE273" s="3415"/>
      <c r="CF273" s="3415"/>
      <c r="CG273" s="3416"/>
      <c r="CH273" s="3414"/>
      <c r="CI273" s="3415"/>
      <c r="CJ273" s="3415"/>
      <c r="CK273" s="3415"/>
      <c r="CL273" s="3415"/>
      <c r="CM273" s="3415"/>
      <c r="CN273" s="3415"/>
      <c r="CO273" s="3416"/>
      <c r="CP273" s="3414"/>
      <c r="CQ273" s="3415"/>
      <c r="CR273" s="3415"/>
      <c r="CS273" s="3415"/>
      <c r="CT273" s="3415"/>
      <c r="CU273" s="3415"/>
      <c r="CV273" s="3415"/>
      <c r="CW273" s="3416"/>
      <c r="CX273" s="3414"/>
      <c r="CY273" s="3415"/>
      <c r="CZ273" s="3415"/>
      <c r="DA273" s="3415"/>
      <c r="DB273" s="3415"/>
      <c r="DC273" s="3415"/>
      <c r="DD273" s="3415"/>
      <c r="DE273" s="3416"/>
      <c r="DF273" s="3416"/>
      <c r="DG273" s="3907" t="s">
        <v>722</v>
      </c>
      <c r="DH273" s="3656"/>
      <c r="DI273" s="3908"/>
      <c r="DJ273" s="3908" t="str">
        <f>IF(T273="","",T273)</f>
        <v>Наименование системы теплоснабжения </v>
      </c>
      <c r="DK273" s="3908"/>
      <c r="DL273" s="3908"/>
    </row>
    <row s="9715" customFormat="1" customHeight="1" ht="21">
      <c r="A274" s="3896"/>
      <c r="B274" s="3896"/>
      <c r="C274" s="3896"/>
      <c r="D274" s="3896" t="s">
        <v>312</v>
      </c>
      <c r="E274" s="3897"/>
      <c r="F274" s="3897" t="s">
        <v>163</v>
      </c>
      <c r="G274" s="3897"/>
      <c r="H274" s="3898">
        <v>1</v>
      </c>
      <c r="I274" s="3896"/>
      <c r="J274" s="3896"/>
      <c r="K274" s="3896"/>
      <c r="L274" s="3899"/>
      <c r="M274" s="3900"/>
      <c r="N274" s="3900"/>
      <c r="O274" s="3900"/>
      <c r="P274" s="3901"/>
      <c r="Q274" s="3902"/>
      <c r="R274" s="3903"/>
      <c r="S274" s="3904" t="str">
        <f>INDEX(PT_DIFFERENTIATION_NUM_IST_TE,MATCH(D274,PT_DIFFERENTIATION_IST_TE_ID,0))</f>
        <v>1.16.1.1</v>
      </c>
      <c r="T274" s="3905" t="s">
        <v>723</v>
      </c>
      <c r="U274" s="3906"/>
      <c r="V274" s="3414"/>
      <c r="W274" s="3415"/>
      <c r="X274" s="3415"/>
      <c r="Y274" s="3415"/>
      <c r="Z274" s="3415"/>
      <c r="AA274" s="3415"/>
      <c r="AB274" s="3415"/>
      <c r="AC274" s="3416"/>
      <c r="AD274" s="3414" t="str">
        <f>INDEX(PT_DIFFERENTIATION_IST_TE,MATCH(D274,PT_DIFFERENTIATION_IST_TE_ID,0))</f>
        <v>потребители, присоединенные к тепловым сетям МУП "Тепловые сети"</v>
      </c>
      <c r="AE274" s="3415"/>
      <c r="AF274" s="3415"/>
      <c r="AG274" s="3415"/>
      <c r="AH274" s="3415"/>
      <c r="AI274" s="3415"/>
      <c r="AJ274" s="3415"/>
      <c r="AK274" s="3415"/>
      <c r="AL274" s="3414"/>
      <c r="AM274" s="3415"/>
      <c r="AN274" s="3415"/>
      <c r="AO274" s="3415"/>
      <c r="AP274" s="3415"/>
      <c r="AQ274" s="3415"/>
      <c r="AR274" s="3415"/>
      <c r="AS274" s="3416"/>
      <c r="AT274" s="3414"/>
      <c r="AU274" s="3415"/>
      <c r="AV274" s="3415"/>
      <c r="AW274" s="3415"/>
      <c r="AX274" s="3415"/>
      <c r="AY274" s="3415"/>
      <c r="AZ274" s="3415"/>
      <c r="BA274" s="3416"/>
      <c r="BB274" s="3414"/>
      <c r="BC274" s="3415"/>
      <c r="BD274" s="3415"/>
      <c r="BE274" s="3415"/>
      <c r="BF274" s="3415"/>
      <c r="BG274" s="3415"/>
      <c r="BH274" s="3415"/>
      <c r="BI274" s="3416"/>
      <c r="BJ274" s="3414"/>
      <c r="BK274" s="3415"/>
      <c r="BL274" s="3415"/>
      <c r="BM274" s="3415"/>
      <c r="BN274" s="3415"/>
      <c r="BO274" s="3415"/>
      <c r="BP274" s="3415"/>
      <c r="BQ274" s="3416"/>
      <c r="BR274" s="3414"/>
      <c r="BS274" s="3415"/>
      <c r="BT274" s="3415"/>
      <c r="BU274" s="3415"/>
      <c r="BV274" s="3415"/>
      <c r="BW274" s="3415"/>
      <c r="BX274" s="3415"/>
      <c r="BY274" s="3416"/>
      <c r="BZ274" s="3414"/>
      <c r="CA274" s="3415"/>
      <c r="CB274" s="3415"/>
      <c r="CC274" s="3415"/>
      <c r="CD274" s="3415"/>
      <c r="CE274" s="3415"/>
      <c r="CF274" s="3415"/>
      <c r="CG274" s="3416"/>
      <c r="CH274" s="3414"/>
      <c r="CI274" s="3415"/>
      <c r="CJ274" s="3415"/>
      <c r="CK274" s="3415"/>
      <c r="CL274" s="3415"/>
      <c r="CM274" s="3415"/>
      <c r="CN274" s="3415"/>
      <c r="CO274" s="3416"/>
      <c r="CP274" s="3414"/>
      <c r="CQ274" s="3415"/>
      <c r="CR274" s="3415"/>
      <c r="CS274" s="3415"/>
      <c r="CT274" s="3415"/>
      <c r="CU274" s="3415"/>
      <c r="CV274" s="3415"/>
      <c r="CW274" s="3416"/>
      <c r="CX274" s="3414"/>
      <c r="CY274" s="3415"/>
      <c r="CZ274" s="3415"/>
      <c r="DA274" s="3415"/>
      <c r="DB274" s="3415"/>
      <c r="DC274" s="3415"/>
      <c r="DD274" s="3415"/>
      <c r="DE274" s="3416"/>
      <c r="DF274" s="3416"/>
      <c r="DG274" s="3907" t="s">
        <v>724</v>
      </c>
      <c r="DH274" s="3656"/>
      <c r="DI274" s="3908"/>
      <c r="DJ274" s="3908" t="str">
        <f>IF(T274="","",T274)</f>
        <v>Источник тепловой энергии  </v>
      </c>
      <c r="DK274" s="3908"/>
      <c r="DL274" s="3908"/>
    </row>
    <row s="9716" customFormat="1" customHeight="1" ht="47.25">
      <c r="A275" s="3896"/>
      <c r="B275" s="3896"/>
      <c r="C275" s="3896"/>
      <c r="D275" s="3896"/>
      <c r="E275" s="3897"/>
      <c r="F275" s="3897" t="s">
        <v>163</v>
      </c>
      <c r="G275" s="3897"/>
      <c r="H275" s="3897"/>
      <c r="I275" s="3910" t="str">
        <f>S274&amp;".1"</f>
        <v>1.16.1.1.1</v>
      </c>
      <c r="J275" s="3896"/>
      <c r="K275" s="3896"/>
      <c r="L275" s="3899" t="s">
        <v>725</v>
      </c>
      <c r="M275" s="3647"/>
      <c r="N275" s="3911"/>
      <c r="O275" s="3911"/>
      <c r="P275" s="3912">
        <v>1</v>
      </c>
      <c r="Q275" s="3912"/>
      <c r="R275" s="3913"/>
      <c r="S275" s="3904" t="str">
        <f>$I275</f>
        <v>1.16.1.1.1</v>
      </c>
      <c r="T275" s="3914" t="s">
        <v>726</v>
      </c>
      <c r="U275" s="3906"/>
      <c r="V275" s="3419"/>
      <c r="W275" s="3420"/>
      <c r="X275" s="3420"/>
      <c r="Y275" s="3420"/>
      <c r="Z275" s="3420"/>
      <c r="AA275" s="3420"/>
      <c r="AB275" s="3420"/>
      <c r="AC275" s="3421"/>
      <c r="AD275" s="3419" t="s">
        <v>768</v>
      </c>
      <c r="AE275" s="3420"/>
      <c r="AF275" s="3420"/>
      <c r="AG275" s="3420"/>
      <c r="AH275" s="3420"/>
      <c r="AI275" s="3420"/>
      <c r="AJ275" s="3420"/>
      <c r="AK275" s="3420"/>
      <c r="AL275" s="3419"/>
      <c r="AM275" s="3420"/>
      <c r="AN275" s="3420"/>
      <c r="AO275" s="3420"/>
      <c r="AP275" s="3420"/>
      <c r="AQ275" s="3420"/>
      <c r="AR275" s="3420"/>
      <c r="AS275" s="3421"/>
      <c r="AT275" s="3419"/>
      <c r="AU275" s="3420"/>
      <c r="AV275" s="3420"/>
      <c r="AW275" s="3420"/>
      <c r="AX275" s="3420"/>
      <c r="AY275" s="3420"/>
      <c r="AZ275" s="3420"/>
      <c r="BA275" s="3421"/>
      <c r="BB275" s="3419"/>
      <c r="BC275" s="3420"/>
      <c r="BD275" s="3420"/>
      <c r="BE275" s="3420"/>
      <c r="BF275" s="3420"/>
      <c r="BG275" s="3420"/>
      <c r="BH275" s="3420"/>
      <c r="BI275" s="3421"/>
      <c r="BJ275" s="3419"/>
      <c r="BK275" s="3420"/>
      <c r="BL275" s="3420"/>
      <c r="BM275" s="3420"/>
      <c r="BN275" s="3420"/>
      <c r="BO275" s="3420"/>
      <c r="BP275" s="3420"/>
      <c r="BQ275" s="3421"/>
      <c r="BR275" s="3419"/>
      <c r="BS275" s="3420"/>
      <c r="BT275" s="3420"/>
      <c r="BU275" s="3420"/>
      <c r="BV275" s="3420"/>
      <c r="BW275" s="3420"/>
      <c r="BX275" s="3420"/>
      <c r="BY275" s="3421"/>
      <c r="BZ275" s="3419"/>
      <c r="CA275" s="3420"/>
      <c r="CB275" s="3420"/>
      <c r="CC275" s="3420"/>
      <c r="CD275" s="3420"/>
      <c r="CE275" s="3420"/>
      <c r="CF275" s="3420"/>
      <c r="CG275" s="3421"/>
      <c r="CH275" s="3419"/>
      <c r="CI275" s="3420"/>
      <c r="CJ275" s="3420"/>
      <c r="CK275" s="3420"/>
      <c r="CL275" s="3420"/>
      <c r="CM275" s="3420"/>
      <c r="CN275" s="3420"/>
      <c r="CO275" s="3421"/>
      <c r="CP275" s="3419"/>
      <c r="CQ275" s="3420"/>
      <c r="CR275" s="3420"/>
      <c r="CS275" s="3420"/>
      <c r="CT275" s="3420"/>
      <c r="CU275" s="3420"/>
      <c r="CV275" s="3420"/>
      <c r="CW275" s="3421"/>
      <c r="CX275" s="3419"/>
      <c r="CY275" s="3420"/>
      <c r="CZ275" s="3420"/>
      <c r="DA275" s="3420"/>
      <c r="DB275" s="3420"/>
      <c r="DC275" s="3420"/>
      <c r="DD275" s="3420"/>
      <c r="DE275" s="3421"/>
      <c r="DF275" s="3421"/>
      <c r="DG275" s="3907" t="s">
        <v>727</v>
      </c>
      <c r="DH275" s="3656"/>
      <c r="DI275" s="3908"/>
      <c r="DJ275" s="3908" t="str">
        <f>IF(T275="","",T275)</f>
        <v>Схема подключения теплопотребляющей установки к коллектору источника тепловой энергии</v>
      </c>
      <c r="DK275" s="3908"/>
      <c r="DL275" s="3908"/>
    </row>
    <row s="9717" customFormat="1" customHeight="1" ht="21">
      <c r="A276" s="3896"/>
      <c r="B276" s="3896"/>
      <c r="C276" s="3896"/>
      <c r="D276" s="3896"/>
      <c r="E276" s="3897"/>
      <c r="F276" s="3897" t="s">
        <v>163</v>
      </c>
      <c r="G276" s="3897"/>
      <c r="H276" s="3897"/>
      <c r="I276" s="3916"/>
      <c r="J276" s="3910" t="str">
        <f>I275&amp;".1"</f>
        <v>1.16.1.1.1.1</v>
      </c>
      <c r="K276" s="3896"/>
      <c r="L276" s="3899" t="s">
        <v>728</v>
      </c>
      <c r="M276" s="3647"/>
      <c r="N276" s="3647"/>
      <c r="O276" s="3911"/>
      <c r="P276" s="3912"/>
      <c r="Q276" s="3912">
        <v>1</v>
      </c>
      <c r="R276" s="3917"/>
      <c r="S276" s="3904" t="str">
        <f>$J276</f>
        <v>1.16.1.1.1.1</v>
      </c>
      <c r="T276" s="3918" t="s">
        <v>729</v>
      </c>
      <c r="U276" s="3906"/>
      <c r="V276" s="3419"/>
      <c r="W276" s="3420"/>
      <c r="X276" s="3420"/>
      <c r="Y276" s="3420"/>
      <c r="Z276" s="3420"/>
      <c r="AA276" s="3420"/>
      <c r="AB276" s="3420"/>
      <c r="AC276" s="3421"/>
      <c r="AD276" s="3419" t="s">
        <v>769</v>
      </c>
      <c r="AE276" s="3420"/>
      <c r="AF276" s="3420"/>
      <c r="AG276" s="3420"/>
      <c r="AH276" s="3420"/>
      <c r="AI276" s="3420"/>
      <c r="AJ276" s="3420"/>
      <c r="AK276" s="3420"/>
      <c r="AL276" s="3419"/>
      <c r="AM276" s="3420"/>
      <c r="AN276" s="3420"/>
      <c r="AO276" s="3420"/>
      <c r="AP276" s="3420"/>
      <c r="AQ276" s="3420"/>
      <c r="AR276" s="3420"/>
      <c r="AS276" s="3421"/>
      <c r="AT276" s="3419"/>
      <c r="AU276" s="3420"/>
      <c r="AV276" s="3420"/>
      <c r="AW276" s="3420"/>
      <c r="AX276" s="3420"/>
      <c r="AY276" s="3420"/>
      <c r="AZ276" s="3420"/>
      <c r="BA276" s="3421"/>
      <c r="BB276" s="3419"/>
      <c r="BC276" s="3420"/>
      <c r="BD276" s="3420"/>
      <c r="BE276" s="3420"/>
      <c r="BF276" s="3420"/>
      <c r="BG276" s="3420"/>
      <c r="BH276" s="3420"/>
      <c r="BI276" s="3421"/>
      <c r="BJ276" s="3419"/>
      <c r="BK276" s="3420"/>
      <c r="BL276" s="3420"/>
      <c r="BM276" s="3420"/>
      <c r="BN276" s="3420"/>
      <c r="BO276" s="3420"/>
      <c r="BP276" s="3420"/>
      <c r="BQ276" s="3421"/>
      <c r="BR276" s="3419"/>
      <c r="BS276" s="3420"/>
      <c r="BT276" s="3420"/>
      <c r="BU276" s="3420"/>
      <c r="BV276" s="3420"/>
      <c r="BW276" s="3420"/>
      <c r="BX276" s="3420"/>
      <c r="BY276" s="3421"/>
      <c r="BZ276" s="3419"/>
      <c r="CA276" s="3420"/>
      <c r="CB276" s="3420"/>
      <c r="CC276" s="3420"/>
      <c r="CD276" s="3420"/>
      <c r="CE276" s="3420"/>
      <c r="CF276" s="3420"/>
      <c r="CG276" s="3421"/>
      <c r="CH276" s="3419"/>
      <c r="CI276" s="3420"/>
      <c r="CJ276" s="3420"/>
      <c r="CK276" s="3420"/>
      <c r="CL276" s="3420"/>
      <c r="CM276" s="3420"/>
      <c r="CN276" s="3420"/>
      <c r="CO276" s="3421"/>
      <c r="CP276" s="3419"/>
      <c r="CQ276" s="3420"/>
      <c r="CR276" s="3420"/>
      <c r="CS276" s="3420"/>
      <c r="CT276" s="3420"/>
      <c r="CU276" s="3420"/>
      <c r="CV276" s="3420"/>
      <c r="CW276" s="3421"/>
      <c r="CX276" s="3419"/>
      <c r="CY276" s="3420"/>
      <c r="CZ276" s="3420"/>
      <c r="DA276" s="3420"/>
      <c r="DB276" s="3420"/>
      <c r="DC276" s="3420"/>
      <c r="DD276" s="3420"/>
      <c r="DE276" s="3421"/>
      <c r="DF276" s="3421"/>
      <c r="DG276" s="3907" t="s">
        <v>730</v>
      </c>
      <c r="DH276" s="3656"/>
      <c r="DI276" s="3908"/>
      <c r="DJ276" s="3908" t="str">
        <f>IF(T276="","",T276)</f>
        <v>Группа потребителей</v>
      </c>
      <c r="DK276" s="3908"/>
      <c r="DL276" s="3908"/>
    </row>
    <row s="9718" customFormat="1" customHeight="1" ht="21">
      <c r="A277" s="3896"/>
      <c r="B277" s="3896"/>
      <c r="C277" s="3896"/>
      <c r="D277" s="3896"/>
      <c r="E277" s="3897"/>
      <c r="F277" s="3897" t="s">
        <v>163</v>
      </c>
      <c r="G277" s="3897"/>
      <c r="H277" s="3897"/>
      <c r="I277" s="3916"/>
      <c r="J277" s="3916"/>
      <c r="K277" s="3910" t="str">
        <f>J276&amp;".1"</f>
        <v>1.16.1.1.1.1.1</v>
      </c>
      <c r="L277" s="3899" t="s">
        <v>731</v>
      </c>
      <c r="M277" s="3647"/>
      <c r="N277" s="3647"/>
      <c r="O277" s="3647"/>
      <c r="P277" s="3912"/>
      <c r="Q277" s="3912"/>
      <c r="R277" s="3917">
        <v>1</v>
      </c>
      <c r="S277" s="3904" t="str">
        <f>$K277</f>
        <v>1.16.1.1.1.1.1</v>
      </c>
      <c r="T277" s="3920" t="s">
        <v>770</v>
      </c>
      <c r="U277" s="3906"/>
      <c r="V277" s="3422"/>
      <c r="W277" s="3423"/>
      <c r="X277" s="3422"/>
      <c r="Y277" s="3424"/>
      <c r="Z277" s="3425"/>
      <c r="AA277" s="2871" t="s">
        <v>61</v>
      </c>
      <c r="AB277" s="3425"/>
      <c r="AC277" s="2871" t="s">
        <v>61</v>
      </c>
      <c r="AD277" s="3422">
        <v>3594.67</v>
      </c>
      <c r="AE277" s="3423"/>
      <c r="AF277" s="3422"/>
      <c r="AG277" s="3424"/>
      <c r="AH277" s="3425">
        <v>45292</v>
      </c>
      <c r="AI277" s="2871" t="s">
        <v>61</v>
      </c>
      <c r="AJ277" s="3425">
        <v>45473</v>
      </c>
      <c r="AK277" s="2871" t="s">
        <v>61</v>
      </c>
      <c r="AL277" s="3422">
        <v>4036.81</v>
      </c>
      <c r="AM277" s="3423"/>
      <c r="AN277" s="3422"/>
      <c r="AO277" s="3424"/>
      <c r="AP277" s="3425">
        <v>45474</v>
      </c>
      <c r="AQ277" s="2871" t="s">
        <v>61</v>
      </c>
      <c r="AR277" s="3425">
        <v>45657</v>
      </c>
      <c r="AS277" s="2871" t="s">
        <v>61</v>
      </c>
      <c r="AT277" s="3422">
        <v>4036.81</v>
      </c>
      <c r="AU277" s="3423"/>
      <c r="AV277" s="3422"/>
      <c r="AW277" s="3424"/>
      <c r="AX277" s="3425">
        <v>45658</v>
      </c>
      <c r="AY277" s="2871" t="s">
        <v>61</v>
      </c>
      <c r="AZ277" s="3425">
        <v>45838</v>
      </c>
      <c r="BA277" s="2871" t="s">
        <v>61</v>
      </c>
      <c r="BB277" s="3422">
        <v>4206.36</v>
      </c>
      <c r="BC277" s="3423"/>
      <c r="BD277" s="3422"/>
      <c r="BE277" s="3424"/>
      <c r="BF277" s="3425">
        <v>45839</v>
      </c>
      <c r="BG277" s="2871" t="s">
        <v>61</v>
      </c>
      <c r="BH277" s="3425">
        <v>46022</v>
      </c>
      <c r="BI277" s="2871" t="s">
        <v>61</v>
      </c>
      <c r="BJ277" s="3422">
        <v>4206.36</v>
      </c>
      <c r="BK277" s="3423"/>
      <c r="BL277" s="3422"/>
      <c r="BM277" s="3424"/>
      <c r="BN277" s="3425">
        <v>46023</v>
      </c>
      <c r="BO277" s="2871" t="s">
        <v>61</v>
      </c>
      <c r="BP277" s="3425">
        <v>46203</v>
      </c>
      <c r="BQ277" s="2871" t="s">
        <v>61</v>
      </c>
      <c r="BR277" s="3422">
        <v>4374.61</v>
      </c>
      <c r="BS277" s="3423"/>
      <c r="BT277" s="3422"/>
      <c r="BU277" s="3424"/>
      <c r="BV277" s="3425">
        <v>46204</v>
      </c>
      <c r="BW277" s="2871" t="s">
        <v>61</v>
      </c>
      <c r="BX277" s="3425">
        <v>46387</v>
      </c>
      <c r="BY277" s="2871" t="s">
        <v>61</v>
      </c>
      <c r="BZ277" s="3422">
        <v>4374.61</v>
      </c>
      <c r="CA277" s="3423"/>
      <c r="CB277" s="3422"/>
      <c r="CC277" s="3424"/>
      <c r="CD277" s="3425">
        <v>46388</v>
      </c>
      <c r="CE277" s="2871" t="s">
        <v>61</v>
      </c>
      <c r="CF277" s="3425">
        <v>46568</v>
      </c>
      <c r="CG277" s="2871" t="s">
        <v>61</v>
      </c>
      <c r="CH277" s="3422">
        <v>4549.59</v>
      </c>
      <c r="CI277" s="3423"/>
      <c r="CJ277" s="3422"/>
      <c r="CK277" s="3424"/>
      <c r="CL277" s="3425">
        <v>46569</v>
      </c>
      <c r="CM277" s="2871" t="s">
        <v>61</v>
      </c>
      <c r="CN277" s="3425">
        <v>46752</v>
      </c>
      <c r="CO277" s="2871" t="s">
        <v>61</v>
      </c>
      <c r="CP277" s="3422">
        <v>4549.59</v>
      </c>
      <c r="CQ277" s="3423"/>
      <c r="CR277" s="3422"/>
      <c r="CS277" s="3424"/>
      <c r="CT277" s="3425">
        <v>46753</v>
      </c>
      <c r="CU277" s="2871" t="s">
        <v>61</v>
      </c>
      <c r="CV277" s="3425">
        <v>46934</v>
      </c>
      <c r="CW277" s="2871" t="s">
        <v>61</v>
      </c>
      <c r="CX277" s="3422">
        <v>4731.57</v>
      </c>
      <c r="CY277" s="3423"/>
      <c r="CZ277" s="3422"/>
      <c r="DA277" s="3424"/>
      <c r="DB277" s="3425">
        <v>46935</v>
      </c>
      <c r="DC277" s="2871" t="s">
        <v>61</v>
      </c>
      <c r="DD277" s="3425">
        <v>47118</v>
      </c>
      <c r="DE277" s="2871" t="s">
        <v>61</v>
      </c>
      <c r="DF277" s="3423"/>
      <c r="DG277" s="3921" t="s">
        <v>732</v>
      </c>
      <c r="DH277" s="3656">
        <f>STRCHECKDATE(V278:DF278)</f>
      </c>
      <c r="DI277" s="3908"/>
      <c r="DJ277" s="3908" t="str">
        <f>IF(T277="","",T277)</f>
        <v>вода</v>
      </c>
      <c r="DK277" s="3908"/>
      <c r="DL277" s="3908"/>
    </row>
    <row s="9719" customFormat="1" customHeight="1" ht="0.75">
      <c r="A278" s="3896"/>
      <c r="B278" s="3896"/>
      <c r="C278" s="3896"/>
      <c r="D278" s="3896"/>
      <c r="E278" s="3897"/>
      <c r="F278" s="3897" t="s">
        <v>163</v>
      </c>
      <c r="G278" s="3897"/>
      <c r="H278" s="3897"/>
      <c r="I278" s="3916"/>
      <c r="J278" s="3916"/>
      <c r="K278" s="3910"/>
      <c r="L278" s="3899"/>
      <c r="M278" s="3647"/>
      <c r="N278" s="3647"/>
      <c r="O278" s="3647"/>
      <c r="P278" s="3912"/>
      <c r="Q278" s="3912"/>
      <c r="R278" s="3917"/>
      <c r="S278" s="3923"/>
      <c r="T278" s="3906"/>
      <c r="U278" s="3906"/>
      <c r="V278" s="3423"/>
      <c r="W278" s="3423"/>
      <c r="X278" s="3423"/>
      <c r="Y278" s="3427" t="str">
        <f>Z277&amp;"-"&amp;AB277</f>
        <v>-</v>
      </c>
      <c r="Z278" s="3428"/>
      <c r="AA278" s="2871"/>
      <c r="AB278" s="3428"/>
      <c r="AC278" s="2871"/>
      <c r="AD278" s="3423"/>
      <c r="AE278" s="3423"/>
      <c r="AF278" s="3423"/>
      <c r="AG278" s="3427" t="str">
        <f>AH277&amp;"-"&amp;AJ277</f>
        <v>45292-45473</v>
      </c>
      <c r="AH278" s="3428"/>
      <c r="AI278" s="2871"/>
      <c r="AJ278" s="3428"/>
      <c r="AK278" s="2871"/>
      <c r="AL278" s="3423"/>
      <c r="AM278" s="3423"/>
      <c r="AN278" s="3423"/>
      <c r="AO278" s="3427" t="str">
        <f>AP277&amp;"-"&amp;AR277</f>
        <v>45474-45657</v>
      </c>
      <c r="AP278" s="3428"/>
      <c r="AQ278" s="2871"/>
      <c r="AR278" s="3428"/>
      <c r="AS278" s="2871"/>
      <c r="AT278" s="3423"/>
      <c r="AU278" s="3423"/>
      <c r="AV278" s="3423"/>
      <c r="AW278" s="3427" t="str">
        <f>AX277&amp;"-"&amp;AZ277</f>
        <v>45658-45838</v>
      </c>
      <c r="AX278" s="3428"/>
      <c r="AY278" s="2871"/>
      <c r="AZ278" s="3428"/>
      <c r="BA278" s="2871"/>
      <c r="BB278" s="3423"/>
      <c r="BC278" s="3423"/>
      <c r="BD278" s="3423"/>
      <c r="BE278" s="3427" t="str">
        <f>BF277&amp;"-"&amp;BH277</f>
        <v>45839-46022</v>
      </c>
      <c r="BF278" s="3428"/>
      <c r="BG278" s="2871"/>
      <c r="BH278" s="3428"/>
      <c r="BI278" s="2871"/>
      <c r="BJ278" s="3423"/>
      <c r="BK278" s="3423"/>
      <c r="BL278" s="3423"/>
      <c r="BM278" s="3427" t="str">
        <f>BN277&amp;"-"&amp;BP277</f>
        <v>46023-46203</v>
      </c>
      <c r="BN278" s="3428"/>
      <c r="BO278" s="2871"/>
      <c r="BP278" s="3428"/>
      <c r="BQ278" s="2871"/>
      <c r="BR278" s="3423"/>
      <c r="BS278" s="3423"/>
      <c r="BT278" s="3423"/>
      <c r="BU278" s="3427" t="str">
        <f>BV277&amp;"-"&amp;BX277</f>
        <v>46204-46387</v>
      </c>
      <c r="BV278" s="3428"/>
      <c r="BW278" s="2871"/>
      <c r="BX278" s="3428"/>
      <c r="BY278" s="2871"/>
      <c r="BZ278" s="3423"/>
      <c r="CA278" s="3423"/>
      <c r="CB278" s="3423"/>
      <c r="CC278" s="3427" t="str">
        <f>CD277&amp;"-"&amp;CF277</f>
        <v>46388-46568</v>
      </c>
      <c r="CD278" s="3428"/>
      <c r="CE278" s="2871"/>
      <c r="CF278" s="3428"/>
      <c r="CG278" s="2871"/>
      <c r="CH278" s="3423"/>
      <c r="CI278" s="3423"/>
      <c r="CJ278" s="3423"/>
      <c r="CK278" s="3427" t="str">
        <f>CL277&amp;"-"&amp;CN277</f>
        <v>46569-46752</v>
      </c>
      <c r="CL278" s="3428"/>
      <c r="CM278" s="2871"/>
      <c r="CN278" s="3428"/>
      <c r="CO278" s="2871"/>
      <c r="CP278" s="3423"/>
      <c r="CQ278" s="3423"/>
      <c r="CR278" s="3423"/>
      <c r="CS278" s="3427" t="str">
        <f>CT277&amp;"-"&amp;CV277</f>
        <v>46753-46934</v>
      </c>
      <c r="CT278" s="3428"/>
      <c r="CU278" s="2871"/>
      <c r="CV278" s="3428"/>
      <c r="CW278" s="2871"/>
      <c r="CX278" s="3423"/>
      <c r="CY278" s="3423"/>
      <c r="CZ278" s="3423"/>
      <c r="DA278" s="3427" t="str">
        <f>DB277&amp;"-"&amp;DD277</f>
        <v>46935-47118</v>
      </c>
      <c r="DB278" s="3428"/>
      <c r="DC278" s="2871"/>
      <c r="DD278" s="3428"/>
      <c r="DE278" s="2871"/>
      <c r="DF278" s="3423"/>
      <c r="DG278" s="3924"/>
      <c r="DH278" s="3656"/>
      <c r="DI278" s="3908"/>
      <c r="DJ278" s="3908" t="str">
        <f>IF(T278="","",T278)</f>
        <v/>
      </c>
      <c r="DK278" s="3908"/>
      <c r="DL278" s="3908"/>
    </row>
    <row s="9720" customFormat="1" customHeight="1" ht="15">
      <c r="A279" s="3896"/>
      <c r="B279" s="3896"/>
      <c r="C279" s="3896"/>
      <c r="D279" s="3896"/>
      <c r="E279" s="3897"/>
      <c r="F279" s="3897" t="s">
        <v>163</v>
      </c>
      <c r="G279" s="3897"/>
      <c r="H279" s="3897"/>
      <c r="I279" s="3916"/>
      <c r="J279" s="3910"/>
      <c r="K279" s="3896"/>
      <c r="L279" s="3899"/>
      <c r="M279" s="3647"/>
      <c r="N279" s="3647"/>
      <c r="O279" s="3911"/>
      <c r="P279" s="3912"/>
      <c r="Q279" s="3912"/>
      <c r="R279" s="3913"/>
      <c r="S279" s="9721"/>
      <c r="T279" s="9722" t="s">
        <v>733</v>
      </c>
      <c r="U279" s="9723"/>
      <c r="V279" s="9724"/>
      <c r="W279" s="9725"/>
      <c r="X279" s="9726"/>
      <c r="Y279" s="9727"/>
      <c r="Z279" s="9728"/>
      <c r="AA279" s="9729"/>
      <c r="AB279" s="9730"/>
      <c r="AC279" s="9731"/>
      <c r="AD279" s="9732"/>
      <c r="AE279" s="9733"/>
      <c r="AF279" s="9734"/>
      <c r="AG279" s="9735"/>
      <c r="AH279" s="9736"/>
      <c r="AI279" s="9737"/>
      <c r="AJ279" s="9738"/>
      <c r="AK279" s="9739"/>
      <c r="AL279" s="9740"/>
      <c r="AM279" s="9741"/>
      <c r="AN279" s="9742"/>
      <c r="AO279" s="9743"/>
      <c r="AP279" s="9744"/>
      <c r="AQ279" s="9745"/>
      <c r="AR279" s="9746"/>
      <c r="AS279" s="9747"/>
      <c r="AT279" s="9748"/>
      <c r="AU279" s="9749"/>
      <c r="AV279" s="9750"/>
      <c r="AW279" s="9751"/>
      <c r="AX279" s="9752"/>
      <c r="AY279" s="9753"/>
      <c r="AZ279" s="9754"/>
      <c r="BA279" s="9755"/>
      <c r="BB279" s="9756"/>
      <c r="BC279" s="9757"/>
      <c r="BD279" s="9758"/>
      <c r="BE279" s="9759"/>
      <c r="BF279" s="9760"/>
      <c r="BG279" s="9761"/>
      <c r="BH279" s="9762"/>
      <c r="BI279" s="9763"/>
      <c r="BJ279" s="9764"/>
      <c r="BK279" s="9765"/>
      <c r="BL279" s="9766"/>
      <c r="BM279" s="9767"/>
      <c r="BN279" s="9768"/>
      <c r="BO279" s="9769"/>
      <c r="BP279" s="9770"/>
      <c r="BQ279" s="9771"/>
      <c r="BR279" s="9772"/>
      <c r="BS279" s="9773"/>
      <c r="BT279" s="9774"/>
      <c r="BU279" s="9775"/>
      <c r="BV279" s="9776"/>
      <c r="BW279" s="9777"/>
      <c r="BX279" s="9778"/>
      <c r="BY279" s="9779"/>
      <c r="BZ279" s="9780"/>
      <c r="CA279" s="9781"/>
      <c r="CB279" s="9782"/>
      <c r="CC279" s="9783"/>
      <c r="CD279" s="9784"/>
      <c r="CE279" s="9785"/>
      <c r="CF279" s="9786"/>
      <c r="CG279" s="9787"/>
      <c r="CH279" s="9788"/>
      <c r="CI279" s="9789"/>
      <c r="CJ279" s="9790"/>
      <c r="CK279" s="9791"/>
      <c r="CL279" s="9792"/>
      <c r="CM279" s="9793"/>
      <c r="CN279" s="9794"/>
      <c r="CO279" s="9795"/>
      <c r="CP279" s="9796"/>
      <c r="CQ279" s="9797"/>
      <c r="CR279" s="9798"/>
      <c r="CS279" s="9799"/>
      <c r="CT279" s="9800"/>
      <c r="CU279" s="9801"/>
      <c r="CV279" s="9802"/>
      <c r="CW279" s="9803"/>
      <c r="CX279" s="9804"/>
      <c r="CY279" s="9805"/>
      <c r="CZ279" s="9806"/>
      <c r="DA279" s="9807"/>
      <c r="DB279" s="9808"/>
      <c r="DC279" s="9809"/>
      <c r="DD279" s="9810"/>
      <c r="DE279" s="9811"/>
      <c r="DF279" s="9812"/>
      <c r="DG279" s="4018"/>
      <c r="DH279" s="3656"/>
      <c r="DI279" s="3908"/>
      <c r="DJ279" s="3908" t="str">
        <f>IF(T279="","",T279)</f>
        <v>Добавить вид теплоносителя (параметры теплоносителя)</v>
      </c>
      <c r="DK279" s="3908"/>
      <c r="DL279" s="3908"/>
    </row>
    <row s="9813" customFormat="1" customHeight="1" ht="15">
      <c r="A280" s="3896"/>
      <c r="B280" s="3896"/>
      <c r="C280" s="3896"/>
      <c r="D280" s="3896"/>
      <c r="E280" s="3897"/>
      <c r="F280" s="3897" t="s">
        <v>163</v>
      </c>
      <c r="G280" s="3897"/>
      <c r="H280" s="3897"/>
      <c r="I280" s="3910"/>
      <c r="J280" s="3896"/>
      <c r="K280" s="3896"/>
      <c r="L280" s="3899"/>
      <c r="M280" s="3647"/>
      <c r="N280" s="3911"/>
      <c r="O280" s="3911"/>
      <c r="P280" s="3912"/>
      <c r="Q280" s="3912"/>
      <c r="R280" s="3913"/>
      <c r="S280" s="9814"/>
      <c r="T280" s="9815" t="s">
        <v>734</v>
      </c>
      <c r="U280" s="9816"/>
      <c r="V280" s="9817"/>
      <c r="W280" s="9818"/>
      <c r="X280" s="9819"/>
      <c r="Y280" s="9820"/>
      <c r="Z280" s="9821"/>
      <c r="AA280" s="9822"/>
      <c r="AB280" s="9823"/>
      <c r="AC280" s="9824"/>
      <c r="AD280" s="9825"/>
      <c r="AE280" s="9826"/>
      <c r="AF280" s="9827"/>
      <c r="AG280" s="9828"/>
      <c r="AH280" s="9829"/>
      <c r="AI280" s="9830"/>
      <c r="AJ280" s="9831"/>
      <c r="AK280" s="9832"/>
      <c r="AL280" s="9833"/>
      <c r="AM280" s="9834"/>
      <c r="AN280" s="9835"/>
      <c r="AO280" s="9836"/>
      <c r="AP280" s="9837"/>
      <c r="AQ280" s="9838"/>
      <c r="AR280" s="9839"/>
      <c r="AS280" s="9840"/>
      <c r="AT280" s="9841"/>
      <c r="AU280" s="9842"/>
      <c r="AV280" s="9843"/>
      <c r="AW280" s="9844"/>
      <c r="AX280" s="9845"/>
      <c r="AY280" s="9846"/>
      <c r="AZ280" s="9847"/>
      <c r="BA280" s="9848"/>
      <c r="BB280" s="9849"/>
      <c r="BC280" s="9850"/>
      <c r="BD280" s="9851"/>
      <c r="BE280" s="9852"/>
      <c r="BF280" s="9853"/>
      <c r="BG280" s="9854"/>
      <c r="BH280" s="9855"/>
      <c r="BI280" s="9856"/>
      <c r="BJ280" s="9857"/>
      <c r="BK280" s="9858"/>
      <c r="BL280" s="9859"/>
      <c r="BM280" s="9860"/>
      <c r="BN280" s="9861"/>
      <c r="BO280" s="9862"/>
      <c r="BP280" s="9863"/>
      <c r="BQ280" s="9864"/>
      <c r="BR280" s="9865"/>
      <c r="BS280" s="9866"/>
      <c r="BT280" s="9867"/>
      <c r="BU280" s="9868"/>
      <c r="BV280" s="9869"/>
      <c r="BW280" s="9870"/>
      <c r="BX280" s="9871"/>
      <c r="BY280" s="9872"/>
      <c r="BZ280" s="9873"/>
      <c r="CA280" s="9874"/>
      <c r="CB280" s="9875"/>
      <c r="CC280" s="9876"/>
      <c r="CD280" s="9877"/>
      <c r="CE280" s="9878"/>
      <c r="CF280" s="9879"/>
      <c r="CG280" s="9880"/>
      <c r="CH280" s="9881"/>
      <c r="CI280" s="9882"/>
      <c r="CJ280" s="9883"/>
      <c r="CK280" s="9884"/>
      <c r="CL280" s="9885"/>
      <c r="CM280" s="9886"/>
      <c r="CN280" s="9887"/>
      <c r="CO280" s="9888"/>
      <c r="CP280" s="9889"/>
      <c r="CQ280" s="9890"/>
      <c r="CR280" s="9891"/>
      <c r="CS280" s="9892"/>
      <c r="CT280" s="9893"/>
      <c r="CU280" s="9894"/>
      <c r="CV280" s="9895"/>
      <c r="CW280" s="9896"/>
      <c r="CX280" s="9897"/>
      <c r="CY280" s="9898"/>
      <c r="CZ280" s="9899"/>
      <c r="DA280" s="9900"/>
      <c r="DB280" s="9901"/>
      <c r="DC280" s="9902"/>
      <c r="DD280" s="9903"/>
      <c r="DE280" s="9904"/>
      <c r="DF280" s="9905"/>
      <c r="DG280" s="9906"/>
      <c r="DH280" s="3656"/>
      <c r="DI280" s="3908"/>
      <c r="DJ280" s="3908" t="str">
        <f>IF(T280="","",T280)</f>
        <v>Добавить группу потребителей</v>
      </c>
      <c r="DK280" s="3908"/>
      <c r="DL280" s="3908"/>
    </row>
    <row s="9907" customFormat="1" customHeight="1" ht="14.25">
      <c r="A281" s="3896"/>
      <c r="B281" s="3896"/>
      <c r="C281" s="3896"/>
      <c r="D281" s="3896"/>
      <c r="E281" s="3897"/>
      <c r="F281" s="3897" t="s">
        <v>163</v>
      </c>
      <c r="G281" s="3897"/>
      <c r="H281" s="3898"/>
      <c r="I281" s="3896"/>
      <c r="J281" s="3896"/>
      <c r="K281" s="3896"/>
      <c r="L281" s="3899"/>
      <c r="M281" s="3900"/>
      <c r="N281" s="3900"/>
      <c r="O281" s="3647"/>
      <c r="P281" s="4114"/>
      <c r="Q281" s="4115"/>
      <c r="R281" s="4116"/>
      <c r="S281" s="9908"/>
      <c r="T281" s="9909" t="s">
        <v>735</v>
      </c>
      <c r="U281" s="9910"/>
      <c r="V281" s="9911"/>
      <c r="W281" s="9912"/>
      <c r="X281" s="9913"/>
      <c r="Y281" s="9914"/>
      <c r="Z281" s="9915"/>
      <c r="AA281" s="9916"/>
      <c r="AB281" s="9917"/>
      <c r="AC281" s="9918"/>
      <c r="AD281" s="9919"/>
      <c r="AE281" s="9920"/>
      <c r="AF281" s="9921"/>
      <c r="AG281" s="9922"/>
      <c r="AH281" s="9923"/>
      <c r="AI281" s="9924"/>
      <c r="AJ281" s="9925"/>
      <c r="AK281" s="9926"/>
      <c r="AL281" s="9927"/>
      <c r="AM281" s="9928"/>
      <c r="AN281" s="9929"/>
      <c r="AO281" s="9930"/>
      <c r="AP281" s="9931"/>
      <c r="AQ281" s="9932"/>
      <c r="AR281" s="9933"/>
      <c r="AS281" s="9934"/>
      <c r="AT281" s="9935"/>
      <c r="AU281" s="9936"/>
      <c r="AV281" s="9937"/>
      <c r="AW281" s="9938"/>
      <c r="AX281" s="9939"/>
      <c r="AY281" s="9940"/>
      <c r="AZ281" s="9941"/>
      <c r="BA281" s="9942"/>
      <c r="BB281" s="9943"/>
      <c r="BC281" s="9944"/>
      <c r="BD281" s="9945"/>
      <c r="BE281" s="9946"/>
      <c r="BF281" s="9947"/>
      <c r="BG281" s="9948"/>
      <c r="BH281" s="9949"/>
      <c r="BI281" s="9950"/>
      <c r="BJ281" s="9951"/>
      <c r="BK281" s="9952"/>
      <c r="BL281" s="9953"/>
      <c r="BM281" s="9954"/>
      <c r="BN281" s="9955"/>
      <c r="BO281" s="9956"/>
      <c r="BP281" s="9957"/>
      <c r="BQ281" s="9958"/>
      <c r="BR281" s="9959"/>
      <c r="BS281" s="9960"/>
      <c r="BT281" s="9961"/>
      <c r="BU281" s="9962"/>
      <c r="BV281" s="9963"/>
      <c r="BW281" s="9964"/>
      <c r="BX281" s="9965"/>
      <c r="BY281" s="9966"/>
      <c r="BZ281" s="9967"/>
      <c r="CA281" s="9968"/>
      <c r="CB281" s="9969"/>
      <c r="CC281" s="9970"/>
      <c r="CD281" s="9971"/>
      <c r="CE281" s="9972"/>
      <c r="CF281" s="9973"/>
      <c r="CG281" s="9974"/>
      <c r="CH281" s="9975"/>
      <c r="CI281" s="9976"/>
      <c r="CJ281" s="9977"/>
      <c r="CK281" s="9978"/>
      <c r="CL281" s="9979"/>
      <c r="CM281" s="9980"/>
      <c r="CN281" s="9981"/>
      <c r="CO281" s="9982"/>
      <c r="CP281" s="9983"/>
      <c r="CQ281" s="9984"/>
      <c r="CR281" s="9985"/>
      <c r="CS281" s="9986"/>
      <c r="CT281" s="9987"/>
      <c r="CU281" s="9988"/>
      <c r="CV281" s="9989"/>
      <c r="CW281" s="9990"/>
      <c r="CX281" s="9991"/>
      <c r="CY281" s="9992"/>
      <c r="CZ281" s="9993"/>
      <c r="DA281" s="9994"/>
      <c r="DB281" s="9995"/>
      <c r="DC281" s="9996"/>
      <c r="DD281" s="9997"/>
      <c r="DE281" s="9998"/>
      <c r="DF281" s="9999"/>
      <c r="DG281" s="10000"/>
      <c r="DH281" s="3656"/>
      <c r="DI281" s="3908"/>
      <c r="DJ281" s="3908" t="str">
        <f>IF(T281="","",T281)</f>
        <v>Добавить схему подключения</v>
      </c>
      <c r="DK281" s="3908"/>
      <c r="DL281" s="3908"/>
    </row>
    <row s="10001" customFormat="1" customHeight="1" ht="0.75">
      <c r="A282" s="4502"/>
      <c r="B282" s="4502"/>
      <c r="C282" s="4502"/>
      <c r="D282" s="4502"/>
      <c r="E282" s="3897"/>
      <c r="F282" s="3897" t="s">
        <v>163</v>
      </c>
      <c r="G282" s="3898"/>
      <c r="H282" s="4502"/>
      <c r="I282" s="4502"/>
      <c r="J282" s="4502"/>
      <c r="K282" s="4502"/>
      <c r="L282" s="4503"/>
      <c r="M282" s="4504"/>
      <c r="N282" s="4504"/>
      <c r="O282" s="3656"/>
      <c r="P282" s="4505"/>
      <c r="Q282" s="4506"/>
      <c r="R282" s="4505"/>
      <c r="S282" s="4507"/>
      <c r="T282" s="4508" t="s">
        <v>250</v>
      </c>
      <c r="U282" s="3645"/>
      <c r="V282" s="3645"/>
      <c r="W282" s="3645"/>
      <c r="X282" s="3645"/>
      <c r="Y282" s="3645"/>
      <c r="Z282" s="3645"/>
      <c r="AA282" s="3645"/>
      <c r="AB282" s="3645"/>
      <c r="AC282" s="3645"/>
      <c r="AD282" s="3645"/>
      <c r="AE282" s="3645"/>
      <c r="AF282" s="3645"/>
      <c r="AG282" s="3645"/>
      <c r="AH282" s="3645"/>
      <c r="AI282" s="3645"/>
      <c r="AJ282" s="3645"/>
      <c r="AK282" s="3645"/>
      <c r="AL282" s="3645"/>
      <c r="AM282" s="3645"/>
      <c r="AN282" s="3645"/>
      <c r="AO282" s="3645"/>
      <c r="AP282" s="3645"/>
      <c r="AQ282" s="3645"/>
      <c r="AR282" s="3645"/>
      <c r="AS282" s="3645"/>
      <c r="AT282" s="3645"/>
      <c r="AU282" s="3645"/>
      <c r="AV282" s="3645"/>
      <c r="AW282" s="3645"/>
      <c r="AX282" s="3645"/>
      <c r="AY282" s="3645"/>
      <c r="AZ282" s="3645"/>
      <c r="BA282" s="3645"/>
      <c r="BB282" s="3645"/>
      <c r="BC282" s="3645"/>
      <c r="BD282" s="3645"/>
      <c r="BE282" s="3645"/>
      <c r="BF282" s="3645"/>
      <c r="BG282" s="3645"/>
      <c r="BH282" s="3645"/>
      <c r="BI282" s="3645"/>
      <c r="BJ282" s="3645"/>
      <c r="BK282" s="3645"/>
      <c r="BL282" s="3645"/>
      <c r="BM282" s="3645"/>
      <c r="BN282" s="3645"/>
      <c r="BO282" s="3645"/>
      <c r="BP282" s="3645"/>
      <c r="BQ282" s="3645"/>
      <c r="BR282" s="3645"/>
      <c r="BS282" s="3645"/>
      <c r="BT282" s="3645"/>
      <c r="BU282" s="3645"/>
      <c r="BV282" s="3645"/>
      <c r="BW282" s="3645"/>
      <c r="BX282" s="3645"/>
      <c r="BY282" s="3645"/>
      <c r="BZ282" s="3645"/>
      <c r="CA282" s="3645"/>
      <c r="CB282" s="3645"/>
      <c r="CC282" s="3645"/>
      <c r="CD282" s="3645"/>
      <c r="CE282" s="3645"/>
      <c r="CF282" s="3645"/>
      <c r="CG282" s="3645"/>
      <c r="CH282" s="3645"/>
      <c r="CI282" s="3645"/>
      <c r="CJ282" s="3645"/>
      <c r="CK282" s="3645"/>
      <c r="CL282" s="3645"/>
      <c r="CM282" s="3645"/>
      <c r="CN282" s="3645"/>
      <c r="CO282" s="3645"/>
      <c r="CP282" s="3645"/>
      <c r="CQ282" s="3645"/>
      <c r="CR282" s="3645"/>
      <c r="CS282" s="3645"/>
      <c r="CT282" s="3645"/>
      <c r="CU282" s="3645"/>
      <c r="CV282" s="3645"/>
      <c r="CW282" s="3645"/>
      <c r="CX282" s="3645"/>
      <c r="CY282" s="3645"/>
      <c r="CZ282" s="3645"/>
      <c r="DA282" s="3645"/>
      <c r="DB282" s="3645"/>
      <c r="DC282" s="3645"/>
      <c r="DD282" s="3645"/>
      <c r="DE282" s="3645"/>
      <c r="DF282" s="3645"/>
      <c r="DG282" s="3645"/>
      <c r="DH282" s="3656"/>
      <c r="DI282" s="3908"/>
      <c r="DJ282" s="3908" t="str">
        <f>IF(T282="","",T282)</f>
        <v>Добавить источник для дифференциации</v>
      </c>
      <c r="DK282" s="3908"/>
      <c r="DL282" s="3908"/>
    </row>
    <row s="10002" customFormat="1" customHeight="1" ht="0.75">
      <c r="A283" s="4502"/>
      <c r="B283" s="4502"/>
      <c r="C283" s="4502"/>
      <c r="D283" s="4502"/>
      <c r="E283" s="3897"/>
      <c r="F283" s="3898" t="s">
        <v>163</v>
      </c>
      <c r="G283" s="4502"/>
      <c r="H283" s="4502"/>
      <c r="I283" s="4502"/>
      <c r="J283" s="4502"/>
      <c r="K283" s="4502"/>
      <c r="L283" s="4503"/>
      <c r="M283" s="4510"/>
      <c r="N283" s="4510"/>
      <c r="O283" s="3656"/>
      <c r="P283" s="4505"/>
      <c r="Q283" s="4506"/>
      <c r="R283" s="4505"/>
      <c r="S283" s="4511"/>
      <c r="T283" s="4512" t="s">
        <v>251</v>
      </c>
      <c r="U283" s="3646"/>
      <c r="V283" s="3646"/>
      <c r="W283" s="3646"/>
      <c r="X283" s="3646"/>
      <c r="Y283" s="3646"/>
      <c r="Z283" s="3646"/>
      <c r="AA283" s="3646"/>
      <c r="AB283" s="3646"/>
      <c r="AC283" s="3646"/>
      <c r="AD283" s="3646"/>
      <c r="AE283" s="3646"/>
      <c r="AF283" s="3646"/>
      <c r="AG283" s="3646"/>
      <c r="AH283" s="3646"/>
      <c r="AI283" s="3646"/>
      <c r="AJ283" s="3646"/>
      <c r="AK283" s="3646"/>
      <c r="AL283" s="3646"/>
      <c r="AM283" s="3646"/>
      <c r="AN283" s="3646"/>
      <c r="AO283" s="3646"/>
      <c r="AP283" s="3646"/>
      <c r="AQ283" s="3646"/>
      <c r="AR283" s="3646"/>
      <c r="AS283" s="3646"/>
      <c r="AT283" s="3646"/>
      <c r="AU283" s="3646"/>
      <c r="AV283" s="3646"/>
      <c r="AW283" s="3646"/>
      <c r="AX283" s="3646"/>
      <c r="AY283" s="3646"/>
      <c r="AZ283" s="3646"/>
      <c r="BA283" s="3646"/>
      <c r="BB283" s="3646"/>
      <c r="BC283" s="3646"/>
      <c r="BD283" s="3646"/>
      <c r="BE283" s="3646"/>
      <c r="BF283" s="3646"/>
      <c r="BG283" s="3646"/>
      <c r="BH283" s="3646"/>
      <c r="BI283" s="3646"/>
      <c r="BJ283" s="3646"/>
      <c r="BK283" s="3646"/>
      <c r="BL283" s="3646"/>
      <c r="BM283" s="3646"/>
      <c r="BN283" s="3646"/>
      <c r="BO283" s="3646"/>
      <c r="BP283" s="3646"/>
      <c r="BQ283" s="3646"/>
      <c r="BR283" s="3646"/>
      <c r="BS283" s="3646"/>
      <c r="BT283" s="3646"/>
      <c r="BU283" s="3646"/>
      <c r="BV283" s="3646"/>
      <c r="BW283" s="3646"/>
      <c r="BX283" s="3646"/>
      <c r="BY283" s="3646"/>
      <c r="BZ283" s="3646"/>
      <c r="CA283" s="3646"/>
      <c r="CB283" s="3646"/>
      <c r="CC283" s="3646"/>
      <c r="CD283" s="3646"/>
      <c r="CE283" s="3646"/>
      <c r="CF283" s="3646"/>
      <c r="CG283" s="3646"/>
      <c r="CH283" s="3646"/>
      <c r="CI283" s="3646"/>
      <c r="CJ283" s="3646"/>
      <c r="CK283" s="3646"/>
      <c r="CL283" s="3646"/>
      <c r="CM283" s="3646"/>
      <c r="CN283" s="3646"/>
      <c r="CO283" s="3646"/>
      <c r="CP283" s="3646"/>
      <c r="CQ283" s="3646"/>
      <c r="CR283" s="3646"/>
      <c r="CS283" s="3646"/>
      <c r="CT283" s="3646"/>
      <c r="CU283" s="3646"/>
      <c r="CV283" s="3646"/>
      <c r="CW283" s="3646"/>
      <c r="CX283" s="3646"/>
      <c r="CY283" s="3646"/>
      <c r="CZ283" s="3646"/>
      <c r="DA283" s="3646"/>
      <c r="DB283" s="3646"/>
      <c r="DC283" s="3646"/>
      <c r="DD283" s="3646"/>
      <c r="DE283" s="3646"/>
      <c r="DF283" s="3646"/>
      <c r="DG283" s="3646"/>
      <c r="DH283" s="3656"/>
      <c r="DI283" s="3908"/>
      <c r="DJ283" s="3908" t="str">
        <f>IF(T283="","",T283)</f>
        <v>Добавить централизованную систему для дифференциации</v>
      </c>
      <c r="DK283" s="3908"/>
      <c r="DL283" s="3908"/>
    </row>
    <row s="10003" customFormat="1" customHeight="1" ht="21">
      <c r="A284" s="3896"/>
      <c r="B284" s="3896" t="s">
        <v>313</v>
      </c>
      <c r="C284" s="3896"/>
      <c r="D284" s="3896"/>
      <c r="E284" s="3897"/>
      <c r="F284" s="3898" t="s">
        <v>174</v>
      </c>
      <c r="G284" s="3896"/>
      <c r="H284" s="3896"/>
      <c r="I284" s="3896"/>
      <c r="J284" s="3896"/>
      <c r="K284" s="3896"/>
      <c r="L284" s="3899"/>
      <c r="M284" s="3900"/>
      <c r="N284" s="3900"/>
      <c r="O284" s="3900"/>
      <c r="P284" s="4211"/>
      <c r="Q284" s="3902"/>
      <c r="R284" s="3903"/>
      <c r="S284" s="3904" t="str">
        <f>INDEX(PT_DIFFERENTIATION_NUM_TER,MATCH(B284,PT_DIFFERENTIATION_TER_ID,0))</f>
        <v>1.17</v>
      </c>
      <c r="T284" s="4212" t="s">
        <v>719</v>
      </c>
      <c r="U284" s="3906"/>
      <c r="V284" s="3414"/>
      <c r="W284" s="3415"/>
      <c r="X284" s="3415"/>
      <c r="Y284" s="3415"/>
      <c r="Z284" s="3415"/>
      <c r="AA284" s="3415"/>
      <c r="AB284" s="3415"/>
      <c r="AC284" s="3416"/>
      <c r="AD284" s="3414" t="str">
        <f>INDEX(PT_DIFFERENTIATION_TER,MATCH(B284,PT_DIFFERENTIATION_TER_ID,0))</f>
        <v>Территория 17</v>
      </c>
      <c r="AE284" s="3415"/>
      <c r="AF284" s="3415"/>
      <c r="AG284" s="3415"/>
      <c r="AH284" s="3415"/>
      <c r="AI284" s="3415"/>
      <c r="AJ284" s="3415"/>
      <c r="AK284" s="3415"/>
      <c r="AL284" s="3414"/>
      <c r="AM284" s="3415"/>
      <c r="AN284" s="3415"/>
      <c r="AO284" s="3415"/>
      <c r="AP284" s="3415"/>
      <c r="AQ284" s="3415"/>
      <c r="AR284" s="3415"/>
      <c r="AS284" s="3416"/>
      <c r="AT284" s="3414"/>
      <c r="AU284" s="3415"/>
      <c r="AV284" s="3415"/>
      <c r="AW284" s="3415"/>
      <c r="AX284" s="3415"/>
      <c r="AY284" s="3415"/>
      <c r="AZ284" s="3415"/>
      <c r="BA284" s="3416"/>
      <c r="BB284" s="3414"/>
      <c r="BC284" s="3415"/>
      <c r="BD284" s="3415"/>
      <c r="BE284" s="3415"/>
      <c r="BF284" s="3415"/>
      <c r="BG284" s="3415"/>
      <c r="BH284" s="3415"/>
      <c r="BI284" s="3416"/>
      <c r="BJ284" s="3414"/>
      <c r="BK284" s="3415"/>
      <c r="BL284" s="3415"/>
      <c r="BM284" s="3415"/>
      <c r="BN284" s="3415"/>
      <c r="BO284" s="3415"/>
      <c r="BP284" s="3415"/>
      <c r="BQ284" s="3416"/>
      <c r="BR284" s="3414"/>
      <c r="BS284" s="3415"/>
      <c r="BT284" s="3415"/>
      <c r="BU284" s="3415"/>
      <c r="BV284" s="3415"/>
      <c r="BW284" s="3415"/>
      <c r="BX284" s="3415"/>
      <c r="BY284" s="3416"/>
      <c r="BZ284" s="3414"/>
      <c r="CA284" s="3415"/>
      <c r="CB284" s="3415"/>
      <c r="CC284" s="3415"/>
      <c r="CD284" s="3415"/>
      <c r="CE284" s="3415"/>
      <c r="CF284" s="3415"/>
      <c r="CG284" s="3416"/>
      <c r="CH284" s="3414"/>
      <c r="CI284" s="3415"/>
      <c r="CJ284" s="3415"/>
      <c r="CK284" s="3415"/>
      <c r="CL284" s="3415"/>
      <c r="CM284" s="3415"/>
      <c r="CN284" s="3415"/>
      <c r="CO284" s="3416"/>
      <c r="CP284" s="3414"/>
      <c r="CQ284" s="3415"/>
      <c r="CR284" s="3415"/>
      <c r="CS284" s="3415"/>
      <c r="CT284" s="3415"/>
      <c r="CU284" s="3415"/>
      <c r="CV284" s="3415"/>
      <c r="CW284" s="3416"/>
      <c r="CX284" s="3414"/>
      <c r="CY284" s="3415"/>
      <c r="CZ284" s="3415"/>
      <c r="DA284" s="3415"/>
      <c r="DB284" s="3415"/>
      <c r="DC284" s="3415"/>
      <c r="DD284" s="3415"/>
      <c r="DE284" s="3416"/>
      <c r="DF284" s="3416"/>
      <c r="DG284" s="3907" t="s">
        <v>720</v>
      </c>
      <c r="DH284" s="3656"/>
      <c r="DI284" s="3908"/>
      <c r="DJ284" s="3908" t="str">
        <f>IF(T284="","",T284)</f>
        <v>Территория действия тарифа</v>
      </c>
      <c r="DK284" s="3908"/>
      <c r="DL284" s="3908"/>
    </row>
    <row s="10004" customFormat="1" customHeight="1" ht="23.25">
      <c r="A285" s="3896"/>
      <c r="B285" s="3896"/>
      <c r="C285" s="3896" t="s">
        <v>314</v>
      </c>
      <c r="D285" s="3896"/>
      <c r="E285" s="3897"/>
      <c r="F285" s="3897" t="s">
        <v>169</v>
      </c>
      <c r="G285" s="3898">
        <v>1</v>
      </c>
      <c r="H285" s="3896"/>
      <c r="I285" s="3896"/>
      <c r="J285" s="3896"/>
      <c r="K285" s="3896"/>
      <c r="L285" s="3899"/>
      <c r="M285" s="3900"/>
      <c r="N285" s="3900"/>
      <c r="O285" s="3900"/>
      <c r="P285" s="3901"/>
      <c r="Q285" s="3902"/>
      <c r="R285" s="3903"/>
      <c r="S285" s="3904" t="str">
        <f>INDEX(PT_DIFFERENTIATION_NUM_CS,MATCH(C285,PT_DIFFERENTIATION_CS_ID,0))</f>
        <v>1.17.1</v>
      </c>
      <c r="T285" s="4214" t="s">
        <v>721</v>
      </c>
      <c r="U285" s="3906"/>
      <c r="V285" s="3414"/>
      <c r="W285" s="3415"/>
      <c r="X285" s="3415"/>
      <c r="Y285" s="3415"/>
      <c r="Z285" s="3415"/>
      <c r="AA285" s="3415"/>
      <c r="AB285" s="3415"/>
      <c r="AC285" s="3416"/>
      <c r="AD285" s="3414" t="str">
        <f>INDEX(PT_DIFFERENTIATION_CS,MATCH(C285,PT_DIFFERENTIATION_CS_ID,0))</f>
        <v>без дифференциации</v>
      </c>
      <c r="AE285" s="3415"/>
      <c r="AF285" s="3415"/>
      <c r="AG285" s="3415"/>
      <c r="AH285" s="3415"/>
      <c r="AI285" s="3415"/>
      <c r="AJ285" s="3415"/>
      <c r="AK285" s="3415"/>
      <c r="AL285" s="3414"/>
      <c r="AM285" s="3415"/>
      <c r="AN285" s="3415"/>
      <c r="AO285" s="3415"/>
      <c r="AP285" s="3415"/>
      <c r="AQ285" s="3415"/>
      <c r="AR285" s="3415"/>
      <c r="AS285" s="3416"/>
      <c r="AT285" s="3414"/>
      <c r="AU285" s="3415"/>
      <c r="AV285" s="3415"/>
      <c r="AW285" s="3415"/>
      <c r="AX285" s="3415"/>
      <c r="AY285" s="3415"/>
      <c r="AZ285" s="3415"/>
      <c r="BA285" s="3416"/>
      <c r="BB285" s="3414"/>
      <c r="BC285" s="3415"/>
      <c r="BD285" s="3415"/>
      <c r="BE285" s="3415"/>
      <c r="BF285" s="3415"/>
      <c r="BG285" s="3415"/>
      <c r="BH285" s="3415"/>
      <c r="BI285" s="3416"/>
      <c r="BJ285" s="3414"/>
      <c r="BK285" s="3415"/>
      <c r="BL285" s="3415"/>
      <c r="BM285" s="3415"/>
      <c r="BN285" s="3415"/>
      <c r="BO285" s="3415"/>
      <c r="BP285" s="3415"/>
      <c r="BQ285" s="3416"/>
      <c r="BR285" s="3414"/>
      <c r="BS285" s="3415"/>
      <c r="BT285" s="3415"/>
      <c r="BU285" s="3415"/>
      <c r="BV285" s="3415"/>
      <c r="BW285" s="3415"/>
      <c r="BX285" s="3415"/>
      <c r="BY285" s="3416"/>
      <c r="BZ285" s="3414"/>
      <c r="CA285" s="3415"/>
      <c r="CB285" s="3415"/>
      <c r="CC285" s="3415"/>
      <c r="CD285" s="3415"/>
      <c r="CE285" s="3415"/>
      <c r="CF285" s="3415"/>
      <c r="CG285" s="3416"/>
      <c r="CH285" s="3414"/>
      <c r="CI285" s="3415"/>
      <c r="CJ285" s="3415"/>
      <c r="CK285" s="3415"/>
      <c r="CL285" s="3415"/>
      <c r="CM285" s="3415"/>
      <c r="CN285" s="3415"/>
      <c r="CO285" s="3416"/>
      <c r="CP285" s="3414"/>
      <c r="CQ285" s="3415"/>
      <c r="CR285" s="3415"/>
      <c r="CS285" s="3415"/>
      <c r="CT285" s="3415"/>
      <c r="CU285" s="3415"/>
      <c r="CV285" s="3415"/>
      <c r="CW285" s="3416"/>
      <c r="CX285" s="3414"/>
      <c r="CY285" s="3415"/>
      <c r="CZ285" s="3415"/>
      <c r="DA285" s="3415"/>
      <c r="DB285" s="3415"/>
      <c r="DC285" s="3415"/>
      <c r="DD285" s="3415"/>
      <c r="DE285" s="3416"/>
      <c r="DF285" s="3416"/>
      <c r="DG285" s="3907" t="s">
        <v>722</v>
      </c>
      <c r="DH285" s="3656"/>
      <c r="DI285" s="3908"/>
      <c r="DJ285" s="3908" t="str">
        <f>IF(T285="","",T285)</f>
        <v>Наименование системы теплоснабжения </v>
      </c>
      <c r="DK285" s="3908"/>
      <c r="DL285" s="3908"/>
    </row>
    <row s="10005" customFormat="1" customHeight="1" ht="21">
      <c r="A286" s="3896"/>
      <c r="B286" s="3896"/>
      <c r="C286" s="3896"/>
      <c r="D286" s="3896" t="s">
        <v>315</v>
      </c>
      <c r="E286" s="3897"/>
      <c r="F286" s="3897" t="s">
        <v>169</v>
      </c>
      <c r="G286" s="3897"/>
      <c r="H286" s="3898">
        <v>1</v>
      </c>
      <c r="I286" s="3896"/>
      <c r="J286" s="3896"/>
      <c r="K286" s="3896"/>
      <c r="L286" s="3899"/>
      <c r="M286" s="3900"/>
      <c r="N286" s="3900"/>
      <c r="O286" s="3900"/>
      <c r="P286" s="3901"/>
      <c r="Q286" s="3902"/>
      <c r="R286" s="3903"/>
      <c r="S286" s="3904" t="str">
        <f>INDEX(PT_DIFFERENTIATION_NUM_IST_TE,MATCH(D286,PT_DIFFERENTIATION_IST_TE_ID,0))</f>
        <v>1.17.1.1</v>
      </c>
      <c r="T286" s="3905" t="s">
        <v>723</v>
      </c>
      <c r="U286" s="3906"/>
      <c r="V286" s="3414"/>
      <c r="W286" s="3415"/>
      <c r="X286" s="3415"/>
      <c r="Y286" s="3415"/>
      <c r="Z286" s="3415"/>
      <c r="AA286" s="3415"/>
      <c r="AB286" s="3415"/>
      <c r="AC286" s="3416"/>
      <c r="AD286" s="3414" t="str">
        <f>INDEX(PT_DIFFERENTIATION_IST_TE,MATCH(D286,PT_DIFFERENTIATION_IST_TE_ID,0))</f>
        <v>без дифференциации</v>
      </c>
      <c r="AE286" s="3415"/>
      <c r="AF286" s="3415"/>
      <c r="AG286" s="3415"/>
      <c r="AH286" s="3415"/>
      <c r="AI286" s="3415"/>
      <c r="AJ286" s="3415"/>
      <c r="AK286" s="3415"/>
      <c r="AL286" s="3414"/>
      <c r="AM286" s="3415"/>
      <c r="AN286" s="3415"/>
      <c r="AO286" s="3415"/>
      <c r="AP286" s="3415"/>
      <c r="AQ286" s="3415"/>
      <c r="AR286" s="3415"/>
      <c r="AS286" s="3416"/>
      <c r="AT286" s="3414"/>
      <c r="AU286" s="3415"/>
      <c r="AV286" s="3415"/>
      <c r="AW286" s="3415"/>
      <c r="AX286" s="3415"/>
      <c r="AY286" s="3415"/>
      <c r="AZ286" s="3415"/>
      <c r="BA286" s="3416"/>
      <c r="BB286" s="3414"/>
      <c r="BC286" s="3415"/>
      <c r="BD286" s="3415"/>
      <c r="BE286" s="3415"/>
      <c r="BF286" s="3415"/>
      <c r="BG286" s="3415"/>
      <c r="BH286" s="3415"/>
      <c r="BI286" s="3416"/>
      <c r="BJ286" s="3414"/>
      <c r="BK286" s="3415"/>
      <c r="BL286" s="3415"/>
      <c r="BM286" s="3415"/>
      <c r="BN286" s="3415"/>
      <c r="BO286" s="3415"/>
      <c r="BP286" s="3415"/>
      <c r="BQ286" s="3416"/>
      <c r="BR286" s="3414"/>
      <c r="BS286" s="3415"/>
      <c r="BT286" s="3415"/>
      <c r="BU286" s="3415"/>
      <c r="BV286" s="3415"/>
      <c r="BW286" s="3415"/>
      <c r="BX286" s="3415"/>
      <c r="BY286" s="3416"/>
      <c r="BZ286" s="3414"/>
      <c r="CA286" s="3415"/>
      <c r="CB286" s="3415"/>
      <c r="CC286" s="3415"/>
      <c r="CD286" s="3415"/>
      <c r="CE286" s="3415"/>
      <c r="CF286" s="3415"/>
      <c r="CG286" s="3416"/>
      <c r="CH286" s="3414"/>
      <c r="CI286" s="3415"/>
      <c r="CJ286" s="3415"/>
      <c r="CK286" s="3415"/>
      <c r="CL286" s="3415"/>
      <c r="CM286" s="3415"/>
      <c r="CN286" s="3415"/>
      <c r="CO286" s="3416"/>
      <c r="CP286" s="3414"/>
      <c r="CQ286" s="3415"/>
      <c r="CR286" s="3415"/>
      <c r="CS286" s="3415"/>
      <c r="CT286" s="3415"/>
      <c r="CU286" s="3415"/>
      <c r="CV286" s="3415"/>
      <c r="CW286" s="3416"/>
      <c r="CX286" s="3414"/>
      <c r="CY286" s="3415"/>
      <c r="CZ286" s="3415"/>
      <c r="DA286" s="3415"/>
      <c r="DB286" s="3415"/>
      <c r="DC286" s="3415"/>
      <c r="DD286" s="3415"/>
      <c r="DE286" s="3416"/>
      <c r="DF286" s="3416"/>
      <c r="DG286" s="3907" t="s">
        <v>724</v>
      </c>
      <c r="DH286" s="3656"/>
      <c r="DI286" s="3908"/>
      <c r="DJ286" s="3908" t="str">
        <f>IF(T286="","",T286)</f>
        <v>Источник тепловой энергии  </v>
      </c>
      <c r="DK286" s="3908"/>
      <c r="DL286" s="3908"/>
    </row>
    <row s="10006" customFormat="1" customHeight="1" ht="47.25">
      <c r="A287" s="3896"/>
      <c r="B287" s="3896"/>
      <c r="C287" s="3896"/>
      <c r="D287" s="3896"/>
      <c r="E287" s="3897"/>
      <c r="F287" s="3897" t="s">
        <v>169</v>
      </c>
      <c r="G287" s="3897"/>
      <c r="H287" s="3897"/>
      <c r="I287" s="3910" t="str">
        <f>S286&amp;".1"</f>
        <v>1.17.1.1.1</v>
      </c>
      <c r="J287" s="3896"/>
      <c r="K287" s="3896"/>
      <c r="L287" s="3899" t="s">
        <v>725</v>
      </c>
      <c r="M287" s="3647"/>
      <c r="N287" s="3911"/>
      <c r="O287" s="3911"/>
      <c r="P287" s="3912">
        <v>1</v>
      </c>
      <c r="Q287" s="3912"/>
      <c r="R287" s="3913"/>
      <c r="S287" s="3904" t="str">
        <f>$I287</f>
        <v>1.17.1.1.1</v>
      </c>
      <c r="T287" s="3914" t="s">
        <v>726</v>
      </c>
      <c r="U287" s="3906"/>
      <c r="V287" s="3419"/>
      <c r="W287" s="3420"/>
      <c r="X287" s="3420"/>
      <c r="Y287" s="3420"/>
      <c r="Z287" s="3420"/>
      <c r="AA287" s="3420"/>
      <c r="AB287" s="3420"/>
      <c r="AC287" s="3421"/>
      <c r="AD287" s="3419" t="s">
        <v>768</v>
      </c>
      <c r="AE287" s="3420"/>
      <c r="AF287" s="3420"/>
      <c r="AG287" s="3420"/>
      <c r="AH287" s="3420"/>
      <c r="AI287" s="3420"/>
      <c r="AJ287" s="3420"/>
      <c r="AK287" s="3420"/>
      <c r="AL287" s="3419"/>
      <c r="AM287" s="3420"/>
      <c r="AN287" s="3420"/>
      <c r="AO287" s="3420"/>
      <c r="AP287" s="3420"/>
      <c r="AQ287" s="3420"/>
      <c r="AR287" s="3420"/>
      <c r="AS287" s="3421"/>
      <c r="AT287" s="3419"/>
      <c r="AU287" s="3420"/>
      <c r="AV287" s="3420"/>
      <c r="AW287" s="3420"/>
      <c r="AX287" s="3420"/>
      <c r="AY287" s="3420"/>
      <c r="AZ287" s="3420"/>
      <c r="BA287" s="3421"/>
      <c r="BB287" s="3419"/>
      <c r="BC287" s="3420"/>
      <c r="BD287" s="3420"/>
      <c r="BE287" s="3420"/>
      <c r="BF287" s="3420"/>
      <c r="BG287" s="3420"/>
      <c r="BH287" s="3420"/>
      <c r="BI287" s="3421"/>
      <c r="BJ287" s="3419"/>
      <c r="BK287" s="3420"/>
      <c r="BL287" s="3420"/>
      <c r="BM287" s="3420"/>
      <c r="BN287" s="3420"/>
      <c r="BO287" s="3420"/>
      <c r="BP287" s="3420"/>
      <c r="BQ287" s="3421"/>
      <c r="BR287" s="3419"/>
      <c r="BS287" s="3420"/>
      <c r="BT287" s="3420"/>
      <c r="BU287" s="3420"/>
      <c r="BV287" s="3420"/>
      <c r="BW287" s="3420"/>
      <c r="BX287" s="3420"/>
      <c r="BY287" s="3421"/>
      <c r="BZ287" s="3419"/>
      <c r="CA287" s="3420"/>
      <c r="CB287" s="3420"/>
      <c r="CC287" s="3420"/>
      <c r="CD287" s="3420"/>
      <c r="CE287" s="3420"/>
      <c r="CF287" s="3420"/>
      <c r="CG287" s="3421"/>
      <c r="CH287" s="3419"/>
      <c r="CI287" s="3420"/>
      <c r="CJ287" s="3420"/>
      <c r="CK287" s="3420"/>
      <c r="CL287" s="3420"/>
      <c r="CM287" s="3420"/>
      <c r="CN287" s="3420"/>
      <c r="CO287" s="3421"/>
      <c r="CP287" s="3419"/>
      <c r="CQ287" s="3420"/>
      <c r="CR287" s="3420"/>
      <c r="CS287" s="3420"/>
      <c r="CT287" s="3420"/>
      <c r="CU287" s="3420"/>
      <c r="CV287" s="3420"/>
      <c r="CW287" s="3421"/>
      <c r="CX287" s="3419"/>
      <c r="CY287" s="3420"/>
      <c r="CZ287" s="3420"/>
      <c r="DA287" s="3420"/>
      <c r="DB287" s="3420"/>
      <c r="DC287" s="3420"/>
      <c r="DD287" s="3420"/>
      <c r="DE287" s="3421"/>
      <c r="DF287" s="3421"/>
      <c r="DG287" s="3907" t="s">
        <v>727</v>
      </c>
      <c r="DH287" s="3656"/>
      <c r="DI287" s="3908"/>
      <c r="DJ287" s="3908" t="str">
        <f>IF(T287="","",T287)</f>
        <v>Схема подключения теплопотребляющей установки к коллектору источника тепловой энергии</v>
      </c>
      <c r="DK287" s="3908"/>
      <c r="DL287" s="3908"/>
    </row>
    <row s="10007" customFormat="1" customHeight="1" ht="21">
      <c r="A288" s="3896"/>
      <c r="B288" s="3896"/>
      <c r="C288" s="3896"/>
      <c r="D288" s="3896"/>
      <c r="E288" s="3897"/>
      <c r="F288" s="3897" t="s">
        <v>169</v>
      </c>
      <c r="G288" s="3897"/>
      <c r="H288" s="3897"/>
      <c r="I288" s="3916"/>
      <c r="J288" s="3910" t="str">
        <f>I287&amp;".1"</f>
        <v>1.17.1.1.1.1</v>
      </c>
      <c r="K288" s="3896"/>
      <c r="L288" s="3899" t="s">
        <v>728</v>
      </c>
      <c r="M288" s="3647"/>
      <c r="N288" s="3647"/>
      <c r="O288" s="3911"/>
      <c r="P288" s="3912"/>
      <c r="Q288" s="3912">
        <v>1</v>
      </c>
      <c r="R288" s="3917"/>
      <c r="S288" s="3904" t="str">
        <f>$J288</f>
        <v>1.17.1.1.1.1</v>
      </c>
      <c r="T288" s="3918" t="s">
        <v>729</v>
      </c>
      <c r="U288" s="3906"/>
      <c r="V288" s="3419"/>
      <c r="W288" s="3420"/>
      <c r="X288" s="3420"/>
      <c r="Y288" s="3420"/>
      <c r="Z288" s="3420"/>
      <c r="AA288" s="3420"/>
      <c r="AB288" s="3420"/>
      <c r="AC288" s="3421"/>
      <c r="AD288" s="3419" t="s">
        <v>769</v>
      </c>
      <c r="AE288" s="3420"/>
      <c r="AF288" s="3420"/>
      <c r="AG288" s="3420"/>
      <c r="AH288" s="3420"/>
      <c r="AI288" s="3420"/>
      <c r="AJ288" s="3420"/>
      <c r="AK288" s="3420"/>
      <c r="AL288" s="3419"/>
      <c r="AM288" s="3420"/>
      <c r="AN288" s="3420"/>
      <c r="AO288" s="3420"/>
      <c r="AP288" s="3420"/>
      <c r="AQ288" s="3420"/>
      <c r="AR288" s="3420"/>
      <c r="AS288" s="3421"/>
      <c r="AT288" s="3419"/>
      <c r="AU288" s="3420"/>
      <c r="AV288" s="3420"/>
      <c r="AW288" s="3420"/>
      <c r="AX288" s="3420"/>
      <c r="AY288" s="3420"/>
      <c r="AZ288" s="3420"/>
      <c r="BA288" s="3421"/>
      <c r="BB288" s="3419"/>
      <c r="BC288" s="3420"/>
      <c r="BD288" s="3420"/>
      <c r="BE288" s="3420"/>
      <c r="BF288" s="3420"/>
      <c r="BG288" s="3420"/>
      <c r="BH288" s="3420"/>
      <c r="BI288" s="3421"/>
      <c r="BJ288" s="3419"/>
      <c r="BK288" s="3420"/>
      <c r="BL288" s="3420"/>
      <c r="BM288" s="3420"/>
      <c r="BN288" s="3420"/>
      <c r="BO288" s="3420"/>
      <c r="BP288" s="3420"/>
      <c r="BQ288" s="3421"/>
      <c r="BR288" s="3419"/>
      <c r="BS288" s="3420"/>
      <c r="BT288" s="3420"/>
      <c r="BU288" s="3420"/>
      <c r="BV288" s="3420"/>
      <c r="BW288" s="3420"/>
      <c r="BX288" s="3420"/>
      <c r="BY288" s="3421"/>
      <c r="BZ288" s="3419"/>
      <c r="CA288" s="3420"/>
      <c r="CB288" s="3420"/>
      <c r="CC288" s="3420"/>
      <c r="CD288" s="3420"/>
      <c r="CE288" s="3420"/>
      <c r="CF288" s="3420"/>
      <c r="CG288" s="3421"/>
      <c r="CH288" s="3419"/>
      <c r="CI288" s="3420"/>
      <c r="CJ288" s="3420"/>
      <c r="CK288" s="3420"/>
      <c r="CL288" s="3420"/>
      <c r="CM288" s="3420"/>
      <c r="CN288" s="3420"/>
      <c r="CO288" s="3421"/>
      <c r="CP288" s="3419"/>
      <c r="CQ288" s="3420"/>
      <c r="CR288" s="3420"/>
      <c r="CS288" s="3420"/>
      <c r="CT288" s="3420"/>
      <c r="CU288" s="3420"/>
      <c r="CV288" s="3420"/>
      <c r="CW288" s="3421"/>
      <c r="CX288" s="3419"/>
      <c r="CY288" s="3420"/>
      <c r="CZ288" s="3420"/>
      <c r="DA288" s="3420"/>
      <c r="DB288" s="3420"/>
      <c r="DC288" s="3420"/>
      <c r="DD288" s="3420"/>
      <c r="DE288" s="3421"/>
      <c r="DF288" s="3421"/>
      <c r="DG288" s="3907" t="s">
        <v>730</v>
      </c>
      <c r="DH288" s="3656"/>
      <c r="DI288" s="3908"/>
      <c r="DJ288" s="3908" t="str">
        <f>IF(T288="","",T288)</f>
        <v>Группа потребителей</v>
      </c>
      <c r="DK288" s="3908"/>
      <c r="DL288" s="3908"/>
    </row>
    <row s="10008" customFormat="1" customHeight="1" ht="21">
      <c r="A289" s="3896"/>
      <c r="B289" s="3896"/>
      <c r="C289" s="3896"/>
      <c r="D289" s="3896"/>
      <c r="E289" s="3897"/>
      <c r="F289" s="3897" t="s">
        <v>169</v>
      </c>
      <c r="G289" s="3897"/>
      <c r="H289" s="3897"/>
      <c r="I289" s="3916"/>
      <c r="J289" s="3916"/>
      <c r="K289" s="3910" t="str">
        <f>J288&amp;".1"</f>
        <v>1.17.1.1.1.1.1</v>
      </c>
      <c r="L289" s="3899" t="s">
        <v>731</v>
      </c>
      <c r="M289" s="3647"/>
      <c r="N289" s="3647"/>
      <c r="O289" s="3647"/>
      <c r="P289" s="3912"/>
      <c r="Q289" s="3912"/>
      <c r="R289" s="3917">
        <v>1</v>
      </c>
      <c r="S289" s="3904" t="str">
        <f>$K289</f>
        <v>1.17.1.1.1.1.1</v>
      </c>
      <c r="T289" s="3920" t="s">
        <v>770</v>
      </c>
      <c r="U289" s="3906"/>
      <c r="V289" s="3422"/>
      <c r="W289" s="3423"/>
      <c r="X289" s="3422"/>
      <c r="Y289" s="3424"/>
      <c r="Z289" s="3425"/>
      <c r="AA289" s="2871" t="s">
        <v>61</v>
      </c>
      <c r="AB289" s="3425"/>
      <c r="AC289" s="2871" t="s">
        <v>61</v>
      </c>
      <c r="AD289" s="3422">
        <v>5493.65</v>
      </c>
      <c r="AE289" s="3423"/>
      <c r="AF289" s="3422"/>
      <c r="AG289" s="3424"/>
      <c r="AH289" s="3425">
        <v>45292</v>
      </c>
      <c r="AI289" s="2871" t="s">
        <v>61</v>
      </c>
      <c r="AJ289" s="3425">
        <v>45473</v>
      </c>
      <c r="AK289" s="2871" t="s">
        <v>61</v>
      </c>
      <c r="AL289" s="3422">
        <v>5493.65</v>
      </c>
      <c r="AM289" s="3423"/>
      <c r="AN289" s="3422"/>
      <c r="AO289" s="3424"/>
      <c r="AP289" s="3425">
        <v>45474</v>
      </c>
      <c r="AQ289" s="2871" t="s">
        <v>61</v>
      </c>
      <c r="AR289" s="3425">
        <v>45657</v>
      </c>
      <c r="AS289" s="2871" t="s">
        <v>61</v>
      </c>
      <c r="AT289" s="3422">
        <v>5407.73</v>
      </c>
      <c r="AU289" s="3423"/>
      <c r="AV289" s="3422"/>
      <c r="AW289" s="3424"/>
      <c r="AX289" s="3425">
        <v>45658</v>
      </c>
      <c r="AY289" s="2871" t="s">
        <v>61</v>
      </c>
      <c r="AZ289" s="3425">
        <v>45838</v>
      </c>
      <c r="BA289" s="2871" t="s">
        <v>61</v>
      </c>
      <c r="BB289" s="3422">
        <v>5407.73</v>
      </c>
      <c r="BC289" s="3423"/>
      <c r="BD289" s="3422"/>
      <c r="BE289" s="3424"/>
      <c r="BF289" s="3425">
        <v>45839</v>
      </c>
      <c r="BG289" s="2871" t="s">
        <v>61</v>
      </c>
      <c r="BH289" s="3425">
        <v>46022</v>
      </c>
      <c r="BI289" s="2871" t="s">
        <v>61</v>
      </c>
      <c r="BJ289" s="3422">
        <v>5407.73</v>
      </c>
      <c r="BK289" s="3423"/>
      <c r="BL289" s="3422"/>
      <c r="BM289" s="3424"/>
      <c r="BN289" s="3425">
        <v>46023</v>
      </c>
      <c r="BO289" s="2871" t="s">
        <v>61</v>
      </c>
      <c r="BP289" s="3425">
        <v>46203</v>
      </c>
      <c r="BQ289" s="2871" t="s">
        <v>61</v>
      </c>
      <c r="BR289" s="3422">
        <v>5624.04</v>
      </c>
      <c r="BS289" s="3423"/>
      <c r="BT289" s="3422"/>
      <c r="BU289" s="3424"/>
      <c r="BV289" s="3425">
        <v>46204</v>
      </c>
      <c r="BW289" s="2871" t="s">
        <v>61</v>
      </c>
      <c r="BX289" s="3425">
        <v>46387</v>
      </c>
      <c r="BY289" s="2871" t="s">
        <v>61</v>
      </c>
      <c r="BZ289" s="3422">
        <v>5624.04</v>
      </c>
      <c r="CA289" s="3423"/>
      <c r="CB289" s="3422"/>
      <c r="CC289" s="3424"/>
      <c r="CD289" s="3425">
        <v>46388</v>
      </c>
      <c r="CE289" s="2871" t="s">
        <v>61</v>
      </c>
      <c r="CF289" s="3425">
        <v>46568</v>
      </c>
      <c r="CG289" s="2871" t="s">
        <v>61</v>
      </c>
      <c r="CH289" s="3422">
        <v>5734.04</v>
      </c>
      <c r="CI289" s="3423"/>
      <c r="CJ289" s="3422"/>
      <c r="CK289" s="3424"/>
      <c r="CL289" s="3425">
        <v>46569</v>
      </c>
      <c r="CM289" s="2871" t="s">
        <v>61</v>
      </c>
      <c r="CN289" s="3425">
        <v>46752</v>
      </c>
      <c r="CO289" s="2871" t="s">
        <v>61</v>
      </c>
      <c r="CP289" s="3422">
        <v>5734.04</v>
      </c>
      <c r="CQ289" s="3423"/>
      <c r="CR289" s="3422"/>
      <c r="CS289" s="3424"/>
      <c r="CT289" s="3425">
        <v>46753</v>
      </c>
      <c r="CU289" s="2871" t="s">
        <v>61</v>
      </c>
      <c r="CV289" s="3425">
        <v>46934</v>
      </c>
      <c r="CW289" s="2871" t="s">
        <v>61</v>
      </c>
      <c r="CX289" s="3422">
        <v>5928.11</v>
      </c>
      <c r="CY289" s="3423"/>
      <c r="CZ289" s="3422"/>
      <c r="DA289" s="3424"/>
      <c r="DB289" s="3425">
        <v>46935</v>
      </c>
      <c r="DC289" s="2871" t="s">
        <v>61</v>
      </c>
      <c r="DD289" s="3425">
        <v>47118</v>
      </c>
      <c r="DE289" s="2871" t="s">
        <v>61</v>
      </c>
      <c r="DF289" s="3423"/>
      <c r="DG289" s="3921" t="s">
        <v>732</v>
      </c>
      <c r="DH289" s="3656">
        <f>STRCHECKDATE(V290:DF290)</f>
      </c>
      <c r="DI289" s="3908"/>
      <c r="DJ289" s="3908" t="str">
        <f>IF(T289="","",T289)</f>
        <v>вода</v>
      </c>
      <c r="DK289" s="3908"/>
      <c r="DL289" s="3908"/>
    </row>
    <row s="10009" customFormat="1" customHeight="1" ht="0.75">
      <c r="A290" s="3896"/>
      <c r="B290" s="3896"/>
      <c r="C290" s="3896"/>
      <c r="D290" s="3896"/>
      <c r="E290" s="3897"/>
      <c r="F290" s="3897" t="s">
        <v>169</v>
      </c>
      <c r="G290" s="3897"/>
      <c r="H290" s="3897"/>
      <c r="I290" s="3916"/>
      <c r="J290" s="3916"/>
      <c r="K290" s="3910"/>
      <c r="L290" s="3899"/>
      <c r="M290" s="3647"/>
      <c r="N290" s="3647"/>
      <c r="O290" s="3647"/>
      <c r="P290" s="3912"/>
      <c r="Q290" s="3912"/>
      <c r="R290" s="3917"/>
      <c r="S290" s="3923"/>
      <c r="T290" s="3906"/>
      <c r="U290" s="3906"/>
      <c r="V290" s="3423"/>
      <c r="W290" s="3423"/>
      <c r="X290" s="3423"/>
      <c r="Y290" s="3427" t="str">
        <f>Z289&amp;"-"&amp;AB289</f>
        <v>-</v>
      </c>
      <c r="Z290" s="3428"/>
      <c r="AA290" s="2871"/>
      <c r="AB290" s="3428"/>
      <c r="AC290" s="2871"/>
      <c r="AD290" s="3423"/>
      <c r="AE290" s="3423"/>
      <c r="AF290" s="3423"/>
      <c r="AG290" s="3427" t="str">
        <f>AH289&amp;"-"&amp;AJ289</f>
        <v>45292-45473</v>
      </c>
      <c r="AH290" s="3428"/>
      <c r="AI290" s="2871"/>
      <c r="AJ290" s="3428"/>
      <c r="AK290" s="2871"/>
      <c r="AL290" s="3423"/>
      <c r="AM290" s="3423"/>
      <c r="AN290" s="3423"/>
      <c r="AO290" s="3427" t="str">
        <f>AP289&amp;"-"&amp;AR289</f>
        <v>45474-45657</v>
      </c>
      <c r="AP290" s="3428"/>
      <c r="AQ290" s="2871"/>
      <c r="AR290" s="3428"/>
      <c r="AS290" s="2871"/>
      <c r="AT290" s="3423"/>
      <c r="AU290" s="3423"/>
      <c r="AV290" s="3423"/>
      <c r="AW290" s="3427" t="str">
        <f>AX289&amp;"-"&amp;AZ289</f>
        <v>45658-45838</v>
      </c>
      <c r="AX290" s="3428"/>
      <c r="AY290" s="2871"/>
      <c r="AZ290" s="3428"/>
      <c r="BA290" s="2871"/>
      <c r="BB290" s="3423"/>
      <c r="BC290" s="3423"/>
      <c r="BD290" s="3423"/>
      <c r="BE290" s="3427" t="str">
        <f>BF289&amp;"-"&amp;BH289</f>
        <v>45839-46022</v>
      </c>
      <c r="BF290" s="3428"/>
      <c r="BG290" s="2871"/>
      <c r="BH290" s="3428"/>
      <c r="BI290" s="2871"/>
      <c r="BJ290" s="3423"/>
      <c r="BK290" s="3423"/>
      <c r="BL290" s="3423"/>
      <c r="BM290" s="3427" t="str">
        <f>BN289&amp;"-"&amp;BP289</f>
        <v>46023-46203</v>
      </c>
      <c r="BN290" s="3428"/>
      <c r="BO290" s="2871"/>
      <c r="BP290" s="3428"/>
      <c r="BQ290" s="2871"/>
      <c r="BR290" s="3423"/>
      <c r="BS290" s="3423"/>
      <c r="BT290" s="3423"/>
      <c r="BU290" s="3427" t="str">
        <f>BV289&amp;"-"&amp;BX289</f>
        <v>46204-46387</v>
      </c>
      <c r="BV290" s="3428"/>
      <c r="BW290" s="2871"/>
      <c r="BX290" s="3428"/>
      <c r="BY290" s="2871"/>
      <c r="BZ290" s="3423"/>
      <c r="CA290" s="3423"/>
      <c r="CB290" s="3423"/>
      <c r="CC290" s="3427" t="str">
        <f>CD289&amp;"-"&amp;CF289</f>
        <v>46388-46568</v>
      </c>
      <c r="CD290" s="3428"/>
      <c r="CE290" s="2871"/>
      <c r="CF290" s="3428"/>
      <c r="CG290" s="2871"/>
      <c r="CH290" s="3423"/>
      <c r="CI290" s="3423"/>
      <c r="CJ290" s="3423"/>
      <c r="CK290" s="3427" t="str">
        <f>CL289&amp;"-"&amp;CN289</f>
        <v>46569-46752</v>
      </c>
      <c r="CL290" s="3428"/>
      <c r="CM290" s="2871"/>
      <c r="CN290" s="3428"/>
      <c r="CO290" s="2871"/>
      <c r="CP290" s="3423"/>
      <c r="CQ290" s="3423"/>
      <c r="CR290" s="3423"/>
      <c r="CS290" s="3427" t="str">
        <f>CT289&amp;"-"&amp;CV289</f>
        <v>46753-46934</v>
      </c>
      <c r="CT290" s="3428"/>
      <c r="CU290" s="2871"/>
      <c r="CV290" s="3428"/>
      <c r="CW290" s="2871"/>
      <c r="CX290" s="3423"/>
      <c r="CY290" s="3423"/>
      <c r="CZ290" s="3423"/>
      <c r="DA290" s="3427" t="str">
        <f>DB289&amp;"-"&amp;DD289</f>
        <v>46935-47118</v>
      </c>
      <c r="DB290" s="3428"/>
      <c r="DC290" s="2871"/>
      <c r="DD290" s="3428"/>
      <c r="DE290" s="2871"/>
      <c r="DF290" s="3423"/>
      <c r="DG290" s="3924"/>
      <c r="DH290" s="3656"/>
      <c r="DI290" s="3908"/>
      <c r="DJ290" s="3908" t="str">
        <f>IF(T290="","",T290)</f>
        <v/>
      </c>
      <c r="DK290" s="3908"/>
      <c r="DL290" s="3908"/>
    </row>
    <row s="10010" customFormat="1" customHeight="1" ht="15">
      <c r="A291" s="3896"/>
      <c r="B291" s="3896"/>
      <c r="C291" s="3896"/>
      <c r="D291" s="3896"/>
      <c r="E291" s="3897"/>
      <c r="F291" s="3897" t="s">
        <v>169</v>
      </c>
      <c r="G291" s="3897"/>
      <c r="H291" s="3897"/>
      <c r="I291" s="3916"/>
      <c r="J291" s="3910"/>
      <c r="K291" s="3896"/>
      <c r="L291" s="3899"/>
      <c r="M291" s="3647"/>
      <c r="N291" s="3647"/>
      <c r="O291" s="3911"/>
      <c r="P291" s="3912"/>
      <c r="Q291" s="3912"/>
      <c r="R291" s="3913"/>
      <c r="S291" s="10011"/>
      <c r="T291" s="10012" t="s">
        <v>733</v>
      </c>
      <c r="U291" s="10013"/>
      <c r="V291" s="10014"/>
      <c r="W291" s="10015"/>
      <c r="X291" s="10016"/>
      <c r="Y291" s="10017"/>
      <c r="Z291" s="10018"/>
      <c r="AA291" s="10019"/>
      <c r="AB291" s="10020"/>
      <c r="AC291" s="10021"/>
      <c r="AD291" s="10022"/>
      <c r="AE291" s="10023"/>
      <c r="AF291" s="10024"/>
      <c r="AG291" s="10025"/>
      <c r="AH291" s="10026"/>
      <c r="AI291" s="10027"/>
      <c r="AJ291" s="10028"/>
      <c r="AK291" s="10029"/>
      <c r="AL291" s="10030"/>
      <c r="AM291" s="10031"/>
      <c r="AN291" s="10032"/>
      <c r="AO291" s="10033"/>
      <c r="AP291" s="10034"/>
      <c r="AQ291" s="10035"/>
      <c r="AR291" s="10036"/>
      <c r="AS291" s="10037"/>
      <c r="AT291" s="10038"/>
      <c r="AU291" s="10039"/>
      <c r="AV291" s="10040"/>
      <c r="AW291" s="10041"/>
      <c r="AX291" s="10042"/>
      <c r="AY291" s="10043"/>
      <c r="AZ291" s="10044"/>
      <c r="BA291" s="10045"/>
      <c r="BB291" s="10046"/>
      <c r="BC291" s="10047"/>
      <c r="BD291" s="10048"/>
      <c r="BE291" s="10049"/>
      <c r="BF291" s="10050"/>
      <c r="BG291" s="10051"/>
      <c r="BH291" s="10052"/>
      <c r="BI291" s="10053"/>
      <c r="BJ291" s="10054"/>
      <c r="BK291" s="10055"/>
      <c r="BL291" s="10056"/>
      <c r="BM291" s="10057"/>
      <c r="BN291" s="10058"/>
      <c r="BO291" s="10059"/>
      <c r="BP291" s="10060"/>
      <c r="BQ291" s="10061"/>
      <c r="BR291" s="10062"/>
      <c r="BS291" s="10063"/>
      <c r="BT291" s="10064"/>
      <c r="BU291" s="10065"/>
      <c r="BV291" s="10066"/>
      <c r="BW291" s="10067"/>
      <c r="BX291" s="10068"/>
      <c r="BY291" s="10069"/>
      <c r="BZ291" s="10070"/>
      <c r="CA291" s="10071"/>
      <c r="CB291" s="10072"/>
      <c r="CC291" s="10073"/>
      <c r="CD291" s="10074"/>
      <c r="CE291" s="10075"/>
      <c r="CF291" s="10076"/>
      <c r="CG291" s="10077"/>
      <c r="CH291" s="10078"/>
      <c r="CI291" s="10079"/>
      <c r="CJ291" s="10080"/>
      <c r="CK291" s="10081"/>
      <c r="CL291" s="10082"/>
      <c r="CM291" s="10083"/>
      <c r="CN291" s="10084"/>
      <c r="CO291" s="10085"/>
      <c r="CP291" s="10086"/>
      <c r="CQ291" s="10087"/>
      <c r="CR291" s="10088"/>
      <c r="CS291" s="10089"/>
      <c r="CT291" s="10090"/>
      <c r="CU291" s="10091"/>
      <c r="CV291" s="10092"/>
      <c r="CW291" s="10093"/>
      <c r="CX291" s="10094"/>
      <c r="CY291" s="10095"/>
      <c r="CZ291" s="10096"/>
      <c r="DA291" s="10097"/>
      <c r="DB291" s="10098"/>
      <c r="DC291" s="10099"/>
      <c r="DD291" s="10100"/>
      <c r="DE291" s="10101"/>
      <c r="DF291" s="10102"/>
      <c r="DG291" s="4018"/>
      <c r="DH291" s="3656"/>
      <c r="DI291" s="3908"/>
      <c r="DJ291" s="3908" t="str">
        <f>IF(T291="","",T291)</f>
        <v>Добавить вид теплоносителя (параметры теплоносителя)</v>
      </c>
      <c r="DK291" s="3908"/>
      <c r="DL291" s="3908"/>
    </row>
    <row s="10103" customFormat="1" customHeight="1" ht="15">
      <c r="A292" s="3896"/>
      <c r="B292" s="3896"/>
      <c r="C292" s="3896"/>
      <c r="D292" s="3896"/>
      <c r="E292" s="3897"/>
      <c r="F292" s="3897" t="s">
        <v>169</v>
      </c>
      <c r="G292" s="3897"/>
      <c r="H292" s="3897"/>
      <c r="I292" s="3910"/>
      <c r="J292" s="3896"/>
      <c r="K292" s="3896"/>
      <c r="L292" s="3899"/>
      <c r="M292" s="3647"/>
      <c r="N292" s="3911"/>
      <c r="O292" s="3911"/>
      <c r="P292" s="3912"/>
      <c r="Q292" s="3912"/>
      <c r="R292" s="3913"/>
      <c r="S292" s="10104"/>
      <c r="T292" s="10105" t="s">
        <v>734</v>
      </c>
      <c r="U292" s="10106"/>
      <c r="V292" s="10107"/>
      <c r="W292" s="10108"/>
      <c r="X292" s="10109"/>
      <c r="Y292" s="10110"/>
      <c r="Z292" s="10111"/>
      <c r="AA292" s="10112"/>
      <c r="AB292" s="10113"/>
      <c r="AC292" s="10114"/>
      <c r="AD292" s="10115"/>
      <c r="AE292" s="10116"/>
      <c r="AF292" s="10117"/>
      <c r="AG292" s="10118"/>
      <c r="AH292" s="10119"/>
      <c r="AI292" s="10120"/>
      <c r="AJ292" s="10121"/>
      <c r="AK292" s="10122"/>
      <c r="AL292" s="10123"/>
      <c r="AM292" s="10124"/>
      <c r="AN292" s="10125"/>
      <c r="AO292" s="10126"/>
      <c r="AP292" s="10127"/>
      <c r="AQ292" s="10128"/>
      <c r="AR292" s="10129"/>
      <c r="AS292" s="10130"/>
      <c r="AT292" s="10131"/>
      <c r="AU292" s="10132"/>
      <c r="AV292" s="10133"/>
      <c r="AW292" s="10134"/>
      <c r="AX292" s="10135"/>
      <c r="AY292" s="10136"/>
      <c r="AZ292" s="10137"/>
      <c r="BA292" s="10138"/>
      <c r="BB292" s="10139"/>
      <c r="BC292" s="10140"/>
      <c r="BD292" s="10141"/>
      <c r="BE292" s="10142"/>
      <c r="BF292" s="10143"/>
      <c r="BG292" s="10144"/>
      <c r="BH292" s="10145"/>
      <c r="BI292" s="10146"/>
      <c r="BJ292" s="10147"/>
      <c r="BK292" s="10148"/>
      <c r="BL292" s="10149"/>
      <c r="BM292" s="10150"/>
      <c r="BN292" s="10151"/>
      <c r="BO292" s="10152"/>
      <c r="BP292" s="10153"/>
      <c r="BQ292" s="10154"/>
      <c r="BR292" s="10155"/>
      <c r="BS292" s="10156"/>
      <c r="BT292" s="10157"/>
      <c r="BU292" s="10158"/>
      <c r="BV292" s="10159"/>
      <c r="BW292" s="10160"/>
      <c r="BX292" s="10161"/>
      <c r="BY292" s="10162"/>
      <c r="BZ292" s="10163"/>
      <c r="CA292" s="10164"/>
      <c r="CB292" s="10165"/>
      <c r="CC292" s="10166"/>
      <c r="CD292" s="10167"/>
      <c r="CE292" s="10168"/>
      <c r="CF292" s="10169"/>
      <c r="CG292" s="10170"/>
      <c r="CH292" s="10171"/>
      <c r="CI292" s="10172"/>
      <c r="CJ292" s="10173"/>
      <c r="CK292" s="10174"/>
      <c r="CL292" s="10175"/>
      <c r="CM292" s="10176"/>
      <c r="CN292" s="10177"/>
      <c r="CO292" s="10178"/>
      <c r="CP292" s="10179"/>
      <c r="CQ292" s="10180"/>
      <c r="CR292" s="10181"/>
      <c r="CS292" s="10182"/>
      <c r="CT292" s="10183"/>
      <c r="CU292" s="10184"/>
      <c r="CV292" s="10185"/>
      <c r="CW292" s="10186"/>
      <c r="CX292" s="10187"/>
      <c r="CY292" s="10188"/>
      <c r="CZ292" s="10189"/>
      <c r="DA292" s="10190"/>
      <c r="DB292" s="10191"/>
      <c r="DC292" s="10192"/>
      <c r="DD292" s="10193"/>
      <c r="DE292" s="10194"/>
      <c r="DF292" s="10195"/>
      <c r="DG292" s="10196"/>
      <c r="DH292" s="3656"/>
      <c r="DI292" s="3908"/>
      <c r="DJ292" s="3908" t="str">
        <f>IF(T292="","",T292)</f>
        <v>Добавить группу потребителей</v>
      </c>
      <c r="DK292" s="3908"/>
      <c r="DL292" s="3908"/>
    </row>
    <row s="10197" customFormat="1" customHeight="1" ht="14.25">
      <c r="A293" s="3896"/>
      <c r="B293" s="3896"/>
      <c r="C293" s="3896"/>
      <c r="D293" s="3896"/>
      <c r="E293" s="3897"/>
      <c r="F293" s="3897" t="s">
        <v>169</v>
      </c>
      <c r="G293" s="3897"/>
      <c r="H293" s="3898"/>
      <c r="I293" s="3896"/>
      <c r="J293" s="3896"/>
      <c r="K293" s="3896"/>
      <c r="L293" s="3899"/>
      <c r="M293" s="3900"/>
      <c r="N293" s="3900"/>
      <c r="O293" s="3647"/>
      <c r="P293" s="4114"/>
      <c r="Q293" s="4115"/>
      <c r="R293" s="4116"/>
      <c r="S293" s="10198"/>
      <c r="T293" s="10199" t="s">
        <v>735</v>
      </c>
      <c r="U293" s="10200"/>
      <c r="V293" s="10201"/>
      <c r="W293" s="10202"/>
      <c r="X293" s="10203"/>
      <c r="Y293" s="10204"/>
      <c r="Z293" s="10205"/>
      <c r="AA293" s="10206"/>
      <c r="AB293" s="10207"/>
      <c r="AC293" s="10208"/>
      <c r="AD293" s="10209"/>
      <c r="AE293" s="10210"/>
      <c r="AF293" s="10211"/>
      <c r="AG293" s="10212"/>
      <c r="AH293" s="10213"/>
      <c r="AI293" s="10214"/>
      <c r="AJ293" s="10215"/>
      <c r="AK293" s="10216"/>
      <c r="AL293" s="10217"/>
      <c r="AM293" s="10218"/>
      <c r="AN293" s="10219"/>
      <c r="AO293" s="10220"/>
      <c r="AP293" s="10221"/>
      <c r="AQ293" s="10222"/>
      <c r="AR293" s="10223"/>
      <c r="AS293" s="10224"/>
      <c r="AT293" s="10225"/>
      <c r="AU293" s="10226"/>
      <c r="AV293" s="10227"/>
      <c r="AW293" s="10228"/>
      <c r="AX293" s="10229"/>
      <c r="AY293" s="10230"/>
      <c r="AZ293" s="10231"/>
      <c r="BA293" s="10232"/>
      <c r="BB293" s="10233"/>
      <c r="BC293" s="10234"/>
      <c r="BD293" s="10235"/>
      <c r="BE293" s="10236"/>
      <c r="BF293" s="10237"/>
      <c r="BG293" s="10238"/>
      <c r="BH293" s="10239"/>
      <c r="BI293" s="10240"/>
      <c r="BJ293" s="10241"/>
      <c r="BK293" s="10242"/>
      <c r="BL293" s="10243"/>
      <c r="BM293" s="10244"/>
      <c r="BN293" s="10245"/>
      <c r="BO293" s="10246"/>
      <c r="BP293" s="10247"/>
      <c r="BQ293" s="10248"/>
      <c r="BR293" s="10249"/>
      <c r="BS293" s="10250"/>
      <c r="BT293" s="10251"/>
      <c r="BU293" s="10252"/>
      <c r="BV293" s="10253"/>
      <c r="BW293" s="10254"/>
      <c r="BX293" s="10255"/>
      <c r="BY293" s="10256"/>
      <c r="BZ293" s="10257"/>
      <c r="CA293" s="10258"/>
      <c r="CB293" s="10259"/>
      <c r="CC293" s="10260"/>
      <c r="CD293" s="10261"/>
      <c r="CE293" s="10262"/>
      <c r="CF293" s="10263"/>
      <c r="CG293" s="10264"/>
      <c r="CH293" s="10265"/>
      <c r="CI293" s="10266"/>
      <c r="CJ293" s="10267"/>
      <c r="CK293" s="10268"/>
      <c r="CL293" s="10269"/>
      <c r="CM293" s="10270"/>
      <c r="CN293" s="10271"/>
      <c r="CO293" s="10272"/>
      <c r="CP293" s="10273"/>
      <c r="CQ293" s="10274"/>
      <c r="CR293" s="10275"/>
      <c r="CS293" s="10276"/>
      <c r="CT293" s="10277"/>
      <c r="CU293" s="10278"/>
      <c r="CV293" s="10279"/>
      <c r="CW293" s="10280"/>
      <c r="CX293" s="10281"/>
      <c r="CY293" s="10282"/>
      <c r="CZ293" s="10283"/>
      <c r="DA293" s="10284"/>
      <c r="DB293" s="10285"/>
      <c r="DC293" s="10286"/>
      <c r="DD293" s="10287"/>
      <c r="DE293" s="10288"/>
      <c r="DF293" s="10289"/>
      <c r="DG293" s="10290"/>
      <c r="DH293" s="3656"/>
      <c r="DI293" s="3908"/>
      <c r="DJ293" s="3908" t="str">
        <f>IF(T293="","",T293)</f>
        <v>Добавить схему подключения</v>
      </c>
      <c r="DK293" s="3908"/>
      <c r="DL293" s="3908"/>
    </row>
    <row s="10291" customFormat="1" customHeight="1" ht="0.75">
      <c r="A294" s="4502"/>
      <c r="B294" s="4502"/>
      <c r="C294" s="4502"/>
      <c r="D294" s="4502"/>
      <c r="E294" s="3897"/>
      <c r="F294" s="3897" t="s">
        <v>169</v>
      </c>
      <c r="G294" s="3898"/>
      <c r="H294" s="4502"/>
      <c r="I294" s="4502"/>
      <c r="J294" s="4502"/>
      <c r="K294" s="4502"/>
      <c r="L294" s="4503"/>
      <c r="M294" s="4504"/>
      <c r="N294" s="4504"/>
      <c r="O294" s="3656"/>
      <c r="P294" s="4505"/>
      <c r="Q294" s="4506"/>
      <c r="R294" s="4505"/>
      <c r="S294" s="4507"/>
      <c r="T294" s="4508" t="s">
        <v>250</v>
      </c>
      <c r="U294" s="3645"/>
      <c r="V294" s="3645"/>
      <c r="W294" s="3645"/>
      <c r="X294" s="3645"/>
      <c r="Y294" s="3645"/>
      <c r="Z294" s="3645"/>
      <c r="AA294" s="3645"/>
      <c r="AB294" s="3645"/>
      <c r="AC294" s="3645"/>
      <c r="AD294" s="3645"/>
      <c r="AE294" s="3645"/>
      <c r="AF294" s="3645"/>
      <c r="AG294" s="3645"/>
      <c r="AH294" s="3645"/>
      <c r="AI294" s="3645"/>
      <c r="AJ294" s="3645"/>
      <c r="AK294" s="3645"/>
      <c r="AL294" s="3645"/>
      <c r="AM294" s="3645"/>
      <c r="AN294" s="3645"/>
      <c r="AO294" s="3645"/>
      <c r="AP294" s="3645"/>
      <c r="AQ294" s="3645"/>
      <c r="AR294" s="3645"/>
      <c r="AS294" s="3645"/>
      <c r="AT294" s="3645"/>
      <c r="AU294" s="3645"/>
      <c r="AV294" s="3645"/>
      <c r="AW294" s="3645"/>
      <c r="AX294" s="3645"/>
      <c r="AY294" s="3645"/>
      <c r="AZ294" s="3645"/>
      <c r="BA294" s="3645"/>
      <c r="BB294" s="3645"/>
      <c r="BC294" s="3645"/>
      <c r="BD294" s="3645"/>
      <c r="BE294" s="3645"/>
      <c r="BF294" s="3645"/>
      <c r="BG294" s="3645"/>
      <c r="BH294" s="3645"/>
      <c r="BI294" s="3645"/>
      <c r="BJ294" s="3645"/>
      <c r="BK294" s="3645"/>
      <c r="BL294" s="3645"/>
      <c r="BM294" s="3645"/>
      <c r="BN294" s="3645"/>
      <c r="BO294" s="3645"/>
      <c r="BP294" s="3645"/>
      <c r="BQ294" s="3645"/>
      <c r="BR294" s="3645"/>
      <c r="BS294" s="3645"/>
      <c r="BT294" s="3645"/>
      <c r="BU294" s="3645"/>
      <c r="BV294" s="3645"/>
      <c r="BW294" s="3645"/>
      <c r="BX294" s="3645"/>
      <c r="BY294" s="3645"/>
      <c r="BZ294" s="3645"/>
      <c r="CA294" s="3645"/>
      <c r="CB294" s="3645"/>
      <c r="CC294" s="3645"/>
      <c r="CD294" s="3645"/>
      <c r="CE294" s="3645"/>
      <c r="CF294" s="3645"/>
      <c r="CG294" s="3645"/>
      <c r="CH294" s="3645"/>
      <c r="CI294" s="3645"/>
      <c r="CJ294" s="3645"/>
      <c r="CK294" s="3645"/>
      <c r="CL294" s="3645"/>
      <c r="CM294" s="3645"/>
      <c r="CN294" s="3645"/>
      <c r="CO294" s="3645"/>
      <c r="CP294" s="3645"/>
      <c r="CQ294" s="3645"/>
      <c r="CR294" s="3645"/>
      <c r="CS294" s="3645"/>
      <c r="CT294" s="3645"/>
      <c r="CU294" s="3645"/>
      <c r="CV294" s="3645"/>
      <c r="CW294" s="3645"/>
      <c r="CX294" s="3645"/>
      <c r="CY294" s="3645"/>
      <c r="CZ294" s="3645"/>
      <c r="DA294" s="3645"/>
      <c r="DB294" s="3645"/>
      <c r="DC294" s="3645"/>
      <c r="DD294" s="3645"/>
      <c r="DE294" s="3645"/>
      <c r="DF294" s="3645"/>
      <c r="DG294" s="3645"/>
      <c r="DH294" s="3656"/>
      <c r="DI294" s="3908"/>
      <c r="DJ294" s="3908" t="str">
        <f>IF(T294="","",T294)</f>
        <v>Добавить источник для дифференциации</v>
      </c>
      <c r="DK294" s="3908"/>
      <c r="DL294" s="3908"/>
    </row>
    <row s="10292" customFormat="1" customHeight="1" ht="0.75">
      <c r="A295" s="4502"/>
      <c r="B295" s="4502"/>
      <c r="C295" s="4502"/>
      <c r="D295" s="4502"/>
      <c r="E295" s="3897"/>
      <c r="F295" s="3898" t="s">
        <v>169</v>
      </c>
      <c r="G295" s="4502"/>
      <c r="H295" s="4502"/>
      <c r="I295" s="4502"/>
      <c r="J295" s="4502"/>
      <c r="K295" s="4502"/>
      <c r="L295" s="4503"/>
      <c r="M295" s="4510"/>
      <c r="N295" s="4510"/>
      <c r="O295" s="3656"/>
      <c r="P295" s="4505"/>
      <c r="Q295" s="4506"/>
      <c r="R295" s="4505"/>
      <c r="S295" s="4511"/>
      <c r="T295" s="4512" t="s">
        <v>251</v>
      </c>
      <c r="U295" s="3646"/>
      <c r="V295" s="3646"/>
      <c r="W295" s="3646"/>
      <c r="X295" s="3646"/>
      <c r="Y295" s="3646"/>
      <c r="Z295" s="3646"/>
      <c r="AA295" s="3646"/>
      <c r="AB295" s="3646"/>
      <c r="AC295" s="3646"/>
      <c r="AD295" s="3646"/>
      <c r="AE295" s="3646"/>
      <c r="AF295" s="3646"/>
      <c r="AG295" s="3646"/>
      <c r="AH295" s="3646"/>
      <c r="AI295" s="3646"/>
      <c r="AJ295" s="3646"/>
      <c r="AK295" s="3646"/>
      <c r="AL295" s="3646"/>
      <c r="AM295" s="3646"/>
      <c r="AN295" s="3646"/>
      <c r="AO295" s="3646"/>
      <c r="AP295" s="3646"/>
      <c r="AQ295" s="3646"/>
      <c r="AR295" s="3646"/>
      <c r="AS295" s="3646"/>
      <c r="AT295" s="3646"/>
      <c r="AU295" s="3646"/>
      <c r="AV295" s="3646"/>
      <c r="AW295" s="3646"/>
      <c r="AX295" s="3646"/>
      <c r="AY295" s="3646"/>
      <c r="AZ295" s="3646"/>
      <c r="BA295" s="3646"/>
      <c r="BB295" s="3646"/>
      <c r="BC295" s="3646"/>
      <c r="BD295" s="3646"/>
      <c r="BE295" s="3646"/>
      <c r="BF295" s="3646"/>
      <c r="BG295" s="3646"/>
      <c r="BH295" s="3646"/>
      <c r="BI295" s="3646"/>
      <c r="BJ295" s="3646"/>
      <c r="BK295" s="3646"/>
      <c r="BL295" s="3646"/>
      <c r="BM295" s="3646"/>
      <c r="BN295" s="3646"/>
      <c r="BO295" s="3646"/>
      <c r="BP295" s="3646"/>
      <c r="BQ295" s="3646"/>
      <c r="BR295" s="3646"/>
      <c r="BS295" s="3646"/>
      <c r="BT295" s="3646"/>
      <c r="BU295" s="3646"/>
      <c r="BV295" s="3646"/>
      <c r="BW295" s="3646"/>
      <c r="BX295" s="3646"/>
      <c r="BY295" s="3646"/>
      <c r="BZ295" s="3646"/>
      <c r="CA295" s="3646"/>
      <c r="CB295" s="3646"/>
      <c r="CC295" s="3646"/>
      <c r="CD295" s="3646"/>
      <c r="CE295" s="3646"/>
      <c r="CF295" s="3646"/>
      <c r="CG295" s="3646"/>
      <c r="CH295" s="3646"/>
      <c r="CI295" s="3646"/>
      <c r="CJ295" s="3646"/>
      <c r="CK295" s="3646"/>
      <c r="CL295" s="3646"/>
      <c r="CM295" s="3646"/>
      <c r="CN295" s="3646"/>
      <c r="CO295" s="3646"/>
      <c r="CP295" s="3646"/>
      <c r="CQ295" s="3646"/>
      <c r="CR295" s="3646"/>
      <c r="CS295" s="3646"/>
      <c r="CT295" s="3646"/>
      <c r="CU295" s="3646"/>
      <c r="CV295" s="3646"/>
      <c r="CW295" s="3646"/>
      <c r="CX295" s="3646"/>
      <c r="CY295" s="3646"/>
      <c r="CZ295" s="3646"/>
      <c r="DA295" s="3646"/>
      <c r="DB295" s="3646"/>
      <c r="DC295" s="3646"/>
      <c r="DD295" s="3646"/>
      <c r="DE295" s="3646"/>
      <c r="DF295" s="3646"/>
      <c r="DG295" s="3646"/>
      <c r="DH295" s="3656"/>
      <c r="DI295" s="3908"/>
      <c r="DJ295" s="3908" t="str">
        <f>IF(T295="","",T295)</f>
        <v>Добавить централизованную систему для дифференциации</v>
      </c>
      <c r="DK295" s="3908"/>
      <c r="DL295" s="3908"/>
    </row>
    <row s="10293" customFormat="1" customHeight="1" ht="21">
      <c r="A296" s="3896"/>
      <c r="B296" s="3896" t="s">
        <v>317</v>
      </c>
      <c r="C296" s="3896"/>
      <c r="D296" s="3896"/>
      <c r="E296" s="3897"/>
      <c r="F296" s="3898" t="s">
        <v>178</v>
      </c>
      <c r="G296" s="3896"/>
      <c r="H296" s="3896"/>
      <c r="I296" s="3896"/>
      <c r="J296" s="3896"/>
      <c r="K296" s="3896"/>
      <c r="L296" s="3899"/>
      <c r="M296" s="3900"/>
      <c r="N296" s="3900"/>
      <c r="O296" s="3900"/>
      <c r="P296" s="4211"/>
      <c r="Q296" s="3902"/>
      <c r="R296" s="3903"/>
      <c r="S296" s="3904" t="str">
        <f>INDEX(PT_DIFFERENTIATION_NUM_TER,MATCH(B296,PT_DIFFERENTIATION_TER_ID,0))</f>
        <v>1.18</v>
      </c>
      <c r="T296" s="4212" t="s">
        <v>719</v>
      </c>
      <c r="U296" s="3906"/>
      <c r="V296" s="3414"/>
      <c r="W296" s="3415"/>
      <c r="X296" s="3415"/>
      <c r="Y296" s="3415"/>
      <c r="Z296" s="3415"/>
      <c r="AA296" s="3415"/>
      <c r="AB296" s="3415"/>
      <c r="AC296" s="3416"/>
      <c r="AD296" s="3414" t="str">
        <f>INDEX(PT_DIFFERENTIATION_TER,MATCH(B296,PT_DIFFERENTIATION_TER_ID,0))</f>
        <v>Территория 18</v>
      </c>
      <c r="AE296" s="3415"/>
      <c r="AF296" s="3415"/>
      <c r="AG296" s="3415"/>
      <c r="AH296" s="3415"/>
      <c r="AI296" s="3415"/>
      <c r="AJ296" s="3415"/>
      <c r="AK296" s="3415"/>
      <c r="AL296" s="3414"/>
      <c r="AM296" s="3415"/>
      <c r="AN296" s="3415"/>
      <c r="AO296" s="3415"/>
      <c r="AP296" s="3415"/>
      <c r="AQ296" s="3415"/>
      <c r="AR296" s="3415"/>
      <c r="AS296" s="3416"/>
      <c r="AT296" s="3414"/>
      <c r="AU296" s="3415"/>
      <c r="AV296" s="3415"/>
      <c r="AW296" s="3415"/>
      <c r="AX296" s="3415"/>
      <c r="AY296" s="3415"/>
      <c r="AZ296" s="3415"/>
      <c r="BA296" s="3416"/>
      <c r="BB296" s="3414"/>
      <c r="BC296" s="3415"/>
      <c r="BD296" s="3415"/>
      <c r="BE296" s="3415"/>
      <c r="BF296" s="3415"/>
      <c r="BG296" s="3415"/>
      <c r="BH296" s="3415"/>
      <c r="BI296" s="3416"/>
      <c r="BJ296" s="3414"/>
      <c r="BK296" s="3415"/>
      <c r="BL296" s="3415"/>
      <c r="BM296" s="3415"/>
      <c r="BN296" s="3415"/>
      <c r="BO296" s="3415"/>
      <c r="BP296" s="3415"/>
      <c r="BQ296" s="3416"/>
      <c r="BR296" s="3414"/>
      <c r="BS296" s="3415"/>
      <c r="BT296" s="3415"/>
      <c r="BU296" s="3415"/>
      <c r="BV296" s="3415"/>
      <c r="BW296" s="3415"/>
      <c r="BX296" s="3415"/>
      <c r="BY296" s="3416"/>
      <c r="BZ296" s="3414"/>
      <c r="CA296" s="3415"/>
      <c r="CB296" s="3415"/>
      <c r="CC296" s="3415"/>
      <c r="CD296" s="3415"/>
      <c r="CE296" s="3415"/>
      <c r="CF296" s="3415"/>
      <c r="CG296" s="3416"/>
      <c r="CH296" s="3414"/>
      <c r="CI296" s="3415"/>
      <c r="CJ296" s="3415"/>
      <c r="CK296" s="3415"/>
      <c r="CL296" s="3415"/>
      <c r="CM296" s="3415"/>
      <c r="CN296" s="3415"/>
      <c r="CO296" s="3416"/>
      <c r="CP296" s="3414"/>
      <c r="CQ296" s="3415"/>
      <c r="CR296" s="3415"/>
      <c r="CS296" s="3415"/>
      <c r="CT296" s="3415"/>
      <c r="CU296" s="3415"/>
      <c r="CV296" s="3415"/>
      <c r="CW296" s="3416"/>
      <c r="CX296" s="3414"/>
      <c r="CY296" s="3415"/>
      <c r="CZ296" s="3415"/>
      <c r="DA296" s="3415"/>
      <c r="DB296" s="3415"/>
      <c r="DC296" s="3415"/>
      <c r="DD296" s="3415"/>
      <c r="DE296" s="3416"/>
      <c r="DF296" s="3416"/>
      <c r="DG296" s="3907" t="s">
        <v>720</v>
      </c>
      <c r="DH296" s="3656"/>
      <c r="DI296" s="3908"/>
      <c r="DJ296" s="3908" t="str">
        <f>IF(T296="","",T296)</f>
        <v>Территория действия тарифа</v>
      </c>
      <c r="DK296" s="3908"/>
      <c r="DL296" s="3908"/>
    </row>
    <row s="10294" customFormat="1" customHeight="1" ht="23.25">
      <c r="A297" s="3896"/>
      <c r="B297" s="3896"/>
      <c r="C297" s="3896" t="s">
        <v>318</v>
      </c>
      <c r="D297" s="3896"/>
      <c r="E297" s="3897"/>
      <c r="F297" s="3897" t="s">
        <v>174</v>
      </c>
      <c r="G297" s="3898">
        <v>1</v>
      </c>
      <c r="H297" s="3896"/>
      <c r="I297" s="3896"/>
      <c r="J297" s="3896"/>
      <c r="K297" s="3896"/>
      <c r="L297" s="3899"/>
      <c r="M297" s="3900"/>
      <c r="N297" s="3900"/>
      <c r="O297" s="3900"/>
      <c r="P297" s="3901"/>
      <c r="Q297" s="3902"/>
      <c r="R297" s="3903"/>
      <c r="S297" s="3904" t="str">
        <f>INDEX(PT_DIFFERENTIATION_NUM_CS,MATCH(C297,PT_DIFFERENTIATION_CS_ID,0))</f>
        <v>1.18.1</v>
      </c>
      <c r="T297" s="4214" t="s">
        <v>721</v>
      </c>
      <c r="U297" s="3906"/>
      <c r="V297" s="3414"/>
      <c r="W297" s="3415"/>
      <c r="X297" s="3415"/>
      <c r="Y297" s="3415"/>
      <c r="Z297" s="3415"/>
      <c r="AA297" s="3415"/>
      <c r="AB297" s="3415"/>
      <c r="AC297" s="3416"/>
      <c r="AD297" s="3414" t="str">
        <f>INDEX(PT_DIFFERENTIATION_CS,MATCH(C297,PT_DIFFERENTIATION_CS_ID,0))</f>
        <v>без дифференциации</v>
      </c>
      <c r="AE297" s="3415"/>
      <c r="AF297" s="3415"/>
      <c r="AG297" s="3415"/>
      <c r="AH297" s="3415"/>
      <c r="AI297" s="3415"/>
      <c r="AJ297" s="3415"/>
      <c r="AK297" s="3415"/>
      <c r="AL297" s="3414"/>
      <c r="AM297" s="3415"/>
      <c r="AN297" s="3415"/>
      <c r="AO297" s="3415"/>
      <c r="AP297" s="3415"/>
      <c r="AQ297" s="3415"/>
      <c r="AR297" s="3415"/>
      <c r="AS297" s="3416"/>
      <c r="AT297" s="3414"/>
      <c r="AU297" s="3415"/>
      <c r="AV297" s="3415"/>
      <c r="AW297" s="3415"/>
      <c r="AX297" s="3415"/>
      <c r="AY297" s="3415"/>
      <c r="AZ297" s="3415"/>
      <c r="BA297" s="3416"/>
      <c r="BB297" s="3414"/>
      <c r="BC297" s="3415"/>
      <c r="BD297" s="3415"/>
      <c r="BE297" s="3415"/>
      <c r="BF297" s="3415"/>
      <c r="BG297" s="3415"/>
      <c r="BH297" s="3415"/>
      <c r="BI297" s="3416"/>
      <c r="BJ297" s="3414"/>
      <c r="BK297" s="3415"/>
      <c r="BL297" s="3415"/>
      <c r="BM297" s="3415"/>
      <c r="BN297" s="3415"/>
      <c r="BO297" s="3415"/>
      <c r="BP297" s="3415"/>
      <c r="BQ297" s="3416"/>
      <c r="BR297" s="3414"/>
      <c r="BS297" s="3415"/>
      <c r="BT297" s="3415"/>
      <c r="BU297" s="3415"/>
      <c r="BV297" s="3415"/>
      <c r="BW297" s="3415"/>
      <c r="BX297" s="3415"/>
      <c r="BY297" s="3416"/>
      <c r="BZ297" s="3414"/>
      <c r="CA297" s="3415"/>
      <c r="CB297" s="3415"/>
      <c r="CC297" s="3415"/>
      <c r="CD297" s="3415"/>
      <c r="CE297" s="3415"/>
      <c r="CF297" s="3415"/>
      <c r="CG297" s="3416"/>
      <c r="CH297" s="3414"/>
      <c r="CI297" s="3415"/>
      <c r="CJ297" s="3415"/>
      <c r="CK297" s="3415"/>
      <c r="CL297" s="3415"/>
      <c r="CM297" s="3415"/>
      <c r="CN297" s="3415"/>
      <c r="CO297" s="3416"/>
      <c r="CP297" s="3414"/>
      <c r="CQ297" s="3415"/>
      <c r="CR297" s="3415"/>
      <c r="CS297" s="3415"/>
      <c r="CT297" s="3415"/>
      <c r="CU297" s="3415"/>
      <c r="CV297" s="3415"/>
      <c r="CW297" s="3416"/>
      <c r="CX297" s="3414"/>
      <c r="CY297" s="3415"/>
      <c r="CZ297" s="3415"/>
      <c r="DA297" s="3415"/>
      <c r="DB297" s="3415"/>
      <c r="DC297" s="3415"/>
      <c r="DD297" s="3415"/>
      <c r="DE297" s="3416"/>
      <c r="DF297" s="3416"/>
      <c r="DG297" s="3907" t="s">
        <v>722</v>
      </c>
      <c r="DH297" s="3656"/>
      <c r="DI297" s="3908"/>
      <c r="DJ297" s="3908" t="str">
        <f>IF(T297="","",T297)</f>
        <v>Наименование системы теплоснабжения </v>
      </c>
      <c r="DK297" s="3908"/>
      <c r="DL297" s="3908"/>
    </row>
    <row s="10295" customFormat="1" customHeight="1" ht="21">
      <c r="A298" s="3896"/>
      <c r="B298" s="3896"/>
      <c r="C298" s="3896"/>
      <c r="D298" s="3896" t="s">
        <v>319</v>
      </c>
      <c r="E298" s="3897"/>
      <c r="F298" s="3897" t="s">
        <v>174</v>
      </c>
      <c r="G298" s="3897"/>
      <c r="H298" s="3898">
        <v>1</v>
      </c>
      <c r="I298" s="3896"/>
      <c r="J298" s="3896"/>
      <c r="K298" s="3896"/>
      <c r="L298" s="3899"/>
      <c r="M298" s="3900"/>
      <c r="N298" s="3900"/>
      <c r="O298" s="3900"/>
      <c r="P298" s="3901"/>
      <c r="Q298" s="3902"/>
      <c r="R298" s="3903"/>
      <c r="S298" s="3904" t="str">
        <f>INDEX(PT_DIFFERENTIATION_NUM_IST_TE,MATCH(D298,PT_DIFFERENTIATION_IST_TE_ID,0))</f>
        <v>1.18.1.1</v>
      </c>
      <c r="T298" s="3905" t="s">
        <v>723</v>
      </c>
      <c r="U298" s="3906"/>
      <c r="V298" s="3414"/>
      <c r="W298" s="3415"/>
      <c r="X298" s="3415"/>
      <c r="Y298" s="3415"/>
      <c r="Z298" s="3415"/>
      <c r="AA298" s="3415"/>
      <c r="AB298" s="3415"/>
      <c r="AC298" s="3416"/>
      <c r="AD298" s="3414" t="str">
        <f>INDEX(PT_DIFFERENTIATION_IST_TE,MATCH(D298,PT_DIFFERENTIATION_IST_TE_ID,0))</f>
        <v>город Кандалакша (кроме микрорайона Нива-3)</v>
      </c>
      <c r="AE298" s="3415"/>
      <c r="AF298" s="3415"/>
      <c r="AG298" s="3415"/>
      <c r="AH298" s="3415"/>
      <c r="AI298" s="3415"/>
      <c r="AJ298" s="3415"/>
      <c r="AK298" s="3415"/>
      <c r="AL298" s="3414"/>
      <c r="AM298" s="3415"/>
      <c r="AN298" s="3415"/>
      <c r="AO298" s="3415"/>
      <c r="AP298" s="3415"/>
      <c r="AQ298" s="3415"/>
      <c r="AR298" s="3415"/>
      <c r="AS298" s="3416"/>
      <c r="AT298" s="3414"/>
      <c r="AU298" s="3415"/>
      <c r="AV298" s="3415"/>
      <c r="AW298" s="3415"/>
      <c r="AX298" s="3415"/>
      <c r="AY298" s="3415"/>
      <c r="AZ298" s="3415"/>
      <c r="BA298" s="3416"/>
      <c r="BB298" s="3414"/>
      <c r="BC298" s="3415"/>
      <c r="BD298" s="3415"/>
      <c r="BE298" s="3415"/>
      <c r="BF298" s="3415"/>
      <c r="BG298" s="3415"/>
      <c r="BH298" s="3415"/>
      <c r="BI298" s="3416"/>
      <c r="BJ298" s="3414"/>
      <c r="BK298" s="3415"/>
      <c r="BL298" s="3415"/>
      <c r="BM298" s="3415"/>
      <c r="BN298" s="3415"/>
      <c r="BO298" s="3415"/>
      <c r="BP298" s="3415"/>
      <c r="BQ298" s="3416"/>
      <c r="BR298" s="3414"/>
      <c r="BS298" s="3415"/>
      <c r="BT298" s="3415"/>
      <c r="BU298" s="3415"/>
      <c r="BV298" s="3415"/>
      <c r="BW298" s="3415"/>
      <c r="BX298" s="3415"/>
      <c r="BY298" s="3416"/>
      <c r="BZ298" s="3414"/>
      <c r="CA298" s="3415"/>
      <c r="CB298" s="3415"/>
      <c r="CC298" s="3415"/>
      <c r="CD298" s="3415"/>
      <c r="CE298" s="3415"/>
      <c r="CF298" s="3415"/>
      <c r="CG298" s="3416"/>
      <c r="CH298" s="3414"/>
      <c r="CI298" s="3415"/>
      <c r="CJ298" s="3415"/>
      <c r="CK298" s="3415"/>
      <c r="CL298" s="3415"/>
      <c r="CM298" s="3415"/>
      <c r="CN298" s="3415"/>
      <c r="CO298" s="3416"/>
      <c r="CP298" s="3414"/>
      <c r="CQ298" s="3415"/>
      <c r="CR298" s="3415"/>
      <c r="CS298" s="3415"/>
      <c r="CT298" s="3415"/>
      <c r="CU298" s="3415"/>
      <c r="CV298" s="3415"/>
      <c r="CW298" s="3416"/>
      <c r="CX298" s="3414"/>
      <c r="CY298" s="3415"/>
      <c r="CZ298" s="3415"/>
      <c r="DA298" s="3415"/>
      <c r="DB298" s="3415"/>
      <c r="DC298" s="3415"/>
      <c r="DD298" s="3415"/>
      <c r="DE298" s="3416"/>
      <c r="DF298" s="3416"/>
      <c r="DG298" s="3907" t="s">
        <v>724</v>
      </c>
      <c r="DH298" s="3656"/>
      <c r="DI298" s="3908"/>
      <c r="DJ298" s="3908" t="str">
        <f>IF(T298="","",T298)</f>
        <v>Источник тепловой энергии  </v>
      </c>
      <c r="DK298" s="3908"/>
      <c r="DL298" s="3908"/>
    </row>
    <row s="10296" customFormat="1" customHeight="1" ht="47.25">
      <c r="A299" s="3896"/>
      <c r="B299" s="3896"/>
      <c r="C299" s="3896"/>
      <c r="D299" s="3896"/>
      <c r="E299" s="3897"/>
      <c r="F299" s="3897" t="s">
        <v>174</v>
      </c>
      <c r="G299" s="3897"/>
      <c r="H299" s="3897"/>
      <c r="I299" s="3910" t="str">
        <f>S298&amp;".1"</f>
        <v>1.18.1.1.1</v>
      </c>
      <c r="J299" s="3896"/>
      <c r="K299" s="3896"/>
      <c r="L299" s="3899" t="s">
        <v>725</v>
      </c>
      <c r="M299" s="3647"/>
      <c r="N299" s="3911"/>
      <c r="O299" s="3911"/>
      <c r="P299" s="3912">
        <v>1</v>
      </c>
      <c r="Q299" s="3912"/>
      <c r="R299" s="3913"/>
      <c r="S299" s="3904" t="str">
        <f>$I299</f>
        <v>1.18.1.1.1</v>
      </c>
      <c r="T299" s="3914" t="s">
        <v>726</v>
      </c>
      <c r="U299" s="3906"/>
      <c r="V299" s="3419"/>
      <c r="W299" s="3420"/>
      <c r="X299" s="3420"/>
      <c r="Y299" s="3420"/>
      <c r="Z299" s="3420"/>
      <c r="AA299" s="3420"/>
      <c r="AB299" s="3420"/>
      <c r="AC299" s="3421"/>
      <c r="AD299" s="3419" t="s">
        <v>768</v>
      </c>
      <c r="AE299" s="3420"/>
      <c r="AF299" s="3420"/>
      <c r="AG299" s="3420"/>
      <c r="AH299" s="3420"/>
      <c r="AI299" s="3420"/>
      <c r="AJ299" s="3420"/>
      <c r="AK299" s="3420"/>
      <c r="AL299" s="3419"/>
      <c r="AM299" s="3420"/>
      <c r="AN299" s="3420"/>
      <c r="AO299" s="3420"/>
      <c r="AP299" s="3420"/>
      <c r="AQ299" s="3420"/>
      <c r="AR299" s="3420"/>
      <c r="AS299" s="3421"/>
      <c r="AT299" s="3419"/>
      <c r="AU299" s="3420"/>
      <c r="AV299" s="3420"/>
      <c r="AW299" s="3420"/>
      <c r="AX299" s="3420"/>
      <c r="AY299" s="3420"/>
      <c r="AZ299" s="3420"/>
      <c r="BA299" s="3421"/>
      <c r="BB299" s="3419"/>
      <c r="BC299" s="3420"/>
      <c r="BD299" s="3420"/>
      <c r="BE299" s="3420"/>
      <c r="BF299" s="3420"/>
      <c r="BG299" s="3420"/>
      <c r="BH299" s="3420"/>
      <c r="BI299" s="3421"/>
      <c r="BJ299" s="3419"/>
      <c r="BK299" s="3420"/>
      <c r="BL299" s="3420"/>
      <c r="BM299" s="3420"/>
      <c r="BN299" s="3420"/>
      <c r="BO299" s="3420"/>
      <c r="BP299" s="3420"/>
      <c r="BQ299" s="3421"/>
      <c r="BR299" s="3419"/>
      <c r="BS299" s="3420"/>
      <c r="BT299" s="3420"/>
      <c r="BU299" s="3420"/>
      <c r="BV299" s="3420"/>
      <c r="BW299" s="3420"/>
      <c r="BX299" s="3420"/>
      <c r="BY299" s="3421"/>
      <c r="BZ299" s="3419"/>
      <c r="CA299" s="3420"/>
      <c r="CB299" s="3420"/>
      <c r="CC299" s="3420"/>
      <c r="CD299" s="3420"/>
      <c r="CE299" s="3420"/>
      <c r="CF299" s="3420"/>
      <c r="CG299" s="3421"/>
      <c r="CH299" s="3419"/>
      <c r="CI299" s="3420"/>
      <c r="CJ299" s="3420"/>
      <c r="CK299" s="3420"/>
      <c r="CL299" s="3420"/>
      <c r="CM299" s="3420"/>
      <c r="CN299" s="3420"/>
      <c r="CO299" s="3421"/>
      <c r="CP299" s="3419"/>
      <c r="CQ299" s="3420"/>
      <c r="CR299" s="3420"/>
      <c r="CS299" s="3420"/>
      <c r="CT299" s="3420"/>
      <c r="CU299" s="3420"/>
      <c r="CV299" s="3420"/>
      <c r="CW299" s="3421"/>
      <c r="CX299" s="3419"/>
      <c r="CY299" s="3420"/>
      <c r="CZ299" s="3420"/>
      <c r="DA299" s="3420"/>
      <c r="DB299" s="3420"/>
      <c r="DC299" s="3420"/>
      <c r="DD299" s="3420"/>
      <c r="DE299" s="3421"/>
      <c r="DF299" s="3421"/>
      <c r="DG299" s="3907" t="s">
        <v>727</v>
      </c>
      <c r="DH299" s="3656"/>
      <c r="DI299" s="3908"/>
      <c r="DJ299" s="3908" t="str">
        <f>IF(T299="","",T299)</f>
        <v>Схема подключения теплопотребляющей установки к коллектору источника тепловой энергии</v>
      </c>
      <c r="DK299" s="3908"/>
      <c r="DL299" s="3908"/>
    </row>
    <row s="10297" customFormat="1" customHeight="1" ht="21">
      <c r="A300" s="3896"/>
      <c r="B300" s="3896"/>
      <c r="C300" s="3896"/>
      <c r="D300" s="3896"/>
      <c r="E300" s="3897"/>
      <c r="F300" s="3897" t="s">
        <v>174</v>
      </c>
      <c r="G300" s="3897"/>
      <c r="H300" s="3897"/>
      <c r="I300" s="3916"/>
      <c r="J300" s="3910" t="str">
        <f>I299&amp;".1"</f>
        <v>1.18.1.1.1.1</v>
      </c>
      <c r="K300" s="3896"/>
      <c r="L300" s="3899" t="s">
        <v>728</v>
      </c>
      <c r="M300" s="3647"/>
      <c r="N300" s="3647"/>
      <c r="O300" s="3911"/>
      <c r="P300" s="3912"/>
      <c r="Q300" s="3912">
        <v>1</v>
      </c>
      <c r="R300" s="3917"/>
      <c r="S300" s="3904" t="str">
        <f>$J300</f>
        <v>1.18.1.1.1.1</v>
      </c>
      <c r="T300" s="3918" t="s">
        <v>729</v>
      </c>
      <c r="U300" s="3906"/>
      <c r="V300" s="3419"/>
      <c r="W300" s="3420"/>
      <c r="X300" s="3420"/>
      <c r="Y300" s="3420"/>
      <c r="Z300" s="3420"/>
      <c r="AA300" s="3420"/>
      <c r="AB300" s="3420"/>
      <c r="AC300" s="3421"/>
      <c r="AD300" s="3419" t="s">
        <v>769</v>
      </c>
      <c r="AE300" s="3420"/>
      <c r="AF300" s="3420"/>
      <c r="AG300" s="3420"/>
      <c r="AH300" s="3420"/>
      <c r="AI300" s="3420"/>
      <c r="AJ300" s="3420"/>
      <c r="AK300" s="3420"/>
      <c r="AL300" s="3419"/>
      <c r="AM300" s="3420"/>
      <c r="AN300" s="3420"/>
      <c r="AO300" s="3420"/>
      <c r="AP300" s="3420"/>
      <c r="AQ300" s="3420"/>
      <c r="AR300" s="3420"/>
      <c r="AS300" s="3421"/>
      <c r="AT300" s="3419"/>
      <c r="AU300" s="3420"/>
      <c r="AV300" s="3420"/>
      <c r="AW300" s="3420"/>
      <c r="AX300" s="3420"/>
      <c r="AY300" s="3420"/>
      <c r="AZ300" s="3420"/>
      <c r="BA300" s="3421"/>
      <c r="BB300" s="3419"/>
      <c r="BC300" s="3420"/>
      <c r="BD300" s="3420"/>
      <c r="BE300" s="3420"/>
      <c r="BF300" s="3420"/>
      <c r="BG300" s="3420"/>
      <c r="BH300" s="3420"/>
      <c r="BI300" s="3421"/>
      <c r="BJ300" s="3419"/>
      <c r="BK300" s="3420"/>
      <c r="BL300" s="3420"/>
      <c r="BM300" s="3420"/>
      <c r="BN300" s="3420"/>
      <c r="BO300" s="3420"/>
      <c r="BP300" s="3420"/>
      <c r="BQ300" s="3421"/>
      <c r="BR300" s="3419"/>
      <c r="BS300" s="3420"/>
      <c r="BT300" s="3420"/>
      <c r="BU300" s="3420"/>
      <c r="BV300" s="3420"/>
      <c r="BW300" s="3420"/>
      <c r="BX300" s="3420"/>
      <c r="BY300" s="3421"/>
      <c r="BZ300" s="3419"/>
      <c r="CA300" s="3420"/>
      <c r="CB300" s="3420"/>
      <c r="CC300" s="3420"/>
      <c r="CD300" s="3420"/>
      <c r="CE300" s="3420"/>
      <c r="CF300" s="3420"/>
      <c r="CG300" s="3421"/>
      <c r="CH300" s="3419"/>
      <c r="CI300" s="3420"/>
      <c r="CJ300" s="3420"/>
      <c r="CK300" s="3420"/>
      <c r="CL300" s="3420"/>
      <c r="CM300" s="3420"/>
      <c r="CN300" s="3420"/>
      <c r="CO300" s="3421"/>
      <c r="CP300" s="3419"/>
      <c r="CQ300" s="3420"/>
      <c r="CR300" s="3420"/>
      <c r="CS300" s="3420"/>
      <c r="CT300" s="3420"/>
      <c r="CU300" s="3420"/>
      <c r="CV300" s="3420"/>
      <c r="CW300" s="3421"/>
      <c r="CX300" s="3419"/>
      <c r="CY300" s="3420"/>
      <c r="CZ300" s="3420"/>
      <c r="DA300" s="3420"/>
      <c r="DB300" s="3420"/>
      <c r="DC300" s="3420"/>
      <c r="DD300" s="3420"/>
      <c r="DE300" s="3421"/>
      <c r="DF300" s="3421"/>
      <c r="DG300" s="3907" t="s">
        <v>730</v>
      </c>
      <c r="DH300" s="3656"/>
      <c r="DI300" s="3908"/>
      <c r="DJ300" s="3908" t="str">
        <f>IF(T300="","",T300)</f>
        <v>Группа потребителей</v>
      </c>
      <c r="DK300" s="3908"/>
      <c r="DL300" s="3908"/>
    </row>
    <row s="10298" customFormat="1" customHeight="1" ht="21">
      <c r="A301" s="3896"/>
      <c r="B301" s="3896"/>
      <c r="C301" s="3896"/>
      <c r="D301" s="3896"/>
      <c r="E301" s="3897"/>
      <c r="F301" s="3897" t="s">
        <v>174</v>
      </c>
      <c r="G301" s="3897"/>
      <c r="H301" s="3897"/>
      <c r="I301" s="3916"/>
      <c r="J301" s="3916"/>
      <c r="K301" s="3910" t="str">
        <f>J300&amp;".1"</f>
        <v>1.18.1.1.1.1.1</v>
      </c>
      <c r="L301" s="3899" t="s">
        <v>731</v>
      </c>
      <c r="M301" s="3647"/>
      <c r="N301" s="3647"/>
      <c r="O301" s="3647"/>
      <c r="P301" s="3912"/>
      <c r="Q301" s="3912"/>
      <c r="R301" s="3917">
        <v>1</v>
      </c>
      <c r="S301" s="3904" t="str">
        <f>$K301</f>
        <v>1.18.1.1.1.1.1</v>
      </c>
      <c r="T301" s="3920" t="s">
        <v>770</v>
      </c>
      <c r="U301" s="3906"/>
      <c r="V301" s="3422"/>
      <c r="W301" s="3423"/>
      <c r="X301" s="3422"/>
      <c r="Y301" s="3424"/>
      <c r="Z301" s="3425"/>
      <c r="AA301" s="2871" t="s">
        <v>61</v>
      </c>
      <c r="AB301" s="3425"/>
      <c r="AC301" s="2871" t="s">
        <v>61</v>
      </c>
      <c r="AD301" s="3422">
        <v>3787.95</v>
      </c>
      <c r="AE301" s="3423"/>
      <c r="AF301" s="3422"/>
      <c r="AG301" s="3424"/>
      <c r="AH301" s="3425">
        <v>45292</v>
      </c>
      <c r="AI301" s="2871" t="s">
        <v>61</v>
      </c>
      <c r="AJ301" s="3425">
        <v>45473</v>
      </c>
      <c r="AK301" s="2871" t="s">
        <v>61</v>
      </c>
      <c r="AL301" s="3422">
        <v>4253.87</v>
      </c>
      <c r="AM301" s="3423"/>
      <c r="AN301" s="3422"/>
      <c r="AO301" s="3424"/>
      <c r="AP301" s="3425">
        <v>45474</v>
      </c>
      <c r="AQ301" s="2871" t="s">
        <v>61</v>
      </c>
      <c r="AR301" s="3425">
        <v>45657</v>
      </c>
      <c r="AS301" s="2871" t="s">
        <v>61</v>
      </c>
      <c r="AT301" s="3422">
        <v>4253.87</v>
      </c>
      <c r="AU301" s="3423"/>
      <c r="AV301" s="3422"/>
      <c r="AW301" s="3424"/>
      <c r="AX301" s="3425">
        <v>45658</v>
      </c>
      <c r="AY301" s="2871" t="s">
        <v>61</v>
      </c>
      <c r="AZ301" s="3425">
        <v>45838</v>
      </c>
      <c r="BA301" s="2871" t="s">
        <v>61</v>
      </c>
      <c r="BB301" s="3422">
        <v>4432.53</v>
      </c>
      <c r="BC301" s="3423"/>
      <c r="BD301" s="3422"/>
      <c r="BE301" s="3424"/>
      <c r="BF301" s="3425">
        <v>45839</v>
      </c>
      <c r="BG301" s="2871" t="s">
        <v>61</v>
      </c>
      <c r="BH301" s="3425">
        <v>46022</v>
      </c>
      <c r="BI301" s="2871" t="s">
        <v>61</v>
      </c>
      <c r="BJ301" s="3422">
        <v>4432.53</v>
      </c>
      <c r="BK301" s="3423"/>
      <c r="BL301" s="3422"/>
      <c r="BM301" s="3424"/>
      <c r="BN301" s="3425">
        <v>46023</v>
      </c>
      <c r="BO301" s="2871" t="s">
        <v>61</v>
      </c>
      <c r="BP301" s="3425">
        <v>46203</v>
      </c>
      <c r="BQ301" s="2871" t="s">
        <v>61</v>
      </c>
      <c r="BR301" s="3422">
        <v>4609.83</v>
      </c>
      <c r="BS301" s="3423"/>
      <c r="BT301" s="3422"/>
      <c r="BU301" s="3424"/>
      <c r="BV301" s="3425">
        <v>46204</v>
      </c>
      <c r="BW301" s="2871" t="s">
        <v>61</v>
      </c>
      <c r="BX301" s="3425">
        <v>46387</v>
      </c>
      <c r="BY301" s="2871" t="s">
        <v>61</v>
      </c>
      <c r="BZ301" s="3422">
        <v>4609.83</v>
      </c>
      <c r="CA301" s="3423"/>
      <c r="CB301" s="3422"/>
      <c r="CC301" s="3424"/>
      <c r="CD301" s="3425">
        <v>46388</v>
      </c>
      <c r="CE301" s="2871" t="s">
        <v>61</v>
      </c>
      <c r="CF301" s="3425">
        <v>46568</v>
      </c>
      <c r="CG301" s="2871" t="s">
        <v>61</v>
      </c>
      <c r="CH301" s="3422">
        <v>4794.22</v>
      </c>
      <c r="CI301" s="3423"/>
      <c r="CJ301" s="3422"/>
      <c r="CK301" s="3424"/>
      <c r="CL301" s="3425">
        <v>46569</v>
      </c>
      <c r="CM301" s="2871" t="s">
        <v>61</v>
      </c>
      <c r="CN301" s="3425">
        <v>46752</v>
      </c>
      <c r="CO301" s="2871" t="s">
        <v>61</v>
      </c>
      <c r="CP301" s="3422">
        <v>4794.22</v>
      </c>
      <c r="CQ301" s="3423"/>
      <c r="CR301" s="3422"/>
      <c r="CS301" s="3424"/>
      <c r="CT301" s="3425">
        <v>46753</v>
      </c>
      <c r="CU301" s="2871" t="s">
        <v>61</v>
      </c>
      <c r="CV301" s="3425">
        <v>46934</v>
      </c>
      <c r="CW301" s="2871" t="s">
        <v>61</v>
      </c>
      <c r="CX301" s="3422">
        <v>4985.99</v>
      </c>
      <c r="CY301" s="3423"/>
      <c r="CZ301" s="3422"/>
      <c r="DA301" s="3424"/>
      <c r="DB301" s="3425">
        <v>46935</v>
      </c>
      <c r="DC301" s="2871" t="s">
        <v>61</v>
      </c>
      <c r="DD301" s="3425">
        <v>47118</v>
      </c>
      <c r="DE301" s="2871" t="s">
        <v>61</v>
      </c>
      <c r="DF301" s="3423"/>
      <c r="DG301" s="3921" t="s">
        <v>732</v>
      </c>
      <c r="DH301" s="3656">
        <f>STRCHECKDATE(V302:DF302)</f>
      </c>
      <c r="DI301" s="3908"/>
      <c r="DJ301" s="3908" t="str">
        <f>IF(T301="","",T301)</f>
        <v>вода</v>
      </c>
      <c r="DK301" s="3908"/>
      <c r="DL301" s="3908"/>
    </row>
    <row s="10299" customFormat="1" customHeight="1" ht="0.75">
      <c r="A302" s="3896"/>
      <c r="B302" s="3896"/>
      <c r="C302" s="3896"/>
      <c r="D302" s="3896"/>
      <c r="E302" s="3897"/>
      <c r="F302" s="3897" t="s">
        <v>174</v>
      </c>
      <c r="G302" s="3897"/>
      <c r="H302" s="3897"/>
      <c r="I302" s="3916"/>
      <c r="J302" s="3916"/>
      <c r="K302" s="3910"/>
      <c r="L302" s="3899"/>
      <c r="M302" s="3647"/>
      <c r="N302" s="3647"/>
      <c r="O302" s="3647"/>
      <c r="P302" s="3912"/>
      <c r="Q302" s="3912"/>
      <c r="R302" s="3917"/>
      <c r="S302" s="3923"/>
      <c r="T302" s="3906"/>
      <c r="U302" s="3906"/>
      <c r="V302" s="3423"/>
      <c r="W302" s="3423"/>
      <c r="X302" s="3423"/>
      <c r="Y302" s="3427" t="str">
        <f>Z301&amp;"-"&amp;AB301</f>
        <v>-</v>
      </c>
      <c r="Z302" s="3428"/>
      <c r="AA302" s="2871"/>
      <c r="AB302" s="3428"/>
      <c r="AC302" s="2871"/>
      <c r="AD302" s="3423"/>
      <c r="AE302" s="3423"/>
      <c r="AF302" s="3423"/>
      <c r="AG302" s="3427" t="str">
        <f>AH301&amp;"-"&amp;AJ301</f>
        <v>45292-45473</v>
      </c>
      <c r="AH302" s="3428"/>
      <c r="AI302" s="2871"/>
      <c r="AJ302" s="3428"/>
      <c r="AK302" s="2871"/>
      <c r="AL302" s="3423"/>
      <c r="AM302" s="3423"/>
      <c r="AN302" s="3423"/>
      <c r="AO302" s="3427" t="str">
        <f>AP301&amp;"-"&amp;AR301</f>
        <v>45474-45657</v>
      </c>
      <c r="AP302" s="3428"/>
      <c r="AQ302" s="2871"/>
      <c r="AR302" s="3428"/>
      <c r="AS302" s="2871"/>
      <c r="AT302" s="3423"/>
      <c r="AU302" s="3423"/>
      <c r="AV302" s="3423"/>
      <c r="AW302" s="3427" t="str">
        <f>AX301&amp;"-"&amp;AZ301</f>
        <v>45658-45838</v>
      </c>
      <c r="AX302" s="3428"/>
      <c r="AY302" s="2871"/>
      <c r="AZ302" s="3428"/>
      <c r="BA302" s="2871"/>
      <c r="BB302" s="3423"/>
      <c r="BC302" s="3423"/>
      <c r="BD302" s="3423"/>
      <c r="BE302" s="3427" t="str">
        <f>BF301&amp;"-"&amp;BH301</f>
        <v>45839-46022</v>
      </c>
      <c r="BF302" s="3428"/>
      <c r="BG302" s="2871"/>
      <c r="BH302" s="3428"/>
      <c r="BI302" s="2871"/>
      <c r="BJ302" s="3423"/>
      <c r="BK302" s="3423"/>
      <c r="BL302" s="3423"/>
      <c r="BM302" s="3427" t="str">
        <f>BN301&amp;"-"&amp;BP301</f>
        <v>46023-46203</v>
      </c>
      <c r="BN302" s="3428"/>
      <c r="BO302" s="2871"/>
      <c r="BP302" s="3428"/>
      <c r="BQ302" s="2871"/>
      <c r="BR302" s="3423"/>
      <c r="BS302" s="3423"/>
      <c r="BT302" s="3423"/>
      <c r="BU302" s="3427" t="str">
        <f>BV301&amp;"-"&amp;BX301</f>
        <v>46204-46387</v>
      </c>
      <c r="BV302" s="3428"/>
      <c r="BW302" s="2871"/>
      <c r="BX302" s="3428"/>
      <c r="BY302" s="2871"/>
      <c r="BZ302" s="3423"/>
      <c r="CA302" s="3423"/>
      <c r="CB302" s="3423"/>
      <c r="CC302" s="3427" t="str">
        <f>CD301&amp;"-"&amp;CF301</f>
        <v>46388-46568</v>
      </c>
      <c r="CD302" s="3428"/>
      <c r="CE302" s="2871"/>
      <c r="CF302" s="3428"/>
      <c r="CG302" s="2871"/>
      <c r="CH302" s="3423"/>
      <c r="CI302" s="3423"/>
      <c r="CJ302" s="3423"/>
      <c r="CK302" s="3427" t="str">
        <f>CL301&amp;"-"&amp;CN301</f>
        <v>46569-46752</v>
      </c>
      <c r="CL302" s="3428"/>
      <c r="CM302" s="2871"/>
      <c r="CN302" s="3428"/>
      <c r="CO302" s="2871"/>
      <c r="CP302" s="3423"/>
      <c r="CQ302" s="3423"/>
      <c r="CR302" s="3423"/>
      <c r="CS302" s="3427" t="str">
        <f>CT301&amp;"-"&amp;CV301</f>
        <v>46753-46934</v>
      </c>
      <c r="CT302" s="3428"/>
      <c r="CU302" s="2871"/>
      <c r="CV302" s="3428"/>
      <c r="CW302" s="2871"/>
      <c r="CX302" s="3423"/>
      <c r="CY302" s="3423"/>
      <c r="CZ302" s="3423"/>
      <c r="DA302" s="3427" t="str">
        <f>DB301&amp;"-"&amp;DD301</f>
        <v>46935-47118</v>
      </c>
      <c r="DB302" s="3428"/>
      <c r="DC302" s="2871"/>
      <c r="DD302" s="3428"/>
      <c r="DE302" s="2871"/>
      <c r="DF302" s="3423"/>
      <c r="DG302" s="3924"/>
      <c r="DH302" s="3656"/>
      <c r="DI302" s="3908"/>
      <c r="DJ302" s="3908" t="str">
        <f>IF(T302="","",T302)</f>
        <v/>
      </c>
      <c r="DK302" s="3908"/>
      <c r="DL302" s="3908"/>
    </row>
    <row s="10300" customFormat="1" customHeight="1" ht="15">
      <c r="A303" s="3896"/>
      <c r="B303" s="3896"/>
      <c r="C303" s="3896"/>
      <c r="D303" s="3896"/>
      <c r="E303" s="3897"/>
      <c r="F303" s="3897" t="s">
        <v>174</v>
      </c>
      <c r="G303" s="3897"/>
      <c r="H303" s="3897"/>
      <c r="I303" s="3916"/>
      <c r="J303" s="3910"/>
      <c r="K303" s="3896"/>
      <c r="L303" s="3899"/>
      <c r="M303" s="3647"/>
      <c r="N303" s="3647"/>
      <c r="O303" s="3911"/>
      <c r="P303" s="3912"/>
      <c r="Q303" s="3912"/>
      <c r="R303" s="3913"/>
      <c r="S303" s="10301"/>
      <c r="T303" s="10302" t="s">
        <v>733</v>
      </c>
      <c r="U303" s="10303"/>
      <c r="V303" s="10304"/>
      <c r="W303" s="10305"/>
      <c r="X303" s="10306"/>
      <c r="Y303" s="10307"/>
      <c r="Z303" s="10308"/>
      <c r="AA303" s="10309"/>
      <c r="AB303" s="10310"/>
      <c r="AC303" s="10311"/>
      <c r="AD303" s="10312"/>
      <c r="AE303" s="10313"/>
      <c r="AF303" s="10314"/>
      <c r="AG303" s="10315"/>
      <c r="AH303" s="10316"/>
      <c r="AI303" s="10317"/>
      <c r="AJ303" s="10318"/>
      <c r="AK303" s="10319"/>
      <c r="AL303" s="10320"/>
      <c r="AM303" s="10321"/>
      <c r="AN303" s="10322"/>
      <c r="AO303" s="10323"/>
      <c r="AP303" s="10324"/>
      <c r="AQ303" s="10325"/>
      <c r="AR303" s="10326"/>
      <c r="AS303" s="10327"/>
      <c r="AT303" s="10328"/>
      <c r="AU303" s="10329"/>
      <c r="AV303" s="10330"/>
      <c r="AW303" s="10331"/>
      <c r="AX303" s="10332"/>
      <c r="AY303" s="10333"/>
      <c r="AZ303" s="10334"/>
      <c r="BA303" s="10335"/>
      <c r="BB303" s="10336"/>
      <c r="BC303" s="10337"/>
      <c r="BD303" s="10338"/>
      <c r="BE303" s="10339"/>
      <c r="BF303" s="10340"/>
      <c r="BG303" s="10341"/>
      <c r="BH303" s="10342"/>
      <c r="BI303" s="10343"/>
      <c r="BJ303" s="10344"/>
      <c r="BK303" s="10345"/>
      <c r="BL303" s="10346"/>
      <c r="BM303" s="10347"/>
      <c r="BN303" s="10348"/>
      <c r="BO303" s="10349"/>
      <c r="BP303" s="10350"/>
      <c r="BQ303" s="10351"/>
      <c r="BR303" s="10352"/>
      <c r="BS303" s="10353"/>
      <c r="BT303" s="10354"/>
      <c r="BU303" s="10355"/>
      <c r="BV303" s="10356"/>
      <c r="BW303" s="10357"/>
      <c r="BX303" s="10358"/>
      <c r="BY303" s="10359"/>
      <c r="BZ303" s="10360"/>
      <c r="CA303" s="10361"/>
      <c r="CB303" s="10362"/>
      <c r="CC303" s="10363"/>
      <c r="CD303" s="10364"/>
      <c r="CE303" s="10365"/>
      <c r="CF303" s="10366"/>
      <c r="CG303" s="10367"/>
      <c r="CH303" s="10368"/>
      <c r="CI303" s="10369"/>
      <c r="CJ303" s="10370"/>
      <c r="CK303" s="10371"/>
      <c r="CL303" s="10372"/>
      <c r="CM303" s="10373"/>
      <c r="CN303" s="10374"/>
      <c r="CO303" s="10375"/>
      <c r="CP303" s="10376"/>
      <c r="CQ303" s="10377"/>
      <c r="CR303" s="10378"/>
      <c r="CS303" s="10379"/>
      <c r="CT303" s="10380"/>
      <c r="CU303" s="10381"/>
      <c r="CV303" s="10382"/>
      <c r="CW303" s="10383"/>
      <c r="CX303" s="10384"/>
      <c r="CY303" s="10385"/>
      <c r="CZ303" s="10386"/>
      <c r="DA303" s="10387"/>
      <c r="DB303" s="10388"/>
      <c r="DC303" s="10389"/>
      <c r="DD303" s="10390"/>
      <c r="DE303" s="10391"/>
      <c r="DF303" s="10392"/>
      <c r="DG303" s="4018"/>
      <c r="DH303" s="3656"/>
      <c r="DI303" s="3908"/>
      <c r="DJ303" s="3908" t="str">
        <f>IF(T303="","",T303)</f>
        <v>Добавить вид теплоносителя (параметры теплоносителя)</v>
      </c>
      <c r="DK303" s="3908"/>
      <c r="DL303" s="3908"/>
    </row>
    <row s="10393" customFormat="1" customHeight="1" ht="15">
      <c r="A304" s="3896"/>
      <c r="B304" s="3896"/>
      <c r="C304" s="3896"/>
      <c r="D304" s="3896"/>
      <c r="E304" s="3897"/>
      <c r="F304" s="3897" t="s">
        <v>174</v>
      </c>
      <c r="G304" s="3897"/>
      <c r="H304" s="3897"/>
      <c r="I304" s="3910"/>
      <c r="J304" s="3896"/>
      <c r="K304" s="3896"/>
      <c r="L304" s="3899"/>
      <c r="M304" s="3647"/>
      <c r="N304" s="3911"/>
      <c r="O304" s="3911"/>
      <c r="P304" s="3912"/>
      <c r="Q304" s="3912"/>
      <c r="R304" s="3913"/>
      <c r="S304" s="10394"/>
      <c r="T304" s="10395" t="s">
        <v>734</v>
      </c>
      <c r="U304" s="10396"/>
      <c r="V304" s="10397"/>
      <c r="W304" s="10398"/>
      <c r="X304" s="10399"/>
      <c r="Y304" s="10400"/>
      <c r="Z304" s="10401"/>
      <c r="AA304" s="10402"/>
      <c r="AB304" s="10403"/>
      <c r="AC304" s="10404"/>
      <c r="AD304" s="10405"/>
      <c r="AE304" s="10406"/>
      <c r="AF304" s="10407"/>
      <c r="AG304" s="10408"/>
      <c r="AH304" s="10409"/>
      <c r="AI304" s="10410"/>
      <c r="AJ304" s="10411"/>
      <c r="AK304" s="10412"/>
      <c r="AL304" s="10413"/>
      <c r="AM304" s="10414"/>
      <c r="AN304" s="10415"/>
      <c r="AO304" s="10416"/>
      <c r="AP304" s="10417"/>
      <c r="AQ304" s="10418"/>
      <c r="AR304" s="10419"/>
      <c r="AS304" s="10420"/>
      <c r="AT304" s="10421"/>
      <c r="AU304" s="10422"/>
      <c r="AV304" s="10423"/>
      <c r="AW304" s="10424"/>
      <c r="AX304" s="10425"/>
      <c r="AY304" s="10426"/>
      <c r="AZ304" s="10427"/>
      <c r="BA304" s="10428"/>
      <c r="BB304" s="10429"/>
      <c r="BC304" s="10430"/>
      <c r="BD304" s="10431"/>
      <c r="BE304" s="10432"/>
      <c r="BF304" s="10433"/>
      <c r="BG304" s="10434"/>
      <c r="BH304" s="10435"/>
      <c r="BI304" s="10436"/>
      <c r="BJ304" s="10437"/>
      <c r="BK304" s="10438"/>
      <c r="BL304" s="10439"/>
      <c r="BM304" s="10440"/>
      <c r="BN304" s="10441"/>
      <c r="BO304" s="10442"/>
      <c r="BP304" s="10443"/>
      <c r="BQ304" s="10444"/>
      <c r="BR304" s="10445"/>
      <c r="BS304" s="10446"/>
      <c r="BT304" s="10447"/>
      <c r="BU304" s="10448"/>
      <c r="BV304" s="10449"/>
      <c r="BW304" s="10450"/>
      <c r="BX304" s="10451"/>
      <c r="BY304" s="10452"/>
      <c r="BZ304" s="10453"/>
      <c r="CA304" s="10454"/>
      <c r="CB304" s="10455"/>
      <c r="CC304" s="10456"/>
      <c r="CD304" s="10457"/>
      <c r="CE304" s="10458"/>
      <c r="CF304" s="10459"/>
      <c r="CG304" s="10460"/>
      <c r="CH304" s="10461"/>
      <c r="CI304" s="10462"/>
      <c r="CJ304" s="10463"/>
      <c r="CK304" s="10464"/>
      <c r="CL304" s="10465"/>
      <c r="CM304" s="10466"/>
      <c r="CN304" s="10467"/>
      <c r="CO304" s="10468"/>
      <c r="CP304" s="10469"/>
      <c r="CQ304" s="10470"/>
      <c r="CR304" s="10471"/>
      <c r="CS304" s="10472"/>
      <c r="CT304" s="10473"/>
      <c r="CU304" s="10474"/>
      <c r="CV304" s="10475"/>
      <c r="CW304" s="10476"/>
      <c r="CX304" s="10477"/>
      <c r="CY304" s="10478"/>
      <c r="CZ304" s="10479"/>
      <c r="DA304" s="10480"/>
      <c r="DB304" s="10481"/>
      <c r="DC304" s="10482"/>
      <c r="DD304" s="10483"/>
      <c r="DE304" s="10484"/>
      <c r="DF304" s="10485"/>
      <c r="DG304" s="10486"/>
      <c r="DH304" s="3656"/>
      <c r="DI304" s="3908"/>
      <c r="DJ304" s="3908" t="str">
        <f>IF(T304="","",T304)</f>
        <v>Добавить группу потребителей</v>
      </c>
      <c r="DK304" s="3908"/>
      <c r="DL304" s="3908"/>
    </row>
    <row s="10487" customFormat="1" customHeight="1" ht="14.25">
      <c r="A305" s="3896"/>
      <c r="B305" s="3896"/>
      <c r="C305" s="3896"/>
      <c r="D305" s="3896"/>
      <c r="E305" s="3897"/>
      <c r="F305" s="3897" t="s">
        <v>174</v>
      </c>
      <c r="G305" s="3897"/>
      <c r="H305" s="3898"/>
      <c r="I305" s="3896"/>
      <c r="J305" s="3896"/>
      <c r="K305" s="3896"/>
      <c r="L305" s="3899"/>
      <c r="M305" s="3900"/>
      <c r="N305" s="3900"/>
      <c r="O305" s="3647"/>
      <c r="P305" s="4114"/>
      <c r="Q305" s="4115"/>
      <c r="R305" s="4116"/>
      <c r="S305" s="10488"/>
      <c r="T305" s="10489" t="s">
        <v>735</v>
      </c>
      <c r="U305" s="10490"/>
      <c r="V305" s="10491"/>
      <c r="W305" s="10492"/>
      <c r="X305" s="10493"/>
      <c r="Y305" s="10494"/>
      <c r="Z305" s="10495"/>
      <c r="AA305" s="10496"/>
      <c r="AB305" s="10497"/>
      <c r="AC305" s="10498"/>
      <c r="AD305" s="10499"/>
      <c r="AE305" s="10500"/>
      <c r="AF305" s="10501"/>
      <c r="AG305" s="10502"/>
      <c r="AH305" s="10503"/>
      <c r="AI305" s="10504"/>
      <c r="AJ305" s="10505"/>
      <c r="AK305" s="10506"/>
      <c r="AL305" s="10507"/>
      <c r="AM305" s="10508"/>
      <c r="AN305" s="10509"/>
      <c r="AO305" s="10510"/>
      <c r="AP305" s="10511"/>
      <c r="AQ305" s="10512"/>
      <c r="AR305" s="10513"/>
      <c r="AS305" s="10514"/>
      <c r="AT305" s="10515"/>
      <c r="AU305" s="10516"/>
      <c r="AV305" s="10517"/>
      <c r="AW305" s="10518"/>
      <c r="AX305" s="10519"/>
      <c r="AY305" s="10520"/>
      <c r="AZ305" s="10521"/>
      <c r="BA305" s="10522"/>
      <c r="BB305" s="10523"/>
      <c r="BC305" s="10524"/>
      <c r="BD305" s="10525"/>
      <c r="BE305" s="10526"/>
      <c r="BF305" s="10527"/>
      <c r="BG305" s="10528"/>
      <c r="BH305" s="10529"/>
      <c r="BI305" s="10530"/>
      <c r="BJ305" s="10531"/>
      <c r="BK305" s="10532"/>
      <c r="BL305" s="10533"/>
      <c r="BM305" s="10534"/>
      <c r="BN305" s="10535"/>
      <c r="BO305" s="10536"/>
      <c r="BP305" s="10537"/>
      <c r="BQ305" s="10538"/>
      <c r="BR305" s="10539"/>
      <c r="BS305" s="10540"/>
      <c r="BT305" s="10541"/>
      <c r="BU305" s="10542"/>
      <c r="BV305" s="10543"/>
      <c r="BW305" s="10544"/>
      <c r="BX305" s="10545"/>
      <c r="BY305" s="10546"/>
      <c r="BZ305" s="10547"/>
      <c r="CA305" s="10548"/>
      <c r="CB305" s="10549"/>
      <c r="CC305" s="10550"/>
      <c r="CD305" s="10551"/>
      <c r="CE305" s="10552"/>
      <c r="CF305" s="10553"/>
      <c r="CG305" s="10554"/>
      <c r="CH305" s="10555"/>
      <c r="CI305" s="10556"/>
      <c r="CJ305" s="10557"/>
      <c r="CK305" s="10558"/>
      <c r="CL305" s="10559"/>
      <c r="CM305" s="10560"/>
      <c r="CN305" s="10561"/>
      <c r="CO305" s="10562"/>
      <c r="CP305" s="10563"/>
      <c r="CQ305" s="10564"/>
      <c r="CR305" s="10565"/>
      <c r="CS305" s="10566"/>
      <c r="CT305" s="10567"/>
      <c r="CU305" s="10568"/>
      <c r="CV305" s="10569"/>
      <c r="CW305" s="10570"/>
      <c r="CX305" s="10571"/>
      <c r="CY305" s="10572"/>
      <c r="CZ305" s="10573"/>
      <c r="DA305" s="10574"/>
      <c r="DB305" s="10575"/>
      <c r="DC305" s="10576"/>
      <c r="DD305" s="10577"/>
      <c r="DE305" s="10578"/>
      <c r="DF305" s="10579"/>
      <c r="DG305" s="10580"/>
      <c r="DH305" s="3656"/>
      <c r="DI305" s="3908"/>
      <c r="DJ305" s="3908" t="str">
        <f>IF(T305="","",T305)</f>
        <v>Добавить схему подключения</v>
      </c>
      <c r="DK305" s="3908"/>
      <c r="DL305" s="3908"/>
    </row>
    <row s="10581" customFormat="1" customHeight="1" ht="21">
      <c r="A306" s="3896"/>
      <c r="B306" s="3896"/>
      <c r="C306" s="3896"/>
      <c r="D306" s="3896" t="s">
        <v>321</v>
      </c>
      <c r="E306" s="3897"/>
      <c r="F306" s="3897"/>
      <c r="G306" s="3897"/>
      <c r="H306" s="3898" t="s">
        <v>102</v>
      </c>
      <c r="I306" s="3896"/>
      <c r="J306" s="3896"/>
      <c r="K306" s="3896"/>
      <c r="L306" s="3899"/>
      <c r="M306" s="3900"/>
      <c r="N306" s="3900"/>
      <c r="O306" s="3900"/>
      <c r="P306" s="3901"/>
      <c r="Q306" s="3902"/>
      <c r="R306" s="3903"/>
      <c r="S306" s="3904" t="str">
        <f>INDEX(PT_DIFFERENTIATION_NUM_IST_TE,MATCH(D306,PT_DIFFERENTIATION_IST_TE_ID,0))</f>
        <v>1.18.1.2</v>
      </c>
      <c r="T306" s="3905" t="s">
        <v>723</v>
      </c>
      <c r="U306" s="3906"/>
      <c r="V306" s="3414"/>
      <c r="W306" s="3415"/>
      <c r="X306" s="3415"/>
      <c r="Y306" s="3415"/>
      <c r="Z306" s="3415"/>
      <c r="AA306" s="3415"/>
      <c r="AB306" s="3415"/>
      <c r="AC306" s="3416"/>
      <c r="AD306" s="3414" t="str">
        <f>INDEX(PT_DIFFERENTIATION_IST_TE,MATCH(D306,PT_DIFFERENTIATION_IST_TE_ID,0))</f>
        <v>город Кандалакша (микрорайон Нива-3)</v>
      </c>
      <c r="AE306" s="3415"/>
      <c r="AF306" s="3415"/>
      <c r="AG306" s="3415"/>
      <c r="AH306" s="3415"/>
      <c r="AI306" s="3415"/>
      <c r="AJ306" s="3415"/>
      <c r="AK306" s="3415"/>
      <c r="AL306" s="3414"/>
      <c r="AM306" s="3415"/>
      <c r="AN306" s="3415"/>
      <c r="AO306" s="3415"/>
      <c r="AP306" s="3415"/>
      <c r="AQ306" s="3415"/>
      <c r="AR306" s="3415"/>
      <c r="AS306" s="3416"/>
      <c r="AT306" s="3414"/>
      <c r="AU306" s="3415"/>
      <c r="AV306" s="3415"/>
      <c r="AW306" s="3415"/>
      <c r="AX306" s="3415"/>
      <c r="AY306" s="3415"/>
      <c r="AZ306" s="3415"/>
      <c r="BA306" s="3416"/>
      <c r="BB306" s="3414"/>
      <c r="BC306" s="3415"/>
      <c r="BD306" s="3415"/>
      <c r="BE306" s="3415"/>
      <c r="BF306" s="3415"/>
      <c r="BG306" s="3415"/>
      <c r="BH306" s="3415"/>
      <c r="BI306" s="3416"/>
      <c r="BJ306" s="3414"/>
      <c r="BK306" s="3415"/>
      <c r="BL306" s="3415"/>
      <c r="BM306" s="3415"/>
      <c r="BN306" s="3415"/>
      <c r="BO306" s="3415"/>
      <c r="BP306" s="3415"/>
      <c r="BQ306" s="3416"/>
      <c r="BR306" s="3414"/>
      <c r="BS306" s="3415"/>
      <c r="BT306" s="3415"/>
      <c r="BU306" s="3415"/>
      <c r="BV306" s="3415"/>
      <c r="BW306" s="3415"/>
      <c r="BX306" s="3415"/>
      <c r="BY306" s="3416"/>
      <c r="BZ306" s="3414"/>
      <c r="CA306" s="3415"/>
      <c r="CB306" s="3415"/>
      <c r="CC306" s="3415"/>
      <c r="CD306" s="3415"/>
      <c r="CE306" s="3415"/>
      <c r="CF306" s="3415"/>
      <c r="CG306" s="3416"/>
      <c r="CH306" s="3414"/>
      <c r="CI306" s="3415"/>
      <c r="CJ306" s="3415"/>
      <c r="CK306" s="3415"/>
      <c r="CL306" s="3415"/>
      <c r="CM306" s="3415"/>
      <c r="CN306" s="3415"/>
      <c r="CO306" s="3416"/>
      <c r="CP306" s="3414"/>
      <c r="CQ306" s="3415"/>
      <c r="CR306" s="3415"/>
      <c r="CS306" s="3415"/>
      <c r="CT306" s="3415"/>
      <c r="CU306" s="3415"/>
      <c r="CV306" s="3415"/>
      <c r="CW306" s="3416"/>
      <c r="CX306" s="3414"/>
      <c r="CY306" s="3415"/>
      <c r="CZ306" s="3415"/>
      <c r="DA306" s="3415"/>
      <c r="DB306" s="3415"/>
      <c r="DC306" s="3415"/>
      <c r="DD306" s="3415"/>
      <c r="DE306" s="3416"/>
      <c r="DF306" s="3416"/>
      <c r="DG306" s="3907" t="s">
        <v>724</v>
      </c>
      <c r="DH306" s="3656"/>
      <c r="DI306" s="3908"/>
      <c r="DJ306" s="3908" t="str">
        <f>IF(T306="","",T306)</f>
        <v>Источник тепловой энергии  </v>
      </c>
      <c r="DK306" s="3908"/>
      <c r="DL306" s="3908"/>
    </row>
    <row s="10582" customFormat="1" customHeight="1" ht="47.25">
      <c r="A307" s="3896"/>
      <c r="B307" s="3896"/>
      <c r="C307" s="3896"/>
      <c r="D307" s="3896"/>
      <c r="E307" s="3897"/>
      <c r="F307" s="3897"/>
      <c r="G307" s="3897"/>
      <c r="H307" s="3897">
        <v>1</v>
      </c>
      <c r="I307" s="3910" t="str">
        <f>S306&amp;".1"</f>
        <v>1.18.1.2.1</v>
      </c>
      <c r="J307" s="3896"/>
      <c r="K307" s="3896"/>
      <c r="L307" s="3899" t="s">
        <v>725</v>
      </c>
      <c r="M307" s="3647"/>
      <c r="N307" s="3911"/>
      <c r="O307" s="3911"/>
      <c r="P307" s="3912">
        <v>1</v>
      </c>
      <c r="Q307" s="3912"/>
      <c r="R307" s="3913"/>
      <c r="S307" s="3904" t="str">
        <f>$I307</f>
        <v>1.18.1.2.1</v>
      </c>
      <c r="T307" s="3914" t="s">
        <v>726</v>
      </c>
      <c r="U307" s="3906"/>
      <c r="V307" s="3419"/>
      <c r="W307" s="3420"/>
      <c r="X307" s="3420"/>
      <c r="Y307" s="3420"/>
      <c r="Z307" s="3420"/>
      <c r="AA307" s="3420"/>
      <c r="AB307" s="3420"/>
      <c r="AC307" s="3421"/>
      <c r="AD307" s="3419" t="s">
        <v>768</v>
      </c>
      <c r="AE307" s="3420"/>
      <c r="AF307" s="3420"/>
      <c r="AG307" s="3420"/>
      <c r="AH307" s="3420"/>
      <c r="AI307" s="3420"/>
      <c r="AJ307" s="3420"/>
      <c r="AK307" s="3420"/>
      <c r="AL307" s="3419"/>
      <c r="AM307" s="3420"/>
      <c r="AN307" s="3420"/>
      <c r="AO307" s="3420"/>
      <c r="AP307" s="3420"/>
      <c r="AQ307" s="3420"/>
      <c r="AR307" s="3420"/>
      <c r="AS307" s="3421"/>
      <c r="AT307" s="3419"/>
      <c r="AU307" s="3420"/>
      <c r="AV307" s="3420"/>
      <c r="AW307" s="3420"/>
      <c r="AX307" s="3420"/>
      <c r="AY307" s="3420"/>
      <c r="AZ307" s="3420"/>
      <c r="BA307" s="3421"/>
      <c r="BB307" s="3419"/>
      <c r="BC307" s="3420"/>
      <c r="BD307" s="3420"/>
      <c r="BE307" s="3420"/>
      <c r="BF307" s="3420"/>
      <c r="BG307" s="3420"/>
      <c r="BH307" s="3420"/>
      <c r="BI307" s="3421"/>
      <c r="BJ307" s="3419"/>
      <c r="BK307" s="3420"/>
      <c r="BL307" s="3420"/>
      <c r="BM307" s="3420"/>
      <c r="BN307" s="3420"/>
      <c r="BO307" s="3420"/>
      <c r="BP307" s="3420"/>
      <c r="BQ307" s="3421"/>
      <c r="BR307" s="3419"/>
      <c r="BS307" s="3420"/>
      <c r="BT307" s="3420"/>
      <c r="BU307" s="3420"/>
      <c r="BV307" s="3420"/>
      <c r="BW307" s="3420"/>
      <c r="BX307" s="3420"/>
      <c r="BY307" s="3421"/>
      <c r="BZ307" s="3419"/>
      <c r="CA307" s="3420"/>
      <c r="CB307" s="3420"/>
      <c r="CC307" s="3420"/>
      <c r="CD307" s="3420"/>
      <c r="CE307" s="3420"/>
      <c r="CF307" s="3420"/>
      <c r="CG307" s="3421"/>
      <c r="CH307" s="3419"/>
      <c r="CI307" s="3420"/>
      <c r="CJ307" s="3420"/>
      <c r="CK307" s="3420"/>
      <c r="CL307" s="3420"/>
      <c r="CM307" s="3420"/>
      <c r="CN307" s="3420"/>
      <c r="CO307" s="3421"/>
      <c r="CP307" s="3419"/>
      <c r="CQ307" s="3420"/>
      <c r="CR307" s="3420"/>
      <c r="CS307" s="3420"/>
      <c r="CT307" s="3420"/>
      <c r="CU307" s="3420"/>
      <c r="CV307" s="3420"/>
      <c r="CW307" s="3421"/>
      <c r="CX307" s="3419"/>
      <c r="CY307" s="3420"/>
      <c r="CZ307" s="3420"/>
      <c r="DA307" s="3420"/>
      <c r="DB307" s="3420"/>
      <c r="DC307" s="3420"/>
      <c r="DD307" s="3420"/>
      <c r="DE307" s="3421"/>
      <c r="DF307" s="3421"/>
      <c r="DG307" s="3907" t="s">
        <v>727</v>
      </c>
      <c r="DH307" s="3656"/>
      <c r="DI307" s="3908"/>
      <c r="DJ307" s="3908" t="str">
        <f>IF(T307="","",T307)</f>
        <v>Схема подключения теплопотребляющей установки к коллектору источника тепловой энергии</v>
      </c>
      <c r="DK307" s="3908"/>
      <c r="DL307" s="3908"/>
    </row>
    <row s="10583" customFormat="1" customHeight="1" ht="21">
      <c r="A308" s="3896"/>
      <c r="B308" s="3896"/>
      <c r="C308" s="3896"/>
      <c r="D308" s="3896"/>
      <c r="E308" s="3897"/>
      <c r="F308" s="3897"/>
      <c r="G308" s="3897"/>
      <c r="H308" s="3897">
        <v>1</v>
      </c>
      <c r="I308" s="3916"/>
      <c r="J308" s="3910" t="str">
        <f>I307&amp;".1"</f>
        <v>1.18.1.2.1.1</v>
      </c>
      <c r="K308" s="3896"/>
      <c r="L308" s="3899" t="s">
        <v>728</v>
      </c>
      <c r="M308" s="3647"/>
      <c r="N308" s="3647"/>
      <c r="O308" s="3911"/>
      <c r="P308" s="3912"/>
      <c r="Q308" s="3912">
        <v>1</v>
      </c>
      <c r="R308" s="3917"/>
      <c r="S308" s="3904" t="str">
        <f>$J308</f>
        <v>1.18.1.2.1.1</v>
      </c>
      <c r="T308" s="3918" t="s">
        <v>729</v>
      </c>
      <c r="U308" s="3906"/>
      <c r="V308" s="3419"/>
      <c r="W308" s="3420"/>
      <c r="X308" s="3420"/>
      <c r="Y308" s="3420"/>
      <c r="Z308" s="3420"/>
      <c r="AA308" s="3420"/>
      <c r="AB308" s="3420"/>
      <c r="AC308" s="3421"/>
      <c r="AD308" s="3419" t="s">
        <v>769</v>
      </c>
      <c r="AE308" s="3420"/>
      <c r="AF308" s="3420"/>
      <c r="AG308" s="3420"/>
      <c r="AH308" s="3420"/>
      <c r="AI308" s="3420"/>
      <c r="AJ308" s="3420"/>
      <c r="AK308" s="3420"/>
      <c r="AL308" s="3419"/>
      <c r="AM308" s="3420"/>
      <c r="AN308" s="3420"/>
      <c r="AO308" s="3420"/>
      <c r="AP308" s="3420"/>
      <c r="AQ308" s="3420"/>
      <c r="AR308" s="3420"/>
      <c r="AS308" s="3421"/>
      <c r="AT308" s="3419"/>
      <c r="AU308" s="3420"/>
      <c r="AV308" s="3420"/>
      <c r="AW308" s="3420"/>
      <c r="AX308" s="3420"/>
      <c r="AY308" s="3420"/>
      <c r="AZ308" s="3420"/>
      <c r="BA308" s="3421"/>
      <c r="BB308" s="3419"/>
      <c r="BC308" s="3420"/>
      <c r="BD308" s="3420"/>
      <c r="BE308" s="3420"/>
      <c r="BF308" s="3420"/>
      <c r="BG308" s="3420"/>
      <c r="BH308" s="3420"/>
      <c r="BI308" s="3421"/>
      <c r="BJ308" s="3419"/>
      <c r="BK308" s="3420"/>
      <c r="BL308" s="3420"/>
      <c r="BM308" s="3420"/>
      <c r="BN308" s="3420"/>
      <c r="BO308" s="3420"/>
      <c r="BP308" s="3420"/>
      <c r="BQ308" s="3421"/>
      <c r="BR308" s="3419"/>
      <c r="BS308" s="3420"/>
      <c r="BT308" s="3420"/>
      <c r="BU308" s="3420"/>
      <c r="BV308" s="3420"/>
      <c r="BW308" s="3420"/>
      <c r="BX308" s="3420"/>
      <c r="BY308" s="3421"/>
      <c r="BZ308" s="3419"/>
      <c r="CA308" s="3420"/>
      <c r="CB308" s="3420"/>
      <c r="CC308" s="3420"/>
      <c r="CD308" s="3420"/>
      <c r="CE308" s="3420"/>
      <c r="CF308" s="3420"/>
      <c r="CG308" s="3421"/>
      <c r="CH308" s="3419"/>
      <c r="CI308" s="3420"/>
      <c r="CJ308" s="3420"/>
      <c r="CK308" s="3420"/>
      <c r="CL308" s="3420"/>
      <c r="CM308" s="3420"/>
      <c r="CN308" s="3420"/>
      <c r="CO308" s="3421"/>
      <c r="CP308" s="3419"/>
      <c r="CQ308" s="3420"/>
      <c r="CR308" s="3420"/>
      <c r="CS308" s="3420"/>
      <c r="CT308" s="3420"/>
      <c r="CU308" s="3420"/>
      <c r="CV308" s="3420"/>
      <c r="CW308" s="3421"/>
      <c r="CX308" s="3419"/>
      <c r="CY308" s="3420"/>
      <c r="CZ308" s="3420"/>
      <c r="DA308" s="3420"/>
      <c r="DB308" s="3420"/>
      <c r="DC308" s="3420"/>
      <c r="DD308" s="3420"/>
      <c r="DE308" s="3421"/>
      <c r="DF308" s="3421"/>
      <c r="DG308" s="3907" t="s">
        <v>730</v>
      </c>
      <c r="DH308" s="3656"/>
      <c r="DI308" s="3908"/>
      <c r="DJ308" s="3908" t="str">
        <f>IF(T308="","",T308)</f>
        <v>Группа потребителей</v>
      </c>
      <c r="DK308" s="3908"/>
      <c r="DL308" s="3908"/>
    </row>
    <row s="10584" customFormat="1" customHeight="1" ht="21">
      <c r="A309" s="3896"/>
      <c r="B309" s="3896"/>
      <c r="C309" s="3896"/>
      <c r="D309" s="3896"/>
      <c r="E309" s="3897"/>
      <c r="F309" s="3897"/>
      <c r="G309" s="3897"/>
      <c r="H309" s="3897">
        <v>1</v>
      </c>
      <c r="I309" s="3916"/>
      <c r="J309" s="3916"/>
      <c r="K309" s="3910" t="str">
        <f>J308&amp;".1"</f>
        <v>1.18.1.2.1.1.1</v>
      </c>
      <c r="L309" s="3899" t="s">
        <v>731</v>
      </c>
      <c r="M309" s="3647"/>
      <c r="N309" s="3647"/>
      <c r="O309" s="3647"/>
      <c r="P309" s="3912"/>
      <c r="Q309" s="3912"/>
      <c r="R309" s="3917">
        <v>1</v>
      </c>
      <c r="S309" s="3904" t="str">
        <f>$K309</f>
        <v>1.18.1.2.1.1.1</v>
      </c>
      <c r="T309" s="3920" t="s">
        <v>770</v>
      </c>
      <c r="U309" s="3906"/>
      <c r="V309" s="3422"/>
      <c r="W309" s="3423"/>
      <c r="X309" s="3422"/>
      <c r="Y309" s="3424"/>
      <c r="Z309" s="3425"/>
      <c r="AA309" s="2871" t="s">
        <v>61</v>
      </c>
      <c r="AB309" s="3425"/>
      <c r="AC309" s="2871" t="s">
        <v>61</v>
      </c>
      <c r="AD309" s="3422">
        <v>3420.25</v>
      </c>
      <c r="AE309" s="3423"/>
      <c r="AF309" s="3422"/>
      <c r="AG309" s="3424"/>
      <c r="AH309" s="3425">
        <v>45292</v>
      </c>
      <c r="AI309" s="2871" t="s">
        <v>61</v>
      </c>
      <c r="AJ309" s="3425">
        <v>45473</v>
      </c>
      <c r="AK309" s="2871" t="s">
        <v>61</v>
      </c>
      <c r="AL309" s="3422">
        <v>3840.94</v>
      </c>
      <c r="AM309" s="3423"/>
      <c r="AN309" s="3422"/>
      <c r="AO309" s="3424"/>
      <c r="AP309" s="3425">
        <v>45474</v>
      </c>
      <c r="AQ309" s="2871" t="s">
        <v>61</v>
      </c>
      <c r="AR309" s="3425">
        <v>45657</v>
      </c>
      <c r="AS309" s="2871" t="s">
        <v>61</v>
      </c>
      <c r="AT309" s="3422">
        <v>3840.94</v>
      </c>
      <c r="AU309" s="3423"/>
      <c r="AV309" s="3422"/>
      <c r="AW309" s="3424"/>
      <c r="AX309" s="3425">
        <v>45658</v>
      </c>
      <c r="AY309" s="2871" t="s">
        <v>61</v>
      </c>
      <c r="AZ309" s="3425">
        <v>45838</v>
      </c>
      <c r="BA309" s="2871" t="s">
        <v>61</v>
      </c>
      <c r="BB309" s="3422">
        <v>4002.26</v>
      </c>
      <c r="BC309" s="3423"/>
      <c r="BD309" s="3422"/>
      <c r="BE309" s="3424"/>
      <c r="BF309" s="3425">
        <v>45839</v>
      </c>
      <c r="BG309" s="2871" t="s">
        <v>61</v>
      </c>
      <c r="BH309" s="3425">
        <v>46022</v>
      </c>
      <c r="BI309" s="2871" t="s">
        <v>61</v>
      </c>
      <c r="BJ309" s="3422">
        <v>4002.26</v>
      </c>
      <c r="BK309" s="3423"/>
      <c r="BL309" s="3422"/>
      <c r="BM309" s="3424"/>
      <c r="BN309" s="3425">
        <v>46023</v>
      </c>
      <c r="BO309" s="2871" t="s">
        <v>61</v>
      </c>
      <c r="BP309" s="3425">
        <v>46203</v>
      </c>
      <c r="BQ309" s="2871" t="s">
        <v>61</v>
      </c>
      <c r="BR309" s="3422">
        <v>4162.35</v>
      </c>
      <c r="BS309" s="3423"/>
      <c r="BT309" s="3422"/>
      <c r="BU309" s="3424"/>
      <c r="BV309" s="3425">
        <v>46204</v>
      </c>
      <c r="BW309" s="2871" t="s">
        <v>61</v>
      </c>
      <c r="BX309" s="3425">
        <v>46387</v>
      </c>
      <c r="BY309" s="2871" t="s">
        <v>61</v>
      </c>
      <c r="BZ309" s="3422">
        <v>4162.35</v>
      </c>
      <c r="CA309" s="3423"/>
      <c r="CB309" s="3422"/>
      <c r="CC309" s="3424"/>
      <c r="CD309" s="3425">
        <v>46388</v>
      </c>
      <c r="CE309" s="2871" t="s">
        <v>61</v>
      </c>
      <c r="CF309" s="3425">
        <v>46568</v>
      </c>
      <c r="CG309" s="2871" t="s">
        <v>61</v>
      </c>
      <c r="CH309" s="3422">
        <v>4328.84</v>
      </c>
      <c r="CI309" s="3423"/>
      <c r="CJ309" s="3422"/>
      <c r="CK309" s="3424"/>
      <c r="CL309" s="3425">
        <v>46569</v>
      </c>
      <c r="CM309" s="2871" t="s">
        <v>61</v>
      </c>
      <c r="CN309" s="3425">
        <v>46752</v>
      </c>
      <c r="CO309" s="2871" t="s">
        <v>61</v>
      </c>
      <c r="CP309" s="3422">
        <v>4328.84</v>
      </c>
      <c r="CQ309" s="3423"/>
      <c r="CR309" s="3422"/>
      <c r="CS309" s="3424"/>
      <c r="CT309" s="3425">
        <v>46753</v>
      </c>
      <c r="CU309" s="2871" t="s">
        <v>61</v>
      </c>
      <c r="CV309" s="3425">
        <v>46934</v>
      </c>
      <c r="CW309" s="2871" t="s">
        <v>61</v>
      </c>
      <c r="CX309" s="3422">
        <v>4501.99</v>
      </c>
      <c r="CY309" s="3423"/>
      <c r="CZ309" s="3422"/>
      <c r="DA309" s="3424"/>
      <c r="DB309" s="3425">
        <v>46935</v>
      </c>
      <c r="DC309" s="2871" t="s">
        <v>61</v>
      </c>
      <c r="DD309" s="3425">
        <v>47118</v>
      </c>
      <c r="DE309" s="2871" t="s">
        <v>61</v>
      </c>
      <c r="DF309" s="3423"/>
      <c r="DG309" s="3921" t="s">
        <v>732</v>
      </c>
      <c r="DH309" s="3656">
        <f>STRCHECKDATE(V310:DF310)</f>
      </c>
      <c r="DI309" s="3908"/>
      <c r="DJ309" s="3908" t="str">
        <f>IF(T309="","",T309)</f>
        <v>вода</v>
      </c>
      <c r="DK309" s="3908"/>
      <c r="DL309" s="3908"/>
    </row>
    <row s="10585" customFormat="1" customHeight="1" ht="0.75">
      <c r="A310" s="3896"/>
      <c r="B310" s="3896"/>
      <c r="C310" s="3896"/>
      <c r="D310" s="3896"/>
      <c r="E310" s="3897"/>
      <c r="F310" s="3897"/>
      <c r="G310" s="3897"/>
      <c r="H310" s="3897">
        <v>1</v>
      </c>
      <c r="I310" s="3916"/>
      <c r="J310" s="3916"/>
      <c r="K310" s="3910"/>
      <c r="L310" s="3899"/>
      <c r="M310" s="3647"/>
      <c r="N310" s="3647"/>
      <c r="O310" s="3647"/>
      <c r="P310" s="3912"/>
      <c r="Q310" s="3912"/>
      <c r="R310" s="3917"/>
      <c r="S310" s="3923"/>
      <c r="T310" s="3906"/>
      <c r="U310" s="3906"/>
      <c r="V310" s="3423"/>
      <c r="W310" s="3423"/>
      <c r="X310" s="3423"/>
      <c r="Y310" s="3427" t="str">
        <f>Z309&amp;"-"&amp;AB309</f>
        <v>-</v>
      </c>
      <c r="Z310" s="3428"/>
      <c r="AA310" s="2871"/>
      <c r="AB310" s="3428"/>
      <c r="AC310" s="2871"/>
      <c r="AD310" s="3423"/>
      <c r="AE310" s="3423"/>
      <c r="AF310" s="3423"/>
      <c r="AG310" s="3427" t="str">
        <f>AH309&amp;"-"&amp;AJ309</f>
        <v>45292-45473</v>
      </c>
      <c r="AH310" s="3428"/>
      <c r="AI310" s="2871"/>
      <c r="AJ310" s="3428"/>
      <c r="AK310" s="2871"/>
      <c r="AL310" s="3423"/>
      <c r="AM310" s="3423"/>
      <c r="AN310" s="3423"/>
      <c r="AO310" s="3427" t="str">
        <f>AP309&amp;"-"&amp;AR309</f>
        <v>45474-45657</v>
      </c>
      <c r="AP310" s="3428"/>
      <c r="AQ310" s="2871"/>
      <c r="AR310" s="3428"/>
      <c r="AS310" s="2871"/>
      <c r="AT310" s="3423"/>
      <c r="AU310" s="3423"/>
      <c r="AV310" s="3423"/>
      <c r="AW310" s="3427" t="str">
        <f>AX309&amp;"-"&amp;AZ309</f>
        <v>45658-45838</v>
      </c>
      <c r="AX310" s="3428"/>
      <c r="AY310" s="2871"/>
      <c r="AZ310" s="3428"/>
      <c r="BA310" s="2871"/>
      <c r="BB310" s="3423"/>
      <c r="BC310" s="3423"/>
      <c r="BD310" s="3423"/>
      <c r="BE310" s="3427" t="str">
        <f>BF309&amp;"-"&amp;BH309</f>
        <v>45839-46022</v>
      </c>
      <c r="BF310" s="3428"/>
      <c r="BG310" s="2871"/>
      <c r="BH310" s="3428"/>
      <c r="BI310" s="2871"/>
      <c r="BJ310" s="3423"/>
      <c r="BK310" s="3423"/>
      <c r="BL310" s="3423"/>
      <c r="BM310" s="3427" t="str">
        <f>BN309&amp;"-"&amp;BP309</f>
        <v>46023-46203</v>
      </c>
      <c r="BN310" s="3428"/>
      <c r="BO310" s="2871"/>
      <c r="BP310" s="3428"/>
      <c r="BQ310" s="2871"/>
      <c r="BR310" s="3423"/>
      <c r="BS310" s="3423"/>
      <c r="BT310" s="3423"/>
      <c r="BU310" s="3427" t="str">
        <f>BV309&amp;"-"&amp;BX309</f>
        <v>46204-46387</v>
      </c>
      <c r="BV310" s="3428"/>
      <c r="BW310" s="2871"/>
      <c r="BX310" s="3428"/>
      <c r="BY310" s="2871"/>
      <c r="BZ310" s="3423"/>
      <c r="CA310" s="3423"/>
      <c r="CB310" s="3423"/>
      <c r="CC310" s="3427" t="str">
        <f>CD309&amp;"-"&amp;CF309</f>
        <v>46388-46568</v>
      </c>
      <c r="CD310" s="3428"/>
      <c r="CE310" s="2871"/>
      <c r="CF310" s="3428"/>
      <c r="CG310" s="2871"/>
      <c r="CH310" s="3423"/>
      <c r="CI310" s="3423"/>
      <c r="CJ310" s="3423"/>
      <c r="CK310" s="3427" t="str">
        <f>CL309&amp;"-"&amp;CN309</f>
        <v>46569-46752</v>
      </c>
      <c r="CL310" s="3428"/>
      <c r="CM310" s="2871"/>
      <c r="CN310" s="3428"/>
      <c r="CO310" s="2871"/>
      <c r="CP310" s="3423"/>
      <c r="CQ310" s="3423"/>
      <c r="CR310" s="3423"/>
      <c r="CS310" s="3427" t="str">
        <f>CT309&amp;"-"&amp;CV309</f>
        <v>46753-46934</v>
      </c>
      <c r="CT310" s="3428"/>
      <c r="CU310" s="2871"/>
      <c r="CV310" s="3428"/>
      <c r="CW310" s="2871"/>
      <c r="CX310" s="3423"/>
      <c r="CY310" s="3423"/>
      <c r="CZ310" s="3423"/>
      <c r="DA310" s="3427" t="str">
        <f>DB309&amp;"-"&amp;DD309</f>
        <v>46935-47118</v>
      </c>
      <c r="DB310" s="3428"/>
      <c r="DC310" s="2871"/>
      <c r="DD310" s="3428"/>
      <c r="DE310" s="2871"/>
      <c r="DF310" s="3423"/>
      <c r="DG310" s="3924"/>
      <c r="DH310" s="3656"/>
      <c r="DI310" s="3908"/>
      <c r="DJ310" s="3908" t="str">
        <f>IF(T310="","",T310)</f>
        <v/>
      </c>
      <c r="DK310" s="3908"/>
      <c r="DL310" s="3908"/>
    </row>
    <row s="10586" customFormat="1" customHeight="1" ht="15">
      <c r="A311" s="3896"/>
      <c r="B311" s="3896"/>
      <c r="C311" s="3896"/>
      <c r="D311" s="3896"/>
      <c r="E311" s="3897"/>
      <c r="F311" s="3897"/>
      <c r="G311" s="3897"/>
      <c r="H311" s="3897">
        <v>1</v>
      </c>
      <c r="I311" s="3916"/>
      <c r="J311" s="3910"/>
      <c r="K311" s="3896"/>
      <c r="L311" s="3899"/>
      <c r="M311" s="3647"/>
      <c r="N311" s="3647"/>
      <c r="O311" s="3911"/>
      <c r="P311" s="3912"/>
      <c r="Q311" s="3912"/>
      <c r="R311" s="3913"/>
      <c r="S311" s="10587"/>
      <c r="T311" s="10588" t="s">
        <v>733</v>
      </c>
      <c r="U311" s="10589"/>
      <c r="V311" s="10590"/>
      <c r="W311" s="10591"/>
      <c r="X311" s="10592"/>
      <c r="Y311" s="10593"/>
      <c r="Z311" s="10594"/>
      <c r="AA311" s="10595"/>
      <c r="AB311" s="10596"/>
      <c r="AC311" s="10597"/>
      <c r="AD311" s="10598"/>
      <c r="AE311" s="10599"/>
      <c r="AF311" s="10600"/>
      <c r="AG311" s="10601"/>
      <c r="AH311" s="10602"/>
      <c r="AI311" s="10603"/>
      <c r="AJ311" s="10604"/>
      <c r="AK311" s="10605"/>
      <c r="AL311" s="10606"/>
      <c r="AM311" s="10607"/>
      <c r="AN311" s="10608"/>
      <c r="AO311" s="10609"/>
      <c r="AP311" s="10610"/>
      <c r="AQ311" s="10611"/>
      <c r="AR311" s="10612"/>
      <c r="AS311" s="10613"/>
      <c r="AT311" s="10614"/>
      <c r="AU311" s="10615"/>
      <c r="AV311" s="10616"/>
      <c r="AW311" s="10617"/>
      <c r="AX311" s="10618"/>
      <c r="AY311" s="10619"/>
      <c r="AZ311" s="10620"/>
      <c r="BA311" s="10621"/>
      <c r="BB311" s="10622"/>
      <c r="BC311" s="10623"/>
      <c r="BD311" s="10624"/>
      <c r="BE311" s="10625"/>
      <c r="BF311" s="10626"/>
      <c r="BG311" s="10627"/>
      <c r="BH311" s="10628"/>
      <c r="BI311" s="10629"/>
      <c r="BJ311" s="10630"/>
      <c r="BK311" s="10631"/>
      <c r="BL311" s="10632"/>
      <c r="BM311" s="10633"/>
      <c r="BN311" s="10634"/>
      <c r="BO311" s="10635"/>
      <c r="BP311" s="10636"/>
      <c r="BQ311" s="10637"/>
      <c r="BR311" s="10638"/>
      <c r="BS311" s="10639"/>
      <c r="BT311" s="10640"/>
      <c r="BU311" s="10641"/>
      <c r="BV311" s="10642"/>
      <c r="BW311" s="10643"/>
      <c r="BX311" s="10644"/>
      <c r="BY311" s="10645"/>
      <c r="BZ311" s="10646"/>
      <c r="CA311" s="10647"/>
      <c r="CB311" s="10648"/>
      <c r="CC311" s="10649"/>
      <c r="CD311" s="10650"/>
      <c r="CE311" s="10651"/>
      <c r="CF311" s="10652"/>
      <c r="CG311" s="10653"/>
      <c r="CH311" s="10654"/>
      <c r="CI311" s="10655"/>
      <c r="CJ311" s="10656"/>
      <c r="CK311" s="10657"/>
      <c r="CL311" s="10658"/>
      <c r="CM311" s="10659"/>
      <c r="CN311" s="10660"/>
      <c r="CO311" s="10661"/>
      <c r="CP311" s="10662"/>
      <c r="CQ311" s="10663"/>
      <c r="CR311" s="10664"/>
      <c r="CS311" s="10665"/>
      <c r="CT311" s="10666"/>
      <c r="CU311" s="10667"/>
      <c r="CV311" s="10668"/>
      <c r="CW311" s="10669"/>
      <c r="CX311" s="10670"/>
      <c r="CY311" s="10671"/>
      <c r="CZ311" s="10672"/>
      <c r="DA311" s="10673"/>
      <c r="DB311" s="10674"/>
      <c r="DC311" s="10675"/>
      <c r="DD311" s="10676"/>
      <c r="DE311" s="10677"/>
      <c r="DF311" s="10678"/>
      <c r="DG311" s="4018"/>
      <c r="DH311" s="3656"/>
      <c r="DI311" s="3908"/>
      <c r="DJ311" s="3908" t="str">
        <f>IF(T311="","",T311)</f>
        <v>Добавить вид теплоносителя (параметры теплоносителя)</v>
      </c>
      <c r="DK311" s="3908"/>
      <c r="DL311" s="3908"/>
    </row>
    <row s="10679" customFormat="1" customHeight="1" ht="15">
      <c r="A312" s="3896"/>
      <c r="B312" s="3896"/>
      <c r="C312" s="3896"/>
      <c r="D312" s="3896"/>
      <c r="E312" s="3897"/>
      <c r="F312" s="3897"/>
      <c r="G312" s="3897"/>
      <c r="H312" s="3897">
        <v>1</v>
      </c>
      <c r="I312" s="3910"/>
      <c r="J312" s="3896"/>
      <c r="K312" s="3896"/>
      <c r="L312" s="3899"/>
      <c r="M312" s="3647"/>
      <c r="N312" s="3911"/>
      <c r="O312" s="3911"/>
      <c r="P312" s="3912"/>
      <c r="Q312" s="3912"/>
      <c r="R312" s="3913"/>
      <c r="S312" s="10680"/>
      <c r="T312" s="10681" t="s">
        <v>734</v>
      </c>
      <c r="U312" s="10682"/>
      <c r="V312" s="10683"/>
      <c r="W312" s="10684"/>
      <c r="X312" s="10685"/>
      <c r="Y312" s="10686"/>
      <c r="Z312" s="10687"/>
      <c r="AA312" s="10688"/>
      <c r="AB312" s="10689"/>
      <c r="AC312" s="10690"/>
      <c r="AD312" s="10691"/>
      <c r="AE312" s="10692"/>
      <c r="AF312" s="10693"/>
      <c r="AG312" s="10694"/>
      <c r="AH312" s="10695"/>
      <c r="AI312" s="10696"/>
      <c r="AJ312" s="10697"/>
      <c r="AK312" s="10698"/>
      <c r="AL312" s="10699"/>
      <c r="AM312" s="10700"/>
      <c r="AN312" s="10701"/>
      <c r="AO312" s="10702"/>
      <c r="AP312" s="10703"/>
      <c r="AQ312" s="10704"/>
      <c r="AR312" s="10705"/>
      <c r="AS312" s="10706"/>
      <c r="AT312" s="10707"/>
      <c r="AU312" s="10708"/>
      <c r="AV312" s="10709"/>
      <c r="AW312" s="10710"/>
      <c r="AX312" s="10711"/>
      <c r="AY312" s="10712"/>
      <c r="AZ312" s="10713"/>
      <c r="BA312" s="10714"/>
      <c r="BB312" s="10715"/>
      <c r="BC312" s="10716"/>
      <c r="BD312" s="10717"/>
      <c r="BE312" s="10718"/>
      <c r="BF312" s="10719"/>
      <c r="BG312" s="10720"/>
      <c r="BH312" s="10721"/>
      <c r="BI312" s="10722"/>
      <c r="BJ312" s="10723"/>
      <c r="BK312" s="10724"/>
      <c r="BL312" s="10725"/>
      <c r="BM312" s="10726"/>
      <c r="BN312" s="10727"/>
      <c r="BO312" s="10728"/>
      <c r="BP312" s="10729"/>
      <c r="BQ312" s="10730"/>
      <c r="BR312" s="10731"/>
      <c r="BS312" s="10732"/>
      <c r="BT312" s="10733"/>
      <c r="BU312" s="10734"/>
      <c r="BV312" s="10735"/>
      <c r="BW312" s="10736"/>
      <c r="BX312" s="10737"/>
      <c r="BY312" s="10738"/>
      <c r="BZ312" s="10739"/>
      <c r="CA312" s="10740"/>
      <c r="CB312" s="10741"/>
      <c r="CC312" s="10742"/>
      <c r="CD312" s="10743"/>
      <c r="CE312" s="10744"/>
      <c r="CF312" s="10745"/>
      <c r="CG312" s="10746"/>
      <c r="CH312" s="10747"/>
      <c r="CI312" s="10748"/>
      <c r="CJ312" s="10749"/>
      <c r="CK312" s="10750"/>
      <c r="CL312" s="10751"/>
      <c r="CM312" s="10752"/>
      <c r="CN312" s="10753"/>
      <c r="CO312" s="10754"/>
      <c r="CP312" s="10755"/>
      <c r="CQ312" s="10756"/>
      <c r="CR312" s="10757"/>
      <c r="CS312" s="10758"/>
      <c r="CT312" s="10759"/>
      <c r="CU312" s="10760"/>
      <c r="CV312" s="10761"/>
      <c r="CW312" s="10762"/>
      <c r="CX312" s="10763"/>
      <c r="CY312" s="10764"/>
      <c r="CZ312" s="10765"/>
      <c r="DA312" s="10766"/>
      <c r="DB312" s="10767"/>
      <c r="DC312" s="10768"/>
      <c r="DD312" s="10769"/>
      <c r="DE312" s="10770"/>
      <c r="DF312" s="10771"/>
      <c r="DG312" s="10772"/>
      <c r="DH312" s="3656"/>
      <c r="DI312" s="3908"/>
      <c r="DJ312" s="3908" t="str">
        <f>IF(T312="","",T312)</f>
        <v>Добавить группу потребителей</v>
      </c>
      <c r="DK312" s="3908"/>
      <c r="DL312" s="3908"/>
    </row>
    <row s="10773" customFormat="1" customHeight="1" ht="14.25">
      <c r="A313" s="3896"/>
      <c r="B313" s="3896"/>
      <c r="C313" s="3896"/>
      <c r="D313" s="3896"/>
      <c r="E313" s="3897"/>
      <c r="F313" s="3897"/>
      <c r="G313" s="3897"/>
      <c r="H313" s="3898">
        <v>1</v>
      </c>
      <c r="I313" s="3896"/>
      <c r="J313" s="3896"/>
      <c r="K313" s="3896"/>
      <c r="L313" s="3899"/>
      <c r="M313" s="3900"/>
      <c r="N313" s="3900"/>
      <c r="O313" s="3647"/>
      <c r="P313" s="4114"/>
      <c r="Q313" s="4115"/>
      <c r="R313" s="4116"/>
      <c r="S313" s="10774"/>
      <c r="T313" s="10775" t="s">
        <v>735</v>
      </c>
      <c r="U313" s="10776"/>
      <c r="V313" s="10777"/>
      <c r="W313" s="10778"/>
      <c r="X313" s="10779"/>
      <c r="Y313" s="10780"/>
      <c r="Z313" s="10781"/>
      <c r="AA313" s="10782"/>
      <c r="AB313" s="10783"/>
      <c r="AC313" s="10784"/>
      <c r="AD313" s="10785"/>
      <c r="AE313" s="10786"/>
      <c r="AF313" s="10787"/>
      <c r="AG313" s="10788"/>
      <c r="AH313" s="10789"/>
      <c r="AI313" s="10790"/>
      <c r="AJ313" s="10791"/>
      <c r="AK313" s="10792"/>
      <c r="AL313" s="10793"/>
      <c r="AM313" s="10794"/>
      <c r="AN313" s="10795"/>
      <c r="AO313" s="10796"/>
      <c r="AP313" s="10797"/>
      <c r="AQ313" s="10798"/>
      <c r="AR313" s="10799"/>
      <c r="AS313" s="10800"/>
      <c r="AT313" s="10801"/>
      <c r="AU313" s="10802"/>
      <c r="AV313" s="10803"/>
      <c r="AW313" s="10804"/>
      <c r="AX313" s="10805"/>
      <c r="AY313" s="10806"/>
      <c r="AZ313" s="10807"/>
      <c r="BA313" s="10808"/>
      <c r="BB313" s="10809"/>
      <c r="BC313" s="10810"/>
      <c r="BD313" s="10811"/>
      <c r="BE313" s="10812"/>
      <c r="BF313" s="10813"/>
      <c r="BG313" s="10814"/>
      <c r="BH313" s="10815"/>
      <c r="BI313" s="10816"/>
      <c r="BJ313" s="10817"/>
      <c r="BK313" s="10818"/>
      <c r="BL313" s="10819"/>
      <c r="BM313" s="10820"/>
      <c r="BN313" s="10821"/>
      <c r="BO313" s="10822"/>
      <c r="BP313" s="10823"/>
      <c r="BQ313" s="10824"/>
      <c r="BR313" s="10825"/>
      <c r="BS313" s="10826"/>
      <c r="BT313" s="10827"/>
      <c r="BU313" s="10828"/>
      <c r="BV313" s="10829"/>
      <c r="BW313" s="10830"/>
      <c r="BX313" s="10831"/>
      <c r="BY313" s="10832"/>
      <c r="BZ313" s="10833"/>
      <c r="CA313" s="10834"/>
      <c r="CB313" s="10835"/>
      <c r="CC313" s="10836"/>
      <c r="CD313" s="10837"/>
      <c r="CE313" s="10838"/>
      <c r="CF313" s="10839"/>
      <c r="CG313" s="10840"/>
      <c r="CH313" s="10841"/>
      <c r="CI313" s="10842"/>
      <c r="CJ313" s="10843"/>
      <c r="CK313" s="10844"/>
      <c r="CL313" s="10845"/>
      <c r="CM313" s="10846"/>
      <c r="CN313" s="10847"/>
      <c r="CO313" s="10848"/>
      <c r="CP313" s="10849"/>
      <c r="CQ313" s="10850"/>
      <c r="CR313" s="10851"/>
      <c r="CS313" s="10852"/>
      <c r="CT313" s="10853"/>
      <c r="CU313" s="10854"/>
      <c r="CV313" s="10855"/>
      <c r="CW313" s="10856"/>
      <c r="CX313" s="10857"/>
      <c r="CY313" s="10858"/>
      <c r="CZ313" s="10859"/>
      <c r="DA313" s="10860"/>
      <c r="DB313" s="10861"/>
      <c r="DC313" s="10862"/>
      <c r="DD313" s="10863"/>
      <c r="DE313" s="10864"/>
      <c r="DF313" s="10865"/>
      <c r="DG313" s="10866"/>
      <c r="DH313" s="3656"/>
      <c r="DI313" s="3908"/>
      <c r="DJ313" s="3908" t="str">
        <f>IF(T313="","",T313)</f>
        <v>Добавить схему подключения</v>
      </c>
      <c r="DK313" s="3908"/>
      <c r="DL313" s="3908"/>
    </row>
    <row s="10867" customFormat="1" customHeight="1" ht="0.75">
      <c r="A314" s="4502"/>
      <c r="B314" s="4502"/>
      <c r="C314" s="4502"/>
      <c r="D314" s="4502"/>
      <c r="E314" s="3897"/>
      <c r="F314" s="3897" t="s">
        <v>174</v>
      </c>
      <c r="G314" s="3898"/>
      <c r="H314" s="4502"/>
      <c r="I314" s="4502"/>
      <c r="J314" s="4502"/>
      <c r="K314" s="4502"/>
      <c r="L314" s="4503"/>
      <c r="M314" s="4504"/>
      <c r="N314" s="4504"/>
      <c r="O314" s="3656"/>
      <c r="P314" s="4505"/>
      <c r="Q314" s="4506"/>
      <c r="R314" s="4505"/>
      <c r="S314" s="4507"/>
      <c r="T314" s="4508" t="s">
        <v>250</v>
      </c>
      <c r="U314" s="3645"/>
      <c r="V314" s="3645"/>
      <c r="W314" s="3645"/>
      <c r="X314" s="3645"/>
      <c r="Y314" s="3645"/>
      <c r="Z314" s="3645"/>
      <c r="AA314" s="3645"/>
      <c r="AB314" s="3645"/>
      <c r="AC314" s="3645"/>
      <c r="AD314" s="3645"/>
      <c r="AE314" s="3645"/>
      <c r="AF314" s="3645"/>
      <c r="AG314" s="3645"/>
      <c r="AH314" s="3645"/>
      <c r="AI314" s="3645"/>
      <c r="AJ314" s="3645"/>
      <c r="AK314" s="3645"/>
      <c r="AL314" s="3645"/>
      <c r="AM314" s="3645"/>
      <c r="AN314" s="3645"/>
      <c r="AO314" s="3645"/>
      <c r="AP314" s="3645"/>
      <c r="AQ314" s="3645"/>
      <c r="AR314" s="3645"/>
      <c r="AS314" s="3645"/>
      <c r="AT314" s="3645"/>
      <c r="AU314" s="3645"/>
      <c r="AV314" s="3645"/>
      <c r="AW314" s="3645"/>
      <c r="AX314" s="3645"/>
      <c r="AY314" s="3645"/>
      <c r="AZ314" s="3645"/>
      <c r="BA314" s="3645"/>
      <c r="BB314" s="3645"/>
      <c r="BC314" s="3645"/>
      <c r="BD314" s="3645"/>
      <c r="BE314" s="3645"/>
      <c r="BF314" s="3645"/>
      <c r="BG314" s="3645"/>
      <c r="BH314" s="3645"/>
      <c r="BI314" s="3645"/>
      <c r="BJ314" s="3645"/>
      <c r="BK314" s="3645"/>
      <c r="BL314" s="3645"/>
      <c r="BM314" s="3645"/>
      <c r="BN314" s="3645"/>
      <c r="BO314" s="3645"/>
      <c r="BP314" s="3645"/>
      <c r="BQ314" s="3645"/>
      <c r="BR314" s="3645"/>
      <c r="BS314" s="3645"/>
      <c r="BT314" s="3645"/>
      <c r="BU314" s="3645"/>
      <c r="BV314" s="3645"/>
      <c r="BW314" s="3645"/>
      <c r="BX314" s="3645"/>
      <c r="BY314" s="3645"/>
      <c r="BZ314" s="3645"/>
      <c r="CA314" s="3645"/>
      <c r="CB314" s="3645"/>
      <c r="CC314" s="3645"/>
      <c r="CD314" s="3645"/>
      <c r="CE314" s="3645"/>
      <c r="CF314" s="3645"/>
      <c r="CG314" s="3645"/>
      <c r="CH314" s="3645"/>
      <c r="CI314" s="3645"/>
      <c r="CJ314" s="3645"/>
      <c r="CK314" s="3645"/>
      <c r="CL314" s="3645"/>
      <c r="CM314" s="3645"/>
      <c r="CN314" s="3645"/>
      <c r="CO314" s="3645"/>
      <c r="CP314" s="3645"/>
      <c r="CQ314" s="3645"/>
      <c r="CR314" s="3645"/>
      <c r="CS314" s="3645"/>
      <c r="CT314" s="3645"/>
      <c r="CU314" s="3645"/>
      <c r="CV314" s="3645"/>
      <c r="CW314" s="3645"/>
      <c r="CX314" s="3645"/>
      <c r="CY314" s="3645"/>
      <c r="CZ314" s="3645"/>
      <c r="DA314" s="3645"/>
      <c r="DB314" s="3645"/>
      <c r="DC314" s="3645"/>
      <c r="DD314" s="3645"/>
      <c r="DE314" s="3645"/>
      <c r="DF314" s="3645"/>
      <c r="DG314" s="3645"/>
      <c r="DH314" s="3656"/>
      <c r="DI314" s="3908"/>
      <c r="DJ314" s="3908" t="str">
        <f>IF(T314="","",T314)</f>
        <v>Добавить источник для дифференциации</v>
      </c>
      <c r="DK314" s="3908"/>
      <c r="DL314" s="3908"/>
    </row>
    <row s="10868" customFormat="1" customHeight="1" ht="0.75">
      <c r="A315" s="4502"/>
      <c r="B315" s="4502"/>
      <c r="C315" s="4502"/>
      <c r="D315" s="4502"/>
      <c r="E315" s="3897"/>
      <c r="F315" s="3898" t="s">
        <v>174</v>
      </c>
      <c r="G315" s="4502"/>
      <c r="H315" s="4502"/>
      <c r="I315" s="4502"/>
      <c r="J315" s="4502"/>
      <c r="K315" s="4502"/>
      <c r="L315" s="4503"/>
      <c r="M315" s="4510"/>
      <c r="N315" s="4510"/>
      <c r="O315" s="3656"/>
      <c r="P315" s="4505"/>
      <c r="Q315" s="4506"/>
      <c r="R315" s="4505"/>
      <c r="S315" s="4511"/>
      <c r="T315" s="4512" t="s">
        <v>251</v>
      </c>
      <c r="U315" s="3646"/>
      <c r="V315" s="3646"/>
      <c r="W315" s="3646"/>
      <c r="X315" s="3646"/>
      <c r="Y315" s="3646"/>
      <c r="Z315" s="3646"/>
      <c r="AA315" s="3646"/>
      <c r="AB315" s="3646"/>
      <c r="AC315" s="3646"/>
      <c r="AD315" s="3646"/>
      <c r="AE315" s="3646"/>
      <c r="AF315" s="3646"/>
      <c r="AG315" s="3646"/>
      <c r="AH315" s="3646"/>
      <c r="AI315" s="3646"/>
      <c r="AJ315" s="3646"/>
      <c r="AK315" s="3646"/>
      <c r="AL315" s="3646"/>
      <c r="AM315" s="3646"/>
      <c r="AN315" s="3646"/>
      <c r="AO315" s="3646"/>
      <c r="AP315" s="3646"/>
      <c r="AQ315" s="3646"/>
      <c r="AR315" s="3646"/>
      <c r="AS315" s="3646"/>
      <c r="AT315" s="3646"/>
      <c r="AU315" s="3646"/>
      <c r="AV315" s="3646"/>
      <c r="AW315" s="3646"/>
      <c r="AX315" s="3646"/>
      <c r="AY315" s="3646"/>
      <c r="AZ315" s="3646"/>
      <c r="BA315" s="3646"/>
      <c r="BB315" s="3646"/>
      <c r="BC315" s="3646"/>
      <c r="BD315" s="3646"/>
      <c r="BE315" s="3646"/>
      <c r="BF315" s="3646"/>
      <c r="BG315" s="3646"/>
      <c r="BH315" s="3646"/>
      <c r="BI315" s="3646"/>
      <c r="BJ315" s="3646"/>
      <c r="BK315" s="3646"/>
      <c r="BL315" s="3646"/>
      <c r="BM315" s="3646"/>
      <c r="BN315" s="3646"/>
      <c r="BO315" s="3646"/>
      <c r="BP315" s="3646"/>
      <c r="BQ315" s="3646"/>
      <c r="BR315" s="3646"/>
      <c r="BS315" s="3646"/>
      <c r="BT315" s="3646"/>
      <c r="BU315" s="3646"/>
      <c r="BV315" s="3646"/>
      <c r="BW315" s="3646"/>
      <c r="BX315" s="3646"/>
      <c r="BY315" s="3646"/>
      <c r="BZ315" s="3646"/>
      <c r="CA315" s="3646"/>
      <c r="CB315" s="3646"/>
      <c r="CC315" s="3646"/>
      <c r="CD315" s="3646"/>
      <c r="CE315" s="3646"/>
      <c r="CF315" s="3646"/>
      <c r="CG315" s="3646"/>
      <c r="CH315" s="3646"/>
      <c r="CI315" s="3646"/>
      <c r="CJ315" s="3646"/>
      <c r="CK315" s="3646"/>
      <c r="CL315" s="3646"/>
      <c r="CM315" s="3646"/>
      <c r="CN315" s="3646"/>
      <c r="CO315" s="3646"/>
      <c r="CP315" s="3646"/>
      <c r="CQ315" s="3646"/>
      <c r="CR315" s="3646"/>
      <c r="CS315" s="3646"/>
      <c r="CT315" s="3646"/>
      <c r="CU315" s="3646"/>
      <c r="CV315" s="3646"/>
      <c r="CW315" s="3646"/>
      <c r="CX315" s="3646"/>
      <c r="CY315" s="3646"/>
      <c r="CZ315" s="3646"/>
      <c r="DA315" s="3646"/>
      <c r="DB315" s="3646"/>
      <c r="DC315" s="3646"/>
      <c r="DD315" s="3646"/>
      <c r="DE315" s="3646"/>
      <c r="DF315" s="3646"/>
      <c r="DG315" s="3646"/>
      <c r="DH315" s="3656"/>
      <c r="DI315" s="3908"/>
      <c r="DJ315" s="3908" t="str">
        <f>IF(T315="","",T315)</f>
        <v>Добавить централизованную систему для дифференциации</v>
      </c>
      <c r="DK315" s="3908"/>
      <c r="DL315" s="3908"/>
    </row>
    <row s="10869" customFormat="1" customHeight="1" ht="21">
      <c r="A316" s="3896"/>
      <c r="B316" s="3896" t="s">
        <v>322</v>
      </c>
      <c r="C316" s="3896"/>
      <c r="D316" s="3896"/>
      <c r="E316" s="3897"/>
      <c r="F316" s="3898" t="s">
        <v>183</v>
      </c>
      <c r="G316" s="3896"/>
      <c r="H316" s="3896"/>
      <c r="I316" s="3896"/>
      <c r="J316" s="3896"/>
      <c r="K316" s="3896"/>
      <c r="L316" s="3899"/>
      <c r="M316" s="3900"/>
      <c r="N316" s="3900"/>
      <c r="O316" s="3900"/>
      <c r="P316" s="4211"/>
      <c r="Q316" s="3902"/>
      <c r="R316" s="3903"/>
      <c r="S316" s="3904" t="str">
        <f>INDEX(PT_DIFFERENTIATION_NUM_TER,MATCH(B316,PT_DIFFERENTIATION_TER_ID,0))</f>
        <v>1.19</v>
      </c>
      <c r="T316" s="4212" t="s">
        <v>719</v>
      </c>
      <c r="U316" s="3906"/>
      <c r="V316" s="3414"/>
      <c r="W316" s="3415"/>
      <c r="X316" s="3415"/>
      <c r="Y316" s="3415"/>
      <c r="Z316" s="3415"/>
      <c r="AA316" s="3415"/>
      <c r="AB316" s="3415"/>
      <c r="AC316" s="3416"/>
      <c r="AD316" s="3414" t="str">
        <f>INDEX(PT_DIFFERENTIATION_TER,MATCH(B316,PT_DIFFERENTIATION_TER_ID,0))</f>
        <v>Территория 19</v>
      </c>
      <c r="AE316" s="3415"/>
      <c r="AF316" s="3415"/>
      <c r="AG316" s="3415"/>
      <c r="AH316" s="3415"/>
      <c r="AI316" s="3415"/>
      <c r="AJ316" s="3415"/>
      <c r="AK316" s="3415"/>
      <c r="AL316" s="3414"/>
      <c r="AM316" s="3415"/>
      <c r="AN316" s="3415"/>
      <c r="AO316" s="3415"/>
      <c r="AP316" s="3415"/>
      <c r="AQ316" s="3415"/>
      <c r="AR316" s="3415"/>
      <c r="AS316" s="3416"/>
      <c r="AT316" s="3414"/>
      <c r="AU316" s="3415"/>
      <c r="AV316" s="3415"/>
      <c r="AW316" s="3415"/>
      <c r="AX316" s="3415"/>
      <c r="AY316" s="3415"/>
      <c r="AZ316" s="3415"/>
      <c r="BA316" s="3416"/>
      <c r="BB316" s="3414"/>
      <c r="BC316" s="3415"/>
      <c r="BD316" s="3415"/>
      <c r="BE316" s="3415"/>
      <c r="BF316" s="3415"/>
      <c r="BG316" s="3415"/>
      <c r="BH316" s="3415"/>
      <c r="BI316" s="3416"/>
      <c r="BJ316" s="3414"/>
      <c r="BK316" s="3415"/>
      <c r="BL316" s="3415"/>
      <c r="BM316" s="3415"/>
      <c r="BN316" s="3415"/>
      <c r="BO316" s="3415"/>
      <c r="BP316" s="3415"/>
      <c r="BQ316" s="3416"/>
      <c r="BR316" s="3414"/>
      <c r="BS316" s="3415"/>
      <c r="BT316" s="3415"/>
      <c r="BU316" s="3415"/>
      <c r="BV316" s="3415"/>
      <c r="BW316" s="3415"/>
      <c r="BX316" s="3415"/>
      <c r="BY316" s="3416"/>
      <c r="BZ316" s="3414"/>
      <c r="CA316" s="3415"/>
      <c r="CB316" s="3415"/>
      <c r="CC316" s="3415"/>
      <c r="CD316" s="3415"/>
      <c r="CE316" s="3415"/>
      <c r="CF316" s="3415"/>
      <c r="CG316" s="3416"/>
      <c r="CH316" s="3414"/>
      <c r="CI316" s="3415"/>
      <c r="CJ316" s="3415"/>
      <c r="CK316" s="3415"/>
      <c r="CL316" s="3415"/>
      <c r="CM316" s="3415"/>
      <c r="CN316" s="3415"/>
      <c r="CO316" s="3416"/>
      <c r="CP316" s="3414"/>
      <c r="CQ316" s="3415"/>
      <c r="CR316" s="3415"/>
      <c r="CS316" s="3415"/>
      <c r="CT316" s="3415"/>
      <c r="CU316" s="3415"/>
      <c r="CV316" s="3415"/>
      <c r="CW316" s="3416"/>
      <c r="CX316" s="3414"/>
      <c r="CY316" s="3415"/>
      <c r="CZ316" s="3415"/>
      <c r="DA316" s="3415"/>
      <c r="DB316" s="3415"/>
      <c r="DC316" s="3415"/>
      <c r="DD316" s="3415"/>
      <c r="DE316" s="3416"/>
      <c r="DF316" s="3416"/>
      <c r="DG316" s="3907" t="s">
        <v>720</v>
      </c>
      <c r="DH316" s="3656"/>
      <c r="DI316" s="3908"/>
      <c r="DJ316" s="3908" t="str">
        <f>IF(T316="","",T316)</f>
        <v>Территория действия тарифа</v>
      </c>
      <c r="DK316" s="3908"/>
      <c r="DL316" s="3908"/>
    </row>
    <row s="10870" customFormat="1" customHeight="1" ht="23.25">
      <c r="A317" s="3896"/>
      <c r="B317" s="3896"/>
      <c r="C317" s="3896" t="s">
        <v>323</v>
      </c>
      <c r="D317" s="3896"/>
      <c r="E317" s="3897"/>
      <c r="F317" s="3897" t="s">
        <v>178</v>
      </c>
      <c r="G317" s="3898">
        <v>1</v>
      </c>
      <c r="H317" s="3896"/>
      <c r="I317" s="3896"/>
      <c r="J317" s="3896"/>
      <c r="K317" s="3896"/>
      <c r="L317" s="3899"/>
      <c r="M317" s="3900"/>
      <c r="N317" s="3900"/>
      <c r="O317" s="3900"/>
      <c r="P317" s="3901"/>
      <c r="Q317" s="3902"/>
      <c r="R317" s="3903"/>
      <c r="S317" s="3904" t="str">
        <f>INDEX(PT_DIFFERENTIATION_NUM_CS,MATCH(C317,PT_DIFFERENTIATION_CS_ID,0))</f>
        <v>1.19.1</v>
      </c>
      <c r="T317" s="4214" t="s">
        <v>721</v>
      </c>
      <c r="U317" s="3906"/>
      <c r="V317" s="3414"/>
      <c r="W317" s="3415"/>
      <c r="X317" s="3415"/>
      <c r="Y317" s="3415"/>
      <c r="Z317" s="3415"/>
      <c r="AA317" s="3415"/>
      <c r="AB317" s="3415"/>
      <c r="AC317" s="3416"/>
      <c r="AD317" s="3414" t="str">
        <f>INDEX(PT_DIFFERENTIATION_CS,MATCH(C317,PT_DIFFERENTIATION_CS_ID,0))</f>
        <v>без дифференциации</v>
      </c>
      <c r="AE317" s="3415"/>
      <c r="AF317" s="3415"/>
      <c r="AG317" s="3415"/>
      <c r="AH317" s="3415"/>
      <c r="AI317" s="3415"/>
      <c r="AJ317" s="3415"/>
      <c r="AK317" s="3415"/>
      <c r="AL317" s="3414"/>
      <c r="AM317" s="3415"/>
      <c r="AN317" s="3415"/>
      <c r="AO317" s="3415"/>
      <c r="AP317" s="3415"/>
      <c r="AQ317" s="3415"/>
      <c r="AR317" s="3415"/>
      <c r="AS317" s="3416"/>
      <c r="AT317" s="3414"/>
      <c r="AU317" s="3415"/>
      <c r="AV317" s="3415"/>
      <c r="AW317" s="3415"/>
      <c r="AX317" s="3415"/>
      <c r="AY317" s="3415"/>
      <c r="AZ317" s="3415"/>
      <c r="BA317" s="3416"/>
      <c r="BB317" s="3414"/>
      <c r="BC317" s="3415"/>
      <c r="BD317" s="3415"/>
      <c r="BE317" s="3415"/>
      <c r="BF317" s="3415"/>
      <c r="BG317" s="3415"/>
      <c r="BH317" s="3415"/>
      <c r="BI317" s="3416"/>
      <c r="BJ317" s="3414"/>
      <c r="BK317" s="3415"/>
      <c r="BL317" s="3415"/>
      <c r="BM317" s="3415"/>
      <c r="BN317" s="3415"/>
      <c r="BO317" s="3415"/>
      <c r="BP317" s="3415"/>
      <c r="BQ317" s="3416"/>
      <c r="BR317" s="3414"/>
      <c r="BS317" s="3415"/>
      <c r="BT317" s="3415"/>
      <c r="BU317" s="3415"/>
      <c r="BV317" s="3415"/>
      <c r="BW317" s="3415"/>
      <c r="BX317" s="3415"/>
      <c r="BY317" s="3416"/>
      <c r="BZ317" s="3414"/>
      <c r="CA317" s="3415"/>
      <c r="CB317" s="3415"/>
      <c r="CC317" s="3415"/>
      <c r="CD317" s="3415"/>
      <c r="CE317" s="3415"/>
      <c r="CF317" s="3415"/>
      <c r="CG317" s="3416"/>
      <c r="CH317" s="3414"/>
      <c r="CI317" s="3415"/>
      <c r="CJ317" s="3415"/>
      <c r="CK317" s="3415"/>
      <c r="CL317" s="3415"/>
      <c r="CM317" s="3415"/>
      <c r="CN317" s="3415"/>
      <c r="CO317" s="3416"/>
      <c r="CP317" s="3414"/>
      <c r="CQ317" s="3415"/>
      <c r="CR317" s="3415"/>
      <c r="CS317" s="3415"/>
      <c r="CT317" s="3415"/>
      <c r="CU317" s="3415"/>
      <c r="CV317" s="3415"/>
      <c r="CW317" s="3416"/>
      <c r="CX317" s="3414"/>
      <c r="CY317" s="3415"/>
      <c r="CZ317" s="3415"/>
      <c r="DA317" s="3415"/>
      <c r="DB317" s="3415"/>
      <c r="DC317" s="3415"/>
      <c r="DD317" s="3415"/>
      <c r="DE317" s="3416"/>
      <c r="DF317" s="3416"/>
      <c r="DG317" s="3907" t="s">
        <v>722</v>
      </c>
      <c r="DH317" s="3656"/>
      <c r="DI317" s="3908"/>
      <c r="DJ317" s="3908" t="str">
        <f>IF(T317="","",T317)</f>
        <v>Наименование системы теплоснабжения </v>
      </c>
      <c r="DK317" s="3908"/>
      <c r="DL317" s="3908"/>
    </row>
    <row s="10871" customFormat="1" customHeight="1" ht="21">
      <c r="A318" s="3896"/>
      <c r="B318" s="3896"/>
      <c r="C318" s="3896"/>
      <c r="D318" s="3896" t="s">
        <v>324</v>
      </c>
      <c r="E318" s="3897"/>
      <c r="F318" s="3897" t="s">
        <v>178</v>
      </c>
      <c r="G318" s="3897"/>
      <c r="H318" s="3898">
        <v>1</v>
      </c>
      <c r="I318" s="3896"/>
      <c r="J318" s="3896"/>
      <c r="K318" s="3896"/>
      <c r="L318" s="3899"/>
      <c r="M318" s="3900"/>
      <c r="N318" s="3900"/>
      <c r="O318" s="3900"/>
      <c r="P318" s="3901"/>
      <c r="Q318" s="3902"/>
      <c r="R318" s="3903"/>
      <c r="S318" s="3904" t="str">
        <f>INDEX(PT_DIFFERENTIATION_NUM_IST_TE,MATCH(D318,PT_DIFFERENTIATION_IST_TE_ID,0))</f>
        <v>1.19.1.1</v>
      </c>
      <c r="T318" s="3905" t="s">
        <v>723</v>
      </c>
      <c r="U318" s="3906"/>
      <c r="V318" s="3414"/>
      <c r="W318" s="3415"/>
      <c r="X318" s="3415"/>
      <c r="Y318" s="3415"/>
      <c r="Z318" s="3415"/>
      <c r="AA318" s="3415"/>
      <c r="AB318" s="3415"/>
      <c r="AC318" s="3416"/>
      <c r="AD318" s="3414" t="str">
        <f>INDEX(PT_DIFFERENTIATION_IST_TE,MATCH(D318,PT_DIFFERENTIATION_IST_TE_ID,0))</f>
        <v>без дифференциации</v>
      </c>
      <c r="AE318" s="3415"/>
      <c r="AF318" s="3415"/>
      <c r="AG318" s="3415"/>
      <c r="AH318" s="3415"/>
      <c r="AI318" s="3415"/>
      <c r="AJ318" s="3415"/>
      <c r="AK318" s="3415"/>
      <c r="AL318" s="3414"/>
      <c r="AM318" s="3415"/>
      <c r="AN318" s="3415"/>
      <c r="AO318" s="3415"/>
      <c r="AP318" s="3415"/>
      <c r="AQ318" s="3415"/>
      <c r="AR318" s="3415"/>
      <c r="AS318" s="3416"/>
      <c r="AT318" s="3414"/>
      <c r="AU318" s="3415"/>
      <c r="AV318" s="3415"/>
      <c r="AW318" s="3415"/>
      <c r="AX318" s="3415"/>
      <c r="AY318" s="3415"/>
      <c r="AZ318" s="3415"/>
      <c r="BA318" s="3416"/>
      <c r="BB318" s="3414"/>
      <c r="BC318" s="3415"/>
      <c r="BD318" s="3415"/>
      <c r="BE318" s="3415"/>
      <c r="BF318" s="3415"/>
      <c r="BG318" s="3415"/>
      <c r="BH318" s="3415"/>
      <c r="BI318" s="3416"/>
      <c r="BJ318" s="3414"/>
      <c r="BK318" s="3415"/>
      <c r="BL318" s="3415"/>
      <c r="BM318" s="3415"/>
      <c r="BN318" s="3415"/>
      <c r="BO318" s="3415"/>
      <c r="BP318" s="3415"/>
      <c r="BQ318" s="3416"/>
      <c r="BR318" s="3414"/>
      <c r="BS318" s="3415"/>
      <c r="BT318" s="3415"/>
      <c r="BU318" s="3415"/>
      <c r="BV318" s="3415"/>
      <c r="BW318" s="3415"/>
      <c r="BX318" s="3415"/>
      <c r="BY318" s="3416"/>
      <c r="BZ318" s="3414"/>
      <c r="CA318" s="3415"/>
      <c r="CB318" s="3415"/>
      <c r="CC318" s="3415"/>
      <c r="CD318" s="3415"/>
      <c r="CE318" s="3415"/>
      <c r="CF318" s="3415"/>
      <c r="CG318" s="3416"/>
      <c r="CH318" s="3414"/>
      <c r="CI318" s="3415"/>
      <c r="CJ318" s="3415"/>
      <c r="CK318" s="3415"/>
      <c r="CL318" s="3415"/>
      <c r="CM318" s="3415"/>
      <c r="CN318" s="3415"/>
      <c r="CO318" s="3416"/>
      <c r="CP318" s="3414"/>
      <c r="CQ318" s="3415"/>
      <c r="CR318" s="3415"/>
      <c r="CS318" s="3415"/>
      <c r="CT318" s="3415"/>
      <c r="CU318" s="3415"/>
      <c r="CV318" s="3415"/>
      <c r="CW318" s="3416"/>
      <c r="CX318" s="3414"/>
      <c r="CY318" s="3415"/>
      <c r="CZ318" s="3415"/>
      <c r="DA318" s="3415"/>
      <c r="DB318" s="3415"/>
      <c r="DC318" s="3415"/>
      <c r="DD318" s="3415"/>
      <c r="DE318" s="3416"/>
      <c r="DF318" s="3416"/>
      <c r="DG318" s="3907" t="s">
        <v>724</v>
      </c>
      <c r="DH318" s="3656"/>
      <c r="DI318" s="3908"/>
      <c r="DJ318" s="3908" t="str">
        <f>IF(T318="","",T318)</f>
        <v>Источник тепловой энергии  </v>
      </c>
      <c r="DK318" s="3908"/>
      <c r="DL318" s="3908"/>
    </row>
    <row s="10872" customFormat="1" customHeight="1" ht="47.25">
      <c r="A319" s="3896"/>
      <c r="B319" s="3896"/>
      <c r="C319" s="3896"/>
      <c r="D319" s="3896"/>
      <c r="E319" s="3897"/>
      <c r="F319" s="3897" t="s">
        <v>178</v>
      </c>
      <c r="G319" s="3897"/>
      <c r="H319" s="3897"/>
      <c r="I319" s="3910" t="str">
        <f>S318&amp;".1"</f>
        <v>1.19.1.1.1</v>
      </c>
      <c r="J319" s="3896"/>
      <c r="K319" s="3896"/>
      <c r="L319" s="3899" t="s">
        <v>725</v>
      </c>
      <c r="M319" s="3647"/>
      <c r="N319" s="3911"/>
      <c r="O319" s="3911"/>
      <c r="P319" s="3912">
        <v>1</v>
      </c>
      <c r="Q319" s="3912"/>
      <c r="R319" s="3913"/>
      <c r="S319" s="3904" t="str">
        <f>$I319</f>
        <v>1.19.1.1.1</v>
      </c>
      <c r="T319" s="3914" t="s">
        <v>726</v>
      </c>
      <c r="U319" s="3906"/>
      <c r="V319" s="3419"/>
      <c r="W319" s="3420"/>
      <c r="X319" s="3420"/>
      <c r="Y319" s="3420"/>
      <c r="Z319" s="3420"/>
      <c r="AA319" s="3420"/>
      <c r="AB319" s="3420"/>
      <c r="AC319" s="3421"/>
      <c r="AD319" s="3419" t="s">
        <v>768</v>
      </c>
      <c r="AE319" s="3420"/>
      <c r="AF319" s="3420"/>
      <c r="AG319" s="3420"/>
      <c r="AH319" s="3420"/>
      <c r="AI319" s="3420"/>
      <c r="AJ319" s="3420"/>
      <c r="AK319" s="3420"/>
      <c r="AL319" s="3419"/>
      <c r="AM319" s="3420"/>
      <c r="AN319" s="3420"/>
      <c r="AO319" s="3420"/>
      <c r="AP319" s="3420"/>
      <c r="AQ319" s="3420"/>
      <c r="AR319" s="3420"/>
      <c r="AS319" s="3421"/>
      <c r="AT319" s="3419"/>
      <c r="AU319" s="3420"/>
      <c r="AV319" s="3420"/>
      <c r="AW319" s="3420"/>
      <c r="AX319" s="3420"/>
      <c r="AY319" s="3420"/>
      <c r="AZ319" s="3420"/>
      <c r="BA319" s="3421"/>
      <c r="BB319" s="3419"/>
      <c r="BC319" s="3420"/>
      <c r="BD319" s="3420"/>
      <c r="BE319" s="3420"/>
      <c r="BF319" s="3420"/>
      <c r="BG319" s="3420"/>
      <c r="BH319" s="3420"/>
      <c r="BI319" s="3421"/>
      <c r="BJ319" s="3419"/>
      <c r="BK319" s="3420"/>
      <c r="BL319" s="3420"/>
      <c r="BM319" s="3420"/>
      <c r="BN319" s="3420"/>
      <c r="BO319" s="3420"/>
      <c r="BP319" s="3420"/>
      <c r="BQ319" s="3421"/>
      <c r="BR319" s="3419"/>
      <c r="BS319" s="3420"/>
      <c r="BT319" s="3420"/>
      <c r="BU319" s="3420"/>
      <c r="BV319" s="3420"/>
      <c r="BW319" s="3420"/>
      <c r="BX319" s="3420"/>
      <c r="BY319" s="3421"/>
      <c r="BZ319" s="3419"/>
      <c r="CA319" s="3420"/>
      <c r="CB319" s="3420"/>
      <c r="CC319" s="3420"/>
      <c r="CD319" s="3420"/>
      <c r="CE319" s="3420"/>
      <c r="CF319" s="3420"/>
      <c r="CG319" s="3421"/>
      <c r="CH319" s="3419"/>
      <c r="CI319" s="3420"/>
      <c r="CJ319" s="3420"/>
      <c r="CK319" s="3420"/>
      <c r="CL319" s="3420"/>
      <c r="CM319" s="3420"/>
      <c r="CN319" s="3420"/>
      <c r="CO319" s="3421"/>
      <c r="CP319" s="3419"/>
      <c r="CQ319" s="3420"/>
      <c r="CR319" s="3420"/>
      <c r="CS319" s="3420"/>
      <c r="CT319" s="3420"/>
      <c r="CU319" s="3420"/>
      <c r="CV319" s="3420"/>
      <c r="CW319" s="3421"/>
      <c r="CX319" s="3419"/>
      <c r="CY319" s="3420"/>
      <c r="CZ319" s="3420"/>
      <c r="DA319" s="3420"/>
      <c r="DB319" s="3420"/>
      <c r="DC319" s="3420"/>
      <c r="DD319" s="3420"/>
      <c r="DE319" s="3421"/>
      <c r="DF319" s="3421"/>
      <c r="DG319" s="3907" t="s">
        <v>727</v>
      </c>
      <c r="DH319" s="3656"/>
      <c r="DI319" s="3908"/>
      <c r="DJ319" s="3908" t="str">
        <f>IF(T319="","",T319)</f>
        <v>Схема подключения теплопотребляющей установки к коллектору источника тепловой энергии</v>
      </c>
      <c r="DK319" s="3908"/>
      <c r="DL319" s="3908"/>
    </row>
    <row s="10873" customFormat="1" customHeight="1" ht="21">
      <c r="A320" s="3896"/>
      <c r="B320" s="3896"/>
      <c r="C320" s="3896"/>
      <c r="D320" s="3896"/>
      <c r="E320" s="3897"/>
      <c r="F320" s="3897" t="s">
        <v>178</v>
      </c>
      <c r="G320" s="3897"/>
      <c r="H320" s="3897"/>
      <c r="I320" s="3916"/>
      <c r="J320" s="3910" t="str">
        <f>I319&amp;".1"</f>
        <v>1.19.1.1.1.1</v>
      </c>
      <c r="K320" s="3896"/>
      <c r="L320" s="3899" t="s">
        <v>728</v>
      </c>
      <c r="M320" s="3647"/>
      <c r="N320" s="3647"/>
      <c r="O320" s="3911"/>
      <c r="P320" s="3912"/>
      <c r="Q320" s="3912">
        <v>1</v>
      </c>
      <c r="R320" s="3917"/>
      <c r="S320" s="3904" t="str">
        <f>$J320</f>
        <v>1.19.1.1.1.1</v>
      </c>
      <c r="T320" s="3918" t="s">
        <v>729</v>
      </c>
      <c r="U320" s="3906"/>
      <c r="V320" s="3419"/>
      <c r="W320" s="3420"/>
      <c r="X320" s="3420"/>
      <c r="Y320" s="3420"/>
      <c r="Z320" s="3420"/>
      <c r="AA320" s="3420"/>
      <c r="AB320" s="3420"/>
      <c r="AC320" s="3421"/>
      <c r="AD320" s="3419" t="s">
        <v>769</v>
      </c>
      <c r="AE320" s="3420"/>
      <c r="AF320" s="3420"/>
      <c r="AG320" s="3420"/>
      <c r="AH320" s="3420"/>
      <c r="AI320" s="3420"/>
      <c r="AJ320" s="3420"/>
      <c r="AK320" s="3420"/>
      <c r="AL320" s="3419"/>
      <c r="AM320" s="3420"/>
      <c r="AN320" s="3420"/>
      <c r="AO320" s="3420"/>
      <c r="AP320" s="3420"/>
      <c r="AQ320" s="3420"/>
      <c r="AR320" s="3420"/>
      <c r="AS320" s="3421"/>
      <c r="AT320" s="3419"/>
      <c r="AU320" s="3420"/>
      <c r="AV320" s="3420"/>
      <c r="AW320" s="3420"/>
      <c r="AX320" s="3420"/>
      <c r="AY320" s="3420"/>
      <c r="AZ320" s="3420"/>
      <c r="BA320" s="3421"/>
      <c r="BB320" s="3419"/>
      <c r="BC320" s="3420"/>
      <c r="BD320" s="3420"/>
      <c r="BE320" s="3420"/>
      <c r="BF320" s="3420"/>
      <c r="BG320" s="3420"/>
      <c r="BH320" s="3420"/>
      <c r="BI320" s="3421"/>
      <c r="BJ320" s="3419"/>
      <c r="BK320" s="3420"/>
      <c r="BL320" s="3420"/>
      <c r="BM320" s="3420"/>
      <c r="BN320" s="3420"/>
      <c r="BO320" s="3420"/>
      <c r="BP320" s="3420"/>
      <c r="BQ320" s="3421"/>
      <c r="BR320" s="3419"/>
      <c r="BS320" s="3420"/>
      <c r="BT320" s="3420"/>
      <c r="BU320" s="3420"/>
      <c r="BV320" s="3420"/>
      <c r="BW320" s="3420"/>
      <c r="BX320" s="3420"/>
      <c r="BY320" s="3421"/>
      <c r="BZ320" s="3419"/>
      <c r="CA320" s="3420"/>
      <c r="CB320" s="3420"/>
      <c r="CC320" s="3420"/>
      <c r="CD320" s="3420"/>
      <c r="CE320" s="3420"/>
      <c r="CF320" s="3420"/>
      <c r="CG320" s="3421"/>
      <c r="CH320" s="3419"/>
      <c r="CI320" s="3420"/>
      <c r="CJ320" s="3420"/>
      <c r="CK320" s="3420"/>
      <c r="CL320" s="3420"/>
      <c r="CM320" s="3420"/>
      <c r="CN320" s="3420"/>
      <c r="CO320" s="3421"/>
      <c r="CP320" s="3419"/>
      <c r="CQ320" s="3420"/>
      <c r="CR320" s="3420"/>
      <c r="CS320" s="3420"/>
      <c r="CT320" s="3420"/>
      <c r="CU320" s="3420"/>
      <c r="CV320" s="3420"/>
      <c r="CW320" s="3421"/>
      <c r="CX320" s="3419"/>
      <c r="CY320" s="3420"/>
      <c r="CZ320" s="3420"/>
      <c r="DA320" s="3420"/>
      <c r="DB320" s="3420"/>
      <c r="DC320" s="3420"/>
      <c r="DD320" s="3420"/>
      <c r="DE320" s="3421"/>
      <c r="DF320" s="3421"/>
      <c r="DG320" s="3907" t="s">
        <v>730</v>
      </c>
      <c r="DH320" s="3656"/>
      <c r="DI320" s="3908"/>
      <c r="DJ320" s="3908" t="str">
        <f>IF(T320="","",T320)</f>
        <v>Группа потребителей</v>
      </c>
      <c r="DK320" s="3908"/>
      <c r="DL320" s="3908"/>
    </row>
    <row s="10874" customFormat="1" customHeight="1" ht="21">
      <c r="A321" s="3896"/>
      <c r="B321" s="3896"/>
      <c r="C321" s="3896"/>
      <c r="D321" s="3896"/>
      <c r="E321" s="3897"/>
      <c r="F321" s="3897" t="s">
        <v>178</v>
      </c>
      <c r="G321" s="3897"/>
      <c r="H321" s="3897"/>
      <c r="I321" s="3916"/>
      <c r="J321" s="3916"/>
      <c r="K321" s="3910" t="str">
        <f>J320&amp;".1"</f>
        <v>1.19.1.1.1.1.1</v>
      </c>
      <c r="L321" s="3899" t="s">
        <v>731</v>
      </c>
      <c r="M321" s="3647"/>
      <c r="N321" s="3647"/>
      <c r="O321" s="3647"/>
      <c r="P321" s="3912"/>
      <c r="Q321" s="3912"/>
      <c r="R321" s="3917">
        <v>1</v>
      </c>
      <c r="S321" s="3904" t="str">
        <f>$K321</f>
        <v>1.19.1.1.1.1.1</v>
      </c>
      <c r="T321" s="3920" t="s">
        <v>770</v>
      </c>
      <c r="U321" s="3906"/>
      <c r="V321" s="3422"/>
      <c r="W321" s="3423"/>
      <c r="X321" s="3422"/>
      <c r="Y321" s="3424"/>
      <c r="Z321" s="3425"/>
      <c r="AA321" s="2871" t="s">
        <v>61</v>
      </c>
      <c r="AB321" s="3425"/>
      <c r="AC321" s="2871" t="s">
        <v>61</v>
      </c>
      <c r="AD321" s="3422">
        <v>5211.17</v>
      </c>
      <c r="AE321" s="3423"/>
      <c r="AF321" s="3422"/>
      <c r="AG321" s="3424"/>
      <c r="AH321" s="3425">
        <v>45292</v>
      </c>
      <c r="AI321" s="2871" t="s">
        <v>61</v>
      </c>
      <c r="AJ321" s="3425">
        <v>45473</v>
      </c>
      <c r="AK321" s="2871" t="s">
        <v>61</v>
      </c>
      <c r="AL321" s="3422">
        <v>5655.37</v>
      </c>
      <c r="AM321" s="3423"/>
      <c r="AN321" s="3422"/>
      <c r="AO321" s="3424"/>
      <c r="AP321" s="3425">
        <v>45474</v>
      </c>
      <c r="AQ321" s="2871" t="s">
        <v>61</v>
      </c>
      <c r="AR321" s="3425">
        <v>45657</v>
      </c>
      <c r="AS321" s="2871" t="s">
        <v>61</v>
      </c>
      <c r="AT321" s="3422">
        <v>5407.73</v>
      </c>
      <c r="AU321" s="3423"/>
      <c r="AV321" s="3422"/>
      <c r="AW321" s="3424"/>
      <c r="AX321" s="3425">
        <v>45658</v>
      </c>
      <c r="AY321" s="2871" t="s">
        <v>61</v>
      </c>
      <c r="AZ321" s="3425">
        <v>45838</v>
      </c>
      <c r="BA321" s="2871" t="s">
        <v>61</v>
      </c>
      <c r="BB321" s="3422">
        <v>5407.73</v>
      </c>
      <c r="BC321" s="3423"/>
      <c r="BD321" s="3422"/>
      <c r="BE321" s="3424"/>
      <c r="BF321" s="3425">
        <v>45839</v>
      </c>
      <c r="BG321" s="2871" t="s">
        <v>61</v>
      </c>
      <c r="BH321" s="3425">
        <v>46022</v>
      </c>
      <c r="BI321" s="2871" t="s">
        <v>61</v>
      </c>
      <c r="BJ321" s="3422">
        <v>5407.73</v>
      </c>
      <c r="BK321" s="3423"/>
      <c r="BL321" s="3422"/>
      <c r="BM321" s="3424"/>
      <c r="BN321" s="3425">
        <v>46023</v>
      </c>
      <c r="BO321" s="2871" t="s">
        <v>61</v>
      </c>
      <c r="BP321" s="3425">
        <v>46203</v>
      </c>
      <c r="BQ321" s="2871" t="s">
        <v>61</v>
      </c>
      <c r="BR321" s="3422">
        <v>5624.04</v>
      </c>
      <c r="BS321" s="3423"/>
      <c r="BT321" s="3422"/>
      <c r="BU321" s="3424"/>
      <c r="BV321" s="3425">
        <v>46204</v>
      </c>
      <c r="BW321" s="2871" t="s">
        <v>61</v>
      </c>
      <c r="BX321" s="3425">
        <v>46387</v>
      </c>
      <c r="BY321" s="2871" t="s">
        <v>61</v>
      </c>
      <c r="BZ321" s="3422">
        <v>5624.04</v>
      </c>
      <c r="CA321" s="3423"/>
      <c r="CB321" s="3422"/>
      <c r="CC321" s="3424"/>
      <c r="CD321" s="3425">
        <v>46388</v>
      </c>
      <c r="CE321" s="2871" t="s">
        <v>61</v>
      </c>
      <c r="CF321" s="3425">
        <v>46568</v>
      </c>
      <c r="CG321" s="2871" t="s">
        <v>61</v>
      </c>
      <c r="CH321" s="3422">
        <v>5738.83</v>
      </c>
      <c r="CI321" s="3423"/>
      <c r="CJ321" s="3422"/>
      <c r="CK321" s="3424"/>
      <c r="CL321" s="3425">
        <v>46569</v>
      </c>
      <c r="CM321" s="2871" t="s">
        <v>61</v>
      </c>
      <c r="CN321" s="3425">
        <v>46752</v>
      </c>
      <c r="CO321" s="2871" t="s">
        <v>61</v>
      </c>
      <c r="CP321" s="3422">
        <v>5738.83</v>
      </c>
      <c r="CQ321" s="3423"/>
      <c r="CR321" s="3422"/>
      <c r="CS321" s="3424"/>
      <c r="CT321" s="3425">
        <v>46753</v>
      </c>
      <c r="CU321" s="2871" t="s">
        <v>61</v>
      </c>
      <c r="CV321" s="3425">
        <v>46934</v>
      </c>
      <c r="CW321" s="2871" t="s">
        <v>61</v>
      </c>
      <c r="CX321" s="3422">
        <v>5930.43</v>
      </c>
      <c r="CY321" s="3423"/>
      <c r="CZ321" s="3422"/>
      <c r="DA321" s="3424"/>
      <c r="DB321" s="3425">
        <v>46935</v>
      </c>
      <c r="DC321" s="2871" t="s">
        <v>61</v>
      </c>
      <c r="DD321" s="3425">
        <v>47118</v>
      </c>
      <c r="DE321" s="2871" t="s">
        <v>61</v>
      </c>
      <c r="DF321" s="3423"/>
      <c r="DG321" s="3921" t="s">
        <v>732</v>
      </c>
      <c r="DH321" s="3656">
        <f>STRCHECKDATE(V322:DF322)</f>
      </c>
      <c r="DI321" s="3908"/>
      <c r="DJ321" s="3908" t="str">
        <f>IF(T321="","",T321)</f>
        <v>вода</v>
      </c>
      <c r="DK321" s="3908"/>
      <c r="DL321" s="3908"/>
    </row>
    <row s="10875" customFormat="1" customHeight="1" ht="0.75">
      <c r="A322" s="3896"/>
      <c r="B322" s="3896"/>
      <c r="C322" s="3896"/>
      <c r="D322" s="3896"/>
      <c r="E322" s="3897"/>
      <c r="F322" s="3897" t="s">
        <v>178</v>
      </c>
      <c r="G322" s="3897"/>
      <c r="H322" s="3897"/>
      <c r="I322" s="3916"/>
      <c r="J322" s="3916"/>
      <c r="K322" s="3910"/>
      <c r="L322" s="3899"/>
      <c r="M322" s="3647"/>
      <c r="N322" s="3647"/>
      <c r="O322" s="3647"/>
      <c r="P322" s="3912"/>
      <c r="Q322" s="3912"/>
      <c r="R322" s="3917"/>
      <c r="S322" s="3923"/>
      <c r="T322" s="3906"/>
      <c r="U322" s="3906"/>
      <c r="V322" s="3423"/>
      <c r="W322" s="3423"/>
      <c r="X322" s="3423"/>
      <c r="Y322" s="3427" t="str">
        <f>Z321&amp;"-"&amp;AB321</f>
        <v>-</v>
      </c>
      <c r="Z322" s="3428"/>
      <c r="AA322" s="2871"/>
      <c r="AB322" s="3428"/>
      <c r="AC322" s="2871"/>
      <c r="AD322" s="3423"/>
      <c r="AE322" s="3423"/>
      <c r="AF322" s="3423"/>
      <c r="AG322" s="3427" t="str">
        <f>AH321&amp;"-"&amp;AJ321</f>
        <v>45292-45473</v>
      </c>
      <c r="AH322" s="3428"/>
      <c r="AI322" s="2871"/>
      <c r="AJ322" s="3428"/>
      <c r="AK322" s="2871"/>
      <c r="AL322" s="3423"/>
      <c r="AM322" s="3423"/>
      <c r="AN322" s="3423"/>
      <c r="AO322" s="3427" t="str">
        <f>AP321&amp;"-"&amp;AR321</f>
        <v>45474-45657</v>
      </c>
      <c r="AP322" s="3428"/>
      <c r="AQ322" s="2871"/>
      <c r="AR322" s="3428"/>
      <c r="AS322" s="2871"/>
      <c r="AT322" s="3423"/>
      <c r="AU322" s="3423"/>
      <c r="AV322" s="3423"/>
      <c r="AW322" s="3427" t="str">
        <f>AX321&amp;"-"&amp;AZ321</f>
        <v>45658-45838</v>
      </c>
      <c r="AX322" s="3428"/>
      <c r="AY322" s="2871"/>
      <c r="AZ322" s="3428"/>
      <c r="BA322" s="2871"/>
      <c r="BB322" s="3423"/>
      <c r="BC322" s="3423"/>
      <c r="BD322" s="3423"/>
      <c r="BE322" s="3427" t="str">
        <f>BF321&amp;"-"&amp;BH321</f>
        <v>45839-46022</v>
      </c>
      <c r="BF322" s="3428"/>
      <c r="BG322" s="2871"/>
      <c r="BH322" s="3428"/>
      <c r="BI322" s="2871"/>
      <c r="BJ322" s="3423"/>
      <c r="BK322" s="3423"/>
      <c r="BL322" s="3423"/>
      <c r="BM322" s="3427" t="str">
        <f>BN321&amp;"-"&amp;BP321</f>
        <v>46023-46203</v>
      </c>
      <c r="BN322" s="3428"/>
      <c r="BO322" s="2871"/>
      <c r="BP322" s="3428"/>
      <c r="BQ322" s="2871"/>
      <c r="BR322" s="3423"/>
      <c r="BS322" s="3423"/>
      <c r="BT322" s="3423"/>
      <c r="BU322" s="3427" t="str">
        <f>BV321&amp;"-"&amp;BX321</f>
        <v>46204-46387</v>
      </c>
      <c r="BV322" s="3428"/>
      <c r="BW322" s="2871"/>
      <c r="BX322" s="3428"/>
      <c r="BY322" s="2871"/>
      <c r="BZ322" s="3423"/>
      <c r="CA322" s="3423"/>
      <c r="CB322" s="3423"/>
      <c r="CC322" s="3427" t="str">
        <f>CD321&amp;"-"&amp;CF321</f>
        <v>46388-46568</v>
      </c>
      <c r="CD322" s="3428"/>
      <c r="CE322" s="2871"/>
      <c r="CF322" s="3428"/>
      <c r="CG322" s="2871"/>
      <c r="CH322" s="3423"/>
      <c r="CI322" s="3423"/>
      <c r="CJ322" s="3423"/>
      <c r="CK322" s="3427" t="str">
        <f>CL321&amp;"-"&amp;CN321</f>
        <v>46569-46752</v>
      </c>
      <c r="CL322" s="3428"/>
      <c r="CM322" s="2871"/>
      <c r="CN322" s="3428"/>
      <c r="CO322" s="2871"/>
      <c r="CP322" s="3423"/>
      <c r="CQ322" s="3423"/>
      <c r="CR322" s="3423"/>
      <c r="CS322" s="3427" t="str">
        <f>CT321&amp;"-"&amp;CV321</f>
        <v>46753-46934</v>
      </c>
      <c r="CT322" s="3428"/>
      <c r="CU322" s="2871"/>
      <c r="CV322" s="3428"/>
      <c r="CW322" s="2871"/>
      <c r="CX322" s="3423"/>
      <c r="CY322" s="3423"/>
      <c r="CZ322" s="3423"/>
      <c r="DA322" s="3427" t="str">
        <f>DB321&amp;"-"&amp;DD321</f>
        <v>46935-47118</v>
      </c>
      <c r="DB322" s="3428"/>
      <c r="DC322" s="2871"/>
      <c r="DD322" s="3428"/>
      <c r="DE322" s="2871"/>
      <c r="DF322" s="3423"/>
      <c r="DG322" s="3924"/>
      <c r="DH322" s="3656"/>
      <c r="DI322" s="3908"/>
      <c r="DJ322" s="3908" t="str">
        <f>IF(T322="","",T322)</f>
        <v/>
      </c>
      <c r="DK322" s="3908"/>
      <c r="DL322" s="3908"/>
    </row>
    <row s="10876" customFormat="1" customHeight="1" ht="15">
      <c r="A323" s="3896"/>
      <c r="B323" s="3896"/>
      <c r="C323" s="3896"/>
      <c r="D323" s="3896"/>
      <c r="E323" s="3897"/>
      <c r="F323" s="3897" t="s">
        <v>178</v>
      </c>
      <c r="G323" s="3897"/>
      <c r="H323" s="3897"/>
      <c r="I323" s="3916"/>
      <c r="J323" s="3910"/>
      <c r="K323" s="3896"/>
      <c r="L323" s="3899"/>
      <c r="M323" s="3647"/>
      <c r="N323" s="3647"/>
      <c r="O323" s="3911"/>
      <c r="P323" s="3912"/>
      <c r="Q323" s="3912"/>
      <c r="R323" s="3913"/>
      <c r="S323" s="10877"/>
      <c r="T323" s="10878" t="s">
        <v>733</v>
      </c>
      <c r="U323" s="10879"/>
      <c r="V323" s="10880"/>
      <c r="W323" s="10881"/>
      <c r="X323" s="10882"/>
      <c r="Y323" s="10883"/>
      <c r="Z323" s="10884"/>
      <c r="AA323" s="10885"/>
      <c r="AB323" s="10886"/>
      <c r="AC323" s="10887"/>
      <c r="AD323" s="10888"/>
      <c r="AE323" s="10889"/>
      <c r="AF323" s="10890"/>
      <c r="AG323" s="10891"/>
      <c r="AH323" s="10892"/>
      <c r="AI323" s="10893"/>
      <c r="AJ323" s="10894"/>
      <c r="AK323" s="10895"/>
      <c r="AL323" s="10896"/>
      <c r="AM323" s="10897"/>
      <c r="AN323" s="10898"/>
      <c r="AO323" s="10899"/>
      <c r="AP323" s="10900"/>
      <c r="AQ323" s="10901"/>
      <c r="AR323" s="10902"/>
      <c r="AS323" s="10903"/>
      <c r="AT323" s="10904"/>
      <c r="AU323" s="10905"/>
      <c r="AV323" s="10906"/>
      <c r="AW323" s="10907"/>
      <c r="AX323" s="10908"/>
      <c r="AY323" s="10909"/>
      <c r="AZ323" s="10910"/>
      <c r="BA323" s="10911"/>
      <c r="BB323" s="10912"/>
      <c r="BC323" s="10913"/>
      <c r="BD323" s="10914"/>
      <c r="BE323" s="10915"/>
      <c r="BF323" s="10916"/>
      <c r="BG323" s="10917"/>
      <c r="BH323" s="10918"/>
      <c r="BI323" s="10919"/>
      <c r="BJ323" s="10920"/>
      <c r="BK323" s="10921"/>
      <c r="BL323" s="10922"/>
      <c r="BM323" s="10923"/>
      <c r="BN323" s="10924"/>
      <c r="BO323" s="10925"/>
      <c r="BP323" s="10926"/>
      <c r="BQ323" s="10927"/>
      <c r="BR323" s="10928"/>
      <c r="BS323" s="10929"/>
      <c r="BT323" s="10930"/>
      <c r="BU323" s="10931"/>
      <c r="BV323" s="10932"/>
      <c r="BW323" s="10933"/>
      <c r="BX323" s="10934"/>
      <c r="BY323" s="10935"/>
      <c r="BZ323" s="10936"/>
      <c r="CA323" s="10937"/>
      <c r="CB323" s="10938"/>
      <c r="CC323" s="10939"/>
      <c r="CD323" s="10940"/>
      <c r="CE323" s="10941"/>
      <c r="CF323" s="10942"/>
      <c r="CG323" s="10943"/>
      <c r="CH323" s="10944"/>
      <c r="CI323" s="10945"/>
      <c r="CJ323" s="10946"/>
      <c r="CK323" s="10947"/>
      <c r="CL323" s="10948"/>
      <c r="CM323" s="10949"/>
      <c r="CN323" s="10950"/>
      <c r="CO323" s="10951"/>
      <c r="CP323" s="10952"/>
      <c r="CQ323" s="10953"/>
      <c r="CR323" s="10954"/>
      <c r="CS323" s="10955"/>
      <c r="CT323" s="10956"/>
      <c r="CU323" s="10957"/>
      <c r="CV323" s="10958"/>
      <c r="CW323" s="10959"/>
      <c r="CX323" s="10960"/>
      <c r="CY323" s="10961"/>
      <c r="CZ323" s="10962"/>
      <c r="DA323" s="10963"/>
      <c r="DB323" s="10964"/>
      <c r="DC323" s="10965"/>
      <c r="DD323" s="10966"/>
      <c r="DE323" s="10967"/>
      <c r="DF323" s="10968"/>
      <c r="DG323" s="4018"/>
      <c r="DH323" s="3656"/>
      <c r="DI323" s="3908"/>
      <c r="DJ323" s="3908" t="str">
        <f>IF(T323="","",T323)</f>
        <v>Добавить вид теплоносителя (параметры теплоносителя)</v>
      </c>
      <c r="DK323" s="3908"/>
      <c r="DL323" s="3908"/>
    </row>
    <row s="10969" customFormat="1" customHeight="1" ht="15">
      <c r="A324" s="3896"/>
      <c r="B324" s="3896"/>
      <c r="C324" s="3896"/>
      <c r="D324" s="3896"/>
      <c r="E324" s="3897"/>
      <c r="F324" s="3897" t="s">
        <v>178</v>
      </c>
      <c r="G324" s="3897"/>
      <c r="H324" s="3897"/>
      <c r="I324" s="3910"/>
      <c r="J324" s="3896"/>
      <c r="K324" s="3896"/>
      <c r="L324" s="3899"/>
      <c r="M324" s="3647"/>
      <c r="N324" s="3911"/>
      <c r="O324" s="3911"/>
      <c r="P324" s="3912"/>
      <c r="Q324" s="3912"/>
      <c r="R324" s="3913"/>
      <c r="S324" s="10970"/>
      <c r="T324" s="10971" t="s">
        <v>734</v>
      </c>
      <c r="U324" s="10972"/>
      <c r="V324" s="10973"/>
      <c r="W324" s="10974"/>
      <c r="X324" s="10975"/>
      <c r="Y324" s="10976"/>
      <c r="Z324" s="10977"/>
      <c r="AA324" s="10978"/>
      <c r="AB324" s="10979"/>
      <c r="AC324" s="10980"/>
      <c r="AD324" s="10981"/>
      <c r="AE324" s="10982"/>
      <c r="AF324" s="10983"/>
      <c r="AG324" s="10984"/>
      <c r="AH324" s="10985"/>
      <c r="AI324" s="10986"/>
      <c r="AJ324" s="10987"/>
      <c r="AK324" s="10988"/>
      <c r="AL324" s="10989"/>
      <c r="AM324" s="10990"/>
      <c r="AN324" s="10991"/>
      <c r="AO324" s="10992"/>
      <c r="AP324" s="10993"/>
      <c r="AQ324" s="10994"/>
      <c r="AR324" s="10995"/>
      <c r="AS324" s="10996"/>
      <c r="AT324" s="10997"/>
      <c r="AU324" s="10998"/>
      <c r="AV324" s="10999"/>
      <c r="AW324" s="11000"/>
      <c r="AX324" s="11001"/>
      <c r="AY324" s="11002"/>
      <c r="AZ324" s="11003"/>
      <c r="BA324" s="11004"/>
      <c r="BB324" s="11005"/>
      <c r="BC324" s="11006"/>
      <c r="BD324" s="11007"/>
      <c r="BE324" s="11008"/>
      <c r="BF324" s="11009"/>
      <c r="BG324" s="11010"/>
      <c r="BH324" s="11011"/>
      <c r="BI324" s="11012"/>
      <c r="BJ324" s="11013"/>
      <c r="BK324" s="11014"/>
      <c r="BL324" s="11015"/>
      <c r="BM324" s="11016"/>
      <c r="BN324" s="11017"/>
      <c r="BO324" s="11018"/>
      <c r="BP324" s="11019"/>
      <c r="BQ324" s="11020"/>
      <c r="BR324" s="11021"/>
      <c r="BS324" s="11022"/>
      <c r="BT324" s="11023"/>
      <c r="BU324" s="11024"/>
      <c r="BV324" s="11025"/>
      <c r="BW324" s="11026"/>
      <c r="BX324" s="11027"/>
      <c r="BY324" s="11028"/>
      <c r="BZ324" s="11029"/>
      <c r="CA324" s="11030"/>
      <c r="CB324" s="11031"/>
      <c r="CC324" s="11032"/>
      <c r="CD324" s="11033"/>
      <c r="CE324" s="11034"/>
      <c r="CF324" s="11035"/>
      <c r="CG324" s="11036"/>
      <c r="CH324" s="11037"/>
      <c r="CI324" s="11038"/>
      <c r="CJ324" s="11039"/>
      <c r="CK324" s="11040"/>
      <c r="CL324" s="11041"/>
      <c r="CM324" s="11042"/>
      <c r="CN324" s="11043"/>
      <c r="CO324" s="11044"/>
      <c r="CP324" s="11045"/>
      <c r="CQ324" s="11046"/>
      <c r="CR324" s="11047"/>
      <c r="CS324" s="11048"/>
      <c r="CT324" s="11049"/>
      <c r="CU324" s="11050"/>
      <c r="CV324" s="11051"/>
      <c r="CW324" s="11052"/>
      <c r="CX324" s="11053"/>
      <c r="CY324" s="11054"/>
      <c r="CZ324" s="11055"/>
      <c r="DA324" s="11056"/>
      <c r="DB324" s="11057"/>
      <c r="DC324" s="11058"/>
      <c r="DD324" s="11059"/>
      <c r="DE324" s="11060"/>
      <c r="DF324" s="11061"/>
      <c r="DG324" s="11062"/>
      <c r="DH324" s="3656"/>
      <c r="DI324" s="3908"/>
      <c r="DJ324" s="3908" t="str">
        <f>IF(T324="","",T324)</f>
        <v>Добавить группу потребителей</v>
      </c>
      <c r="DK324" s="3908"/>
      <c r="DL324" s="3908"/>
    </row>
    <row s="11063" customFormat="1" customHeight="1" ht="14.25">
      <c r="A325" s="3896"/>
      <c r="B325" s="3896"/>
      <c r="C325" s="3896"/>
      <c r="D325" s="3896"/>
      <c r="E325" s="3897"/>
      <c r="F325" s="3897" t="s">
        <v>178</v>
      </c>
      <c r="G325" s="3897"/>
      <c r="H325" s="3898"/>
      <c r="I325" s="3896"/>
      <c r="J325" s="3896"/>
      <c r="K325" s="3896"/>
      <c r="L325" s="3899"/>
      <c r="M325" s="3900"/>
      <c r="N325" s="3900"/>
      <c r="O325" s="3647"/>
      <c r="P325" s="4114"/>
      <c r="Q325" s="4115"/>
      <c r="R325" s="4116"/>
      <c r="S325" s="11064"/>
      <c r="T325" s="11065" t="s">
        <v>735</v>
      </c>
      <c r="U325" s="11066"/>
      <c r="V325" s="11067"/>
      <c r="W325" s="11068"/>
      <c r="X325" s="11069"/>
      <c r="Y325" s="11070"/>
      <c r="Z325" s="11071"/>
      <c r="AA325" s="11072"/>
      <c r="AB325" s="11073"/>
      <c r="AC325" s="11074"/>
      <c r="AD325" s="11075"/>
      <c r="AE325" s="11076"/>
      <c r="AF325" s="11077"/>
      <c r="AG325" s="11078"/>
      <c r="AH325" s="11079"/>
      <c r="AI325" s="11080"/>
      <c r="AJ325" s="11081"/>
      <c r="AK325" s="11082"/>
      <c r="AL325" s="11083"/>
      <c r="AM325" s="11084"/>
      <c r="AN325" s="11085"/>
      <c r="AO325" s="11086"/>
      <c r="AP325" s="11087"/>
      <c r="AQ325" s="11088"/>
      <c r="AR325" s="11089"/>
      <c r="AS325" s="11090"/>
      <c r="AT325" s="11091"/>
      <c r="AU325" s="11092"/>
      <c r="AV325" s="11093"/>
      <c r="AW325" s="11094"/>
      <c r="AX325" s="11095"/>
      <c r="AY325" s="11096"/>
      <c r="AZ325" s="11097"/>
      <c r="BA325" s="11098"/>
      <c r="BB325" s="11099"/>
      <c r="BC325" s="11100"/>
      <c r="BD325" s="11101"/>
      <c r="BE325" s="11102"/>
      <c r="BF325" s="11103"/>
      <c r="BG325" s="11104"/>
      <c r="BH325" s="11105"/>
      <c r="BI325" s="11106"/>
      <c r="BJ325" s="11107"/>
      <c r="BK325" s="11108"/>
      <c r="BL325" s="11109"/>
      <c r="BM325" s="11110"/>
      <c r="BN325" s="11111"/>
      <c r="BO325" s="11112"/>
      <c r="BP325" s="11113"/>
      <c r="BQ325" s="11114"/>
      <c r="BR325" s="11115"/>
      <c r="BS325" s="11116"/>
      <c r="BT325" s="11117"/>
      <c r="BU325" s="11118"/>
      <c r="BV325" s="11119"/>
      <c r="BW325" s="11120"/>
      <c r="BX325" s="11121"/>
      <c r="BY325" s="11122"/>
      <c r="BZ325" s="11123"/>
      <c r="CA325" s="11124"/>
      <c r="CB325" s="11125"/>
      <c r="CC325" s="11126"/>
      <c r="CD325" s="11127"/>
      <c r="CE325" s="11128"/>
      <c r="CF325" s="11129"/>
      <c r="CG325" s="11130"/>
      <c r="CH325" s="11131"/>
      <c r="CI325" s="11132"/>
      <c r="CJ325" s="11133"/>
      <c r="CK325" s="11134"/>
      <c r="CL325" s="11135"/>
      <c r="CM325" s="11136"/>
      <c r="CN325" s="11137"/>
      <c r="CO325" s="11138"/>
      <c r="CP325" s="11139"/>
      <c r="CQ325" s="11140"/>
      <c r="CR325" s="11141"/>
      <c r="CS325" s="11142"/>
      <c r="CT325" s="11143"/>
      <c r="CU325" s="11144"/>
      <c r="CV325" s="11145"/>
      <c r="CW325" s="11146"/>
      <c r="CX325" s="11147"/>
      <c r="CY325" s="11148"/>
      <c r="CZ325" s="11149"/>
      <c r="DA325" s="11150"/>
      <c r="DB325" s="11151"/>
      <c r="DC325" s="11152"/>
      <c r="DD325" s="11153"/>
      <c r="DE325" s="11154"/>
      <c r="DF325" s="11155"/>
      <c r="DG325" s="11156"/>
      <c r="DH325" s="3656"/>
      <c r="DI325" s="3908"/>
      <c r="DJ325" s="3908" t="str">
        <f>IF(T325="","",T325)</f>
        <v>Добавить схему подключения</v>
      </c>
      <c r="DK325" s="3908"/>
      <c r="DL325" s="3908"/>
    </row>
    <row s="11157" customFormat="1" customHeight="1" ht="0.75">
      <c r="A326" s="4502"/>
      <c r="B326" s="4502"/>
      <c r="C326" s="4502"/>
      <c r="D326" s="4502"/>
      <c r="E326" s="3897"/>
      <c r="F326" s="3897" t="s">
        <v>178</v>
      </c>
      <c r="G326" s="3898"/>
      <c r="H326" s="4502"/>
      <c r="I326" s="4502"/>
      <c r="J326" s="4502"/>
      <c r="K326" s="4502"/>
      <c r="L326" s="4503"/>
      <c r="M326" s="4504"/>
      <c r="N326" s="4504"/>
      <c r="O326" s="3656"/>
      <c r="P326" s="4505"/>
      <c r="Q326" s="4506"/>
      <c r="R326" s="4505"/>
      <c r="S326" s="4507"/>
      <c r="T326" s="4508" t="s">
        <v>250</v>
      </c>
      <c r="U326" s="3645"/>
      <c r="V326" s="3645"/>
      <c r="W326" s="3645"/>
      <c r="X326" s="3645"/>
      <c r="Y326" s="3645"/>
      <c r="Z326" s="3645"/>
      <c r="AA326" s="3645"/>
      <c r="AB326" s="3645"/>
      <c r="AC326" s="3645"/>
      <c r="AD326" s="3645"/>
      <c r="AE326" s="3645"/>
      <c r="AF326" s="3645"/>
      <c r="AG326" s="3645"/>
      <c r="AH326" s="3645"/>
      <c r="AI326" s="3645"/>
      <c r="AJ326" s="3645"/>
      <c r="AK326" s="3645"/>
      <c r="AL326" s="3645"/>
      <c r="AM326" s="3645"/>
      <c r="AN326" s="3645"/>
      <c r="AO326" s="3645"/>
      <c r="AP326" s="3645"/>
      <c r="AQ326" s="3645"/>
      <c r="AR326" s="3645"/>
      <c r="AS326" s="3645"/>
      <c r="AT326" s="3645"/>
      <c r="AU326" s="3645"/>
      <c r="AV326" s="3645"/>
      <c r="AW326" s="3645"/>
      <c r="AX326" s="3645"/>
      <c r="AY326" s="3645"/>
      <c r="AZ326" s="3645"/>
      <c r="BA326" s="3645"/>
      <c r="BB326" s="3645"/>
      <c r="BC326" s="3645"/>
      <c r="BD326" s="3645"/>
      <c r="BE326" s="3645"/>
      <c r="BF326" s="3645"/>
      <c r="BG326" s="3645"/>
      <c r="BH326" s="3645"/>
      <c r="BI326" s="3645"/>
      <c r="BJ326" s="3645"/>
      <c r="BK326" s="3645"/>
      <c r="BL326" s="3645"/>
      <c r="BM326" s="3645"/>
      <c r="BN326" s="3645"/>
      <c r="BO326" s="3645"/>
      <c r="BP326" s="3645"/>
      <c r="BQ326" s="3645"/>
      <c r="BR326" s="3645"/>
      <c r="BS326" s="3645"/>
      <c r="BT326" s="3645"/>
      <c r="BU326" s="3645"/>
      <c r="BV326" s="3645"/>
      <c r="BW326" s="3645"/>
      <c r="BX326" s="3645"/>
      <c r="BY326" s="3645"/>
      <c r="BZ326" s="3645"/>
      <c r="CA326" s="3645"/>
      <c r="CB326" s="3645"/>
      <c r="CC326" s="3645"/>
      <c r="CD326" s="3645"/>
      <c r="CE326" s="3645"/>
      <c r="CF326" s="3645"/>
      <c r="CG326" s="3645"/>
      <c r="CH326" s="3645"/>
      <c r="CI326" s="3645"/>
      <c r="CJ326" s="3645"/>
      <c r="CK326" s="3645"/>
      <c r="CL326" s="3645"/>
      <c r="CM326" s="3645"/>
      <c r="CN326" s="3645"/>
      <c r="CO326" s="3645"/>
      <c r="CP326" s="3645"/>
      <c r="CQ326" s="3645"/>
      <c r="CR326" s="3645"/>
      <c r="CS326" s="3645"/>
      <c r="CT326" s="3645"/>
      <c r="CU326" s="3645"/>
      <c r="CV326" s="3645"/>
      <c r="CW326" s="3645"/>
      <c r="CX326" s="3645"/>
      <c r="CY326" s="3645"/>
      <c r="CZ326" s="3645"/>
      <c r="DA326" s="3645"/>
      <c r="DB326" s="3645"/>
      <c r="DC326" s="3645"/>
      <c r="DD326" s="3645"/>
      <c r="DE326" s="3645"/>
      <c r="DF326" s="3645"/>
      <c r="DG326" s="3645"/>
      <c r="DH326" s="3656"/>
      <c r="DI326" s="3908"/>
      <c r="DJ326" s="3908" t="str">
        <f>IF(T326="","",T326)</f>
        <v>Добавить источник для дифференциации</v>
      </c>
      <c r="DK326" s="3908"/>
      <c r="DL326" s="3908"/>
    </row>
    <row s="11158" customFormat="1" customHeight="1" ht="0.75">
      <c r="A327" s="4502"/>
      <c r="B327" s="4502"/>
      <c r="C327" s="4502"/>
      <c r="D327" s="4502"/>
      <c r="E327" s="3897"/>
      <c r="F327" s="3898" t="s">
        <v>178</v>
      </c>
      <c r="G327" s="4502"/>
      <c r="H327" s="4502"/>
      <c r="I327" s="4502"/>
      <c r="J327" s="4502"/>
      <c r="K327" s="4502"/>
      <c r="L327" s="4503"/>
      <c r="M327" s="4510"/>
      <c r="N327" s="4510"/>
      <c r="O327" s="3656"/>
      <c r="P327" s="4505"/>
      <c r="Q327" s="4506"/>
      <c r="R327" s="4505"/>
      <c r="S327" s="4511"/>
      <c r="T327" s="4512" t="s">
        <v>251</v>
      </c>
      <c r="U327" s="3646"/>
      <c r="V327" s="3646"/>
      <c r="W327" s="3646"/>
      <c r="X327" s="3646"/>
      <c r="Y327" s="3646"/>
      <c r="Z327" s="3646"/>
      <c r="AA327" s="3646"/>
      <c r="AB327" s="3646"/>
      <c r="AC327" s="3646"/>
      <c r="AD327" s="3646"/>
      <c r="AE327" s="3646"/>
      <c r="AF327" s="3646"/>
      <c r="AG327" s="3646"/>
      <c r="AH327" s="3646"/>
      <c r="AI327" s="3646"/>
      <c r="AJ327" s="3646"/>
      <c r="AK327" s="3646"/>
      <c r="AL327" s="3646"/>
      <c r="AM327" s="3646"/>
      <c r="AN327" s="3646"/>
      <c r="AO327" s="3646"/>
      <c r="AP327" s="3646"/>
      <c r="AQ327" s="3646"/>
      <c r="AR327" s="3646"/>
      <c r="AS327" s="3646"/>
      <c r="AT327" s="3646"/>
      <c r="AU327" s="3646"/>
      <c r="AV327" s="3646"/>
      <c r="AW327" s="3646"/>
      <c r="AX327" s="3646"/>
      <c r="AY327" s="3646"/>
      <c r="AZ327" s="3646"/>
      <c r="BA327" s="3646"/>
      <c r="BB327" s="3646"/>
      <c r="BC327" s="3646"/>
      <c r="BD327" s="3646"/>
      <c r="BE327" s="3646"/>
      <c r="BF327" s="3646"/>
      <c r="BG327" s="3646"/>
      <c r="BH327" s="3646"/>
      <c r="BI327" s="3646"/>
      <c r="BJ327" s="3646"/>
      <c r="BK327" s="3646"/>
      <c r="BL327" s="3646"/>
      <c r="BM327" s="3646"/>
      <c r="BN327" s="3646"/>
      <c r="BO327" s="3646"/>
      <c r="BP327" s="3646"/>
      <c r="BQ327" s="3646"/>
      <c r="BR327" s="3646"/>
      <c r="BS327" s="3646"/>
      <c r="BT327" s="3646"/>
      <c r="BU327" s="3646"/>
      <c r="BV327" s="3646"/>
      <c r="BW327" s="3646"/>
      <c r="BX327" s="3646"/>
      <c r="BY327" s="3646"/>
      <c r="BZ327" s="3646"/>
      <c r="CA327" s="3646"/>
      <c r="CB327" s="3646"/>
      <c r="CC327" s="3646"/>
      <c r="CD327" s="3646"/>
      <c r="CE327" s="3646"/>
      <c r="CF327" s="3646"/>
      <c r="CG327" s="3646"/>
      <c r="CH327" s="3646"/>
      <c r="CI327" s="3646"/>
      <c r="CJ327" s="3646"/>
      <c r="CK327" s="3646"/>
      <c r="CL327" s="3646"/>
      <c r="CM327" s="3646"/>
      <c r="CN327" s="3646"/>
      <c r="CO327" s="3646"/>
      <c r="CP327" s="3646"/>
      <c r="CQ327" s="3646"/>
      <c r="CR327" s="3646"/>
      <c r="CS327" s="3646"/>
      <c r="CT327" s="3646"/>
      <c r="CU327" s="3646"/>
      <c r="CV327" s="3646"/>
      <c r="CW327" s="3646"/>
      <c r="CX327" s="3646"/>
      <c r="CY327" s="3646"/>
      <c r="CZ327" s="3646"/>
      <c r="DA327" s="3646"/>
      <c r="DB327" s="3646"/>
      <c r="DC327" s="3646"/>
      <c r="DD327" s="3646"/>
      <c r="DE327" s="3646"/>
      <c r="DF327" s="3646"/>
      <c r="DG327" s="3646"/>
      <c r="DH327" s="3656"/>
      <c r="DI327" s="3908"/>
      <c r="DJ327" s="3908" t="str">
        <f>IF(T327="","",T327)</f>
        <v>Добавить централизованную систему для дифференциации</v>
      </c>
      <c r="DK327" s="3908"/>
      <c r="DL327" s="3908"/>
    </row>
    <row s="11159" customFormat="1" customHeight="1" ht="21">
      <c r="A328" s="3896"/>
      <c r="B328" s="3896" t="s">
        <v>326</v>
      </c>
      <c r="C328" s="3896"/>
      <c r="D328" s="3896"/>
      <c r="E328" s="3897"/>
      <c r="F328" s="3898" t="s">
        <v>119</v>
      </c>
      <c r="G328" s="3896"/>
      <c r="H328" s="3896"/>
      <c r="I328" s="3896"/>
      <c r="J328" s="3896"/>
      <c r="K328" s="3896"/>
      <c r="L328" s="3899"/>
      <c r="M328" s="3900"/>
      <c r="N328" s="3900"/>
      <c r="O328" s="3900"/>
      <c r="P328" s="4211"/>
      <c r="Q328" s="3902"/>
      <c r="R328" s="3903"/>
      <c r="S328" s="3904" t="str">
        <f>INDEX(PT_DIFFERENTIATION_NUM_TER,MATCH(B328,PT_DIFFERENTIATION_TER_ID,0))</f>
        <v>1.20</v>
      </c>
      <c r="T328" s="4212" t="s">
        <v>719</v>
      </c>
      <c r="U328" s="3906"/>
      <c r="V328" s="3414"/>
      <c r="W328" s="3415"/>
      <c r="X328" s="3415"/>
      <c r="Y328" s="3415"/>
      <c r="Z328" s="3415"/>
      <c r="AA328" s="3415"/>
      <c r="AB328" s="3415"/>
      <c r="AC328" s="3416"/>
      <c r="AD328" s="3414" t="str">
        <f>INDEX(PT_DIFFERENTIATION_TER,MATCH(B328,PT_DIFFERENTIATION_TER_ID,0))</f>
        <v>Территория 20</v>
      </c>
      <c r="AE328" s="3415"/>
      <c r="AF328" s="3415"/>
      <c r="AG328" s="3415"/>
      <c r="AH328" s="3415"/>
      <c r="AI328" s="3415"/>
      <c r="AJ328" s="3415"/>
      <c r="AK328" s="3415"/>
      <c r="AL328" s="3414"/>
      <c r="AM328" s="3415"/>
      <c r="AN328" s="3415"/>
      <c r="AO328" s="3415"/>
      <c r="AP328" s="3415"/>
      <c r="AQ328" s="3415"/>
      <c r="AR328" s="3415"/>
      <c r="AS328" s="3416"/>
      <c r="AT328" s="3414"/>
      <c r="AU328" s="3415"/>
      <c r="AV328" s="3415"/>
      <c r="AW328" s="3415"/>
      <c r="AX328" s="3415"/>
      <c r="AY328" s="3415"/>
      <c r="AZ328" s="3415"/>
      <c r="BA328" s="3416"/>
      <c r="BB328" s="3414"/>
      <c r="BC328" s="3415"/>
      <c r="BD328" s="3415"/>
      <c r="BE328" s="3415"/>
      <c r="BF328" s="3415"/>
      <c r="BG328" s="3415"/>
      <c r="BH328" s="3415"/>
      <c r="BI328" s="3416"/>
      <c r="BJ328" s="3414"/>
      <c r="BK328" s="3415"/>
      <c r="BL328" s="3415"/>
      <c r="BM328" s="3415"/>
      <c r="BN328" s="3415"/>
      <c r="BO328" s="3415"/>
      <c r="BP328" s="3415"/>
      <c r="BQ328" s="3416"/>
      <c r="BR328" s="3414"/>
      <c r="BS328" s="3415"/>
      <c r="BT328" s="3415"/>
      <c r="BU328" s="3415"/>
      <c r="BV328" s="3415"/>
      <c r="BW328" s="3415"/>
      <c r="BX328" s="3415"/>
      <c r="BY328" s="3416"/>
      <c r="BZ328" s="3414"/>
      <c r="CA328" s="3415"/>
      <c r="CB328" s="3415"/>
      <c r="CC328" s="3415"/>
      <c r="CD328" s="3415"/>
      <c r="CE328" s="3415"/>
      <c r="CF328" s="3415"/>
      <c r="CG328" s="3416"/>
      <c r="CH328" s="3414"/>
      <c r="CI328" s="3415"/>
      <c r="CJ328" s="3415"/>
      <c r="CK328" s="3415"/>
      <c r="CL328" s="3415"/>
      <c r="CM328" s="3415"/>
      <c r="CN328" s="3415"/>
      <c r="CO328" s="3416"/>
      <c r="CP328" s="3414"/>
      <c r="CQ328" s="3415"/>
      <c r="CR328" s="3415"/>
      <c r="CS328" s="3415"/>
      <c r="CT328" s="3415"/>
      <c r="CU328" s="3415"/>
      <c r="CV328" s="3415"/>
      <c r="CW328" s="3416"/>
      <c r="CX328" s="3414"/>
      <c r="CY328" s="3415"/>
      <c r="CZ328" s="3415"/>
      <c r="DA328" s="3415"/>
      <c r="DB328" s="3415"/>
      <c r="DC328" s="3415"/>
      <c r="DD328" s="3415"/>
      <c r="DE328" s="3416"/>
      <c r="DF328" s="3416"/>
      <c r="DG328" s="3907" t="s">
        <v>720</v>
      </c>
      <c r="DH328" s="3656"/>
      <c r="DI328" s="3908"/>
      <c r="DJ328" s="3908" t="str">
        <f>IF(T328="","",T328)</f>
        <v>Территория действия тарифа</v>
      </c>
      <c r="DK328" s="3908"/>
      <c r="DL328" s="3908"/>
    </row>
    <row s="11160" customFormat="1" customHeight="1" ht="23.25">
      <c r="A329" s="3896"/>
      <c r="B329" s="3896"/>
      <c r="C329" s="3896" t="s">
        <v>327</v>
      </c>
      <c r="D329" s="3896"/>
      <c r="E329" s="3897"/>
      <c r="F329" s="3897" t="s">
        <v>183</v>
      </c>
      <c r="G329" s="3898">
        <v>1</v>
      </c>
      <c r="H329" s="3896"/>
      <c r="I329" s="3896"/>
      <c r="J329" s="3896"/>
      <c r="K329" s="3896"/>
      <c r="L329" s="3899"/>
      <c r="M329" s="3900"/>
      <c r="N329" s="3900"/>
      <c r="O329" s="3900"/>
      <c r="P329" s="3901"/>
      <c r="Q329" s="3902"/>
      <c r="R329" s="3903"/>
      <c r="S329" s="3904" t="str">
        <f>INDEX(PT_DIFFERENTIATION_NUM_CS,MATCH(C329,PT_DIFFERENTIATION_CS_ID,0))</f>
        <v>1.20.1</v>
      </c>
      <c r="T329" s="4214" t="s">
        <v>721</v>
      </c>
      <c r="U329" s="3906"/>
      <c r="V329" s="3414"/>
      <c r="W329" s="3415"/>
      <c r="X329" s="3415"/>
      <c r="Y329" s="3415"/>
      <c r="Z329" s="3415"/>
      <c r="AA329" s="3415"/>
      <c r="AB329" s="3415"/>
      <c r="AC329" s="3416"/>
      <c r="AD329" s="3414" t="str">
        <f>INDEX(PT_DIFFERENTIATION_CS,MATCH(C329,PT_DIFFERENTIATION_CS_ID,0))</f>
        <v>без дифференциации</v>
      </c>
      <c r="AE329" s="3415"/>
      <c r="AF329" s="3415"/>
      <c r="AG329" s="3415"/>
      <c r="AH329" s="3415"/>
      <c r="AI329" s="3415"/>
      <c r="AJ329" s="3415"/>
      <c r="AK329" s="3415"/>
      <c r="AL329" s="3414"/>
      <c r="AM329" s="3415"/>
      <c r="AN329" s="3415"/>
      <c r="AO329" s="3415"/>
      <c r="AP329" s="3415"/>
      <c r="AQ329" s="3415"/>
      <c r="AR329" s="3415"/>
      <c r="AS329" s="3416"/>
      <c r="AT329" s="3414"/>
      <c r="AU329" s="3415"/>
      <c r="AV329" s="3415"/>
      <c r="AW329" s="3415"/>
      <c r="AX329" s="3415"/>
      <c r="AY329" s="3415"/>
      <c r="AZ329" s="3415"/>
      <c r="BA329" s="3416"/>
      <c r="BB329" s="3414"/>
      <c r="BC329" s="3415"/>
      <c r="BD329" s="3415"/>
      <c r="BE329" s="3415"/>
      <c r="BF329" s="3415"/>
      <c r="BG329" s="3415"/>
      <c r="BH329" s="3415"/>
      <c r="BI329" s="3416"/>
      <c r="BJ329" s="3414"/>
      <c r="BK329" s="3415"/>
      <c r="BL329" s="3415"/>
      <c r="BM329" s="3415"/>
      <c r="BN329" s="3415"/>
      <c r="BO329" s="3415"/>
      <c r="BP329" s="3415"/>
      <c r="BQ329" s="3416"/>
      <c r="BR329" s="3414"/>
      <c r="BS329" s="3415"/>
      <c r="BT329" s="3415"/>
      <c r="BU329" s="3415"/>
      <c r="BV329" s="3415"/>
      <c r="BW329" s="3415"/>
      <c r="BX329" s="3415"/>
      <c r="BY329" s="3416"/>
      <c r="BZ329" s="3414"/>
      <c r="CA329" s="3415"/>
      <c r="CB329" s="3415"/>
      <c r="CC329" s="3415"/>
      <c r="CD329" s="3415"/>
      <c r="CE329" s="3415"/>
      <c r="CF329" s="3415"/>
      <c r="CG329" s="3416"/>
      <c r="CH329" s="3414"/>
      <c r="CI329" s="3415"/>
      <c r="CJ329" s="3415"/>
      <c r="CK329" s="3415"/>
      <c r="CL329" s="3415"/>
      <c r="CM329" s="3415"/>
      <c r="CN329" s="3415"/>
      <c r="CO329" s="3416"/>
      <c r="CP329" s="3414"/>
      <c r="CQ329" s="3415"/>
      <c r="CR329" s="3415"/>
      <c r="CS329" s="3415"/>
      <c r="CT329" s="3415"/>
      <c r="CU329" s="3415"/>
      <c r="CV329" s="3415"/>
      <c r="CW329" s="3416"/>
      <c r="CX329" s="3414"/>
      <c r="CY329" s="3415"/>
      <c r="CZ329" s="3415"/>
      <c r="DA329" s="3415"/>
      <c r="DB329" s="3415"/>
      <c r="DC329" s="3415"/>
      <c r="DD329" s="3415"/>
      <c r="DE329" s="3416"/>
      <c r="DF329" s="3416"/>
      <c r="DG329" s="3907" t="s">
        <v>722</v>
      </c>
      <c r="DH329" s="3656"/>
      <c r="DI329" s="3908"/>
      <c r="DJ329" s="3908" t="str">
        <f>IF(T329="","",T329)</f>
        <v>Наименование системы теплоснабжения </v>
      </c>
      <c r="DK329" s="3908"/>
      <c r="DL329" s="3908"/>
    </row>
    <row s="11161" customFormat="1" customHeight="1" ht="21">
      <c r="A330" s="3896"/>
      <c r="B330" s="3896"/>
      <c r="C330" s="3896"/>
      <c r="D330" s="3896" t="s">
        <v>328</v>
      </c>
      <c r="E330" s="3897"/>
      <c r="F330" s="3897" t="s">
        <v>183</v>
      </c>
      <c r="G330" s="3897"/>
      <c r="H330" s="3898">
        <v>1</v>
      </c>
      <c r="I330" s="3896"/>
      <c r="J330" s="3896"/>
      <c r="K330" s="3896"/>
      <c r="L330" s="3899"/>
      <c r="M330" s="3900"/>
      <c r="N330" s="3900"/>
      <c r="O330" s="3900"/>
      <c r="P330" s="3901"/>
      <c r="Q330" s="3902"/>
      <c r="R330" s="3903"/>
      <c r="S330" s="3904" t="str">
        <f>INDEX(PT_DIFFERENTIATION_NUM_IST_TE,MATCH(D330,PT_DIFFERENTIATION_IST_TE_ID,0))</f>
        <v>1.20.1.1</v>
      </c>
      <c r="T330" s="3905" t="s">
        <v>723</v>
      </c>
      <c r="U330" s="3906"/>
      <c r="V330" s="3414"/>
      <c r="W330" s="3415"/>
      <c r="X330" s="3415"/>
      <c r="Y330" s="3415"/>
      <c r="Z330" s="3415"/>
      <c r="AA330" s="3415"/>
      <c r="AB330" s="3415"/>
      <c r="AC330" s="3416"/>
      <c r="AD330" s="3414" t="str">
        <f>INDEX(PT_DIFFERENTIATION_IST_TE,MATCH(D330,PT_DIFFERENTIATION_IST_TE_ID,0))</f>
        <v>нп Лейпи</v>
      </c>
      <c r="AE330" s="3415"/>
      <c r="AF330" s="3415"/>
      <c r="AG330" s="3415"/>
      <c r="AH330" s="3415"/>
      <c r="AI330" s="3415"/>
      <c r="AJ330" s="3415"/>
      <c r="AK330" s="3415"/>
      <c r="AL330" s="3414"/>
      <c r="AM330" s="3415"/>
      <c r="AN330" s="3415"/>
      <c r="AO330" s="3415"/>
      <c r="AP330" s="3415"/>
      <c r="AQ330" s="3415"/>
      <c r="AR330" s="3415"/>
      <c r="AS330" s="3416"/>
      <c r="AT330" s="3414"/>
      <c r="AU330" s="3415"/>
      <c r="AV330" s="3415"/>
      <c r="AW330" s="3415"/>
      <c r="AX330" s="3415"/>
      <c r="AY330" s="3415"/>
      <c r="AZ330" s="3415"/>
      <c r="BA330" s="3416"/>
      <c r="BB330" s="3414"/>
      <c r="BC330" s="3415"/>
      <c r="BD330" s="3415"/>
      <c r="BE330" s="3415"/>
      <c r="BF330" s="3415"/>
      <c r="BG330" s="3415"/>
      <c r="BH330" s="3415"/>
      <c r="BI330" s="3416"/>
      <c r="BJ330" s="3414"/>
      <c r="BK330" s="3415"/>
      <c r="BL330" s="3415"/>
      <c r="BM330" s="3415"/>
      <c r="BN330" s="3415"/>
      <c r="BO330" s="3415"/>
      <c r="BP330" s="3415"/>
      <c r="BQ330" s="3416"/>
      <c r="BR330" s="3414"/>
      <c r="BS330" s="3415"/>
      <c r="BT330" s="3415"/>
      <c r="BU330" s="3415"/>
      <c r="BV330" s="3415"/>
      <c r="BW330" s="3415"/>
      <c r="BX330" s="3415"/>
      <c r="BY330" s="3416"/>
      <c r="BZ330" s="3414"/>
      <c r="CA330" s="3415"/>
      <c r="CB330" s="3415"/>
      <c r="CC330" s="3415"/>
      <c r="CD330" s="3415"/>
      <c r="CE330" s="3415"/>
      <c r="CF330" s="3415"/>
      <c r="CG330" s="3416"/>
      <c r="CH330" s="3414"/>
      <c r="CI330" s="3415"/>
      <c r="CJ330" s="3415"/>
      <c r="CK330" s="3415"/>
      <c r="CL330" s="3415"/>
      <c r="CM330" s="3415"/>
      <c r="CN330" s="3415"/>
      <c r="CO330" s="3416"/>
      <c r="CP330" s="3414"/>
      <c r="CQ330" s="3415"/>
      <c r="CR330" s="3415"/>
      <c r="CS330" s="3415"/>
      <c r="CT330" s="3415"/>
      <c r="CU330" s="3415"/>
      <c r="CV330" s="3415"/>
      <c r="CW330" s="3416"/>
      <c r="CX330" s="3414"/>
      <c r="CY330" s="3415"/>
      <c r="CZ330" s="3415"/>
      <c r="DA330" s="3415"/>
      <c r="DB330" s="3415"/>
      <c r="DC330" s="3415"/>
      <c r="DD330" s="3415"/>
      <c r="DE330" s="3416"/>
      <c r="DF330" s="3416"/>
      <c r="DG330" s="3907" t="s">
        <v>724</v>
      </c>
      <c r="DH330" s="3656"/>
      <c r="DI330" s="3908"/>
      <c r="DJ330" s="3908" t="str">
        <f>IF(T330="","",T330)</f>
        <v>Источник тепловой энергии  </v>
      </c>
      <c r="DK330" s="3908"/>
      <c r="DL330" s="3908"/>
    </row>
    <row s="11162" customFormat="1" customHeight="1" ht="47.25">
      <c r="A331" s="3896"/>
      <c r="B331" s="3896"/>
      <c r="C331" s="3896"/>
      <c r="D331" s="3896"/>
      <c r="E331" s="3897"/>
      <c r="F331" s="3897" t="s">
        <v>183</v>
      </c>
      <c r="G331" s="3897"/>
      <c r="H331" s="3897"/>
      <c r="I331" s="3910" t="str">
        <f>S330&amp;".1"</f>
        <v>1.20.1.1.1</v>
      </c>
      <c r="J331" s="3896"/>
      <c r="K331" s="3896"/>
      <c r="L331" s="3899" t="s">
        <v>725</v>
      </c>
      <c r="M331" s="3647"/>
      <c r="N331" s="3911"/>
      <c r="O331" s="3911"/>
      <c r="P331" s="3912">
        <v>1</v>
      </c>
      <c r="Q331" s="3912"/>
      <c r="R331" s="3913"/>
      <c r="S331" s="3904" t="str">
        <f>$I331</f>
        <v>1.20.1.1.1</v>
      </c>
      <c r="T331" s="3914" t="s">
        <v>726</v>
      </c>
      <c r="U331" s="3906"/>
      <c r="V331" s="3419"/>
      <c r="W331" s="3420"/>
      <c r="X331" s="3420"/>
      <c r="Y331" s="3420"/>
      <c r="Z331" s="3420"/>
      <c r="AA331" s="3420"/>
      <c r="AB331" s="3420"/>
      <c r="AC331" s="3421"/>
      <c r="AD331" s="3419" t="s">
        <v>768</v>
      </c>
      <c r="AE331" s="3420"/>
      <c r="AF331" s="3420"/>
      <c r="AG331" s="3420"/>
      <c r="AH331" s="3420"/>
      <c r="AI331" s="3420"/>
      <c r="AJ331" s="3420"/>
      <c r="AK331" s="3420"/>
      <c r="AL331" s="3419"/>
      <c r="AM331" s="3420"/>
      <c r="AN331" s="3420"/>
      <c r="AO331" s="3420"/>
      <c r="AP331" s="3420"/>
      <c r="AQ331" s="3420"/>
      <c r="AR331" s="3420"/>
      <c r="AS331" s="3421"/>
      <c r="AT331" s="3419"/>
      <c r="AU331" s="3420"/>
      <c r="AV331" s="3420"/>
      <c r="AW331" s="3420"/>
      <c r="AX331" s="3420"/>
      <c r="AY331" s="3420"/>
      <c r="AZ331" s="3420"/>
      <c r="BA331" s="3421"/>
      <c r="BB331" s="3419"/>
      <c r="BC331" s="3420"/>
      <c r="BD331" s="3420"/>
      <c r="BE331" s="3420"/>
      <c r="BF331" s="3420"/>
      <c r="BG331" s="3420"/>
      <c r="BH331" s="3420"/>
      <c r="BI331" s="3421"/>
      <c r="BJ331" s="3419"/>
      <c r="BK331" s="3420"/>
      <c r="BL331" s="3420"/>
      <c r="BM331" s="3420"/>
      <c r="BN331" s="3420"/>
      <c r="BO331" s="3420"/>
      <c r="BP331" s="3420"/>
      <c r="BQ331" s="3421"/>
      <c r="BR331" s="3419"/>
      <c r="BS331" s="3420"/>
      <c r="BT331" s="3420"/>
      <c r="BU331" s="3420"/>
      <c r="BV331" s="3420"/>
      <c r="BW331" s="3420"/>
      <c r="BX331" s="3420"/>
      <c r="BY331" s="3421"/>
      <c r="BZ331" s="3419"/>
      <c r="CA331" s="3420"/>
      <c r="CB331" s="3420"/>
      <c r="CC331" s="3420"/>
      <c r="CD331" s="3420"/>
      <c r="CE331" s="3420"/>
      <c r="CF331" s="3420"/>
      <c r="CG331" s="3421"/>
      <c r="CH331" s="3419"/>
      <c r="CI331" s="3420"/>
      <c r="CJ331" s="3420"/>
      <c r="CK331" s="3420"/>
      <c r="CL331" s="3420"/>
      <c r="CM331" s="3420"/>
      <c r="CN331" s="3420"/>
      <c r="CO331" s="3421"/>
      <c r="CP331" s="3419"/>
      <c r="CQ331" s="3420"/>
      <c r="CR331" s="3420"/>
      <c r="CS331" s="3420"/>
      <c r="CT331" s="3420"/>
      <c r="CU331" s="3420"/>
      <c r="CV331" s="3420"/>
      <c r="CW331" s="3421"/>
      <c r="CX331" s="3419"/>
      <c r="CY331" s="3420"/>
      <c r="CZ331" s="3420"/>
      <c r="DA331" s="3420"/>
      <c r="DB331" s="3420"/>
      <c r="DC331" s="3420"/>
      <c r="DD331" s="3420"/>
      <c r="DE331" s="3421"/>
      <c r="DF331" s="3421"/>
      <c r="DG331" s="3907" t="s">
        <v>727</v>
      </c>
      <c r="DH331" s="3656"/>
      <c r="DI331" s="3908"/>
      <c r="DJ331" s="3908" t="str">
        <f>IF(T331="","",T331)</f>
        <v>Схема подключения теплопотребляющей установки к коллектору источника тепловой энергии</v>
      </c>
      <c r="DK331" s="3908"/>
      <c r="DL331" s="3908"/>
    </row>
    <row s="11163" customFormat="1" customHeight="1" ht="21">
      <c r="A332" s="3896"/>
      <c r="B332" s="3896"/>
      <c r="C332" s="3896"/>
      <c r="D332" s="3896"/>
      <c r="E332" s="3897"/>
      <c r="F332" s="3897" t="s">
        <v>183</v>
      </c>
      <c r="G332" s="3897"/>
      <c r="H332" s="3897"/>
      <c r="I332" s="3916"/>
      <c r="J332" s="3910" t="str">
        <f>I331&amp;".1"</f>
        <v>1.20.1.1.1.1</v>
      </c>
      <c r="K332" s="3896"/>
      <c r="L332" s="3899" t="s">
        <v>728</v>
      </c>
      <c r="M332" s="3647"/>
      <c r="N332" s="3647"/>
      <c r="O332" s="3911"/>
      <c r="P332" s="3912"/>
      <c r="Q332" s="3912">
        <v>1</v>
      </c>
      <c r="R332" s="3917"/>
      <c r="S332" s="3904" t="str">
        <f>$J332</f>
        <v>1.20.1.1.1.1</v>
      </c>
      <c r="T332" s="3918" t="s">
        <v>729</v>
      </c>
      <c r="U332" s="3906"/>
      <c r="V332" s="3419"/>
      <c r="W332" s="3420"/>
      <c r="X332" s="3420"/>
      <c r="Y332" s="3420"/>
      <c r="Z332" s="3420"/>
      <c r="AA332" s="3420"/>
      <c r="AB332" s="3420"/>
      <c r="AC332" s="3421"/>
      <c r="AD332" s="3419" t="s">
        <v>769</v>
      </c>
      <c r="AE332" s="3420"/>
      <c r="AF332" s="3420"/>
      <c r="AG332" s="3420"/>
      <c r="AH332" s="3420"/>
      <c r="AI332" s="3420"/>
      <c r="AJ332" s="3420"/>
      <c r="AK332" s="3420"/>
      <c r="AL332" s="3419"/>
      <c r="AM332" s="3420"/>
      <c r="AN332" s="3420"/>
      <c r="AO332" s="3420"/>
      <c r="AP332" s="3420"/>
      <c r="AQ332" s="3420"/>
      <c r="AR332" s="3420"/>
      <c r="AS332" s="3421"/>
      <c r="AT332" s="3419"/>
      <c r="AU332" s="3420"/>
      <c r="AV332" s="3420"/>
      <c r="AW332" s="3420"/>
      <c r="AX332" s="3420"/>
      <c r="AY332" s="3420"/>
      <c r="AZ332" s="3420"/>
      <c r="BA332" s="3421"/>
      <c r="BB332" s="3419"/>
      <c r="BC332" s="3420"/>
      <c r="BD332" s="3420"/>
      <c r="BE332" s="3420"/>
      <c r="BF332" s="3420"/>
      <c r="BG332" s="3420"/>
      <c r="BH332" s="3420"/>
      <c r="BI332" s="3421"/>
      <c r="BJ332" s="3419"/>
      <c r="BK332" s="3420"/>
      <c r="BL332" s="3420"/>
      <c r="BM332" s="3420"/>
      <c r="BN332" s="3420"/>
      <c r="BO332" s="3420"/>
      <c r="BP332" s="3420"/>
      <c r="BQ332" s="3421"/>
      <c r="BR332" s="3419"/>
      <c r="BS332" s="3420"/>
      <c r="BT332" s="3420"/>
      <c r="BU332" s="3420"/>
      <c r="BV332" s="3420"/>
      <c r="BW332" s="3420"/>
      <c r="BX332" s="3420"/>
      <c r="BY332" s="3421"/>
      <c r="BZ332" s="3419"/>
      <c r="CA332" s="3420"/>
      <c r="CB332" s="3420"/>
      <c r="CC332" s="3420"/>
      <c r="CD332" s="3420"/>
      <c r="CE332" s="3420"/>
      <c r="CF332" s="3420"/>
      <c r="CG332" s="3421"/>
      <c r="CH332" s="3419"/>
      <c r="CI332" s="3420"/>
      <c r="CJ332" s="3420"/>
      <c r="CK332" s="3420"/>
      <c r="CL332" s="3420"/>
      <c r="CM332" s="3420"/>
      <c r="CN332" s="3420"/>
      <c r="CO332" s="3421"/>
      <c r="CP332" s="3419"/>
      <c r="CQ332" s="3420"/>
      <c r="CR332" s="3420"/>
      <c r="CS332" s="3420"/>
      <c r="CT332" s="3420"/>
      <c r="CU332" s="3420"/>
      <c r="CV332" s="3420"/>
      <c r="CW332" s="3421"/>
      <c r="CX332" s="3419"/>
      <c r="CY332" s="3420"/>
      <c r="CZ332" s="3420"/>
      <c r="DA332" s="3420"/>
      <c r="DB332" s="3420"/>
      <c r="DC332" s="3420"/>
      <c r="DD332" s="3420"/>
      <c r="DE332" s="3421"/>
      <c r="DF332" s="3421"/>
      <c r="DG332" s="3907" t="s">
        <v>730</v>
      </c>
      <c r="DH332" s="3656"/>
      <c r="DI332" s="3908"/>
      <c r="DJ332" s="3908" t="str">
        <f>IF(T332="","",T332)</f>
        <v>Группа потребителей</v>
      </c>
      <c r="DK332" s="3908"/>
      <c r="DL332" s="3908"/>
    </row>
    <row s="11164" customFormat="1" customHeight="1" ht="21">
      <c r="A333" s="3896"/>
      <c r="B333" s="3896"/>
      <c r="C333" s="3896"/>
      <c r="D333" s="3896"/>
      <c r="E333" s="3897"/>
      <c r="F333" s="3897" t="s">
        <v>183</v>
      </c>
      <c r="G333" s="3897"/>
      <c r="H333" s="3897"/>
      <c r="I333" s="3916"/>
      <c r="J333" s="3916"/>
      <c r="K333" s="3910" t="str">
        <f>J332&amp;".1"</f>
        <v>1.20.1.1.1.1.1</v>
      </c>
      <c r="L333" s="3899" t="s">
        <v>731</v>
      </c>
      <c r="M333" s="3647"/>
      <c r="N333" s="3647"/>
      <c r="O333" s="3647"/>
      <c r="P333" s="3912"/>
      <c r="Q333" s="3912"/>
      <c r="R333" s="3917">
        <v>1</v>
      </c>
      <c r="S333" s="3904" t="str">
        <f>$K333</f>
        <v>1.20.1.1.1.1.1</v>
      </c>
      <c r="T333" s="3920" t="s">
        <v>770</v>
      </c>
      <c r="U333" s="3906"/>
      <c r="V333" s="3422"/>
      <c r="W333" s="3423"/>
      <c r="X333" s="3422"/>
      <c r="Y333" s="3424"/>
      <c r="Z333" s="3425"/>
      <c r="AA333" s="2871" t="s">
        <v>61</v>
      </c>
      <c r="AB333" s="3425"/>
      <c r="AC333" s="2871" t="s">
        <v>61</v>
      </c>
      <c r="AD333" s="3422">
        <v>5211.17</v>
      </c>
      <c r="AE333" s="3423"/>
      <c r="AF333" s="3422"/>
      <c r="AG333" s="3424"/>
      <c r="AH333" s="3425">
        <v>45292</v>
      </c>
      <c r="AI333" s="2871" t="s">
        <v>61</v>
      </c>
      <c r="AJ333" s="3425">
        <v>45473</v>
      </c>
      <c r="AK333" s="2871" t="s">
        <v>61</v>
      </c>
      <c r="AL333" s="3422">
        <v>5493.65</v>
      </c>
      <c r="AM333" s="3423"/>
      <c r="AN333" s="3422"/>
      <c r="AO333" s="3424"/>
      <c r="AP333" s="3425">
        <v>45474</v>
      </c>
      <c r="AQ333" s="2871" t="s">
        <v>61</v>
      </c>
      <c r="AR333" s="3425">
        <v>45657</v>
      </c>
      <c r="AS333" s="2871" t="s">
        <v>61</v>
      </c>
      <c r="AT333" s="3422">
        <v>5407.73</v>
      </c>
      <c r="AU333" s="3423"/>
      <c r="AV333" s="3422"/>
      <c r="AW333" s="3424"/>
      <c r="AX333" s="3425">
        <v>45658</v>
      </c>
      <c r="AY333" s="2871" t="s">
        <v>61</v>
      </c>
      <c r="AZ333" s="3425">
        <v>45838</v>
      </c>
      <c r="BA333" s="2871" t="s">
        <v>61</v>
      </c>
      <c r="BB333" s="3422">
        <v>5407.73</v>
      </c>
      <c r="BC333" s="3423"/>
      <c r="BD333" s="3422"/>
      <c r="BE333" s="3424"/>
      <c r="BF333" s="3425">
        <v>45839</v>
      </c>
      <c r="BG333" s="2871" t="s">
        <v>61</v>
      </c>
      <c r="BH333" s="3425">
        <v>46022</v>
      </c>
      <c r="BI333" s="2871" t="s">
        <v>61</v>
      </c>
      <c r="BJ333" s="3422">
        <v>5407.73</v>
      </c>
      <c r="BK333" s="3423"/>
      <c r="BL333" s="3422"/>
      <c r="BM333" s="3424"/>
      <c r="BN333" s="3425">
        <v>46023</v>
      </c>
      <c r="BO333" s="2871" t="s">
        <v>61</v>
      </c>
      <c r="BP333" s="3425">
        <v>46203</v>
      </c>
      <c r="BQ333" s="2871" t="s">
        <v>61</v>
      </c>
      <c r="BR333" s="3422">
        <v>5624.04</v>
      </c>
      <c r="BS333" s="3423"/>
      <c r="BT333" s="3422"/>
      <c r="BU333" s="3424"/>
      <c r="BV333" s="3425">
        <v>46204</v>
      </c>
      <c r="BW333" s="2871" t="s">
        <v>61</v>
      </c>
      <c r="BX333" s="3425">
        <v>46387</v>
      </c>
      <c r="BY333" s="2871" t="s">
        <v>61</v>
      </c>
      <c r="BZ333" s="3422">
        <v>5624.04</v>
      </c>
      <c r="CA333" s="3423"/>
      <c r="CB333" s="3422"/>
      <c r="CC333" s="3424"/>
      <c r="CD333" s="3425">
        <v>46388</v>
      </c>
      <c r="CE333" s="2871" t="s">
        <v>61</v>
      </c>
      <c r="CF333" s="3425">
        <v>46568</v>
      </c>
      <c r="CG333" s="2871" t="s">
        <v>61</v>
      </c>
      <c r="CH333" s="3422">
        <v>5728.27</v>
      </c>
      <c r="CI333" s="3423"/>
      <c r="CJ333" s="3422"/>
      <c r="CK333" s="3424"/>
      <c r="CL333" s="3425">
        <v>46569</v>
      </c>
      <c r="CM333" s="2871" t="s">
        <v>61</v>
      </c>
      <c r="CN333" s="3425">
        <v>46752</v>
      </c>
      <c r="CO333" s="2871" t="s">
        <v>61</v>
      </c>
      <c r="CP333" s="3422">
        <v>5728.27</v>
      </c>
      <c r="CQ333" s="3423"/>
      <c r="CR333" s="3422"/>
      <c r="CS333" s="3424"/>
      <c r="CT333" s="3425">
        <v>46753</v>
      </c>
      <c r="CU333" s="2871" t="s">
        <v>61</v>
      </c>
      <c r="CV333" s="3425">
        <v>46934</v>
      </c>
      <c r="CW333" s="2871" t="s">
        <v>61</v>
      </c>
      <c r="CX333" s="3422">
        <v>5924.09</v>
      </c>
      <c r="CY333" s="3423"/>
      <c r="CZ333" s="3422"/>
      <c r="DA333" s="3424"/>
      <c r="DB333" s="3425">
        <v>46935</v>
      </c>
      <c r="DC333" s="2871" t="s">
        <v>61</v>
      </c>
      <c r="DD333" s="3425">
        <v>47118</v>
      </c>
      <c r="DE333" s="2871" t="s">
        <v>61</v>
      </c>
      <c r="DF333" s="3423"/>
      <c r="DG333" s="3921" t="s">
        <v>732</v>
      </c>
      <c r="DH333" s="3656">
        <f>STRCHECKDATE(V334:DF334)</f>
      </c>
      <c r="DI333" s="3908"/>
      <c r="DJ333" s="3908" t="str">
        <f>IF(T333="","",T333)</f>
        <v>вода</v>
      </c>
      <c r="DK333" s="3908"/>
      <c r="DL333" s="3908"/>
    </row>
    <row s="11165" customFormat="1" customHeight="1" ht="0.75">
      <c r="A334" s="3896"/>
      <c r="B334" s="3896"/>
      <c r="C334" s="3896"/>
      <c r="D334" s="3896"/>
      <c r="E334" s="3897"/>
      <c r="F334" s="3897" t="s">
        <v>183</v>
      </c>
      <c r="G334" s="3897"/>
      <c r="H334" s="3897"/>
      <c r="I334" s="3916"/>
      <c r="J334" s="3916"/>
      <c r="K334" s="3910"/>
      <c r="L334" s="3899"/>
      <c r="M334" s="3647"/>
      <c r="N334" s="3647"/>
      <c r="O334" s="3647"/>
      <c r="P334" s="3912"/>
      <c r="Q334" s="3912"/>
      <c r="R334" s="3917"/>
      <c r="S334" s="3923"/>
      <c r="T334" s="3906"/>
      <c r="U334" s="3906"/>
      <c r="V334" s="3423"/>
      <c r="W334" s="3423"/>
      <c r="X334" s="3423"/>
      <c r="Y334" s="3427" t="str">
        <f>Z333&amp;"-"&amp;AB333</f>
        <v>-</v>
      </c>
      <c r="Z334" s="3428"/>
      <c r="AA334" s="2871"/>
      <c r="AB334" s="3428"/>
      <c r="AC334" s="2871"/>
      <c r="AD334" s="3423"/>
      <c r="AE334" s="3423"/>
      <c r="AF334" s="3423"/>
      <c r="AG334" s="3427" t="str">
        <f>AH333&amp;"-"&amp;AJ333</f>
        <v>45292-45473</v>
      </c>
      <c r="AH334" s="3428"/>
      <c r="AI334" s="2871"/>
      <c r="AJ334" s="3428"/>
      <c r="AK334" s="2871"/>
      <c r="AL334" s="3423"/>
      <c r="AM334" s="3423"/>
      <c r="AN334" s="3423"/>
      <c r="AO334" s="3427" t="str">
        <f>AP333&amp;"-"&amp;AR333</f>
        <v>45474-45657</v>
      </c>
      <c r="AP334" s="3428"/>
      <c r="AQ334" s="2871"/>
      <c r="AR334" s="3428"/>
      <c r="AS334" s="2871"/>
      <c r="AT334" s="3423"/>
      <c r="AU334" s="3423"/>
      <c r="AV334" s="3423"/>
      <c r="AW334" s="3427" t="str">
        <f>AX333&amp;"-"&amp;AZ333</f>
        <v>45658-45838</v>
      </c>
      <c r="AX334" s="3428"/>
      <c r="AY334" s="2871"/>
      <c r="AZ334" s="3428"/>
      <c r="BA334" s="2871"/>
      <c r="BB334" s="3423"/>
      <c r="BC334" s="3423"/>
      <c r="BD334" s="3423"/>
      <c r="BE334" s="3427" t="str">
        <f>BF333&amp;"-"&amp;BH333</f>
        <v>45839-46022</v>
      </c>
      <c r="BF334" s="3428"/>
      <c r="BG334" s="2871"/>
      <c r="BH334" s="3428"/>
      <c r="BI334" s="2871"/>
      <c r="BJ334" s="3423"/>
      <c r="BK334" s="3423"/>
      <c r="BL334" s="3423"/>
      <c r="BM334" s="3427" t="str">
        <f>BN333&amp;"-"&amp;BP333</f>
        <v>46023-46203</v>
      </c>
      <c r="BN334" s="3428"/>
      <c r="BO334" s="2871"/>
      <c r="BP334" s="3428"/>
      <c r="BQ334" s="2871"/>
      <c r="BR334" s="3423"/>
      <c r="BS334" s="3423"/>
      <c r="BT334" s="3423"/>
      <c r="BU334" s="3427" t="str">
        <f>BV333&amp;"-"&amp;BX333</f>
        <v>46204-46387</v>
      </c>
      <c r="BV334" s="3428"/>
      <c r="BW334" s="2871"/>
      <c r="BX334" s="3428"/>
      <c r="BY334" s="2871"/>
      <c r="BZ334" s="3423"/>
      <c r="CA334" s="3423"/>
      <c r="CB334" s="3423"/>
      <c r="CC334" s="3427" t="str">
        <f>CD333&amp;"-"&amp;CF333</f>
        <v>46388-46568</v>
      </c>
      <c r="CD334" s="3428"/>
      <c r="CE334" s="2871"/>
      <c r="CF334" s="3428"/>
      <c r="CG334" s="2871"/>
      <c r="CH334" s="3423"/>
      <c r="CI334" s="3423"/>
      <c r="CJ334" s="3423"/>
      <c r="CK334" s="3427" t="str">
        <f>CL333&amp;"-"&amp;CN333</f>
        <v>46569-46752</v>
      </c>
      <c r="CL334" s="3428"/>
      <c r="CM334" s="2871"/>
      <c r="CN334" s="3428"/>
      <c r="CO334" s="2871"/>
      <c r="CP334" s="3423"/>
      <c r="CQ334" s="3423"/>
      <c r="CR334" s="3423"/>
      <c r="CS334" s="3427" t="str">
        <f>CT333&amp;"-"&amp;CV333</f>
        <v>46753-46934</v>
      </c>
      <c r="CT334" s="3428"/>
      <c r="CU334" s="2871"/>
      <c r="CV334" s="3428"/>
      <c r="CW334" s="2871"/>
      <c r="CX334" s="3423"/>
      <c r="CY334" s="3423"/>
      <c r="CZ334" s="3423"/>
      <c r="DA334" s="3427" t="str">
        <f>DB333&amp;"-"&amp;DD333</f>
        <v>46935-47118</v>
      </c>
      <c r="DB334" s="3428"/>
      <c r="DC334" s="2871"/>
      <c r="DD334" s="3428"/>
      <c r="DE334" s="2871"/>
      <c r="DF334" s="3423"/>
      <c r="DG334" s="3924"/>
      <c r="DH334" s="3656"/>
      <c r="DI334" s="3908"/>
      <c r="DJ334" s="3908" t="str">
        <f>IF(T334="","",T334)</f>
        <v/>
      </c>
      <c r="DK334" s="3908"/>
      <c r="DL334" s="3908"/>
    </row>
    <row s="11166" customFormat="1" customHeight="1" ht="15">
      <c r="A335" s="3896"/>
      <c r="B335" s="3896"/>
      <c r="C335" s="3896"/>
      <c r="D335" s="3896"/>
      <c r="E335" s="3897"/>
      <c r="F335" s="3897" t="s">
        <v>183</v>
      </c>
      <c r="G335" s="3897"/>
      <c r="H335" s="3897"/>
      <c r="I335" s="3916"/>
      <c r="J335" s="3910"/>
      <c r="K335" s="3896"/>
      <c r="L335" s="3899"/>
      <c r="M335" s="3647"/>
      <c r="N335" s="3647"/>
      <c r="O335" s="3911"/>
      <c r="P335" s="3912"/>
      <c r="Q335" s="3912"/>
      <c r="R335" s="3913"/>
      <c r="S335" s="11167"/>
      <c r="T335" s="11168" t="s">
        <v>733</v>
      </c>
      <c r="U335" s="11169"/>
      <c r="V335" s="11170"/>
      <c r="W335" s="11171"/>
      <c r="X335" s="11172"/>
      <c r="Y335" s="11173"/>
      <c r="Z335" s="11174"/>
      <c r="AA335" s="11175"/>
      <c r="AB335" s="11176"/>
      <c r="AC335" s="11177"/>
      <c r="AD335" s="11178"/>
      <c r="AE335" s="11179"/>
      <c r="AF335" s="11180"/>
      <c r="AG335" s="11181"/>
      <c r="AH335" s="11182"/>
      <c r="AI335" s="11183"/>
      <c r="AJ335" s="11184"/>
      <c r="AK335" s="11185"/>
      <c r="AL335" s="11186"/>
      <c r="AM335" s="11187"/>
      <c r="AN335" s="11188"/>
      <c r="AO335" s="11189"/>
      <c r="AP335" s="11190"/>
      <c r="AQ335" s="11191"/>
      <c r="AR335" s="11192"/>
      <c r="AS335" s="11193"/>
      <c r="AT335" s="11194"/>
      <c r="AU335" s="11195"/>
      <c r="AV335" s="11196"/>
      <c r="AW335" s="11197"/>
      <c r="AX335" s="11198"/>
      <c r="AY335" s="11199"/>
      <c r="AZ335" s="11200"/>
      <c r="BA335" s="11201"/>
      <c r="BB335" s="11202"/>
      <c r="BC335" s="11203"/>
      <c r="BD335" s="11204"/>
      <c r="BE335" s="11205"/>
      <c r="BF335" s="11206"/>
      <c r="BG335" s="11207"/>
      <c r="BH335" s="11208"/>
      <c r="BI335" s="11209"/>
      <c r="BJ335" s="11210"/>
      <c r="BK335" s="11211"/>
      <c r="BL335" s="11212"/>
      <c r="BM335" s="11213"/>
      <c r="BN335" s="11214"/>
      <c r="BO335" s="11215"/>
      <c r="BP335" s="11216"/>
      <c r="BQ335" s="11217"/>
      <c r="BR335" s="11218"/>
      <c r="BS335" s="11219"/>
      <c r="BT335" s="11220"/>
      <c r="BU335" s="11221"/>
      <c r="BV335" s="11222"/>
      <c r="BW335" s="11223"/>
      <c r="BX335" s="11224"/>
      <c r="BY335" s="11225"/>
      <c r="BZ335" s="11226"/>
      <c r="CA335" s="11227"/>
      <c r="CB335" s="11228"/>
      <c r="CC335" s="11229"/>
      <c r="CD335" s="11230"/>
      <c r="CE335" s="11231"/>
      <c r="CF335" s="11232"/>
      <c r="CG335" s="11233"/>
      <c r="CH335" s="11234"/>
      <c r="CI335" s="11235"/>
      <c r="CJ335" s="11236"/>
      <c r="CK335" s="11237"/>
      <c r="CL335" s="11238"/>
      <c r="CM335" s="11239"/>
      <c r="CN335" s="11240"/>
      <c r="CO335" s="11241"/>
      <c r="CP335" s="11242"/>
      <c r="CQ335" s="11243"/>
      <c r="CR335" s="11244"/>
      <c r="CS335" s="11245"/>
      <c r="CT335" s="11246"/>
      <c r="CU335" s="11247"/>
      <c r="CV335" s="11248"/>
      <c r="CW335" s="11249"/>
      <c r="CX335" s="11250"/>
      <c r="CY335" s="11251"/>
      <c r="CZ335" s="11252"/>
      <c r="DA335" s="11253"/>
      <c r="DB335" s="11254"/>
      <c r="DC335" s="11255"/>
      <c r="DD335" s="11256"/>
      <c r="DE335" s="11257"/>
      <c r="DF335" s="11258"/>
      <c r="DG335" s="4018"/>
      <c r="DH335" s="3656"/>
      <c r="DI335" s="3908"/>
      <c r="DJ335" s="3908" t="str">
        <f>IF(T335="","",T335)</f>
        <v>Добавить вид теплоносителя (параметры теплоносителя)</v>
      </c>
      <c r="DK335" s="3908"/>
      <c r="DL335" s="3908"/>
    </row>
    <row s="11259" customFormat="1" customHeight="1" ht="15">
      <c r="A336" s="3896"/>
      <c r="B336" s="3896"/>
      <c r="C336" s="3896"/>
      <c r="D336" s="3896"/>
      <c r="E336" s="3897"/>
      <c r="F336" s="3897" t="s">
        <v>183</v>
      </c>
      <c r="G336" s="3897"/>
      <c r="H336" s="3897"/>
      <c r="I336" s="3910"/>
      <c r="J336" s="3896"/>
      <c r="K336" s="3896"/>
      <c r="L336" s="3899"/>
      <c r="M336" s="3647"/>
      <c r="N336" s="3911"/>
      <c r="O336" s="3911"/>
      <c r="P336" s="3912"/>
      <c r="Q336" s="3912"/>
      <c r="R336" s="3913"/>
      <c r="S336" s="11260"/>
      <c r="T336" s="11261" t="s">
        <v>734</v>
      </c>
      <c r="U336" s="11262"/>
      <c r="V336" s="11263"/>
      <c r="W336" s="11264"/>
      <c r="X336" s="11265"/>
      <c r="Y336" s="11266"/>
      <c r="Z336" s="11267"/>
      <c r="AA336" s="11268"/>
      <c r="AB336" s="11269"/>
      <c r="AC336" s="11270"/>
      <c r="AD336" s="11271"/>
      <c r="AE336" s="11272"/>
      <c r="AF336" s="11273"/>
      <c r="AG336" s="11274"/>
      <c r="AH336" s="11275"/>
      <c r="AI336" s="11276"/>
      <c r="AJ336" s="11277"/>
      <c r="AK336" s="11278"/>
      <c r="AL336" s="11279"/>
      <c r="AM336" s="11280"/>
      <c r="AN336" s="11281"/>
      <c r="AO336" s="11282"/>
      <c r="AP336" s="11283"/>
      <c r="AQ336" s="11284"/>
      <c r="AR336" s="11285"/>
      <c r="AS336" s="11286"/>
      <c r="AT336" s="11287"/>
      <c r="AU336" s="11288"/>
      <c r="AV336" s="11289"/>
      <c r="AW336" s="11290"/>
      <c r="AX336" s="11291"/>
      <c r="AY336" s="11292"/>
      <c r="AZ336" s="11293"/>
      <c r="BA336" s="11294"/>
      <c r="BB336" s="11295"/>
      <c r="BC336" s="11296"/>
      <c r="BD336" s="11297"/>
      <c r="BE336" s="11298"/>
      <c r="BF336" s="11299"/>
      <c r="BG336" s="11300"/>
      <c r="BH336" s="11301"/>
      <c r="BI336" s="11302"/>
      <c r="BJ336" s="11303"/>
      <c r="BK336" s="11304"/>
      <c r="BL336" s="11305"/>
      <c r="BM336" s="11306"/>
      <c r="BN336" s="11307"/>
      <c r="BO336" s="11308"/>
      <c r="BP336" s="11309"/>
      <c r="BQ336" s="11310"/>
      <c r="BR336" s="11311"/>
      <c r="BS336" s="11312"/>
      <c r="BT336" s="11313"/>
      <c r="BU336" s="11314"/>
      <c r="BV336" s="11315"/>
      <c r="BW336" s="11316"/>
      <c r="BX336" s="11317"/>
      <c r="BY336" s="11318"/>
      <c r="BZ336" s="11319"/>
      <c r="CA336" s="11320"/>
      <c r="CB336" s="11321"/>
      <c r="CC336" s="11322"/>
      <c r="CD336" s="11323"/>
      <c r="CE336" s="11324"/>
      <c r="CF336" s="11325"/>
      <c r="CG336" s="11326"/>
      <c r="CH336" s="11327"/>
      <c r="CI336" s="11328"/>
      <c r="CJ336" s="11329"/>
      <c r="CK336" s="11330"/>
      <c r="CL336" s="11331"/>
      <c r="CM336" s="11332"/>
      <c r="CN336" s="11333"/>
      <c r="CO336" s="11334"/>
      <c r="CP336" s="11335"/>
      <c r="CQ336" s="11336"/>
      <c r="CR336" s="11337"/>
      <c r="CS336" s="11338"/>
      <c r="CT336" s="11339"/>
      <c r="CU336" s="11340"/>
      <c r="CV336" s="11341"/>
      <c r="CW336" s="11342"/>
      <c r="CX336" s="11343"/>
      <c r="CY336" s="11344"/>
      <c r="CZ336" s="11345"/>
      <c r="DA336" s="11346"/>
      <c r="DB336" s="11347"/>
      <c r="DC336" s="11348"/>
      <c r="DD336" s="11349"/>
      <c r="DE336" s="11350"/>
      <c r="DF336" s="11351"/>
      <c r="DG336" s="11352"/>
      <c r="DH336" s="3656"/>
      <c r="DI336" s="3908"/>
      <c r="DJ336" s="3908" t="str">
        <f>IF(T336="","",T336)</f>
        <v>Добавить группу потребителей</v>
      </c>
      <c r="DK336" s="3908"/>
      <c r="DL336" s="3908"/>
    </row>
    <row s="11353" customFormat="1" customHeight="1" ht="14.25">
      <c r="A337" s="3896"/>
      <c r="B337" s="3896"/>
      <c r="C337" s="3896"/>
      <c r="D337" s="3896"/>
      <c r="E337" s="3897"/>
      <c r="F337" s="3897" t="s">
        <v>183</v>
      </c>
      <c r="G337" s="3897"/>
      <c r="H337" s="3898"/>
      <c r="I337" s="3896"/>
      <c r="J337" s="3896"/>
      <c r="K337" s="3896"/>
      <c r="L337" s="3899"/>
      <c r="M337" s="3900"/>
      <c r="N337" s="3900"/>
      <c r="O337" s="3647"/>
      <c r="P337" s="4114"/>
      <c r="Q337" s="4115"/>
      <c r="R337" s="4116"/>
      <c r="S337" s="11354"/>
      <c r="T337" s="11355" t="s">
        <v>735</v>
      </c>
      <c r="U337" s="11356"/>
      <c r="V337" s="11357"/>
      <c r="W337" s="11358"/>
      <c r="X337" s="11359"/>
      <c r="Y337" s="11360"/>
      <c r="Z337" s="11361"/>
      <c r="AA337" s="11362"/>
      <c r="AB337" s="11363"/>
      <c r="AC337" s="11364"/>
      <c r="AD337" s="11365"/>
      <c r="AE337" s="11366"/>
      <c r="AF337" s="11367"/>
      <c r="AG337" s="11368"/>
      <c r="AH337" s="11369"/>
      <c r="AI337" s="11370"/>
      <c r="AJ337" s="11371"/>
      <c r="AK337" s="11372"/>
      <c r="AL337" s="11373"/>
      <c r="AM337" s="11374"/>
      <c r="AN337" s="11375"/>
      <c r="AO337" s="11376"/>
      <c r="AP337" s="11377"/>
      <c r="AQ337" s="11378"/>
      <c r="AR337" s="11379"/>
      <c r="AS337" s="11380"/>
      <c r="AT337" s="11381"/>
      <c r="AU337" s="11382"/>
      <c r="AV337" s="11383"/>
      <c r="AW337" s="11384"/>
      <c r="AX337" s="11385"/>
      <c r="AY337" s="11386"/>
      <c r="AZ337" s="11387"/>
      <c r="BA337" s="11388"/>
      <c r="BB337" s="11389"/>
      <c r="BC337" s="11390"/>
      <c r="BD337" s="11391"/>
      <c r="BE337" s="11392"/>
      <c r="BF337" s="11393"/>
      <c r="BG337" s="11394"/>
      <c r="BH337" s="11395"/>
      <c r="BI337" s="11396"/>
      <c r="BJ337" s="11397"/>
      <c r="BK337" s="11398"/>
      <c r="BL337" s="11399"/>
      <c r="BM337" s="11400"/>
      <c r="BN337" s="11401"/>
      <c r="BO337" s="11402"/>
      <c r="BP337" s="11403"/>
      <c r="BQ337" s="11404"/>
      <c r="BR337" s="11405"/>
      <c r="BS337" s="11406"/>
      <c r="BT337" s="11407"/>
      <c r="BU337" s="11408"/>
      <c r="BV337" s="11409"/>
      <c r="BW337" s="11410"/>
      <c r="BX337" s="11411"/>
      <c r="BY337" s="11412"/>
      <c r="BZ337" s="11413"/>
      <c r="CA337" s="11414"/>
      <c r="CB337" s="11415"/>
      <c r="CC337" s="11416"/>
      <c r="CD337" s="11417"/>
      <c r="CE337" s="11418"/>
      <c r="CF337" s="11419"/>
      <c r="CG337" s="11420"/>
      <c r="CH337" s="11421"/>
      <c r="CI337" s="11422"/>
      <c r="CJ337" s="11423"/>
      <c r="CK337" s="11424"/>
      <c r="CL337" s="11425"/>
      <c r="CM337" s="11426"/>
      <c r="CN337" s="11427"/>
      <c r="CO337" s="11428"/>
      <c r="CP337" s="11429"/>
      <c r="CQ337" s="11430"/>
      <c r="CR337" s="11431"/>
      <c r="CS337" s="11432"/>
      <c r="CT337" s="11433"/>
      <c r="CU337" s="11434"/>
      <c r="CV337" s="11435"/>
      <c r="CW337" s="11436"/>
      <c r="CX337" s="11437"/>
      <c r="CY337" s="11438"/>
      <c r="CZ337" s="11439"/>
      <c r="DA337" s="11440"/>
      <c r="DB337" s="11441"/>
      <c r="DC337" s="11442"/>
      <c r="DD337" s="11443"/>
      <c r="DE337" s="11444"/>
      <c r="DF337" s="11445"/>
      <c r="DG337" s="11446"/>
      <c r="DH337" s="3656"/>
      <c r="DI337" s="3908"/>
      <c r="DJ337" s="3908" t="str">
        <f>IF(T337="","",T337)</f>
        <v>Добавить схему подключения</v>
      </c>
      <c r="DK337" s="3908"/>
      <c r="DL337" s="3908"/>
    </row>
    <row s="11447" customFormat="1" customHeight="1" ht="0.75">
      <c r="A338" s="4502"/>
      <c r="B338" s="4502"/>
      <c r="C338" s="4502"/>
      <c r="D338" s="4502"/>
      <c r="E338" s="3897"/>
      <c r="F338" s="3897" t="s">
        <v>183</v>
      </c>
      <c r="G338" s="3898"/>
      <c r="H338" s="4502"/>
      <c r="I338" s="4502"/>
      <c r="J338" s="4502"/>
      <c r="K338" s="4502"/>
      <c r="L338" s="4503"/>
      <c r="M338" s="4504"/>
      <c r="N338" s="4504"/>
      <c r="O338" s="3656"/>
      <c r="P338" s="4505"/>
      <c r="Q338" s="4506"/>
      <c r="R338" s="4505"/>
      <c r="S338" s="4507"/>
      <c r="T338" s="4508" t="s">
        <v>250</v>
      </c>
      <c r="U338" s="3645"/>
      <c r="V338" s="3645"/>
      <c r="W338" s="3645"/>
      <c r="X338" s="3645"/>
      <c r="Y338" s="3645"/>
      <c r="Z338" s="3645"/>
      <c r="AA338" s="3645"/>
      <c r="AB338" s="3645"/>
      <c r="AC338" s="3645"/>
      <c r="AD338" s="3645"/>
      <c r="AE338" s="3645"/>
      <c r="AF338" s="3645"/>
      <c r="AG338" s="3645"/>
      <c r="AH338" s="3645"/>
      <c r="AI338" s="3645"/>
      <c r="AJ338" s="3645"/>
      <c r="AK338" s="3645"/>
      <c r="AL338" s="3645"/>
      <c r="AM338" s="3645"/>
      <c r="AN338" s="3645"/>
      <c r="AO338" s="3645"/>
      <c r="AP338" s="3645"/>
      <c r="AQ338" s="3645"/>
      <c r="AR338" s="3645"/>
      <c r="AS338" s="3645"/>
      <c r="AT338" s="3645"/>
      <c r="AU338" s="3645"/>
      <c r="AV338" s="3645"/>
      <c r="AW338" s="3645"/>
      <c r="AX338" s="3645"/>
      <c r="AY338" s="3645"/>
      <c r="AZ338" s="3645"/>
      <c r="BA338" s="3645"/>
      <c r="BB338" s="3645"/>
      <c r="BC338" s="3645"/>
      <c r="BD338" s="3645"/>
      <c r="BE338" s="3645"/>
      <c r="BF338" s="3645"/>
      <c r="BG338" s="3645"/>
      <c r="BH338" s="3645"/>
      <c r="BI338" s="3645"/>
      <c r="BJ338" s="3645"/>
      <c r="BK338" s="3645"/>
      <c r="BL338" s="3645"/>
      <c r="BM338" s="3645"/>
      <c r="BN338" s="3645"/>
      <c r="BO338" s="3645"/>
      <c r="BP338" s="3645"/>
      <c r="BQ338" s="3645"/>
      <c r="BR338" s="3645"/>
      <c r="BS338" s="3645"/>
      <c r="BT338" s="3645"/>
      <c r="BU338" s="3645"/>
      <c r="BV338" s="3645"/>
      <c r="BW338" s="3645"/>
      <c r="BX338" s="3645"/>
      <c r="BY338" s="3645"/>
      <c r="BZ338" s="3645"/>
      <c r="CA338" s="3645"/>
      <c r="CB338" s="3645"/>
      <c r="CC338" s="3645"/>
      <c r="CD338" s="3645"/>
      <c r="CE338" s="3645"/>
      <c r="CF338" s="3645"/>
      <c r="CG338" s="3645"/>
      <c r="CH338" s="3645"/>
      <c r="CI338" s="3645"/>
      <c r="CJ338" s="3645"/>
      <c r="CK338" s="3645"/>
      <c r="CL338" s="3645"/>
      <c r="CM338" s="3645"/>
      <c r="CN338" s="3645"/>
      <c r="CO338" s="3645"/>
      <c r="CP338" s="3645"/>
      <c r="CQ338" s="3645"/>
      <c r="CR338" s="3645"/>
      <c r="CS338" s="3645"/>
      <c r="CT338" s="3645"/>
      <c r="CU338" s="3645"/>
      <c r="CV338" s="3645"/>
      <c r="CW338" s="3645"/>
      <c r="CX338" s="3645"/>
      <c r="CY338" s="3645"/>
      <c r="CZ338" s="3645"/>
      <c r="DA338" s="3645"/>
      <c r="DB338" s="3645"/>
      <c r="DC338" s="3645"/>
      <c r="DD338" s="3645"/>
      <c r="DE338" s="3645"/>
      <c r="DF338" s="3645"/>
      <c r="DG338" s="3645"/>
      <c r="DH338" s="3656"/>
      <c r="DI338" s="3908"/>
      <c r="DJ338" s="3908" t="str">
        <f>IF(T338="","",T338)</f>
        <v>Добавить источник для дифференциации</v>
      </c>
      <c r="DK338" s="3908"/>
      <c r="DL338" s="3908"/>
    </row>
    <row s="11448" customFormat="1" customHeight="1" ht="0.75">
      <c r="A339" s="4502"/>
      <c r="B339" s="4502"/>
      <c r="C339" s="4502"/>
      <c r="D339" s="4502"/>
      <c r="E339" s="3897"/>
      <c r="F339" s="3898" t="s">
        <v>183</v>
      </c>
      <c r="G339" s="4502"/>
      <c r="H339" s="4502"/>
      <c r="I339" s="4502"/>
      <c r="J339" s="4502"/>
      <c r="K339" s="4502"/>
      <c r="L339" s="4503"/>
      <c r="M339" s="4510"/>
      <c r="N339" s="4510"/>
      <c r="O339" s="3656"/>
      <c r="P339" s="4505"/>
      <c r="Q339" s="4506"/>
      <c r="R339" s="4505"/>
      <c r="S339" s="4511"/>
      <c r="T339" s="4512" t="s">
        <v>251</v>
      </c>
      <c r="U339" s="3646"/>
      <c r="V339" s="3646"/>
      <c r="W339" s="3646"/>
      <c r="X339" s="3646"/>
      <c r="Y339" s="3646"/>
      <c r="Z339" s="3646"/>
      <c r="AA339" s="3646"/>
      <c r="AB339" s="3646"/>
      <c r="AC339" s="3646"/>
      <c r="AD339" s="3646"/>
      <c r="AE339" s="3646"/>
      <c r="AF339" s="3646"/>
      <c r="AG339" s="3646"/>
      <c r="AH339" s="3646"/>
      <c r="AI339" s="3646"/>
      <c r="AJ339" s="3646"/>
      <c r="AK339" s="3646"/>
      <c r="AL339" s="3646"/>
      <c r="AM339" s="3646"/>
      <c r="AN339" s="3646"/>
      <c r="AO339" s="3646"/>
      <c r="AP339" s="3646"/>
      <c r="AQ339" s="3646"/>
      <c r="AR339" s="3646"/>
      <c r="AS339" s="3646"/>
      <c r="AT339" s="3646"/>
      <c r="AU339" s="3646"/>
      <c r="AV339" s="3646"/>
      <c r="AW339" s="3646"/>
      <c r="AX339" s="3646"/>
      <c r="AY339" s="3646"/>
      <c r="AZ339" s="3646"/>
      <c r="BA339" s="3646"/>
      <c r="BB339" s="3646"/>
      <c r="BC339" s="3646"/>
      <c r="BD339" s="3646"/>
      <c r="BE339" s="3646"/>
      <c r="BF339" s="3646"/>
      <c r="BG339" s="3646"/>
      <c r="BH339" s="3646"/>
      <c r="BI339" s="3646"/>
      <c r="BJ339" s="3646"/>
      <c r="BK339" s="3646"/>
      <c r="BL339" s="3646"/>
      <c r="BM339" s="3646"/>
      <c r="BN339" s="3646"/>
      <c r="BO339" s="3646"/>
      <c r="BP339" s="3646"/>
      <c r="BQ339" s="3646"/>
      <c r="BR339" s="3646"/>
      <c r="BS339" s="3646"/>
      <c r="BT339" s="3646"/>
      <c r="BU339" s="3646"/>
      <c r="BV339" s="3646"/>
      <c r="BW339" s="3646"/>
      <c r="BX339" s="3646"/>
      <c r="BY339" s="3646"/>
      <c r="BZ339" s="3646"/>
      <c r="CA339" s="3646"/>
      <c r="CB339" s="3646"/>
      <c r="CC339" s="3646"/>
      <c r="CD339" s="3646"/>
      <c r="CE339" s="3646"/>
      <c r="CF339" s="3646"/>
      <c r="CG339" s="3646"/>
      <c r="CH339" s="3646"/>
      <c r="CI339" s="3646"/>
      <c r="CJ339" s="3646"/>
      <c r="CK339" s="3646"/>
      <c r="CL339" s="3646"/>
      <c r="CM339" s="3646"/>
      <c r="CN339" s="3646"/>
      <c r="CO339" s="3646"/>
      <c r="CP339" s="3646"/>
      <c r="CQ339" s="3646"/>
      <c r="CR339" s="3646"/>
      <c r="CS339" s="3646"/>
      <c r="CT339" s="3646"/>
      <c r="CU339" s="3646"/>
      <c r="CV339" s="3646"/>
      <c r="CW339" s="3646"/>
      <c r="CX339" s="3646"/>
      <c r="CY339" s="3646"/>
      <c r="CZ339" s="3646"/>
      <c r="DA339" s="3646"/>
      <c r="DB339" s="3646"/>
      <c r="DC339" s="3646"/>
      <c r="DD339" s="3646"/>
      <c r="DE339" s="3646"/>
      <c r="DF339" s="3646"/>
      <c r="DG339" s="3646"/>
      <c r="DH339" s="3656"/>
      <c r="DI339" s="3908"/>
      <c r="DJ339" s="3908" t="str">
        <f>IF(T339="","",T339)</f>
        <v>Добавить централизованную систему для дифференциации</v>
      </c>
      <c r="DK339" s="3908"/>
      <c r="DL339" s="3908"/>
    </row>
    <row s="2612" customFormat="1" customHeight="1" ht="0.75">
      <c r="A340" s="1373" t="s">
        <v>244</v>
      </c>
      <c r="B340" s="1373"/>
      <c r="C340" s="1373"/>
      <c r="D340" s="1373"/>
      <c r="E340" s="2107"/>
      <c r="F340" s="1373"/>
      <c r="G340" s="1373"/>
      <c r="H340" s="1373"/>
      <c r="I340" s="1373"/>
      <c r="J340" s="1373"/>
      <c r="K340" s="1373"/>
      <c r="L340" s="1376"/>
      <c r="M340" s="1351"/>
      <c r="N340" s="1351"/>
      <c r="O340" s="524"/>
      <c r="P340" s="385"/>
      <c r="Q340" s="1374"/>
      <c r="R340" s="385"/>
      <c r="S340" s="1352"/>
      <c r="T340" s="1355" t="s">
        <v>329</v>
      </c>
      <c r="U340" s="1354"/>
      <c r="V340" s="1354"/>
      <c r="W340" s="1354"/>
      <c r="X340" s="1354"/>
      <c r="Y340" s="1354"/>
      <c r="Z340" s="1354"/>
      <c r="AA340" s="1354"/>
      <c r="AB340" s="1354"/>
      <c r="AC340" s="1354"/>
      <c r="AD340" s="1354"/>
      <c r="AE340" s="1354"/>
      <c r="AF340" s="1354"/>
      <c r="AG340" s="1354"/>
      <c r="AH340" s="1354"/>
      <c r="AI340" s="1354"/>
      <c r="AJ340" s="1354"/>
      <c r="AK340" s="1354"/>
      <c r="AL340" s="3646"/>
      <c r="AM340" s="3646"/>
      <c r="AN340" s="3646"/>
      <c r="AO340" s="3646"/>
      <c r="AP340" s="3646"/>
      <c r="AQ340" s="3646"/>
      <c r="AR340" s="3646"/>
      <c r="AS340" s="3646"/>
      <c r="AT340" s="3646"/>
      <c r="AU340" s="3646"/>
      <c r="AV340" s="3646"/>
      <c r="AW340" s="3646"/>
      <c r="AX340" s="3646"/>
      <c r="AY340" s="3646"/>
      <c r="AZ340" s="3646"/>
      <c r="BA340" s="3646"/>
      <c r="BB340" s="3646"/>
      <c r="BC340" s="3646"/>
      <c r="BD340" s="3646"/>
      <c r="BE340" s="3646"/>
      <c r="BF340" s="3646"/>
      <c r="BG340" s="3646"/>
      <c r="BH340" s="3646"/>
      <c r="BI340" s="3646"/>
      <c r="BJ340" s="3646"/>
      <c r="BK340" s="3646"/>
      <c r="BL340" s="3646"/>
      <c r="BM340" s="3646"/>
      <c r="BN340" s="3646"/>
      <c r="BO340" s="3646"/>
      <c r="BP340" s="3646"/>
      <c r="BQ340" s="3646"/>
      <c r="BR340" s="3646"/>
      <c r="BS340" s="3646"/>
      <c r="BT340" s="3646"/>
      <c r="BU340" s="3646"/>
      <c r="BV340" s="3646"/>
      <c r="BW340" s="3646"/>
      <c r="BX340" s="3646"/>
      <c r="BY340" s="3646"/>
      <c r="BZ340" s="3646"/>
      <c r="CA340" s="3646"/>
      <c r="CB340" s="3646"/>
      <c r="CC340" s="3646"/>
      <c r="CD340" s="3646"/>
      <c r="CE340" s="3646"/>
      <c r="CF340" s="3646"/>
      <c r="CG340" s="3646"/>
      <c r="CH340" s="3646"/>
      <c r="CI340" s="3646"/>
      <c r="CJ340" s="3646"/>
      <c r="CK340" s="3646"/>
      <c r="CL340" s="3646"/>
      <c r="CM340" s="3646"/>
      <c r="CN340" s="3646"/>
      <c r="CO340" s="3646"/>
      <c r="CP340" s="3646"/>
      <c r="CQ340" s="3646"/>
      <c r="CR340" s="3646"/>
      <c r="CS340" s="3646"/>
      <c r="CT340" s="3646"/>
      <c r="CU340" s="3646"/>
      <c r="CV340" s="3646"/>
      <c r="CW340" s="3646"/>
      <c r="CX340" s="3646"/>
      <c r="CY340" s="3646"/>
      <c r="CZ340" s="3646"/>
      <c r="DA340" s="3646"/>
      <c r="DB340" s="3646"/>
      <c r="DC340" s="3646"/>
      <c r="DD340" s="3646"/>
      <c r="DE340" s="3646"/>
      <c r="DF340" s="1354"/>
      <c r="DG340" s="1354"/>
      <c r="DI340" s="506"/>
      <c r="DJ340" s="506" t="str">
        <f>IF(T340="","",T340)</f>
        <v>Добавить территорию для дифференциации</v>
      </c>
      <c r="DK340" s="506"/>
      <c r="DL340" s="506"/>
    </row>
    <row s="11449" customFormat="1" customHeight="1" ht="21">
      <c r="A341" s="3896" t="s">
        <v>333</v>
      </c>
      <c r="B341" s="3896"/>
      <c r="C341" s="3896"/>
      <c r="D341" s="3896"/>
      <c r="E341" s="3898" t="s">
        <v>102</v>
      </c>
      <c r="F341" s="3896"/>
      <c r="G341" s="3896"/>
      <c r="H341" s="3896"/>
      <c r="I341" s="3896"/>
      <c r="J341" s="3896"/>
      <c r="K341" s="3896"/>
      <c r="L341" s="3899"/>
      <c r="M341" s="3900"/>
      <c r="N341" s="3900"/>
      <c r="O341" s="3900"/>
      <c r="P341" s="11450"/>
      <c r="Q341" s="4114"/>
      <c r="R341" s="4116"/>
      <c r="S341" s="3904" t="str">
        <f>INDEX(PT_DIFFERENTIATION_NUM_NTAR,MATCH(A341,PT_DIFFERENTIATION_NTAR_ID,0))</f>
        <v>2</v>
      </c>
      <c r="T341" s="11451" t="s">
        <v>207</v>
      </c>
      <c r="U341" s="3906"/>
      <c r="V341" s="3414"/>
      <c r="W341" s="3415"/>
      <c r="X341" s="3415"/>
      <c r="Y341" s="3415"/>
      <c r="Z341" s="3415"/>
      <c r="AA341" s="3415"/>
      <c r="AB341" s="3415"/>
      <c r="AC341" s="3416"/>
      <c r="AD341" s="3414" t="str">
        <f>INDEX(PT_DIFFERENTIATION_NTAR,MATCH(A341,PT_DIFFERENTIATION_NTAR_ID,0))</f>
        <v>Льготные тарифы на тепловую энергию, поставляемую группе потребителей "население"</v>
      </c>
      <c r="AE341" s="3415"/>
      <c r="AF341" s="3415"/>
      <c r="AG341" s="3415"/>
      <c r="AH341" s="3415"/>
      <c r="AI341" s="3415"/>
      <c r="AJ341" s="3415"/>
      <c r="AK341" s="3415"/>
      <c r="AL341" s="3414"/>
      <c r="AM341" s="3415"/>
      <c r="AN341" s="3415"/>
      <c r="AO341" s="3415"/>
      <c r="AP341" s="3415"/>
      <c r="AQ341" s="3415"/>
      <c r="AR341" s="3415"/>
      <c r="AS341" s="3416"/>
      <c r="AT341" s="3414"/>
      <c r="AU341" s="3415"/>
      <c r="AV341" s="3415"/>
      <c r="AW341" s="3415"/>
      <c r="AX341" s="3415"/>
      <c r="AY341" s="3415"/>
      <c r="AZ341" s="3415"/>
      <c r="BA341" s="3416"/>
      <c r="BB341" s="3414"/>
      <c r="BC341" s="3415"/>
      <c r="BD341" s="3415"/>
      <c r="BE341" s="3415"/>
      <c r="BF341" s="3415"/>
      <c r="BG341" s="3415"/>
      <c r="BH341" s="3415"/>
      <c r="BI341" s="3416"/>
      <c r="BJ341" s="3414"/>
      <c r="BK341" s="3415"/>
      <c r="BL341" s="3415"/>
      <c r="BM341" s="3415"/>
      <c r="BN341" s="3415"/>
      <c r="BO341" s="3415"/>
      <c r="BP341" s="3415"/>
      <c r="BQ341" s="3416"/>
      <c r="BR341" s="3414"/>
      <c r="BS341" s="3415"/>
      <c r="BT341" s="3415"/>
      <c r="BU341" s="3415"/>
      <c r="BV341" s="3415"/>
      <c r="BW341" s="3415"/>
      <c r="BX341" s="3415"/>
      <c r="BY341" s="3416"/>
      <c r="BZ341" s="3414"/>
      <c r="CA341" s="3415"/>
      <c r="CB341" s="3415"/>
      <c r="CC341" s="3415"/>
      <c r="CD341" s="3415"/>
      <c r="CE341" s="3415"/>
      <c r="CF341" s="3415"/>
      <c r="CG341" s="3416"/>
      <c r="CH341" s="3414"/>
      <c r="CI341" s="3415"/>
      <c r="CJ341" s="3415"/>
      <c r="CK341" s="3415"/>
      <c r="CL341" s="3415"/>
      <c r="CM341" s="3415"/>
      <c r="CN341" s="3415"/>
      <c r="CO341" s="3416"/>
      <c r="CP341" s="3414"/>
      <c r="CQ341" s="3415"/>
      <c r="CR341" s="3415"/>
      <c r="CS341" s="3415"/>
      <c r="CT341" s="3415"/>
      <c r="CU341" s="3415"/>
      <c r="CV341" s="3415"/>
      <c r="CW341" s="3416"/>
      <c r="CX341" s="3414"/>
      <c r="CY341" s="3415"/>
      <c r="CZ341" s="3415"/>
      <c r="DA341" s="3415"/>
      <c r="DB341" s="3415"/>
      <c r="DC341" s="3415"/>
      <c r="DD341" s="3415"/>
      <c r="DE341" s="3416"/>
      <c r="DF341" s="3416"/>
      <c r="DG341" s="3907" t="s">
        <v>718</v>
      </c>
      <c r="DH341" s="3656"/>
      <c r="DI341" s="3908"/>
      <c r="DJ341" s="3908" t="str">
        <f>IF(T341="","",T341)</f>
        <v>Наименование тарифа</v>
      </c>
      <c r="DK341" s="3908"/>
      <c r="DL341" s="3908"/>
    </row>
    <row s="11452" customFormat="1" customHeight="1" ht="21">
      <c r="A342" s="3896"/>
      <c r="B342" s="3896" t="s">
        <v>334</v>
      </c>
      <c r="C342" s="3896"/>
      <c r="D342" s="3896"/>
      <c r="E342" s="3897">
        <v>1</v>
      </c>
      <c r="F342" s="3898">
        <v>1</v>
      </c>
      <c r="G342" s="3896"/>
      <c r="H342" s="3896"/>
      <c r="I342" s="3896"/>
      <c r="J342" s="3896"/>
      <c r="K342" s="3896"/>
      <c r="L342" s="3899"/>
      <c r="M342" s="3900"/>
      <c r="N342" s="3900"/>
      <c r="O342" s="3900"/>
      <c r="P342" s="4211"/>
      <c r="Q342" s="3902"/>
      <c r="R342" s="3903"/>
      <c r="S342" s="3904" t="str">
        <f>INDEX(PT_DIFFERENTIATION_NUM_TER,MATCH(B342,PT_DIFFERENTIATION_TER_ID,0))</f>
        <v>2.1</v>
      </c>
      <c r="T342" s="4212" t="s">
        <v>719</v>
      </c>
      <c r="U342" s="3906"/>
      <c r="V342" s="3414"/>
      <c r="W342" s="3415"/>
      <c r="X342" s="3415"/>
      <c r="Y342" s="3415"/>
      <c r="Z342" s="3415"/>
      <c r="AA342" s="3415"/>
      <c r="AB342" s="3415"/>
      <c r="AC342" s="3416"/>
      <c r="AD342" s="3414" t="str">
        <f>INDEX(PT_DIFFERENTIATION_TER,MATCH(B342,PT_DIFFERENTIATION_TER_ID,0))</f>
        <v>Территория 1</v>
      </c>
      <c r="AE342" s="3415"/>
      <c r="AF342" s="3415"/>
      <c r="AG342" s="3415"/>
      <c r="AH342" s="3415"/>
      <c r="AI342" s="3415"/>
      <c r="AJ342" s="3415"/>
      <c r="AK342" s="3415"/>
      <c r="AL342" s="3414"/>
      <c r="AM342" s="3415"/>
      <c r="AN342" s="3415"/>
      <c r="AO342" s="3415"/>
      <c r="AP342" s="3415"/>
      <c r="AQ342" s="3415"/>
      <c r="AR342" s="3415"/>
      <c r="AS342" s="3416"/>
      <c r="AT342" s="3414"/>
      <c r="AU342" s="3415"/>
      <c r="AV342" s="3415"/>
      <c r="AW342" s="3415"/>
      <c r="AX342" s="3415"/>
      <c r="AY342" s="3415"/>
      <c r="AZ342" s="3415"/>
      <c r="BA342" s="3416"/>
      <c r="BB342" s="3414"/>
      <c r="BC342" s="3415"/>
      <c r="BD342" s="3415"/>
      <c r="BE342" s="3415"/>
      <c r="BF342" s="3415"/>
      <c r="BG342" s="3415"/>
      <c r="BH342" s="3415"/>
      <c r="BI342" s="3416"/>
      <c r="BJ342" s="3414"/>
      <c r="BK342" s="3415"/>
      <c r="BL342" s="3415"/>
      <c r="BM342" s="3415"/>
      <c r="BN342" s="3415"/>
      <c r="BO342" s="3415"/>
      <c r="BP342" s="3415"/>
      <c r="BQ342" s="3416"/>
      <c r="BR342" s="3414"/>
      <c r="BS342" s="3415"/>
      <c r="BT342" s="3415"/>
      <c r="BU342" s="3415"/>
      <c r="BV342" s="3415"/>
      <c r="BW342" s="3415"/>
      <c r="BX342" s="3415"/>
      <c r="BY342" s="3416"/>
      <c r="BZ342" s="3414"/>
      <c r="CA342" s="3415"/>
      <c r="CB342" s="3415"/>
      <c r="CC342" s="3415"/>
      <c r="CD342" s="3415"/>
      <c r="CE342" s="3415"/>
      <c r="CF342" s="3415"/>
      <c r="CG342" s="3416"/>
      <c r="CH342" s="3414"/>
      <c r="CI342" s="3415"/>
      <c r="CJ342" s="3415"/>
      <c r="CK342" s="3415"/>
      <c r="CL342" s="3415"/>
      <c r="CM342" s="3415"/>
      <c r="CN342" s="3415"/>
      <c r="CO342" s="3416"/>
      <c r="CP342" s="3414"/>
      <c r="CQ342" s="3415"/>
      <c r="CR342" s="3415"/>
      <c r="CS342" s="3415"/>
      <c r="CT342" s="3415"/>
      <c r="CU342" s="3415"/>
      <c r="CV342" s="3415"/>
      <c r="CW342" s="3416"/>
      <c r="CX342" s="3414"/>
      <c r="CY342" s="3415"/>
      <c r="CZ342" s="3415"/>
      <c r="DA342" s="3415"/>
      <c r="DB342" s="3415"/>
      <c r="DC342" s="3415"/>
      <c r="DD342" s="3415"/>
      <c r="DE342" s="3416"/>
      <c r="DF342" s="3416"/>
      <c r="DG342" s="3907" t="s">
        <v>720</v>
      </c>
      <c r="DH342" s="3656"/>
      <c r="DI342" s="3908"/>
      <c r="DJ342" s="3908" t="str">
        <f>IF(T342="","",T342)</f>
        <v>Территория действия тарифа</v>
      </c>
      <c r="DK342" s="3908"/>
      <c r="DL342" s="3908"/>
    </row>
    <row s="11453" customFormat="1" customHeight="1" ht="23.25">
      <c r="A343" s="3896"/>
      <c r="B343" s="3896"/>
      <c r="C343" s="3896" t="s">
        <v>335</v>
      </c>
      <c r="D343" s="3896"/>
      <c r="E343" s="3897">
        <v>1</v>
      </c>
      <c r="F343" s="3897"/>
      <c r="G343" s="3898">
        <v>1</v>
      </c>
      <c r="H343" s="3896"/>
      <c r="I343" s="3896"/>
      <c r="J343" s="3896"/>
      <c r="K343" s="3896"/>
      <c r="L343" s="3899"/>
      <c r="M343" s="3900"/>
      <c r="N343" s="3900"/>
      <c r="O343" s="3900"/>
      <c r="P343" s="3901"/>
      <c r="Q343" s="3902"/>
      <c r="R343" s="3903"/>
      <c r="S343" s="3904" t="str">
        <f>INDEX(PT_DIFFERENTIATION_NUM_CS,MATCH(C343,PT_DIFFERENTIATION_CS_ID,0))</f>
        <v>2.1.1</v>
      </c>
      <c r="T343" s="4214" t="s">
        <v>721</v>
      </c>
      <c r="U343" s="3906"/>
      <c r="V343" s="3414"/>
      <c r="W343" s="3415"/>
      <c r="X343" s="3415"/>
      <c r="Y343" s="3415"/>
      <c r="Z343" s="3415"/>
      <c r="AA343" s="3415"/>
      <c r="AB343" s="3415"/>
      <c r="AC343" s="3416"/>
      <c r="AD343" s="3414" t="str">
        <f>INDEX(PT_DIFFERENTIATION_CS,MATCH(C343,PT_DIFFERENTIATION_CS_ID,0))</f>
        <v>без дифференциации</v>
      </c>
      <c r="AE343" s="3415"/>
      <c r="AF343" s="3415"/>
      <c r="AG343" s="3415"/>
      <c r="AH343" s="3415"/>
      <c r="AI343" s="3415"/>
      <c r="AJ343" s="3415"/>
      <c r="AK343" s="3415"/>
      <c r="AL343" s="3414"/>
      <c r="AM343" s="3415"/>
      <c r="AN343" s="3415"/>
      <c r="AO343" s="3415"/>
      <c r="AP343" s="3415"/>
      <c r="AQ343" s="3415"/>
      <c r="AR343" s="3415"/>
      <c r="AS343" s="3416"/>
      <c r="AT343" s="3414"/>
      <c r="AU343" s="3415"/>
      <c r="AV343" s="3415"/>
      <c r="AW343" s="3415"/>
      <c r="AX343" s="3415"/>
      <c r="AY343" s="3415"/>
      <c r="AZ343" s="3415"/>
      <c r="BA343" s="3416"/>
      <c r="BB343" s="3414"/>
      <c r="BC343" s="3415"/>
      <c r="BD343" s="3415"/>
      <c r="BE343" s="3415"/>
      <c r="BF343" s="3415"/>
      <c r="BG343" s="3415"/>
      <c r="BH343" s="3415"/>
      <c r="BI343" s="3416"/>
      <c r="BJ343" s="3414"/>
      <c r="BK343" s="3415"/>
      <c r="BL343" s="3415"/>
      <c r="BM343" s="3415"/>
      <c r="BN343" s="3415"/>
      <c r="BO343" s="3415"/>
      <c r="BP343" s="3415"/>
      <c r="BQ343" s="3416"/>
      <c r="BR343" s="3414"/>
      <c r="BS343" s="3415"/>
      <c r="BT343" s="3415"/>
      <c r="BU343" s="3415"/>
      <c r="BV343" s="3415"/>
      <c r="BW343" s="3415"/>
      <c r="BX343" s="3415"/>
      <c r="BY343" s="3416"/>
      <c r="BZ343" s="3414"/>
      <c r="CA343" s="3415"/>
      <c r="CB343" s="3415"/>
      <c r="CC343" s="3415"/>
      <c r="CD343" s="3415"/>
      <c r="CE343" s="3415"/>
      <c r="CF343" s="3415"/>
      <c r="CG343" s="3416"/>
      <c r="CH343" s="3414"/>
      <c r="CI343" s="3415"/>
      <c r="CJ343" s="3415"/>
      <c r="CK343" s="3415"/>
      <c r="CL343" s="3415"/>
      <c r="CM343" s="3415"/>
      <c r="CN343" s="3415"/>
      <c r="CO343" s="3416"/>
      <c r="CP343" s="3414"/>
      <c r="CQ343" s="3415"/>
      <c r="CR343" s="3415"/>
      <c r="CS343" s="3415"/>
      <c r="CT343" s="3415"/>
      <c r="CU343" s="3415"/>
      <c r="CV343" s="3415"/>
      <c r="CW343" s="3416"/>
      <c r="CX343" s="3414"/>
      <c r="CY343" s="3415"/>
      <c r="CZ343" s="3415"/>
      <c r="DA343" s="3415"/>
      <c r="DB343" s="3415"/>
      <c r="DC343" s="3415"/>
      <c r="DD343" s="3415"/>
      <c r="DE343" s="3416"/>
      <c r="DF343" s="3416"/>
      <c r="DG343" s="3907" t="s">
        <v>722</v>
      </c>
      <c r="DH343" s="3656"/>
      <c r="DI343" s="3908"/>
      <c r="DJ343" s="3908" t="str">
        <f>IF(T343="","",T343)</f>
        <v>Наименование системы теплоснабжения </v>
      </c>
      <c r="DK343" s="3908"/>
      <c r="DL343" s="3908"/>
    </row>
    <row s="11454" customFormat="1" customHeight="1" ht="21">
      <c r="A344" s="3896"/>
      <c r="B344" s="3896"/>
      <c r="C344" s="3896"/>
      <c r="D344" s="3896" t="s">
        <v>336</v>
      </c>
      <c r="E344" s="3897">
        <v>1</v>
      </c>
      <c r="F344" s="3897"/>
      <c r="G344" s="3897"/>
      <c r="H344" s="3898">
        <v>1</v>
      </c>
      <c r="I344" s="3896"/>
      <c r="J344" s="3896"/>
      <c r="K344" s="3896"/>
      <c r="L344" s="3899"/>
      <c r="M344" s="3900"/>
      <c r="N344" s="3900"/>
      <c r="O344" s="3900"/>
      <c r="P344" s="3901"/>
      <c r="Q344" s="3902"/>
      <c r="R344" s="3903"/>
      <c r="S344" s="3904" t="str">
        <f>INDEX(PT_DIFFERENTIATION_NUM_IST_TE,MATCH(D344,PT_DIFFERENTIATION_IST_TE_ID,0))</f>
        <v>2.1.1.1</v>
      </c>
      <c r="T344" s="3905" t="s">
        <v>723</v>
      </c>
      <c r="U344" s="3906"/>
      <c r="V344" s="3414"/>
      <c r="W344" s="3415"/>
      <c r="X344" s="3415"/>
      <c r="Y344" s="3415"/>
      <c r="Z344" s="3415"/>
      <c r="AA344" s="3415"/>
      <c r="AB344" s="3415"/>
      <c r="AC344" s="3416"/>
      <c r="AD344" s="3414" t="str">
        <f>INDEX(PT_DIFFERENTIATION_IST_TE,MATCH(D344,PT_DIFFERENTIATION_IST_TE_ID,0))</f>
        <v>городской округ город-герой Мурманск (кроме потребителей, присоединенных к сетям ФГБУ "ЦЖКУ" МО РФ, потребителей ул. Ивченко 19, р-на Росляково)</v>
      </c>
      <c r="AE344" s="3415"/>
      <c r="AF344" s="3415"/>
      <c r="AG344" s="3415"/>
      <c r="AH344" s="3415"/>
      <c r="AI344" s="3415"/>
      <c r="AJ344" s="3415"/>
      <c r="AK344" s="3415"/>
      <c r="AL344" s="3414"/>
      <c r="AM344" s="3415"/>
      <c r="AN344" s="3415"/>
      <c r="AO344" s="3415"/>
      <c r="AP344" s="3415"/>
      <c r="AQ344" s="3415"/>
      <c r="AR344" s="3415"/>
      <c r="AS344" s="3416"/>
      <c r="AT344" s="3414"/>
      <c r="AU344" s="3415"/>
      <c r="AV344" s="3415"/>
      <c r="AW344" s="3415"/>
      <c r="AX344" s="3415"/>
      <c r="AY344" s="3415"/>
      <c r="AZ344" s="3415"/>
      <c r="BA344" s="3416"/>
      <c r="BB344" s="3414"/>
      <c r="BC344" s="3415"/>
      <c r="BD344" s="3415"/>
      <c r="BE344" s="3415"/>
      <c r="BF344" s="3415"/>
      <c r="BG344" s="3415"/>
      <c r="BH344" s="3415"/>
      <c r="BI344" s="3416"/>
      <c r="BJ344" s="3414"/>
      <c r="BK344" s="3415"/>
      <c r="BL344" s="3415"/>
      <c r="BM344" s="3415"/>
      <c r="BN344" s="3415"/>
      <c r="BO344" s="3415"/>
      <c r="BP344" s="3415"/>
      <c r="BQ344" s="3416"/>
      <c r="BR344" s="3414"/>
      <c r="BS344" s="3415"/>
      <c r="BT344" s="3415"/>
      <c r="BU344" s="3415"/>
      <c r="BV344" s="3415"/>
      <c r="BW344" s="3415"/>
      <c r="BX344" s="3415"/>
      <c r="BY344" s="3416"/>
      <c r="BZ344" s="3414"/>
      <c r="CA344" s="3415"/>
      <c r="CB344" s="3415"/>
      <c r="CC344" s="3415"/>
      <c r="CD344" s="3415"/>
      <c r="CE344" s="3415"/>
      <c r="CF344" s="3415"/>
      <c r="CG344" s="3416"/>
      <c r="CH344" s="3414"/>
      <c r="CI344" s="3415"/>
      <c r="CJ344" s="3415"/>
      <c r="CK344" s="3415"/>
      <c r="CL344" s="3415"/>
      <c r="CM344" s="3415"/>
      <c r="CN344" s="3415"/>
      <c r="CO344" s="3416"/>
      <c r="CP344" s="3414"/>
      <c r="CQ344" s="3415"/>
      <c r="CR344" s="3415"/>
      <c r="CS344" s="3415"/>
      <c r="CT344" s="3415"/>
      <c r="CU344" s="3415"/>
      <c r="CV344" s="3415"/>
      <c r="CW344" s="3416"/>
      <c r="CX344" s="3414"/>
      <c r="CY344" s="3415"/>
      <c r="CZ344" s="3415"/>
      <c r="DA344" s="3415"/>
      <c r="DB344" s="3415"/>
      <c r="DC344" s="3415"/>
      <c r="DD344" s="3415"/>
      <c r="DE344" s="3416"/>
      <c r="DF344" s="3416"/>
      <c r="DG344" s="3907" t="s">
        <v>724</v>
      </c>
      <c r="DH344" s="3656"/>
      <c r="DI344" s="3908"/>
      <c r="DJ344" s="3908" t="str">
        <f>IF(T344="","",T344)</f>
        <v>Источник тепловой энергии  </v>
      </c>
      <c r="DK344" s="3908"/>
      <c r="DL344" s="3908"/>
    </row>
    <row s="11455" customFormat="1" customHeight="1" ht="47.25">
      <c r="A345" s="3896"/>
      <c r="B345" s="3896"/>
      <c r="C345" s="3896"/>
      <c r="D345" s="3896"/>
      <c r="E345" s="3897">
        <v>1</v>
      </c>
      <c r="F345" s="3897"/>
      <c r="G345" s="3897"/>
      <c r="H345" s="3897"/>
      <c r="I345" s="3910" t="str">
        <f>S344&amp;".1"</f>
        <v>2.1.1.1.1</v>
      </c>
      <c r="J345" s="3896"/>
      <c r="K345" s="3896"/>
      <c r="L345" s="3899" t="s">
        <v>725</v>
      </c>
      <c r="M345" s="3647"/>
      <c r="N345" s="3911"/>
      <c r="O345" s="3911"/>
      <c r="P345" s="3912">
        <v>1</v>
      </c>
      <c r="Q345" s="3912"/>
      <c r="R345" s="3913"/>
      <c r="S345" s="3904" t="str">
        <f>$I345</f>
        <v>2.1.1.1.1</v>
      </c>
      <c r="T345" s="3914" t="s">
        <v>726</v>
      </c>
      <c r="U345" s="3906"/>
      <c r="V345" s="3419"/>
      <c r="W345" s="3420"/>
      <c r="X345" s="3420"/>
      <c r="Y345" s="3420"/>
      <c r="Z345" s="3420"/>
      <c r="AA345" s="3420"/>
      <c r="AB345" s="3420"/>
      <c r="AC345" s="3421"/>
      <c r="AD345" s="3419" t="s">
        <v>768</v>
      </c>
      <c r="AE345" s="3420"/>
      <c r="AF345" s="3420"/>
      <c r="AG345" s="3420"/>
      <c r="AH345" s="3420"/>
      <c r="AI345" s="3420"/>
      <c r="AJ345" s="3420"/>
      <c r="AK345" s="3420"/>
      <c r="AL345" s="3419"/>
      <c r="AM345" s="3420"/>
      <c r="AN345" s="3420"/>
      <c r="AO345" s="3420"/>
      <c r="AP345" s="3420"/>
      <c r="AQ345" s="3420"/>
      <c r="AR345" s="3420"/>
      <c r="AS345" s="3421"/>
      <c r="AT345" s="3419"/>
      <c r="AU345" s="3420"/>
      <c r="AV345" s="3420"/>
      <c r="AW345" s="3420"/>
      <c r="AX345" s="3420"/>
      <c r="AY345" s="3420"/>
      <c r="AZ345" s="3420"/>
      <c r="BA345" s="3421"/>
      <c r="BB345" s="3419"/>
      <c r="BC345" s="3420"/>
      <c r="BD345" s="3420"/>
      <c r="BE345" s="3420"/>
      <c r="BF345" s="3420"/>
      <c r="BG345" s="3420"/>
      <c r="BH345" s="3420"/>
      <c r="BI345" s="3421"/>
      <c r="BJ345" s="3419"/>
      <c r="BK345" s="3420"/>
      <c r="BL345" s="3420"/>
      <c r="BM345" s="3420"/>
      <c r="BN345" s="3420"/>
      <c r="BO345" s="3420"/>
      <c r="BP345" s="3420"/>
      <c r="BQ345" s="3421"/>
      <c r="BR345" s="3419"/>
      <c r="BS345" s="3420"/>
      <c r="BT345" s="3420"/>
      <c r="BU345" s="3420"/>
      <c r="BV345" s="3420"/>
      <c r="BW345" s="3420"/>
      <c r="BX345" s="3420"/>
      <c r="BY345" s="3421"/>
      <c r="BZ345" s="3419"/>
      <c r="CA345" s="3420"/>
      <c r="CB345" s="3420"/>
      <c r="CC345" s="3420"/>
      <c r="CD345" s="3420"/>
      <c r="CE345" s="3420"/>
      <c r="CF345" s="3420"/>
      <c r="CG345" s="3421"/>
      <c r="CH345" s="3419"/>
      <c r="CI345" s="3420"/>
      <c r="CJ345" s="3420"/>
      <c r="CK345" s="3420"/>
      <c r="CL345" s="3420"/>
      <c r="CM345" s="3420"/>
      <c r="CN345" s="3420"/>
      <c r="CO345" s="3421"/>
      <c r="CP345" s="3419"/>
      <c r="CQ345" s="3420"/>
      <c r="CR345" s="3420"/>
      <c r="CS345" s="3420"/>
      <c r="CT345" s="3420"/>
      <c r="CU345" s="3420"/>
      <c r="CV345" s="3420"/>
      <c r="CW345" s="3421"/>
      <c r="CX345" s="3419"/>
      <c r="CY345" s="3420"/>
      <c r="CZ345" s="3420"/>
      <c r="DA345" s="3420"/>
      <c r="DB345" s="3420"/>
      <c r="DC345" s="3420"/>
      <c r="DD345" s="3420"/>
      <c r="DE345" s="3421"/>
      <c r="DF345" s="3421"/>
      <c r="DG345" s="3907" t="s">
        <v>727</v>
      </c>
      <c r="DH345" s="3656"/>
      <c r="DI345" s="3908"/>
      <c r="DJ345" s="3908" t="str">
        <f>IF(T345="","",T345)</f>
        <v>Схема подключения теплопотребляющей установки к коллектору источника тепловой энергии</v>
      </c>
      <c r="DK345" s="3908"/>
      <c r="DL345" s="3908"/>
    </row>
    <row s="11456" customFormat="1" customHeight="1" ht="21">
      <c r="A346" s="3896"/>
      <c r="B346" s="3896"/>
      <c r="C346" s="3896"/>
      <c r="D346" s="3896"/>
      <c r="E346" s="3897">
        <v>1</v>
      </c>
      <c r="F346" s="3897"/>
      <c r="G346" s="3897"/>
      <c r="H346" s="3897"/>
      <c r="I346" s="3916"/>
      <c r="J346" s="3910" t="str">
        <f>I345&amp;".1"</f>
        <v>2.1.1.1.1.1</v>
      </c>
      <c r="K346" s="3896"/>
      <c r="L346" s="3899" t="s">
        <v>728</v>
      </c>
      <c r="M346" s="3647"/>
      <c r="N346" s="3647"/>
      <c r="O346" s="3911"/>
      <c r="P346" s="3912"/>
      <c r="Q346" s="3912">
        <v>1</v>
      </c>
      <c r="R346" s="3917"/>
      <c r="S346" s="3904" t="str">
        <f>$J346</f>
        <v>2.1.1.1.1.1</v>
      </c>
      <c r="T346" s="3918" t="s">
        <v>729</v>
      </c>
      <c r="U346" s="3906"/>
      <c r="V346" s="3419"/>
      <c r="W346" s="3420"/>
      <c r="X346" s="3420"/>
      <c r="Y346" s="3420"/>
      <c r="Z346" s="3420"/>
      <c r="AA346" s="3420"/>
      <c r="AB346" s="3420"/>
      <c r="AC346" s="3421"/>
      <c r="AD346" s="3419" t="s">
        <v>772</v>
      </c>
      <c r="AE346" s="3420"/>
      <c r="AF346" s="3420"/>
      <c r="AG346" s="3420"/>
      <c r="AH346" s="3420"/>
      <c r="AI346" s="3420"/>
      <c r="AJ346" s="3420"/>
      <c r="AK346" s="3420"/>
      <c r="AL346" s="3419"/>
      <c r="AM346" s="3420"/>
      <c r="AN346" s="3420"/>
      <c r="AO346" s="3420"/>
      <c r="AP346" s="3420"/>
      <c r="AQ346" s="3420"/>
      <c r="AR346" s="3420"/>
      <c r="AS346" s="3421"/>
      <c r="AT346" s="3419"/>
      <c r="AU346" s="3420"/>
      <c r="AV346" s="3420"/>
      <c r="AW346" s="3420"/>
      <c r="AX346" s="3420"/>
      <c r="AY346" s="3420"/>
      <c r="AZ346" s="3420"/>
      <c r="BA346" s="3421"/>
      <c r="BB346" s="3419"/>
      <c r="BC346" s="3420"/>
      <c r="BD346" s="3420"/>
      <c r="BE346" s="3420"/>
      <c r="BF346" s="3420"/>
      <c r="BG346" s="3420"/>
      <c r="BH346" s="3420"/>
      <c r="BI346" s="3421"/>
      <c r="BJ346" s="3419"/>
      <c r="BK346" s="3420"/>
      <c r="BL346" s="3420"/>
      <c r="BM346" s="3420"/>
      <c r="BN346" s="3420"/>
      <c r="BO346" s="3420"/>
      <c r="BP346" s="3420"/>
      <c r="BQ346" s="3421"/>
      <c r="BR346" s="3419"/>
      <c r="BS346" s="3420"/>
      <c r="BT346" s="3420"/>
      <c r="BU346" s="3420"/>
      <c r="BV346" s="3420"/>
      <c r="BW346" s="3420"/>
      <c r="BX346" s="3420"/>
      <c r="BY346" s="3421"/>
      <c r="BZ346" s="3419"/>
      <c r="CA346" s="3420"/>
      <c r="CB346" s="3420"/>
      <c r="CC346" s="3420"/>
      <c r="CD346" s="3420"/>
      <c r="CE346" s="3420"/>
      <c r="CF346" s="3420"/>
      <c r="CG346" s="3421"/>
      <c r="CH346" s="3419"/>
      <c r="CI346" s="3420"/>
      <c r="CJ346" s="3420"/>
      <c r="CK346" s="3420"/>
      <c r="CL346" s="3420"/>
      <c r="CM346" s="3420"/>
      <c r="CN346" s="3420"/>
      <c r="CO346" s="3421"/>
      <c r="CP346" s="3419"/>
      <c r="CQ346" s="3420"/>
      <c r="CR346" s="3420"/>
      <c r="CS346" s="3420"/>
      <c r="CT346" s="3420"/>
      <c r="CU346" s="3420"/>
      <c r="CV346" s="3420"/>
      <c r="CW346" s="3421"/>
      <c r="CX346" s="3419"/>
      <c r="CY346" s="3420"/>
      <c r="CZ346" s="3420"/>
      <c r="DA346" s="3420"/>
      <c r="DB346" s="3420"/>
      <c r="DC346" s="3420"/>
      <c r="DD346" s="3420"/>
      <c r="DE346" s="3421"/>
      <c r="DF346" s="3421"/>
      <c r="DG346" s="3907" t="s">
        <v>730</v>
      </c>
      <c r="DH346" s="3656"/>
      <c r="DI346" s="3908"/>
      <c r="DJ346" s="3908" t="str">
        <f>IF(T346="","",T346)</f>
        <v>Группа потребителей</v>
      </c>
      <c r="DK346" s="3908"/>
      <c r="DL346" s="3908"/>
    </row>
    <row s="11457" customFormat="1" customHeight="1" ht="21">
      <c r="A347" s="3896"/>
      <c r="B347" s="3896"/>
      <c r="C347" s="3896"/>
      <c r="D347" s="3896"/>
      <c r="E347" s="3897">
        <v>1</v>
      </c>
      <c r="F347" s="3897"/>
      <c r="G347" s="3897"/>
      <c r="H347" s="3897"/>
      <c r="I347" s="3916"/>
      <c r="J347" s="3916"/>
      <c r="K347" s="3910" t="str">
        <f>J346&amp;".1"</f>
        <v>2.1.1.1.1.1.1</v>
      </c>
      <c r="L347" s="3899" t="s">
        <v>731</v>
      </c>
      <c r="M347" s="3647"/>
      <c r="N347" s="3647"/>
      <c r="O347" s="3647"/>
      <c r="P347" s="3912"/>
      <c r="Q347" s="3912"/>
      <c r="R347" s="3917">
        <v>1</v>
      </c>
      <c r="S347" s="3904" t="str">
        <f>$K347</f>
        <v>2.1.1.1.1.1.1</v>
      </c>
      <c r="T347" s="3920" t="s">
        <v>770</v>
      </c>
      <c r="U347" s="3906"/>
      <c r="V347" s="3422"/>
      <c r="W347" s="3423"/>
      <c r="X347" s="3422"/>
      <c r="Y347" s="3424"/>
      <c r="Z347" s="3425"/>
      <c r="AA347" s="2871" t="s">
        <v>61</v>
      </c>
      <c r="AB347" s="3425"/>
      <c r="AC347" s="2871" t="s">
        <v>61</v>
      </c>
      <c r="AD347" s="3422">
        <v>3724.16</v>
      </c>
      <c r="AE347" s="3423"/>
      <c r="AF347" s="3422"/>
      <c r="AG347" s="3424"/>
      <c r="AH347" s="3425">
        <v>45292</v>
      </c>
      <c r="AI347" s="2871" t="s">
        <v>61</v>
      </c>
      <c r="AJ347" s="3425">
        <v>45473</v>
      </c>
      <c r="AK347" s="2871" t="s">
        <v>61</v>
      </c>
      <c r="AL347" s="3422">
        <v>4000</v>
      </c>
      <c r="AM347" s="3423"/>
      <c r="AN347" s="3422"/>
      <c r="AO347" s="3424"/>
      <c r="AP347" s="3425">
        <v>45474</v>
      </c>
      <c r="AQ347" s="2871" t="s">
        <v>61</v>
      </c>
      <c r="AR347" s="3425">
        <v>45657</v>
      </c>
      <c r="AS347" s="2871" t="s">
        <v>61</v>
      </c>
      <c r="AT347" s="3422">
        <v>4000</v>
      </c>
      <c r="AU347" s="3423"/>
      <c r="AV347" s="3422"/>
      <c r="AW347" s="3424"/>
      <c r="AX347" s="3425">
        <v>45658</v>
      </c>
      <c r="AY347" s="2871" t="s">
        <v>61</v>
      </c>
      <c r="AZ347" s="3425">
        <v>45838</v>
      </c>
      <c r="BA347" s="2871" t="s">
        <v>61</v>
      </c>
      <c r="BB347" s="3422">
        <v>4168</v>
      </c>
      <c r="BC347" s="3423"/>
      <c r="BD347" s="3422"/>
      <c r="BE347" s="3424"/>
      <c r="BF347" s="3425">
        <v>45839</v>
      </c>
      <c r="BG347" s="2871" t="s">
        <v>61</v>
      </c>
      <c r="BH347" s="3425">
        <v>46022</v>
      </c>
      <c r="BI347" s="2871" t="s">
        <v>61</v>
      </c>
      <c r="BJ347" s="3422">
        <v>4168</v>
      </c>
      <c r="BK347" s="3423"/>
      <c r="BL347" s="3422"/>
      <c r="BM347" s="3424"/>
      <c r="BN347" s="3425">
        <v>46023</v>
      </c>
      <c r="BO347" s="2871" t="s">
        <v>61</v>
      </c>
      <c r="BP347" s="3425">
        <v>46203</v>
      </c>
      <c r="BQ347" s="2871" t="s">
        <v>61</v>
      </c>
      <c r="BR347" s="3422">
        <v>4334.72</v>
      </c>
      <c r="BS347" s="3423"/>
      <c r="BT347" s="3422"/>
      <c r="BU347" s="3424"/>
      <c r="BV347" s="3425">
        <v>46204</v>
      </c>
      <c r="BW347" s="2871" t="s">
        <v>61</v>
      </c>
      <c r="BX347" s="3425">
        <v>46387</v>
      </c>
      <c r="BY347" s="2871" t="s">
        <v>61</v>
      </c>
      <c r="BZ347" s="3422">
        <v>4334.72</v>
      </c>
      <c r="CA347" s="3423"/>
      <c r="CB347" s="3422"/>
      <c r="CC347" s="3424"/>
      <c r="CD347" s="3425">
        <v>46388</v>
      </c>
      <c r="CE347" s="2871" t="s">
        <v>61</v>
      </c>
      <c r="CF347" s="3425">
        <v>46568</v>
      </c>
      <c r="CG347" s="2871" t="s">
        <v>61</v>
      </c>
      <c r="CH347" s="3422">
        <v>4508.11</v>
      </c>
      <c r="CI347" s="3423"/>
      <c r="CJ347" s="3422"/>
      <c r="CK347" s="3424"/>
      <c r="CL347" s="3425">
        <v>46569</v>
      </c>
      <c r="CM347" s="2871" t="s">
        <v>61</v>
      </c>
      <c r="CN347" s="3425">
        <v>46752</v>
      </c>
      <c r="CO347" s="2871" t="s">
        <v>61</v>
      </c>
      <c r="CP347" s="3422">
        <v>4508.11</v>
      </c>
      <c r="CQ347" s="3423"/>
      <c r="CR347" s="3422"/>
      <c r="CS347" s="3424"/>
      <c r="CT347" s="3425">
        <v>46753</v>
      </c>
      <c r="CU347" s="2871" t="s">
        <v>61</v>
      </c>
      <c r="CV347" s="3425">
        <v>46934</v>
      </c>
      <c r="CW347" s="2871" t="s">
        <v>61</v>
      </c>
      <c r="CX347" s="3422">
        <v>4688.43</v>
      </c>
      <c r="CY347" s="3423"/>
      <c r="CZ347" s="3422"/>
      <c r="DA347" s="3424"/>
      <c r="DB347" s="3425">
        <v>46935</v>
      </c>
      <c r="DC347" s="2871" t="s">
        <v>61</v>
      </c>
      <c r="DD347" s="3425">
        <v>47118</v>
      </c>
      <c r="DE347" s="2871" t="s">
        <v>61</v>
      </c>
      <c r="DF347" s="3423"/>
      <c r="DG347" s="3921" t="s">
        <v>732</v>
      </c>
      <c r="DH347" s="3656">
        <f>STRCHECKDATE(V348:DF348)</f>
      </c>
      <c r="DI347" s="3908"/>
      <c r="DJ347" s="3908" t="str">
        <f>IF(T347="","",T347)</f>
        <v>вода</v>
      </c>
      <c r="DK347" s="3908"/>
      <c r="DL347" s="3908"/>
    </row>
    <row s="11458" customFormat="1" customHeight="1" ht="0.75">
      <c r="A348" s="3896"/>
      <c r="B348" s="3896"/>
      <c r="C348" s="3896"/>
      <c r="D348" s="3896"/>
      <c r="E348" s="3897">
        <v>1</v>
      </c>
      <c r="F348" s="3897"/>
      <c r="G348" s="3897"/>
      <c r="H348" s="3897"/>
      <c r="I348" s="3916"/>
      <c r="J348" s="3916"/>
      <c r="K348" s="3910"/>
      <c r="L348" s="3899"/>
      <c r="M348" s="3647"/>
      <c r="N348" s="3647"/>
      <c r="O348" s="3647"/>
      <c r="P348" s="3912"/>
      <c r="Q348" s="3912"/>
      <c r="R348" s="3917"/>
      <c r="S348" s="3923"/>
      <c r="T348" s="3906"/>
      <c r="U348" s="3906"/>
      <c r="V348" s="3423"/>
      <c r="W348" s="3423"/>
      <c r="X348" s="3423"/>
      <c r="Y348" s="3427" t="str">
        <f>Z347&amp;"-"&amp;AB347</f>
        <v>-</v>
      </c>
      <c r="Z348" s="3428"/>
      <c r="AA348" s="2871"/>
      <c r="AB348" s="3428"/>
      <c r="AC348" s="2871"/>
      <c r="AD348" s="3423"/>
      <c r="AE348" s="3423"/>
      <c r="AF348" s="3423"/>
      <c r="AG348" s="3427" t="str">
        <f>AH347&amp;"-"&amp;AJ347</f>
        <v>45292-45473</v>
      </c>
      <c r="AH348" s="3428"/>
      <c r="AI348" s="2871"/>
      <c r="AJ348" s="3428"/>
      <c r="AK348" s="2871"/>
      <c r="AL348" s="3423"/>
      <c r="AM348" s="3423"/>
      <c r="AN348" s="3423"/>
      <c r="AO348" s="3427" t="str">
        <f>AP347&amp;"-"&amp;AR347</f>
        <v>45474-45657</v>
      </c>
      <c r="AP348" s="3428"/>
      <c r="AQ348" s="2871"/>
      <c r="AR348" s="3428"/>
      <c r="AS348" s="2871"/>
      <c r="AT348" s="3423"/>
      <c r="AU348" s="3423"/>
      <c r="AV348" s="3423"/>
      <c r="AW348" s="3427" t="str">
        <f>AX347&amp;"-"&amp;AZ347</f>
        <v>45658-45838</v>
      </c>
      <c r="AX348" s="3428"/>
      <c r="AY348" s="2871"/>
      <c r="AZ348" s="3428"/>
      <c r="BA348" s="2871"/>
      <c r="BB348" s="3423"/>
      <c r="BC348" s="3423"/>
      <c r="BD348" s="3423"/>
      <c r="BE348" s="3427" t="str">
        <f>BF347&amp;"-"&amp;BH347</f>
        <v>45839-46022</v>
      </c>
      <c r="BF348" s="3428"/>
      <c r="BG348" s="2871"/>
      <c r="BH348" s="3428"/>
      <c r="BI348" s="2871"/>
      <c r="BJ348" s="3423"/>
      <c r="BK348" s="3423"/>
      <c r="BL348" s="3423"/>
      <c r="BM348" s="3427" t="str">
        <f>BN347&amp;"-"&amp;BP347</f>
        <v>46023-46203</v>
      </c>
      <c r="BN348" s="3428"/>
      <c r="BO348" s="2871"/>
      <c r="BP348" s="3428"/>
      <c r="BQ348" s="2871"/>
      <c r="BR348" s="3423"/>
      <c r="BS348" s="3423"/>
      <c r="BT348" s="3423"/>
      <c r="BU348" s="3427" t="str">
        <f>BV347&amp;"-"&amp;BX347</f>
        <v>46204-46387</v>
      </c>
      <c r="BV348" s="3428"/>
      <c r="BW348" s="2871"/>
      <c r="BX348" s="3428"/>
      <c r="BY348" s="2871"/>
      <c r="BZ348" s="3423"/>
      <c r="CA348" s="3423"/>
      <c r="CB348" s="3423"/>
      <c r="CC348" s="3427" t="str">
        <f>CD347&amp;"-"&amp;CF347</f>
        <v>46388-46568</v>
      </c>
      <c r="CD348" s="3428"/>
      <c r="CE348" s="2871"/>
      <c r="CF348" s="3428"/>
      <c r="CG348" s="2871"/>
      <c r="CH348" s="3423"/>
      <c r="CI348" s="3423"/>
      <c r="CJ348" s="3423"/>
      <c r="CK348" s="3427" t="str">
        <f>CL347&amp;"-"&amp;CN347</f>
        <v>46569-46752</v>
      </c>
      <c r="CL348" s="3428"/>
      <c r="CM348" s="2871"/>
      <c r="CN348" s="3428"/>
      <c r="CO348" s="2871"/>
      <c r="CP348" s="3423"/>
      <c r="CQ348" s="3423"/>
      <c r="CR348" s="3423"/>
      <c r="CS348" s="3427" t="str">
        <f>CT347&amp;"-"&amp;CV347</f>
        <v>46753-46934</v>
      </c>
      <c r="CT348" s="3428"/>
      <c r="CU348" s="2871"/>
      <c r="CV348" s="3428"/>
      <c r="CW348" s="2871"/>
      <c r="CX348" s="3423"/>
      <c r="CY348" s="3423"/>
      <c r="CZ348" s="3423"/>
      <c r="DA348" s="3427" t="str">
        <f>DB347&amp;"-"&amp;DD347</f>
        <v>46935-47118</v>
      </c>
      <c r="DB348" s="3428"/>
      <c r="DC348" s="2871"/>
      <c r="DD348" s="3428"/>
      <c r="DE348" s="2871"/>
      <c r="DF348" s="3423"/>
      <c r="DG348" s="3924"/>
      <c r="DH348" s="3656"/>
      <c r="DI348" s="3908"/>
      <c r="DJ348" s="3908" t="str">
        <f>IF(T348="","",T348)</f>
        <v/>
      </c>
      <c r="DK348" s="3908"/>
      <c r="DL348" s="3908"/>
    </row>
    <row s="11459" customFormat="1" customHeight="1" ht="15">
      <c r="A349" s="3896"/>
      <c r="B349" s="3896"/>
      <c r="C349" s="3896"/>
      <c r="D349" s="3896"/>
      <c r="E349" s="3897">
        <v>1</v>
      </c>
      <c r="F349" s="3897"/>
      <c r="G349" s="3897"/>
      <c r="H349" s="3897"/>
      <c r="I349" s="3916"/>
      <c r="J349" s="3910"/>
      <c r="K349" s="3896"/>
      <c r="L349" s="3899"/>
      <c r="M349" s="3647"/>
      <c r="N349" s="3647"/>
      <c r="O349" s="3911"/>
      <c r="P349" s="3912"/>
      <c r="Q349" s="3912"/>
      <c r="R349" s="3913"/>
      <c r="S349" s="11460"/>
      <c r="T349" s="11461" t="s">
        <v>733</v>
      </c>
      <c r="U349" s="11462"/>
      <c r="V349" s="11463"/>
      <c r="W349" s="11464"/>
      <c r="X349" s="11465"/>
      <c r="Y349" s="11466"/>
      <c r="Z349" s="11467"/>
      <c r="AA349" s="11468"/>
      <c r="AB349" s="11469"/>
      <c r="AC349" s="11470"/>
      <c r="AD349" s="11471"/>
      <c r="AE349" s="11472"/>
      <c r="AF349" s="11473"/>
      <c r="AG349" s="11474"/>
      <c r="AH349" s="11475"/>
      <c r="AI349" s="11476"/>
      <c r="AJ349" s="11477"/>
      <c r="AK349" s="11478"/>
      <c r="AL349" s="11479"/>
      <c r="AM349" s="11480"/>
      <c r="AN349" s="11481"/>
      <c r="AO349" s="11482"/>
      <c r="AP349" s="11483"/>
      <c r="AQ349" s="11484"/>
      <c r="AR349" s="11485"/>
      <c r="AS349" s="11486"/>
      <c r="AT349" s="11487"/>
      <c r="AU349" s="11488"/>
      <c r="AV349" s="11489"/>
      <c r="AW349" s="11490"/>
      <c r="AX349" s="11491"/>
      <c r="AY349" s="11492"/>
      <c r="AZ349" s="11493"/>
      <c r="BA349" s="11494"/>
      <c r="BB349" s="11495"/>
      <c r="BC349" s="11496"/>
      <c r="BD349" s="11497"/>
      <c r="BE349" s="11498"/>
      <c r="BF349" s="11499"/>
      <c r="BG349" s="11500"/>
      <c r="BH349" s="11501"/>
      <c r="BI349" s="11502"/>
      <c r="BJ349" s="11503"/>
      <c r="BK349" s="11504"/>
      <c r="BL349" s="11505"/>
      <c r="BM349" s="11506"/>
      <c r="BN349" s="11507"/>
      <c r="BO349" s="11508"/>
      <c r="BP349" s="11509"/>
      <c r="BQ349" s="11510"/>
      <c r="BR349" s="11511"/>
      <c r="BS349" s="11512"/>
      <c r="BT349" s="11513"/>
      <c r="BU349" s="11514"/>
      <c r="BV349" s="11515"/>
      <c r="BW349" s="11516"/>
      <c r="BX349" s="11517"/>
      <c r="BY349" s="11518"/>
      <c r="BZ349" s="11519"/>
      <c r="CA349" s="11520"/>
      <c r="CB349" s="11521"/>
      <c r="CC349" s="11522"/>
      <c r="CD349" s="11523"/>
      <c r="CE349" s="11524"/>
      <c r="CF349" s="11525"/>
      <c r="CG349" s="11526"/>
      <c r="CH349" s="11527"/>
      <c r="CI349" s="11528"/>
      <c r="CJ349" s="11529"/>
      <c r="CK349" s="11530"/>
      <c r="CL349" s="11531"/>
      <c r="CM349" s="11532"/>
      <c r="CN349" s="11533"/>
      <c r="CO349" s="11534"/>
      <c r="CP349" s="11535"/>
      <c r="CQ349" s="11536"/>
      <c r="CR349" s="11537"/>
      <c r="CS349" s="11538"/>
      <c r="CT349" s="11539"/>
      <c r="CU349" s="11540"/>
      <c r="CV349" s="11541"/>
      <c r="CW349" s="11542"/>
      <c r="CX349" s="11543"/>
      <c r="CY349" s="11544"/>
      <c r="CZ349" s="11545"/>
      <c r="DA349" s="11546"/>
      <c r="DB349" s="11547"/>
      <c r="DC349" s="11548"/>
      <c r="DD349" s="11549"/>
      <c r="DE349" s="11550"/>
      <c r="DF349" s="11551"/>
      <c r="DG349" s="4018"/>
      <c r="DH349" s="3656"/>
      <c r="DI349" s="3908"/>
      <c r="DJ349" s="3908" t="str">
        <f>IF(T349="","",T349)</f>
        <v>Добавить вид теплоносителя (параметры теплоносителя)</v>
      </c>
      <c r="DK349" s="3908"/>
      <c r="DL349" s="3908"/>
    </row>
    <row s="11552" customFormat="1" customHeight="1" ht="15">
      <c r="A350" s="3896"/>
      <c r="B350" s="3896"/>
      <c r="C350" s="3896"/>
      <c r="D350" s="3896"/>
      <c r="E350" s="3897">
        <v>1</v>
      </c>
      <c r="F350" s="3897"/>
      <c r="G350" s="3897"/>
      <c r="H350" s="3897"/>
      <c r="I350" s="3910"/>
      <c r="J350" s="3896"/>
      <c r="K350" s="3896"/>
      <c r="L350" s="3899"/>
      <c r="M350" s="3647"/>
      <c r="N350" s="3911"/>
      <c r="O350" s="3911"/>
      <c r="P350" s="3912"/>
      <c r="Q350" s="3912"/>
      <c r="R350" s="3913"/>
      <c r="S350" s="11553"/>
      <c r="T350" s="11554" t="s">
        <v>734</v>
      </c>
      <c r="U350" s="11555"/>
      <c r="V350" s="11556"/>
      <c r="W350" s="11557"/>
      <c r="X350" s="11558"/>
      <c r="Y350" s="11559"/>
      <c r="Z350" s="11560"/>
      <c r="AA350" s="11561"/>
      <c r="AB350" s="11562"/>
      <c r="AC350" s="11563"/>
      <c r="AD350" s="11564"/>
      <c r="AE350" s="11565"/>
      <c r="AF350" s="11566"/>
      <c r="AG350" s="11567"/>
      <c r="AH350" s="11568"/>
      <c r="AI350" s="11569"/>
      <c r="AJ350" s="11570"/>
      <c r="AK350" s="11571"/>
      <c r="AL350" s="11572"/>
      <c r="AM350" s="11573"/>
      <c r="AN350" s="11574"/>
      <c r="AO350" s="11575"/>
      <c r="AP350" s="11576"/>
      <c r="AQ350" s="11577"/>
      <c r="AR350" s="11578"/>
      <c r="AS350" s="11579"/>
      <c r="AT350" s="11580"/>
      <c r="AU350" s="11581"/>
      <c r="AV350" s="11582"/>
      <c r="AW350" s="11583"/>
      <c r="AX350" s="11584"/>
      <c r="AY350" s="11585"/>
      <c r="AZ350" s="11586"/>
      <c r="BA350" s="11587"/>
      <c r="BB350" s="11588"/>
      <c r="BC350" s="11589"/>
      <c r="BD350" s="11590"/>
      <c r="BE350" s="11591"/>
      <c r="BF350" s="11592"/>
      <c r="BG350" s="11593"/>
      <c r="BH350" s="11594"/>
      <c r="BI350" s="11595"/>
      <c r="BJ350" s="11596"/>
      <c r="BK350" s="11597"/>
      <c r="BL350" s="11598"/>
      <c r="BM350" s="11599"/>
      <c r="BN350" s="11600"/>
      <c r="BO350" s="11601"/>
      <c r="BP350" s="11602"/>
      <c r="BQ350" s="11603"/>
      <c r="BR350" s="11604"/>
      <c r="BS350" s="11605"/>
      <c r="BT350" s="11606"/>
      <c r="BU350" s="11607"/>
      <c r="BV350" s="11608"/>
      <c r="BW350" s="11609"/>
      <c r="BX350" s="11610"/>
      <c r="BY350" s="11611"/>
      <c r="BZ350" s="11612"/>
      <c r="CA350" s="11613"/>
      <c r="CB350" s="11614"/>
      <c r="CC350" s="11615"/>
      <c r="CD350" s="11616"/>
      <c r="CE350" s="11617"/>
      <c r="CF350" s="11618"/>
      <c r="CG350" s="11619"/>
      <c r="CH350" s="11620"/>
      <c r="CI350" s="11621"/>
      <c r="CJ350" s="11622"/>
      <c r="CK350" s="11623"/>
      <c r="CL350" s="11624"/>
      <c r="CM350" s="11625"/>
      <c r="CN350" s="11626"/>
      <c r="CO350" s="11627"/>
      <c r="CP350" s="11628"/>
      <c r="CQ350" s="11629"/>
      <c r="CR350" s="11630"/>
      <c r="CS350" s="11631"/>
      <c r="CT350" s="11632"/>
      <c r="CU350" s="11633"/>
      <c r="CV350" s="11634"/>
      <c r="CW350" s="11635"/>
      <c r="CX350" s="11636"/>
      <c r="CY350" s="11637"/>
      <c r="CZ350" s="11638"/>
      <c r="DA350" s="11639"/>
      <c r="DB350" s="11640"/>
      <c r="DC350" s="11641"/>
      <c r="DD350" s="11642"/>
      <c r="DE350" s="11643"/>
      <c r="DF350" s="11644"/>
      <c r="DG350" s="11645"/>
      <c r="DH350" s="3656"/>
      <c r="DI350" s="3908"/>
      <c r="DJ350" s="3908" t="str">
        <f>IF(T350="","",T350)</f>
        <v>Добавить группу потребителей</v>
      </c>
      <c r="DK350" s="3908"/>
      <c r="DL350" s="3908"/>
    </row>
    <row s="11646" customFormat="1" customHeight="1" ht="14.25">
      <c r="A351" s="3896"/>
      <c r="B351" s="3896"/>
      <c r="C351" s="3896"/>
      <c r="D351" s="3896"/>
      <c r="E351" s="3897">
        <v>1</v>
      </c>
      <c r="F351" s="3897"/>
      <c r="G351" s="3897"/>
      <c r="H351" s="3898"/>
      <c r="I351" s="3896"/>
      <c r="J351" s="3896"/>
      <c r="K351" s="3896"/>
      <c r="L351" s="3899"/>
      <c r="M351" s="3900"/>
      <c r="N351" s="3900"/>
      <c r="O351" s="3647"/>
      <c r="P351" s="4114"/>
      <c r="Q351" s="4115"/>
      <c r="R351" s="4116"/>
      <c r="S351" s="11647"/>
      <c r="T351" s="11648" t="s">
        <v>735</v>
      </c>
      <c r="U351" s="11649"/>
      <c r="V351" s="11650"/>
      <c r="W351" s="11651"/>
      <c r="X351" s="11652"/>
      <c r="Y351" s="11653"/>
      <c r="Z351" s="11654"/>
      <c r="AA351" s="11655"/>
      <c r="AB351" s="11656"/>
      <c r="AC351" s="11657"/>
      <c r="AD351" s="11658"/>
      <c r="AE351" s="11659"/>
      <c r="AF351" s="11660"/>
      <c r="AG351" s="11661"/>
      <c r="AH351" s="11662"/>
      <c r="AI351" s="11663"/>
      <c r="AJ351" s="11664"/>
      <c r="AK351" s="11665"/>
      <c r="AL351" s="11666"/>
      <c r="AM351" s="11667"/>
      <c r="AN351" s="11668"/>
      <c r="AO351" s="11669"/>
      <c r="AP351" s="11670"/>
      <c r="AQ351" s="11671"/>
      <c r="AR351" s="11672"/>
      <c r="AS351" s="11673"/>
      <c r="AT351" s="11674"/>
      <c r="AU351" s="11675"/>
      <c r="AV351" s="11676"/>
      <c r="AW351" s="11677"/>
      <c r="AX351" s="11678"/>
      <c r="AY351" s="11679"/>
      <c r="AZ351" s="11680"/>
      <c r="BA351" s="11681"/>
      <c r="BB351" s="11682"/>
      <c r="BC351" s="11683"/>
      <c r="BD351" s="11684"/>
      <c r="BE351" s="11685"/>
      <c r="BF351" s="11686"/>
      <c r="BG351" s="11687"/>
      <c r="BH351" s="11688"/>
      <c r="BI351" s="11689"/>
      <c r="BJ351" s="11690"/>
      <c r="BK351" s="11691"/>
      <c r="BL351" s="11692"/>
      <c r="BM351" s="11693"/>
      <c r="BN351" s="11694"/>
      <c r="BO351" s="11695"/>
      <c r="BP351" s="11696"/>
      <c r="BQ351" s="11697"/>
      <c r="BR351" s="11698"/>
      <c r="BS351" s="11699"/>
      <c r="BT351" s="11700"/>
      <c r="BU351" s="11701"/>
      <c r="BV351" s="11702"/>
      <c r="BW351" s="11703"/>
      <c r="BX351" s="11704"/>
      <c r="BY351" s="11705"/>
      <c r="BZ351" s="11706"/>
      <c r="CA351" s="11707"/>
      <c r="CB351" s="11708"/>
      <c r="CC351" s="11709"/>
      <c r="CD351" s="11710"/>
      <c r="CE351" s="11711"/>
      <c r="CF351" s="11712"/>
      <c r="CG351" s="11713"/>
      <c r="CH351" s="11714"/>
      <c r="CI351" s="11715"/>
      <c r="CJ351" s="11716"/>
      <c r="CK351" s="11717"/>
      <c r="CL351" s="11718"/>
      <c r="CM351" s="11719"/>
      <c r="CN351" s="11720"/>
      <c r="CO351" s="11721"/>
      <c r="CP351" s="11722"/>
      <c r="CQ351" s="11723"/>
      <c r="CR351" s="11724"/>
      <c r="CS351" s="11725"/>
      <c r="CT351" s="11726"/>
      <c r="CU351" s="11727"/>
      <c r="CV351" s="11728"/>
      <c r="CW351" s="11729"/>
      <c r="CX351" s="11730"/>
      <c r="CY351" s="11731"/>
      <c r="CZ351" s="11732"/>
      <c r="DA351" s="11733"/>
      <c r="DB351" s="11734"/>
      <c r="DC351" s="11735"/>
      <c r="DD351" s="11736"/>
      <c r="DE351" s="11737"/>
      <c r="DF351" s="11738"/>
      <c r="DG351" s="11739"/>
      <c r="DH351" s="3656"/>
      <c r="DI351" s="3908"/>
      <c r="DJ351" s="3908" t="str">
        <f>IF(T351="","",T351)</f>
        <v>Добавить схему подключения</v>
      </c>
      <c r="DK351" s="3908"/>
      <c r="DL351" s="3908"/>
    </row>
    <row s="11740" customFormat="1" customHeight="1" ht="21">
      <c r="A352" s="3896"/>
      <c r="B352" s="3896"/>
      <c r="C352" s="3896"/>
      <c r="D352" s="3896" t="s">
        <v>338</v>
      </c>
      <c r="E352" s="3897"/>
      <c r="F352" s="3897"/>
      <c r="G352" s="3897"/>
      <c r="H352" s="3898" t="s">
        <v>102</v>
      </c>
      <c r="I352" s="3896"/>
      <c r="J352" s="3896"/>
      <c r="K352" s="3896"/>
      <c r="L352" s="3899"/>
      <c r="M352" s="3900"/>
      <c r="N352" s="3900"/>
      <c r="O352" s="3900"/>
      <c r="P352" s="3901"/>
      <c r="Q352" s="3902"/>
      <c r="R352" s="3903"/>
      <c r="S352" s="3904" t="str">
        <f>INDEX(PT_DIFFERENTIATION_NUM_IST_TE,MATCH(D352,PT_DIFFERENTIATION_IST_TE_ID,0))</f>
        <v>2.1.1.2</v>
      </c>
      <c r="T352" s="3905" t="s">
        <v>723</v>
      </c>
      <c r="U352" s="3906"/>
      <c r="V352" s="3414"/>
      <c r="W352" s="3415"/>
      <c r="X352" s="3415"/>
      <c r="Y352" s="3415"/>
      <c r="Z352" s="3415"/>
      <c r="AA352" s="3415"/>
      <c r="AB352" s="3415"/>
      <c r="AC352" s="3416"/>
      <c r="AD352" s="3414" t="str">
        <f>INDEX(PT_DIFFERENTIATION_IST_TE,MATCH(D352,PT_DIFFERENTIATION_IST_TE_ID,0))</f>
        <v>городской округ город-герой Мурманск (потребители, присоединенные к сетям ФГБУ "ЦЖКУ" МО РФ, потребители ул. Ивченко, 19)</v>
      </c>
      <c r="AE352" s="3415"/>
      <c r="AF352" s="3415"/>
      <c r="AG352" s="3415"/>
      <c r="AH352" s="3415"/>
      <c r="AI352" s="3415"/>
      <c r="AJ352" s="3415"/>
      <c r="AK352" s="3415"/>
      <c r="AL352" s="3414"/>
      <c r="AM352" s="3415"/>
      <c r="AN352" s="3415"/>
      <c r="AO352" s="3415"/>
      <c r="AP352" s="3415"/>
      <c r="AQ352" s="3415"/>
      <c r="AR352" s="3415"/>
      <c r="AS352" s="3416"/>
      <c r="AT352" s="3414"/>
      <c r="AU352" s="3415"/>
      <c r="AV352" s="3415"/>
      <c r="AW352" s="3415"/>
      <c r="AX352" s="3415"/>
      <c r="AY352" s="3415"/>
      <c r="AZ352" s="3415"/>
      <c r="BA352" s="3416"/>
      <c r="BB352" s="3414"/>
      <c r="BC352" s="3415"/>
      <c r="BD352" s="3415"/>
      <c r="BE352" s="3415"/>
      <c r="BF352" s="3415"/>
      <c r="BG352" s="3415"/>
      <c r="BH352" s="3415"/>
      <c r="BI352" s="3416"/>
      <c r="BJ352" s="3414"/>
      <c r="BK352" s="3415"/>
      <c r="BL352" s="3415"/>
      <c r="BM352" s="3415"/>
      <c r="BN352" s="3415"/>
      <c r="BO352" s="3415"/>
      <c r="BP352" s="3415"/>
      <c r="BQ352" s="3416"/>
      <c r="BR352" s="3414"/>
      <c r="BS352" s="3415"/>
      <c r="BT352" s="3415"/>
      <c r="BU352" s="3415"/>
      <c r="BV352" s="3415"/>
      <c r="BW352" s="3415"/>
      <c r="BX352" s="3415"/>
      <c r="BY352" s="3416"/>
      <c r="BZ352" s="3414"/>
      <c r="CA352" s="3415"/>
      <c r="CB352" s="3415"/>
      <c r="CC352" s="3415"/>
      <c r="CD352" s="3415"/>
      <c r="CE352" s="3415"/>
      <c r="CF352" s="3415"/>
      <c r="CG352" s="3416"/>
      <c r="CH352" s="3414"/>
      <c r="CI352" s="3415"/>
      <c r="CJ352" s="3415"/>
      <c r="CK352" s="3415"/>
      <c r="CL352" s="3415"/>
      <c r="CM352" s="3415"/>
      <c r="CN352" s="3415"/>
      <c r="CO352" s="3416"/>
      <c r="CP352" s="3414"/>
      <c r="CQ352" s="3415"/>
      <c r="CR352" s="3415"/>
      <c r="CS352" s="3415"/>
      <c r="CT352" s="3415"/>
      <c r="CU352" s="3415"/>
      <c r="CV352" s="3415"/>
      <c r="CW352" s="3416"/>
      <c r="CX352" s="3414"/>
      <c r="CY352" s="3415"/>
      <c r="CZ352" s="3415"/>
      <c r="DA352" s="3415"/>
      <c r="DB352" s="3415"/>
      <c r="DC352" s="3415"/>
      <c r="DD352" s="3415"/>
      <c r="DE352" s="3416"/>
      <c r="DF352" s="3416"/>
      <c r="DG352" s="3907" t="s">
        <v>724</v>
      </c>
      <c r="DH352" s="3656"/>
      <c r="DI352" s="3908"/>
      <c r="DJ352" s="3908" t="str">
        <f>IF(T352="","",T352)</f>
        <v>Источник тепловой энергии  </v>
      </c>
      <c r="DK352" s="3908"/>
      <c r="DL352" s="3908"/>
    </row>
    <row s="11741" customFormat="1" customHeight="1" ht="47.25">
      <c r="A353" s="3896"/>
      <c r="B353" s="3896"/>
      <c r="C353" s="3896"/>
      <c r="D353" s="3896"/>
      <c r="E353" s="3897"/>
      <c r="F353" s="3897"/>
      <c r="G353" s="3897"/>
      <c r="H353" s="3897">
        <v>1</v>
      </c>
      <c r="I353" s="3910" t="str">
        <f>S352&amp;".1"</f>
        <v>2.1.1.2.1</v>
      </c>
      <c r="J353" s="3896"/>
      <c r="K353" s="3896"/>
      <c r="L353" s="3899" t="s">
        <v>725</v>
      </c>
      <c r="M353" s="3647"/>
      <c r="N353" s="3911"/>
      <c r="O353" s="3911"/>
      <c r="P353" s="3912">
        <v>1</v>
      </c>
      <c r="Q353" s="3912"/>
      <c r="R353" s="3913"/>
      <c r="S353" s="3904" t="str">
        <f>$I353</f>
        <v>2.1.1.2.1</v>
      </c>
      <c r="T353" s="3914" t="s">
        <v>726</v>
      </c>
      <c r="U353" s="3906"/>
      <c r="V353" s="3419"/>
      <c r="W353" s="3420"/>
      <c r="X353" s="3420"/>
      <c r="Y353" s="3420"/>
      <c r="Z353" s="3420"/>
      <c r="AA353" s="3420"/>
      <c r="AB353" s="3420"/>
      <c r="AC353" s="3421"/>
      <c r="AD353" s="3419" t="s">
        <v>768</v>
      </c>
      <c r="AE353" s="3420"/>
      <c r="AF353" s="3420"/>
      <c r="AG353" s="3420"/>
      <c r="AH353" s="3420"/>
      <c r="AI353" s="3420"/>
      <c r="AJ353" s="3420"/>
      <c r="AK353" s="3420"/>
      <c r="AL353" s="3419"/>
      <c r="AM353" s="3420"/>
      <c r="AN353" s="3420"/>
      <c r="AO353" s="3420"/>
      <c r="AP353" s="3420"/>
      <c r="AQ353" s="3420"/>
      <c r="AR353" s="3420"/>
      <c r="AS353" s="3421"/>
      <c r="AT353" s="3419"/>
      <c r="AU353" s="3420"/>
      <c r="AV353" s="3420"/>
      <c r="AW353" s="3420"/>
      <c r="AX353" s="3420"/>
      <c r="AY353" s="3420"/>
      <c r="AZ353" s="3420"/>
      <c r="BA353" s="3421"/>
      <c r="BB353" s="3419"/>
      <c r="BC353" s="3420"/>
      <c r="BD353" s="3420"/>
      <c r="BE353" s="3420"/>
      <c r="BF353" s="3420"/>
      <c r="BG353" s="3420"/>
      <c r="BH353" s="3420"/>
      <c r="BI353" s="3421"/>
      <c r="BJ353" s="3419"/>
      <c r="BK353" s="3420"/>
      <c r="BL353" s="3420"/>
      <c r="BM353" s="3420"/>
      <c r="BN353" s="3420"/>
      <c r="BO353" s="3420"/>
      <c r="BP353" s="3420"/>
      <c r="BQ353" s="3421"/>
      <c r="BR353" s="3419"/>
      <c r="BS353" s="3420"/>
      <c r="BT353" s="3420"/>
      <c r="BU353" s="3420"/>
      <c r="BV353" s="3420"/>
      <c r="BW353" s="3420"/>
      <c r="BX353" s="3420"/>
      <c r="BY353" s="3421"/>
      <c r="BZ353" s="3419"/>
      <c r="CA353" s="3420"/>
      <c r="CB353" s="3420"/>
      <c r="CC353" s="3420"/>
      <c r="CD353" s="3420"/>
      <c r="CE353" s="3420"/>
      <c r="CF353" s="3420"/>
      <c r="CG353" s="3421"/>
      <c r="CH353" s="3419"/>
      <c r="CI353" s="3420"/>
      <c r="CJ353" s="3420"/>
      <c r="CK353" s="3420"/>
      <c r="CL353" s="3420"/>
      <c r="CM353" s="3420"/>
      <c r="CN353" s="3420"/>
      <c r="CO353" s="3421"/>
      <c r="CP353" s="3419"/>
      <c r="CQ353" s="3420"/>
      <c r="CR353" s="3420"/>
      <c r="CS353" s="3420"/>
      <c r="CT353" s="3420"/>
      <c r="CU353" s="3420"/>
      <c r="CV353" s="3420"/>
      <c r="CW353" s="3421"/>
      <c r="CX353" s="3419"/>
      <c r="CY353" s="3420"/>
      <c r="CZ353" s="3420"/>
      <c r="DA353" s="3420"/>
      <c r="DB353" s="3420"/>
      <c r="DC353" s="3420"/>
      <c r="DD353" s="3420"/>
      <c r="DE353" s="3421"/>
      <c r="DF353" s="3421"/>
      <c r="DG353" s="3907" t="s">
        <v>727</v>
      </c>
      <c r="DH353" s="3656"/>
      <c r="DI353" s="3908"/>
      <c r="DJ353" s="3908" t="str">
        <f>IF(T353="","",T353)</f>
        <v>Схема подключения теплопотребляющей установки к коллектору источника тепловой энергии</v>
      </c>
      <c r="DK353" s="3908"/>
      <c r="DL353" s="3908"/>
    </row>
    <row s="11742" customFormat="1" customHeight="1" ht="21">
      <c r="A354" s="3896"/>
      <c r="B354" s="3896"/>
      <c r="C354" s="3896"/>
      <c r="D354" s="3896"/>
      <c r="E354" s="3897"/>
      <c r="F354" s="3897"/>
      <c r="G354" s="3897"/>
      <c r="H354" s="3897">
        <v>1</v>
      </c>
      <c r="I354" s="3916"/>
      <c r="J354" s="3910" t="str">
        <f>I353&amp;".1"</f>
        <v>2.1.1.2.1.1</v>
      </c>
      <c r="K354" s="3896"/>
      <c r="L354" s="3899" t="s">
        <v>728</v>
      </c>
      <c r="M354" s="3647"/>
      <c r="N354" s="3647"/>
      <c r="O354" s="3911"/>
      <c r="P354" s="3912"/>
      <c r="Q354" s="3912">
        <v>1</v>
      </c>
      <c r="R354" s="3917"/>
      <c r="S354" s="3904" t="str">
        <f>$J354</f>
        <v>2.1.1.2.1.1</v>
      </c>
      <c r="T354" s="3918" t="s">
        <v>729</v>
      </c>
      <c r="U354" s="3906"/>
      <c r="V354" s="3419"/>
      <c r="W354" s="3420"/>
      <c r="X354" s="3420"/>
      <c r="Y354" s="3420"/>
      <c r="Z354" s="3420"/>
      <c r="AA354" s="3420"/>
      <c r="AB354" s="3420"/>
      <c r="AC354" s="3421"/>
      <c r="AD354" s="3419" t="s">
        <v>772</v>
      </c>
      <c r="AE354" s="3420"/>
      <c r="AF354" s="3420"/>
      <c r="AG354" s="3420"/>
      <c r="AH354" s="3420"/>
      <c r="AI354" s="3420"/>
      <c r="AJ354" s="3420"/>
      <c r="AK354" s="3420"/>
      <c r="AL354" s="3419"/>
      <c r="AM354" s="3420"/>
      <c r="AN354" s="3420"/>
      <c r="AO354" s="3420"/>
      <c r="AP354" s="3420"/>
      <c r="AQ354" s="3420"/>
      <c r="AR354" s="3420"/>
      <c r="AS354" s="3421"/>
      <c r="AT354" s="3419"/>
      <c r="AU354" s="3420"/>
      <c r="AV354" s="3420"/>
      <c r="AW354" s="3420"/>
      <c r="AX354" s="3420"/>
      <c r="AY354" s="3420"/>
      <c r="AZ354" s="3420"/>
      <c r="BA354" s="3421"/>
      <c r="BB354" s="3419"/>
      <c r="BC354" s="3420"/>
      <c r="BD354" s="3420"/>
      <c r="BE354" s="3420"/>
      <c r="BF354" s="3420"/>
      <c r="BG354" s="3420"/>
      <c r="BH354" s="3420"/>
      <c r="BI354" s="3421"/>
      <c r="BJ354" s="3419"/>
      <c r="BK354" s="3420"/>
      <c r="BL354" s="3420"/>
      <c r="BM354" s="3420"/>
      <c r="BN354" s="3420"/>
      <c r="BO354" s="3420"/>
      <c r="BP354" s="3420"/>
      <c r="BQ354" s="3421"/>
      <c r="BR354" s="3419"/>
      <c r="BS354" s="3420"/>
      <c r="BT354" s="3420"/>
      <c r="BU354" s="3420"/>
      <c r="BV354" s="3420"/>
      <c r="BW354" s="3420"/>
      <c r="BX354" s="3420"/>
      <c r="BY354" s="3421"/>
      <c r="BZ354" s="3419"/>
      <c r="CA354" s="3420"/>
      <c r="CB354" s="3420"/>
      <c r="CC354" s="3420"/>
      <c r="CD354" s="3420"/>
      <c r="CE354" s="3420"/>
      <c r="CF354" s="3420"/>
      <c r="CG354" s="3421"/>
      <c r="CH354" s="3419"/>
      <c r="CI354" s="3420"/>
      <c r="CJ354" s="3420"/>
      <c r="CK354" s="3420"/>
      <c r="CL354" s="3420"/>
      <c r="CM354" s="3420"/>
      <c r="CN354" s="3420"/>
      <c r="CO354" s="3421"/>
      <c r="CP354" s="3419"/>
      <c r="CQ354" s="3420"/>
      <c r="CR354" s="3420"/>
      <c r="CS354" s="3420"/>
      <c r="CT354" s="3420"/>
      <c r="CU354" s="3420"/>
      <c r="CV354" s="3420"/>
      <c r="CW354" s="3421"/>
      <c r="CX354" s="3419"/>
      <c r="CY354" s="3420"/>
      <c r="CZ354" s="3420"/>
      <c r="DA354" s="3420"/>
      <c r="DB354" s="3420"/>
      <c r="DC354" s="3420"/>
      <c r="DD354" s="3420"/>
      <c r="DE354" s="3421"/>
      <c r="DF354" s="3421"/>
      <c r="DG354" s="3907" t="s">
        <v>730</v>
      </c>
      <c r="DH354" s="3656"/>
      <c r="DI354" s="3908"/>
      <c r="DJ354" s="3908" t="str">
        <f>IF(T354="","",T354)</f>
        <v>Группа потребителей</v>
      </c>
      <c r="DK354" s="3908"/>
      <c r="DL354" s="3908"/>
    </row>
    <row s="11743" customFormat="1" customHeight="1" ht="21">
      <c r="A355" s="3896"/>
      <c r="B355" s="3896"/>
      <c r="C355" s="3896"/>
      <c r="D355" s="3896"/>
      <c r="E355" s="3897"/>
      <c r="F355" s="3897"/>
      <c r="G355" s="3897"/>
      <c r="H355" s="3897">
        <v>1</v>
      </c>
      <c r="I355" s="3916"/>
      <c r="J355" s="3916"/>
      <c r="K355" s="3910" t="str">
        <f>J354&amp;".1"</f>
        <v>2.1.1.2.1.1.1</v>
      </c>
      <c r="L355" s="3899" t="s">
        <v>731</v>
      </c>
      <c r="M355" s="3647"/>
      <c r="N355" s="3647"/>
      <c r="O355" s="3647"/>
      <c r="P355" s="3912"/>
      <c r="Q355" s="3912"/>
      <c r="R355" s="3917">
        <v>1</v>
      </c>
      <c r="S355" s="3904" t="str">
        <f>$K355</f>
        <v>2.1.1.2.1.1.1</v>
      </c>
      <c r="T355" s="3920" t="s">
        <v>770</v>
      </c>
      <c r="U355" s="3906"/>
      <c r="V355" s="3422"/>
      <c r="W355" s="3423"/>
      <c r="X355" s="3422"/>
      <c r="Y355" s="3424"/>
      <c r="Z355" s="3425"/>
      <c r="AA355" s="2871" t="s">
        <v>61</v>
      </c>
      <c r="AB355" s="3425"/>
      <c r="AC355" s="2871" t="s">
        <v>61</v>
      </c>
      <c r="AD355" s="3422">
        <v>2519.6</v>
      </c>
      <c r="AE355" s="3423"/>
      <c r="AF355" s="3422"/>
      <c r="AG355" s="3424"/>
      <c r="AH355" s="3425">
        <v>45292</v>
      </c>
      <c r="AI355" s="2871" t="s">
        <v>61</v>
      </c>
      <c r="AJ355" s="3425">
        <v>45473</v>
      </c>
      <c r="AK355" s="2871" t="s">
        <v>61</v>
      </c>
      <c r="AL355" s="3422">
        <v>2829.51</v>
      </c>
      <c r="AM355" s="3423"/>
      <c r="AN355" s="3422"/>
      <c r="AO355" s="3424"/>
      <c r="AP355" s="3425">
        <v>45474</v>
      </c>
      <c r="AQ355" s="2871" t="s">
        <v>61</v>
      </c>
      <c r="AR355" s="3425">
        <v>45657</v>
      </c>
      <c r="AS355" s="2871" t="s">
        <v>61</v>
      </c>
      <c r="AT355" s="3422">
        <v>2829.51</v>
      </c>
      <c r="AU355" s="3423"/>
      <c r="AV355" s="3422"/>
      <c r="AW355" s="3424"/>
      <c r="AX355" s="3425">
        <v>45658</v>
      </c>
      <c r="AY355" s="2871" t="s">
        <v>61</v>
      </c>
      <c r="AZ355" s="3425">
        <v>45838</v>
      </c>
      <c r="BA355" s="2871" t="s">
        <v>61</v>
      </c>
      <c r="BB355" s="3422">
        <v>2948.35</v>
      </c>
      <c r="BC355" s="3423"/>
      <c r="BD355" s="3422"/>
      <c r="BE355" s="3424"/>
      <c r="BF355" s="3425">
        <v>45839</v>
      </c>
      <c r="BG355" s="2871" t="s">
        <v>61</v>
      </c>
      <c r="BH355" s="3425">
        <v>46022</v>
      </c>
      <c r="BI355" s="2871" t="s">
        <v>61</v>
      </c>
      <c r="BJ355" s="3422">
        <v>2948.35</v>
      </c>
      <c r="BK355" s="3423"/>
      <c r="BL355" s="3422"/>
      <c r="BM355" s="3424"/>
      <c r="BN355" s="3425">
        <v>46023</v>
      </c>
      <c r="BO355" s="2871" t="s">
        <v>61</v>
      </c>
      <c r="BP355" s="3425">
        <v>46203</v>
      </c>
      <c r="BQ355" s="2871" t="s">
        <v>61</v>
      </c>
      <c r="BR355" s="3422">
        <v>3066.28</v>
      </c>
      <c r="BS355" s="3423"/>
      <c r="BT355" s="3422"/>
      <c r="BU355" s="3424"/>
      <c r="BV355" s="3425">
        <v>46204</v>
      </c>
      <c r="BW355" s="2871" t="s">
        <v>61</v>
      </c>
      <c r="BX355" s="3425">
        <v>46387</v>
      </c>
      <c r="BY355" s="2871" t="s">
        <v>61</v>
      </c>
      <c r="BZ355" s="3422">
        <v>3066.28</v>
      </c>
      <c r="CA355" s="3423"/>
      <c r="CB355" s="3422"/>
      <c r="CC355" s="3424"/>
      <c r="CD355" s="3425">
        <v>46388</v>
      </c>
      <c r="CE355" s="2871" t="s">
        <v>61</v>
      </c>
      <c r="CF355" s="3425">
        <v>46568</v>
      </c>
      <c r="CG355" s="2871" t="s">
        <v>61</v>
      </c>
      <c r="CH355" s="3422">
        <v>3188.93</v>
      </c>
      <c r="CI355" s="3423"/>
      <c r="CJ355" s="3422"/>
      <c r="CK355" s="3424"/>
      <c r="CL355" s="3425">
        <v>46569</v>
      </c>
      <c r="CM355" s="2871" t="s">
        <v>61</v>
      </c>
      <c r="CN355" s="3425">
        <v>46752</v>
      </c>
      <c r="CO355" s="2871" t="s">
        <v>61</v>
      </c>
      <c r="CP355" s="3422">
        <v>3188.93</v>
      </c>
      <c r="CQ355" s="3423"/>
      <c r="CR355" s="3422"/>
      <c r="CS355" s="3424"/>
      <c r="CT355" s="3425">
        <v>46753</v>
      </c>
      <c r="CU355" s="2871" t="s">
        <v>61</v>
      </c>
      <c r="CV355" s="3425">
        <v>46934</v>
      </c>
      <c r="CW355" s="2871" t="s">
        <v>61</v>
      </c>
      <c r="CX355" s="3422">
        <v>3316.49</v>
      </c>
      <c r="CY355" s="3423"/>
      <c r="CZ355" s="3422"/>
      <c r="DA355" s="3424"/>
      <c r="DB355" s="3425">
        <v>46935</v>
      </c>
      <c r="DC355" s="2871" t="s">
        <v>61</v>
      </c>
      <c r="DD355" s="3425">
        <v>47118</v>
      </c>
      <c r="DE355" s="2871" t="s">
        <v>61</v>
      </c>
      <c r="DF355" s="3423"/>
      <c r="DG355" s="3921" t="s">
        <v>732</v>
      </c>
      <c r="DH355" s="3656">
        <f>STRCHECKDATE(V356:DF356)</f>
      </c>
      <c r="DI355" s="3908"/>
      <c r="DJ355" s="3908" t="str">
        <f>IF(T355="","",T355)</f>
        <v>вода</v>
      </c>
      <c r="DK355" s="3908"/>
      <c r="DL355" s="3908"/>
    </row>
    <row s="11744" customFormat="1" customHeight="1" ht="0.75">
      <c r="A356" s="3896"/>
      <c r="B356" s="3896"/>
      <c r="C356" s="3896"/>
      <c r="D356" s="3896"/>
      <c r="E356" s="3897"/>
      <c r="F356" s="3897"/>
      <c r="G356" s="3897"/>
      <c r="H356" s="3897">
        <v>1</v>
      </c>
      <c r="I356" s="3916"/>
      <c r="J356" s="3916"/>
      <c r="K356" s="3910"/>
      <c r="L356" s="3899"/>
      <c r="M356" s="3647"/>
      <c r="N356" s="3647"/>
      <c r="O356" s="3647"/>
      <c r="P356" s="3912"/>
      <c r="Q356" s="3912"/>
      <c r="R356" s="3917"/>
      <c r="S356" s="3923"/>
      <c r="T356" s="3906"/>
      <c r="U356" s="3906"/>
      <c r="V356" s="3423"/>
      <c r="W356" s="3423"/>
      <c r="X356" s="3423"/>
      <c r="Y356" s="3427" t="str">
        <f>Z355&amp;"-"&amp;AB355</f>
        <v>-</v>
      </c>
      <c r="Z356" s="3428"/>
      <c r="AA356" s="2871"/>
      <c r="AB356" s="3428"/>
      <c r="AC356" s="2871"/>
      <c r="AD356" s="3423"/>
      <c r="AE356" s="3423"/>
      <c r="AF356" s="3423"/>
      <c r="AG356" s="3427" t="str">
        <f>AH355&amp;"-"&amp;AJ355</f>
        <v>45292-45473</v>
      </c>
      <c r="AH356" s="3428"/>
      <c r="AI356" s="2871"/>
      <c r="AJ356" s="3428"/>
      <c r="AK356" s="2871"/>
      <c r="AL356" s="3423"/>
      <c r="AM356" s="3423"/>
      <c r="AN356" s="3423"/>
      <c r="AO356" s="3427" t="str">
        <f>AP355&amp;"-"&amp;AR355</f>
        <v>45474-45657</v>
      </c>
      <c r="AP356" s="3428"/>
      <c r="AQ356" s="2871"/>
      <c r="AR356" s="3428"/>
      <c r="AS356" s="2871"/>
      <c r="AT356" s="3423"/>
      <c r="AU356" s="3423"/>
      <c r="AV356" s="3423"/>
      <c r="AW356" s="3427" t="str">
        <f>AX355&amp;"-"&amp;AZ355</f>
        <v>45658-45838</v>
      </c>
      <c r="AX356" s="3428"/>
      <c r="AY356" s="2871"/>
      <c r="AZ356" s="3428"/>
      <c r="BA356" s="2871"/>
      <c r="BB356" s="3423"/>
      <c r="BC356" s="3423"/>
      <c r="BD356" s="3423"/>
      <c r="BE356" s="3427" t="str">
        <f>BF355&amp;"-"&amp;BH355</f>
        <v>45839-46022</v>
      </c>
      <c r="BF356" s="3428"/>
      <c r="BG356" s="2871"/>
      <c r="BH356" s="3428"/>
      <c r="BI356" s="2871"/>
      <c r="BJ356" s="3423"/>
      <c r="BK356" s="3423"/>
      <c r="BL356" s="3423"/>
      <c r="BM356" s="3427" t="str">
        <f>BN355&amp;"-"&amp;BP355</f>
        <v>46023-46203</v>
      </c>
      <c r="BN356" s="3428"/>
      <c r="BO356" s="2871"/>
      <c r="BP356" s="3428"/>
      <c r="BQ356" s="2871"/>
      <c r="BR356" s="3423"/>
      <c r="BS356" s="3423"/>
      <c r="BT356" s="3423"/>
      <c r="BU356" s="3427" t="str">
        <f>BV355&amp;"-"&amp;BX355</f>
        <v>46204-46387</v>
      </c>
      <c r="BV356" s="3428"/>
      <c r="BW356" s="2871"/>
      <c r="BX356" s="3428"/>
      <c r="BY356" s="2871"/>
      <c r="BZ356" s="3423"/>
      <c r="CA356" s="3423"/>
      <c r="CB356" s="3423"/>
      <c r="CC356" s="3427" t="str">
        <f>CD355&amp;"-"&amp;CF355</f>
        <v>46388-46568</v>
      </c>
      <c r="CD356" s="3428"/>
      <c r="CE356" s="2871"/>
      <c r="CF356" s="3428"/>
      <c r="CG356" s="2871"/>
      <c r="CH356" s="3423"/>
      <c r="CI356" s="3423"/>
      <c r="CJ356" s="3423"/>
      <c r="CK356" s="3427" t="str">
        <f>CL355&amp;"-"&amp;CN355</f>
        <v>46569-46752</v>
      </c>
      <c r="CL356" s="3428"/>
      <c r="CM356" s="2871"/>
      <c r="CN356" s="3428"/>
      <c r="CO356" s="2871"/>
      <c r="CP356" s="3423"/>
      <c r="CQ356" s="3423"/>
      <c r="CR356" s="3423"/>
      <c r="CS356" s="3427" t="str">
        <f>CT355&amp;"-"&amp;CV355</f>
        <v>46753-46934</v>
      </c>
      <c r="CT356" s="3428"/>
      <c r="CU356" s="2871"/>
      <c r="CV356" s="3428"/>
      <c r="CW356" s="2871"/>
      <c r="CX356" s="3423"/>
      <c r="CY356" s="3423"/>
      <c r="CZ356" s="3423"/>
      <c r="DA356" s="3427" t="str">
        <f>DB355&amp;"-"&amp;DD355</f>
        <v>46935-47118</v>
      </c>
      <c r="DB356" s="3428"/>
      <c r="DC356" s="2871"/>
      <c r="DD356" s="3428"/>
      <c r="DE356" s="2871"/>
      <c r="DF356" s="3423"/>
      <c r="DG356" s="3924"/>
      <c r="DH356" s="3656"/>
      <c r="DI356" s="3908"/>
      <c r="DJ356" s="3908" t="str">
        <f>IF(T356="","",T356)</f>
        <v/>
      </c>
      <c r="DK356" s="3908"/>
      <c r="DL356" s="3908"/>
    </row>
    <row s="11745" customFormat="1" customHeight="1" ht="15">
      <c r="A357" s="3896"/>
      <c r="B357" s="3896"/>
      <c r="C357" s="3896"/>
      <c r="D357" s="3896"/>
      <c r="E357" s="3897"/>
      <c r="F357" s="3897"/>
      <c r="G357" s="3897"/>
      <c r="H357" s="3897">
        <v>1</v>
      </c>
      <c r="I357" s="3916"/>
      <c r="J357" s="3910"/>
      <c r="K357" s="3896"/>
      <c r="L357" s="3899"/>
      <c r="M357" s="3647"/>
      <c r="N357" s="3647"/>
      <c r="O357" s="3911"/>
      <c r="P357" s="3912"/>
      <c r="Q357" s="3912"/>
      <c r="R357" s="3913"/>
      <c r="S357" s="11746"/>
      <c r="T357" s="11747" t="s">
        <v>733</v>
      </c>
      <c r="U357" s="11748"/>
      <c r="V357" s="11749"/>
      <c r="W357" s="11750"/>
      <c r="X357" s="11751"/>
      <c r="Y357" s="11752"/>
      <c r="Z357" s="11753"/>
      <c r="AA357" s="11754"/>
      <c r="AB357" s="11755"/>
      <c r="AC357" s="11756"/>
      <c r="AD357" s="11757"/>
      <c r="AE357" s="11758"/>
      <c r="AF357" s="11759"/>
      <c r="AG357" s="11760"/>
      <c r="AH357" s="11761"/>
      <c r="AI357" s="11762"/>
      <c r="AJ357" s="11763"/>
      <c r="AK357" s="11764"/>
      <c r="AL357" s="11765"/>
      <c r="AM357" s="11766"/>
      <c r="AN357" s="11767"/>
      <c r="AO357" s="11768"/>
      <c r="AP357" s="11769"/>
      <c r="AQ357" s="11770"/>
      <c r="AR357" s="11771"/>
      <c r="AS357" s="11772"/>
      <c r="AT357" s="11773"/>
      <c r="AU357" s="11774"/>
      <c r="AV357" s="11775"/>
      <c r="AW357" s="11776"/>
      <c r="AX357" s="11777"/>
      <c r="AY357" s="11778"/>
      <c r="AZ357" s="11779"/>
      <c r="BA357" s="11780"/>
      <c r="BB357" s="11781"/>
      <c r="BC357" s="11782"/>
      <c r="BD357" s="11783"/>
      <c r="BE357" s="11784"/>
      <c r="BF357" s="11785"/>
      <c r="BG357" s="11786"/>
      <c r="BH357" s="11787"/>
      <c r="BI357" s="11788"/>
      <c r="BJ357" s="11789"/>
      <c r="BK357" s="11790"/>
      <c r="BL357" s="11791"/>
      <c r="BM357" s="11792"/>
      <c r="BN357" s="11793"/>
      <c r="BO357" s="11794"/>
      <c r="BP357" s="11795"/>
      <c r="BQ357" s="11796"/>
      <c r="BR357" s="11797"/>
      <c r="BS357" s="11798"/>
      <c r="BT357" s="11799"/>
      <c r="BU357" s="11800"/>
      <c r="BV357" s="11801"/>
      <c r="BW357" s="11802"/>
      <c r="BX357" s="11803"/>
      <c r="BY357" s="11804"/>
      <c r="BZ357" s="11805"/>
      <c r="CA357" s="11806"/>
      <c r="CB357" s="11807"/>
      <c r="CC357" s="11808"/>
      <c r="CD357" s="11809"/>
      <c r="CE357" s="11810"/>
      <c r="CF357" s="11811"/>
      <c r="CG357" s="11812"/>
      <c r="CH357" s="11813"/>
      <c r="CI357" s="11814"/>
      <c r="CJ357" s="11815"/>
      <c r="CK357" s="11816"/>
      <c r="CL357" s="11817"/>
      <c r="CM357" s="11818"/>
      <c r="CN357" s="11819"/>
      <c r="CO357" s="11820"/>
      <c r="CP357" s="11821"/>
      <c r="CQ357" s="11822"/>
      <c r="CR357" s="11823"/>
      <c r="CS357" s="11824"/>
      <c r="CT357" s="11825"/>
      <c r="CU357" s="11826"/>
      <c r="CV357" s="11827"/>
      <c r="CW357" s="11828"/>
      <c r="CX357" s="11829"/>
      <c r="CY357" s="11830"/>
      <c r="CZ357" s="11831"/>
      <c r="DA357" s="11832"/>
      <c r="DB357" s="11833"/>
      <c r="DC357" s="11834"/>
      <c r="DD357" s="11835"/>
      <c r="DE357" s="11836"/>
      <c r="DF357" s="11837"/>
      <c r="DG357" s="4018"/>
      <c r="DH357" s="3656"/>
      <c r="DI357" s="3908"/>
      <c r="DJ357" s="3908" t="str">
        <f>IF(T357="","",T357)</f>
        <v>Добавить вид теплоносителя (параметры теплоносителя)</v>
      </c>
      <c r="DK357" s="3908"/>
      <c r="DL357" s="3908"/>
    </row>
    <row s="11838" customFormat="1" customHeight="1" ht="15">
      <c r="A358" s="3896"/>
      <c r="B358" s="3896"/>
      <c r="C358" s="3896"/>
      <c r="D358" s="3896"/>
      <c r="E358" s="3897"/>
      <c r="F358" s="3897"/>
      <c r="G358" s="3897"/>
      <c r="H358" s="3897">
        <v>1</v>
      </c>
      <c r="I358" s="3910"/>
      <c r="J358" s="3896"/>
      <c r="K358" s="3896"/>
      <c r="L358" s="3899"/>
      <c r="M358" s="3647"/>
      <c r="N358" s="3911"/>
      <c r="O358" s="3911"/>
      <c r="P358" s="3912"/>
      <c r="Q358" s="3912"/>
      <c r="R358" s="3913"/>
      <c r="S358" s="11839"/>
      <c r="T358" s="11840" t="s">
        <v>734</v>
      </c>
      <c r="U358" s="11841"/>
      <c r="V358" s="11842"/>
      <c r="W358" s="11843"/>
      <c r="X358" s="11844"/>
      <c r="Y358" s="11845"/>
      <c r="Z358" s="11846"/>
      <c r="AA358" s="11847"/>
      <c r="AB358" s="11848"/>
      <c r="AC358" s="11849"/>
      <c r="AD358" s="11850"/>
      <c r="AE358" s="11851"/>
      <c r="AF358" s="11852"/>
      <c r="AG358" s="11853"/>
      <c r="AH358" s="11854"/>
      <c r="AI358" s="11855"/>
      <c r="AJ358" s="11856"/>
      <c r="AK358" s="11857"/>
      <c r="AL358" s="11858"/>
      <c r="AM358" s="11859"/>
      <c r="AN358" s="11860"/>
      <c r="AO358" s="11861"/>
      <c r="AP358" s="11862"/>
      <c r="AQ358" s="11863"/>
      <c r="AR358" s="11864"/>
      <c r="AS358" s="11865"/>
      <c r="AT358" s="11866"/>
      <c r="AU358" s="11867"/>
      <c r="AV358" s="11868"/>
      <c r="AW358" s="11869"/>
      <c r="AX358" s="11870"/>
      <c r="AY358" s="11871"/>
      <c r="AZ358" s="11872"/>
      <c r="BA358" s="11873"/>
      <c r="BB358" s="11874"/>
      <c r="BC358" s="11875"/>
      <c r="BD358" s="11876"/>
      <c r="BE358" s="11877"/>
      <c r="BF358" s="11878"/>
      <c r="BG358" s="11879"/>
      <c r="BH358" s="11880"/>
      <c r="BI358" s="11881"/>
      <c r="BJ358" s="11882"/>
      <c r="BK358" s="11883"/>
      <c r="BL358" s="11884"/>
      <c r="BM358" s="11885"/>
      <c r="BN358" s="11886"/>
      <c r="BO358" s="11887"/>
      <c r="BP358" s="11888"/>
      <c r="BQ358" s="11889"/>
      <c r="BR358" s="11890"/>
      <c r="BS358" s="11891"/>
      <c r="BT358" s="11892"/>
      <c r="BU358" s="11893"/>
      <c r="BV358" s="11894"/>
      <c r="BW358" s="11895"/>
      <c r="BX358" s="11896"/>
      <c r="BY358" s="11897"/>
      <c r="BZ358" s="11898"/>
      <c r="CA358" s="11899"/>
      <c r="CB358" s="11900"/>
      <c r="CC358" s="11901"/>
      <c r="CD358" s="11902"/>
      <c r="CE358" s="11903"/>
      <c r="CF358" s="11904"/>
      <c r="CG358" s="11905"/>
      <c r="CH358" s="11906"/>
      <c r="CI358" s="11907"/>
      <c r="CJ358" s="11908"/>
      <c r="CK358" s="11909"/>
      <c r="CL358" s="11910"/>
      <c r="CM358" s="11911"/>
      <c r="CN358" s="11912"/>
      <c r="CO358" s="11913"/>
      <c r="CP358" s="11914"/>
      <c r="CQ358" s="11915"/>
      <c r="CR358" s="11916"/>
      <c r="CS358" s="11917"/>
      <c r="CT358" s="11918"/>
      <c r="CU358" s="11919"/>
      <c r="CV358" s="11920"/>
      <c r="CW358" s="11921"/>
      <c r="CX358" s="11922"/>
      <c r="CY358" s="11923"/>
      <c r="CZ358" s="11924"/>
      <c r="DA358" s="11925"/>
      <c r="DB358" s="11926"/>
      <c r="DC358" s="11927"/>
      <c r="DD358" s="11928"/>
      <c r="DE358" s="11929"/>
      <c r="DF358" s="11930"/>
      <c r="DG358" s="11931"/>
      <c r="DH358" s="3656"/>
      <c r="DI358" s="3908"/>
      <c r="DJ358" s="3908" t="str">
        <f>IF(T358="","",T358)</f>
        <v>Добавить группу потребителей</v>
      </c>
      <c r="DK358" s="3908"/>
      <c r="DL358" s="3908"/>
    </row>
    <row s="11932" customFormat="1" customHeight="1" ht="14.25">
      <c r="A359" s="3896"/>
      <c r="B359" s="3896"/>
      <c r="C359" s="3896"/>
      <c r="D359" s="3896"/>
      <c r="E359" s="3897"/>
      <c r="F359" s="3897"/>
      <c r="G359" s="3897"/>
      <c r="H359" s="3898">
        <v>1</v>
      </c>
      <c r="I359" s="3896"/>
      <c r="J359" s="3896"/>
      <c r="K359" s="3896"/>
      <c r="L359" s="3899"/>
      <c r="M359" s="3900"/>
      <c r="N359" s="3900"/>
      <c r="O359" s="3647"/>
      <c r="P359" s="4114"/>
      <c r="Q359" s="4115"/>
      <c r="R359" s="4116"/>
      <c r="S359" s="11933"/>
      <c r="T359" s="11934" t="s">
        <v>735</v>
      </c>
      <c r="U359" s="11935"/>
      <c r="V359" s="11936"/>
      <c r="W359" s="11937"/>
      <c r="X359" s="11938"/>
      <c r="Y359" s="11939"/>
      <c r="Z359" s="11940"/>
      <c r="AA359" s="11941"/>
      <c r="AB359" s="11942"/>
      <c r="AC359" s="11943"/>
      <c r="AD359" s="11944"/>
      <c r="AE359" s="11945"/>
      <c r="AF359" s="11946"/>
      <c r="AG359" s="11947"/>
      <c r="AH359" s="11948"/>
      <c r="AI359" s="11949"/>
      <c r="AJ359" s="11950"/>
      <c r="AK359" s="11951"/>
      <c r="AL359" s="11952"/>
      <c r="AM359" s="11953"/>
      <c r="AN359" s="11954"/>
      <c r="AO359" s="11955"/>
      <c r="AP359" s="11956"/>
      <c r="AQ359" s="11957"/>
      <c r="AR359" s="11958"/>
      <c r="AS359" s="11959"/>
      <c r="AT359" s="11960"/>
      <c r="AU359" s="11961"/>
      <c r="AV359" s="11962"/>
      <c r="AW359" s="11963"/>
      <c r="AX359" s="11964"/>
      <c r="AY359" s="11965"/>
      <c r="AZ359" s="11966"/>
      <c r="BA359" s="11967"/>
      <c r="BB359" s="11968"/>
      <c r="BC359" s="11969"/>
      <c r="BD359" s="11970"/>
      <c r="BE359" s="11971"/>
      <c r="BF359" s="11972"/>
      <c r="BG359" s="11973"/>
      <c r="BH359" s="11974"/>
      <c r="BI359" s="11975"/>
      <c r="BJ359" s="11976"/>
      <c r="BK359" s="11977"/>
      <c r="BL359" s="11978"/>
      <c r="BM359" s="11979"/>
      <c r="BN359" s="11980"/>
      <c r="BO359" s="11981"/>
      <c r="BP359" s="11982"/>
      <c r="BQ359" s="11983"/>
      <c r="BR359" s="11984"/>
      <c r="BS359" s="11985"/>
      <c r="BT359" s="11986"/>
      <c r="BU359" s="11987"/>
      <c r="BV359" s="11988"/>
      <c r="BW359" s="11989"/>
      <c r="BX359" s="11990"/>
      <c r="BY359" s="11991"/>
      <c r="BZ359" s="11992"/>
      <c r="CA359" s="11993"/>
      <c r="CB359" s="11994"/>
      <c r="CC359" s="11995"/>
      <c r="CD359" s="11996"/>
      <c r="CE359" s="11997"/>
      <c r="CF359" s="11998"/>
      <c r="CG359" s="11999"/>
      <c r="CH359" s="12000"/>
      <c r="CI359" s="12001"/>
      <c r="CJ359" s="12002"/>
      <c r="CK359" s="12003"/>
      <c r="CL359" s="12004"/>
      <c r="CM359" s="12005"/>
      <c r="CN359" s="12006"/>
      <c r="CO359" s="12007"/>
      <c r="CP359" s="12008"/>
      <c r="CQ359" s="12009"/>
      <c r="CR359" s="12010"/>
      <c r="CS359" s="12011"/>
      <c r="CT359" s="12012"/>
      <c r="CU359" s="12013"/>
      <c r="CV359" s="12014"/>
      <c r="CW359" s="12015"/>
      <c r="CX359" s="12016"/>
      <c r="CY359" s="12017"/>
      <c r="CZ359" s="12018"/>
      <c r="DA359" s="12019"/>
      <c r="DB359" s="12020"/>
      <c r="DC359" s="12021"/>
      <c r="DD359" s="12022"/>
      <c r="DE359" s="12023"/>
      <c r="DF359" s="12024"/>
      <c r="DG359" s="12025"/>
      <c r="DH359" s="3656"/>
      <c r="DI359" s="3908"/>
      <c r="DJ359" s="3908" t="str">
        <f>IF(T359="","",T359)</f>
        <v>Добавить схему подключения</v>
      </c>
      <c r="DK359" s="3908"/>
      <c r="DL359" s="3908"/>
    </row>
    <row s="12026" customFormat="1" customHeight="1" ht="21">
      <c r="A360" s="3896"/>
      <c r="B360" s="3896"/>
      <c r="C360" s="3896"/>
      <c r="D360" s="3896" t="s">
        <v>339</v>
      </c>
      <c r="E360" s="3897"/>
      <c r="F360" s="3897"/>
      <c r="G360" s="3897"/>
      <c r="H360" s="3898" t="s">
        <v>89</v>
      </c>
      <c r="I360" s="3896"/>
      <c r="J360" s="3896"/>
      <c r="K360" s="3896"/>
      <c r="L360" s="3899"/>
      <c r="M360" s="3900"/>
      <c r="N360" s="3900"/>
      <c r="O360" s="3900"/>
      <c r="P360" s="3901"/>
      <c r="Q360" s="3902"/>
      <c r="R360" s="3903"/>
      <c r="S360" s="3904" t="str">
        <f>INDEX(PT_DIFFERENTIATION_NUM_IST_TE,MATCH(D360,PT_DIFFERENTIATION_IST_TE_ID,0))</f>
        <v>2.1.1.3</v>
      </c>
      <c r="T360" s="3905" t="s">
        <v>723</v>
      </c>
      <c r="U360" s="3906"/>
      <c r="V360" s="3414"/>
      <c r="W360" s="3415"/>
      <c r="X360" s="3415"/>
      <c r="Y360" s="3415"/>
      <c r="Z360" s="3415"/>
      <c r="AA360" s="3415"/>
      <c r="AB360" s="3415"/>
      <c r="AC360" s="3416"/>
      <c r="AD360" s="3414" t="str">
        <f>INDEX(PT_DIFFERENTIATION_IST_TE,MATCH(D360,PT_DIFFERENTIATION_IST_TE_ID,0))</f>
        <v>городской округ город-герой Мурманск (р-н Росляково)</v>
      </c>
      <c r="AE360" s="3415"/>
      <c r="AF360" s="3415"/>
      <c r="AG360" s="3415"/>
      <c r="AH360" s="3415"/>
      <c r="AI360" s="3415"/>
      <c r="AJ360" s="3415"/>
      <c r="AK360" s="3415"/>
      <c r="AL360" s="3414"/>
      <c r="AM360" s="3415"/>
      <c r="AN360" s="3415"/>
      <c r="AO360" s="3415"/>
      <c r="AP360" s="3415"/>
      <c r="AQ360" s="3415"/>
      <c r="AR360" s="3415"/>
      <c r="AS360" s="3416"/>
      <c r="AT360" s="3414"/>
      <c r="AU360" s="3415"/>
      <c r="AV360" s="3415"/>
      <c r="AW360" s="3415"/>
      <c r="AX360" s="3415"/>
      <c r="AY360" s="3415"/>
      <c r="AZ360" s="3415"/>
      <c r="BA360" s="3416"/>
      <c r="BB360" s="3414"/>
      <c r="BC360" s="3415"/>
      <c r="BD360" s="3415"/>
      <c r="BE360" s="3415"/>
      <c r="BF360" s="3415"/>
      <c r="BG360" s="3415"/>
      <c r="BH360" s="3415"/>
      <c r="BI360" s="3416"/>
      <c r="BJ360" s="3414"/>
      <c r="BK360" s="3415"/>
      <c r="BL360" s="3415"/>
      <c r="BM360" s="3415"/>
      <c r="BN360" s="3415"/>
      <c r="BO360" s="3415"/>
      <c r="BP360" s="3415"/>
      <c r="BQ360" s="3416"/>
      <c r="BR360" s="3414"/>
      <c r="BS360" s="3415"/>
      <c r="BT360" s="3415"/>
      <c r="BU360" s="3415"/>
      <c r="BV360" s="3415"/>
      <c r="BW360" s="3415"/>
      <c r="BX360" s="3415"/>
      <c r="BY360" s="3416"/>
      <c r="BZ360" s="3414"/>
      <c r="CA360" s="3415"/>
      <c r="CB360" s="3415"/>
      <c r="CC360" s="3415"/>
      <c r="CD360" s="3415"/>
      <c r="CE360" s="3415"/>
      <c r="CF360" s="3415"/>
      <c r="CG360" s="3416"/>
      <c r="CH360" s="3414"/>
      <c r="CI360" s="3415"/>
      <c r="CJ360" s="3415"/>
      <c r="CK360" s="3415"/>
      <c r="CL360" s="3415"/>
      <c r="CM360" s="3415"/>
      <c r="CN360" s="3415"/>
      <c r="CO360" s="3416"/>
      <c r="CP360" s="3414"/>
      <c r="CQ360" s="3415"/>
      <c r="CR360" s="3415"/>
      <c r="CS360" s="3415"/>
      <c r="CT360" s="3415"/>
      <c r="CU360" s="3415"/>
      <c r="CV360" s="3415"/>
      <c r="CW360" s="3416"/>
      <c r="CX360" s="3414"/>
      <c r="CY360" s="3415"/>
      <c r="CZ360" s="3415"/>
      <c r="DA360" s="3415"/>
      <c r="DB360" s="3415"/>
      <c r="DC360" s="3415"/>
      <c r="DD360" s="3415"/>
      <c r="DE360" s="3416"/>
      <c r="DF360" s="3416"/>
      <c r="DG360" s="3907" t="s">
        <v>724</v>
      </c>
      <c r="DH360" s="3656"/>
      <c r="DI360" s="3908"/>
      <c r="DJ360" s="3908" t="str">
        <f>IF(T360="","",T360)</f>
        <v>Источник тепловой энергии  </v>
      </c>
      <c r="DK360" s="3908"/>
      <c r="DL360" s="3908"/>
    </row>
    <row s="12027" customFormat="1" customHeight="1" ht="47.25">
      <c r="A361" s="3896"/>
      <c r="B361" s="3896"/>
      <c r="C361" s="3896"/>
      <c r="D361" s="3896"/>
      <c r="E361" s="3897"/>
      <c r="F361" s="3897"/>
      <c r="G361" s="3897"/>
      <c r="H361" s="3897" t="s">
        <v>102</v>
      </c>
      <c r="I361" s="3910" t="str">
        <f>S360&amp;".1"</f>
        <v>2.1.1.3.1</v>
      </c>
      <c r="J361" s="3896"/>
      <c r="K361" s="3896"/>
      <c r="L361" s="3899" t="s">
        <v>725</v>
      </c>
      <c r="M361" s="3647"/>
      <c r="N361" s="3911"/>
      <c r="O361" s="3911"/>
      <c r="P361" s="3912">
        <v>1</v>
      </c>
      <c r="Q361" s="3912"/>
      <c r="R361" s="3913"/>
      <c r="S361" s="3904" t="str">
        <f>$I361</f>
        <v>2.1.1.3.1</v>
      </c>
      <c r="T361" s="3914" t="s">
        <v>726</v>
      </c>
      <c r="U361" s="3906"/>
      <c r="V361" s="3419"/>
      <c r="W361" s="3420"/>
      <c r="X361" s="3420"/>
      <c r="Y361" s="3420"/>
      <c r="Z361" s="3420"/>
      <c r="AA361" s="3420"/>
      <c r="AB361" s="3420"/>
      <c r="AC361" s="3421"/>
      <c r="AD361" s="3419" t="s">
        <v>768</v>
      </c>
      <c r="AE361" s="3420"/>
      <c r="AF361" s="3420"/>
      <c r="AG361" s="3420"/>
      <c r="AH361" s="3420"/>
      <c r="AI361" s="3420"/>
      <c r="AJ361" s="3420"/>
      <c r="AK361" s="3420"/>
      <c r="AL361" s="3419"/>
      <c r="AM361" s="3420"/>
      <c r="AN361" s="3420"/>
      <c r="AO361" s="3420"/>
      <c r="AP361" s="3420"/>
      <c r="AQ361" s="3420"/>
      <c r="AR361" s="3420"/>
      <c r="AS361" s="3421"/>
      <c r="AT361" s="3419"/>
      <c r="AU361" s="3420"/>
      <c r="AV361" s="3420"/>
      <c r="AW361" s="3420"/>
      <c r="AX361" s="3420"/>
      <c r="AY361" s="3420"/>
      <c r="AZ361" s="3420"/>
      <c r="BA361" s="3421"/>
      <c r="BB361" s="3419"/>
      <c r="BC361" s="3420"/>
      <c r="BD361" s="3420"/>
      <c r="BE361" s="3420"/>
      <c r="BF361" s="3420"/>
      <c r="BG361" s="3420"/>
      <c r="BH361" s="3420"/>
      <c r="BI361" s="3421"/>
      <c r="BJ361" s="3419"/>
      <c r="BK361" s="3420"/>
      <c r="BL361" s="3420"/>
      <c r="BM361" s="3420"/>
      <c r="BN361" s="3420"/>
      <c r="BO361" s="3420"/>
      <c r="BP361" s="3420"/>
      <c r="BQ361" s="3421"/>
      <c r="BR361" s="3419"/>
      <c r="BS361" s="3420"/>
      <c r="BT361" s="3420"/>
      <c r="BU361" s="3420"/>
      <c r="BV361" s="3420"/>
      <c r="BW361" s="3420"/>
      <c r="BX361" s="3420"/>
      <c r="BY361" s="3421"/>
      <c r="BZ361" s="3419"/>
      <c r="CA361" s="3420"/>
      <c r="CB361" s="3420"/>
      <c r="CC361" s="3420"/>
      <c r="CD361" s="3420"/>
      <c r="CE361" s="3420"/>
      <c r="CF361" s="3420"/>
      <c r="CG361" s="3421"/>
      <c r="CH361" s="3419"/>
      <c r="CI361" s="3420"/>
      <c r="CJ361" s="3420"/>
      <c r="CK361" s="3420"/>
      <c r="CL361" s="3420"/>
      <c r="CM361" s="3420"/>
      <c r="CN361" s="3420"/>
      <c r="CO361" s="3421"/>
      <c r="CP361" s="3419"/>
      <c r="CQ361" s="3420"/>
      <c r="CR361" s="3420"/>
      <c r="CS361" s="3420"/>
      <c r="CT361" s="3420"/>
      <c r="CU361" s="3420"/>
      <c r="CV361" s="3420"/>
      <c r="CW361" s="3421"/>
      <c r="CX361" s="3419"/>
      <c r="CY361" s="3420"/>
      <c r="CZ361" s="3420"/>
      <c r="DA361" s="3420"/>
      <c r="DB361" s="3420"/>
      <c r="DC361" s="3420"/>
      <c r="DD361" s="3420"/>
      <c r="DE361" s="3421"/>
      <c r="DF361" s="3421"/>
      <c r="DG361" s="3907" t="s">
        <v>727</v>
      </c>
      <c r="DH361" s="3656"/>
      <c r="DI361" s="3908"/>
      <c r="DJ361" s="3908" t="str">
        <f>IF(T361="","",T361)</f>
        <v>Схема подключения теплопотребляющей установки к коллектору источника тепловой энергии</v>
      </c>
      <c r="DK361" s="3908"/>
      <c r="DL361" s="3908"/>
    </row>
    <row s="12028" customFormat="1" customHeight="1" ht="21">
      <c r="A362" s="3896"/>
      <c r="B362" s="3896"/>
      <c r="C362" s="3896"/>
      <c r="D362" s="3896"/>
      <c r="E362" s="3897"/>
      <c r="F362" s="3897"/>
      <c r="G362" s="3897"/>
      <c r="H362" s="3897" t="s">
        <v>102</v>
      </c>
      <c r="I362" s="3916"/>
      <c r="J362" s="3910" t="str">
        <f>I361&amp;".1"</f>
        <v>2.1.1.3.1.1</v>
      </c>
      <c r="K362" s="3896"/>
      <c r="L362" s="3899" t="s">
        <v>728</v>
      </c>
      <c r="M362" s="3647"/>
      <c r="N362" s="3647"/>
      <c r="O362" s="3911"/>
      <c r="P362" s="3912"/>
      <c r="Q362" s="3912">
        <v>1</v>
      </c>
      <c r="R362" s="3917"/>
      <c r="S362" s="3904" t="str">
        <f>$J362</f>
        <v>2.1.1.3.1.1</v>
      </c>
      <c r="T362" s="3918" t="s">
        <v>729</v>
      </c>
      <c r="U362" s="3906"/>
      <c r="V362" s="3419"/>
      <c r="W362" s="3420"/>
      <c r="X362" s="3420"/>
      <c r="Y362" s="3420"/>
      <c r="Z362" s="3420"/>
      <c r="AA362" s="3420"/>
      <c r="AB362" s="3420"/>
      <c r="AC362" s="3421"/>
      <c r="AD362" s="3419" t="s">
        <v>772</v>
      </c>
      <c r="AE362" s="3420"/>
      <c r="AF362" s="3420"/>
      <c r="AG362" s="3420"/>
      <c r="AH362" s="3420"/>
      <c r="AI362" s="3420"/>
      <c r="AJ362" s="3420"/>
      <c r="AK362" s="3420"/>
      <c r="AL362" s="3419"/>
      <c r="AM362" s="3420"/>
      <c r="AN362" s="3420"/>
      <c r="AO362" s="3420"/>
      <c r="AP362" s="3420"/>
      <c r="AQ362" s="3420"/>
      <c r="AR362" s="3420"/>
      <c r="AS362" s="3421"/>
      <c r="AT362" s="3419"/>
      <c r="AU362" s="3420"/>
      <c r="AV362" s="3420"/>
      <c r="AW362" s="3420"/>
      <c r="AX362" s="3420"/>
      <c r="AY362" s="3420"/>
      <c r="AZ362" s="3420"/>
      <c r="BA362" s="3421"/>
      <c r="BB362" s="3419"/>
      <c r="BC362" s="3420"/>
      <c r="BD362" s="3420"/>
      <c r="BE362" s="3420"/>
      <c r="BF362" s="3420"/>
      <c r="BG362" s="3420"/>
      <c r="BH362" s="3420"/>
      <c r="BI362" s="3421"/>
      <c r="BJ362" s="3419"/>
      <c r="BK362" s="3420"/>
      <c r="BL362" s="3420"/>
      <c r="BM362" s="3420"/>
      <c r="BN362" s="3420"/>
      <c r="BO362" s="3420"/>
      <c r="BP362" s="3420"/>
      <c r="BQ362" s="3421"/>
      <c r="BR362" s="3419"/>
      <c r="BS362" s="3420"/>
      <c r="BT362" s="3420"/>
      <c r="BU362" s="3420"/>
      <c r="BV362" s="3420"/>
      <c r="BW362" s="3420"/>
      <c r="BX362" s="3420"/>
      <c r="BY362" s="3421"/>
      <c r="BZ362" s="3419"/>
      <c r="CA362" s="3420"/>
      <c r="CB362" s="3420"/>
      <c r="CC362" s="3420"/>
      <c r="CD362" s="3420"/>
      <c r="CE362" s="3420"/>
      <c r="CF362" s="3420"/>
      <c r="CG362" s="3421"/>
      <c r="CH362" s="3419"/>
      <c r="CI362" s="3420"/>
      <c r="CJ362" s="3420"/>
      <c r="CK362" s="3420"/>
      <c r="CL362" s="3420"/>
      <c r="CM362" s="3420"/>
      <c r="CN362" s="3420"/>
      <c r="CO362" s="3421"/>
      <c r="CP362" s="3419"/>
      <c r="CQ362" s="3420"/>
      <c r="CR362" s="3420"/>
      <c r="CS362" s="3420"/>
      <c r="CT362" s="3420"/>
      <c r="CU362" s="3420"/>
      <c r="CV362" s="3420"/>
      <c r="CW362" s="3421"/>
      <c r="CX362" s="3419"/>
      <c r="CY362" s="3420"/>
      <c r="CZ362" s="3420"/>
      <c r="DA362" s="3420"/>
      <c r="DB362" s="3420"/>
      <c r="DC362" s="3420"/>
      <c r="DD362" s="3420"/>
      <c r="DE362" s="3421"/>
      <c r="DF362" s="3421"/>
      <c r="DG362" s="3907" t="s">
        <v>730</v>
      </c>
      <c r="DH362" s="3656"/>
      <c r="DI362" s="3908"/>
      <c r="DJ362" s="3908" t="str">
        <f>IF(T362="","",T362)</f>
        <v>Группа потребителей</v>
      </c>
      <c r="DK362" s="3908"/>
      <c r="DL362" s="3908"/>
    </row>
    <row s="12029" customFormat="1" customHeight="1" ht="21">
      <c r="A363" s="3896"/>
      <c r="B363" s="3896"/>
      <c r="C363" s="3896"/>
      <c r="D363" s="3896"/>
      <c r="E363" s="3897"/>
      <c r="F363" s="3897"/>
      <c r="G363" s="3897"/>
      <c r="H363" s="3897" t="s">
        <v>102</v>
      </c>
      <c r="I363" s="3916"/>
      <c r="J363" s="3916"/>
      <c r="K363" s="3910" t="str">
        <f>J362&amp;".1"</f>
        <v>2.1.1.3.1.1.1</v>
      </c>
      <c r="L363" s="3899" t="s">
        <v>731</v>
      </c>
      <c r="M363" s="3647"/>
      <c r="N363" s="3647"/>
      <c r="O363" s="3647"/>
      <c r="P363" s="3912"/>
      <c r="Q363" s="3912"/>
      <c r="R363" s="3917">
        <v>1</v>
      </c>
      <c r="S363" s="3904" t="str">
        <f>$K363</f>
        <v>2.1.1.3.1.1.1</v>
      </c>
      <c r="T363" s="3920" t="s">
        <v>770</v>
      </c>
      <c r="U363" s="3906"/>
      <c r="V363" s="3422"/>
      <c r="W363" s="3423"/>
      <c r="X363" s="3422"/>
      <c r="Y363" s="3424"/>
      <c r="Z363" s="3425"/>
      <c r="AA363" s="2871" t="s">
        <v>61</v>
      </c>
      <c r="AB363" s="3425"/>
      <c r="AC363" s="2871" t="s">
        <v>61</v>
      </c>
      <c r="AD363" s="3422">
        <v>3724.16</v>
      </c>
      <c r="AE363" s="3423"/>
      <c r="AF363" s="3422"/>
      <c r="AG363" s="3424"/>
      <c r="AH363" s="3425">
        <v>45292</v>
      </c>
      <c r="AI363" s="2871" t="s">
        <v>61</v>
      </c>
      <c r="AJ363" s="3425">
        <v>45473</v>
      </c>
      <c r="AK363" s="2871" t="s">
        <v>61</v>
      </c>
      <c r="AL363" s="3422">
        <v>4000</v>
      </c>
      <c r="AM363" s="3423"/>
      <c r="AN363" s="3422"/>
      <c r="AO363" s="3424"/>
      <c r="AP363" s="3425">
        <v>45474</v>
      </c>
      <c r="AQ363" s="2871" t="s">
        <v>61</v>
      </c>
      <c r="AR363" s="3425">
        <v>45657</v>
      </c>
      <c r="AS363" s="2871" t="s">
        <v>61</v>
      </c>
      <c r="AT363" s="3422">
        <v>4000</v>
      </c>
      <c r="AU363" s="3423"/>
      <c r="AV363" s="3422"/>
      <c r="AW363" s="3424"/>
      <c r="AX363" s="3425">
        <v>45658</v>
      </c>
      <c r="AY363" s="2871" t="s">
        <v>61</v>
      </c>
      <c r="AZ363" s="3425">
        <v>45838</v>
      </c>
      <c r="BA363" s="2871" t="s">
        <v>61</v>
      </c>
      <c r="BB363" s="3422">
        <v>4168</v>
      </c>
      <c r="BC363" s="3423"/>
      <c r="BD363" s="3422"/>
      <c r="BE363" s="3424"/>
      <c r="BF363" s="3425">
        <v>45839</v>
      </c>
      <c r="BG363" s="2871" t="s">
        <v>61</v>
      </c>
      <c r="BH363" s="3425">
        <v>46022</v>
      </c>
      <c r="BI363" s="2871" t="s">
        <v>61</v>
      </c>
      <c r="BJ363" s="3422">
        <v>4168</v>
      </c>
      <c r="BK363" s="3423"/>
      <c r="BL363" s="3422"/>
      <c r="BM363" s="3424"/>
      <c r="BN363" s="3425">
        <v>46023</v>
      </c>
      <c r="BO363" s="2871" t="s">
        <v>61</v>
      </c>
      <c r="BP363" s="3425">
        <v>46203</v>
      </c>
      <c r="BQ363" s="2871" t="s">
        <v>61</v>
      </c>
      <c r="BR363" s="3422">
        <v>4334.72</v>
      </c>
      <c r="BS363" s="3423"/>
      <c r="BT363" s="3422"/>
      <c r="BU363" s="3424"/>
      <c r="BV363" s="3425">
        <v>46204</v>
      </c>
      <c r="BW363" s="2871" t="s">
        <v>61</v>
      </c>
      <c r="BX363" s="3425">
        <v>46387</v>
      </c>
      <c r="BY363" s="2871" t="s">
        <v>61</v>
      </c>
      <c r="BZ363" s="3422">
        <v>4334.72</v>
      </c>
      <c r="CA363" s="3423"/>
      <c r="CB363" s="3422"/>
      <c r="CC363" s="3424"/>
      <c r="CD363" s="3425">
        <v>46388</v>
      </c>
      <c r="CE363" s="2871" t="s">
        <v>61</v>
      </c>
      <c r="CF363" s="3425">
        <v>46568</v>
      </c>
      <c r="CG363" s="2871" t="s">
        <v>61</v>
      </c>
      <c r="CH363" s="3422">
        <v>4508.11</v>
      </c>
      <c r="CI363" s="3423"/>
      <c r="CJ363" s="3422"/>
      <c r="CK363" s="3424"/>
      <c r="CL363" s="3425">
        <v>46569</v>
      </c>
      <c r="CM363" s="2871" t="s">
        <v>61</v>
      </c>
      <c r="CN363" s="3425">
        <v>46752</v>
      </c>
      <c r="CO363" s="2871" t="s">
        <v>61</v>
      </c>
      <c r="CP363" s="3422">
        <v>4508.11</v>
      </c>
      <c r="CQ363" s="3423"/>
      <c r="CR363" s="3422"/>
      <c r="CS363" s="3424"/>
      <c r="CT363" s="3425">
        <v>46753</v>
      </c>
      <c r="CU363" s="2871" t="s">
        <v>61</v>
      </c>
      <c r="CV363" s="3425">
        <v>46934</v>
      </c>
      <c r="CW363" s="2871" t="s">
        <v>61</v>
      </c>
      <c r="CX363" s="3422">
        <v>4688.43</v>
      </c>
      <c r="CY363" s="3423"/>
      <c r="CZ363" s="3422"/>
      <c r="DA363" s="3424"/>
      <c r="DB363" s="3425">
        <v>46935</v>
      </c>
      <c r="DC363" s="2871" t="s">
        <v>61</v>
      </c>
      <c r="DD363" s="3425">
        <v>47118</v>
      </c>
      <c r="DE363" s="2871" t="s">
        <v>61</v>
      </c>
      <c r="DF363" s="3423"/>
      <c r="DG363" s="3921" t="s">
        <v>732</v>
      </c>
      <c r="DH363" s="3656">
        <f>STRCHECKDATE(V364:DF364)</f>
      </c>
      <c r="DI363" s="3908"/>
      <c r="DJ363" s="3908" t="str">
        <f>IF(T363="","",T363)</f>
        <v>вода</v>
      </c>
      <c r="DK363" s="3908"/>
      <c r="DL363" s="3908"/>
    </row>
    <row s="12030" customFormat="1" customHeight="1" ht="0.75">
      <c r="A364" s="3896"/>
      <c r="B364" s="3896"/>
      <c r="C364" s="3896"/>
      <c r="D364" s="3896"/>
      <c r="E364" s="3897"/>
      <c r="F364" s="3897"/>
      <c r="G364" s="3897"/>
      <c r="H364" s="3897" t="s">
        <v>102</v>
      </c>
      <c r="I364" s="3916"/>
      <c r="J364" s="3916"/>
      <c r="K364" s="3910"/>
      <c r="L364" s="3899"/>
      <c r="M364" s="3647"/>
      <c r="N364" s="3647"/>
      <c r="O364" s="3647"/>
      <c r="P364" s="3912"/>
      <c r="Q364" s="3912"/>
      <c r="R364" s="3917"/>
      <c r="S364" s="3923"/>
      <c r="T364" s="3906"/>
      <c r="U364" s="3906"/>
      <c r="V364" s="3423"/>
      <c r="W364" s="3423"/>
      <c r="X364" s="3423"/>
      <c r="Y364" s="3427" t="str">
        <f>Z363&amp;"-"&amp;AB363</f>
        <v>-</v>
      </c>
      <c r="Z364" s="3428"/>
      <c r="AA364" s="2871"/>
      <c r="AB364" s="3428"/>
      <c r="AC364" s="2871"/>
      <c r="AD364" s="3423"/>
      <c r="AE364" s="3423"/>
      <c r="AF364" s="3423"/>
      <c r="AG364" s="3427" t="str">
        <f>AH363&amp;"-"&amp;AJ363</f>
        <v>45292-45473</v>
      </c>
      <c r="AH364" s="3428"/>
      <c r="AI364" s="2871"/>
      <c r="AJ364" s="3428"/>
      <c r="AK364" s="2871"/>
      <c r="AL364" s="3423"/>
      <c r="AM364" s="3423"/>
      <c r="AN364" s="3423"/>
      <c r="AO364" s="3427" t="str">
        <f>AP363&amp;"-"&amp;AR363</f>
        <v>45474-45657</v>
      </c>
      <c r="AP364" s="3428"/>
      <c r="AQ364" s="2871"/>
      <c r="AR364" s="3428"/>
      <c r="AS364" s="2871"/>
      <c r="AT364" s="3423"/>
      <c r="AU364" s="3423"/>
      <c r="AV364" s="3423"/>
      <c r="AW364" s="3427" t="str">
        <f>AX363&amp;"-"&amp;AZ363</f>
        <v>45658-45838</v>
      </c>
      <c r="AX364" s="3428"/>
      <c r="AY364" s="2871"/>
      <c r="AZ364" s="3428"/>
      <c r="BA364" s="2871"/>
      <c r="BB364" s="3423"/>
      <c r="BC364" s="3423"/>
      <c r="BD364" s="3423"/>
      <c r="BE364" s="3427" t="str">
        <f>BF363&amp;"-"&amp;BH363</f>
        <v>45839-46022</v>
      </c>
      <c r="BF364" s="3428"/>
      <c r="BG364" s="2871"/>
      <c r="BH364" s="3428"/>
      <c r="BI364" s="2871"/>
      <c r="BJ364" s="3423"/>
      <c r="BK364" s="3423"/>
      <c r="BL364" s="3423"/>
      <c r="BM364" s="3427" t="str">
        <f>BN363&amp;"-"&amp;BP363</f>
        <v>46023-46203</v>
      </c>
      <c r="BN364" s="3428"/>
      <c r="BO364" s="2871"/>
      <c r="BP364" s="3428"/>
      <c r="BQ364" s="2871"/>
      <c r="BR364" s="3423"/>
      <c r="BS364" s="3423"/>
      <c r="BT364" s="3423"/>
      <c r="BU364" s="3427" t="str">
        <f>BV363&amp;"-"&amp;BX363</f>
        <v>46204-46387</v>
      </c>
      <c r="BV364" s="3428"/>
      <c r="BW364" s="2871"/>
      <c r="BX364" s="3428"/>
      <c r="BY364" s="2871"/>
      <c r="BZ364" s="3423"/>
      <c r="CA364" s="3423"/>
      <c r="CB364" s="3423"/>
      <c r="CC364" s="3427" t="str">
        <f>CD363&amp;"-"&amp;CF363</f>
        <v>46388-46568</v>
      </c>
      <c r="CD364" s="3428"/>
      <c r="CE364" s="2871"/>
      <c r="CF364" s="3428"/>
      <c r="CG364" s="2871"/>
      <c r="CH364" s="3423"/>
      <c r="CI364" s="3423"/>
      <c r="CJ364" s="3423"/>
      <c r="CK364" s="3427" t="str">
        <f>CL363&amp;"-"&amp;CN363</f>
        <v>46569-46752</v>
      </c>
      <c r="CL364" s="3428"/>
      <c r="CM364" s="2871"/>
      <c r="CN364" s="3428"/>
      <c r="CO364" s="2871"/>
      <c r="CP364" s="3423"/>
      <c r="CQ364" s="3423"/>
      <c r="CR364" s="3423"/>
      <c r="CS364" s="3427" t="str">
        <f>CT363&amp;"-"&amp;CV363</f>
        <v>46753-46934</v>
      </c>
      <c r="CT364" s="3428"/>
      <c r="CU364" s="2871"/>
      <c r="CV364" s="3428"/>
      <c r="CW364" s="2871"/>
      <c r="CX364" s="3423"/>
      <c r="CY364" s="3423"/>
      <c r="CZ364" s="3423"/>
      <c r="DA364" s="3427" t="str">
        <f>DB363&amp;"-"&amp;DD363</f>
        <v>46935-47118</v>
      </c>
      <c r="DB364" s="3428"/>
      <c r="DC364" s="2871"/>
      <c r="DD364" s="3428"/>
      <c r="DE364" s="2871"/>
      <c r="DF364" s="3423"/>
      <c r="DG364" s="3924"/>
      <c r="DH364" s="3656"/>
      <c r="DI364" s="3908"/>
      <c r="DJ364" s="3908" t="str">
        <f>IF(T364="","",T364)</f>
        <v/>
      </c>
      <c r="DK364" s="3908"/>
      <c r="DL364" s="3908"/>
    </row>
    <row s="12031" customFormat="1" customHeight="1" ht="15">
      <c r="A365" s="3896"/>
      <c r="B365" s="3896"/>
      <c r="C365" s="3896"/>
      <c r="D365" s="3896"/>
      <c r="E365" s="3897"/>
      <c r="F365" s="3897"/>
      <c r="G365" s="3897"/>
      <c r="H365" s="3897" t="s">
        <v>102</v>
      </c>
      <c r="I365" s="3916"/>
      <c r="J365" s="3910"/>
      <c r="K365" s="3896"/>
      <c r="L365" s="3899"/>
      <c r="M365" s="3647"/>
      <c r="N365" s="3647"/>
      <c r="O365" s="3911"/>
      <c r="P365" s="3912"/>
      <c r="Q365" s="3912"/>
      <c r="R365" s="3913"/>
      <c r="S365" s="12032"/>
      <c r="T365" s="12033" t="s">
        <v>733</v>
      </c>
      <c r="U365" s="12034"/>
      <c r="V365" s="12035"/>
      <c r="W365" s="12036"/>
      <c r="X365" s="12037"/>
      <c r="Y365" s="12038"/>
      <c r="Z365" s="12039"/>
      <c r="AA365" s="12040"/>
      <c r="AB365" s="12041"/>
      <c r="AC365" s="12042"/>
      <c r="AD365" s="12043"/>
      <c r="AE365" s="12044"/>
      <c r="AF365" s="12045"/>
      <c r="AG365" s="12046"/>
      <c r="AH365" s="12047"/>
      <c r="AI365" s="12048"/>
      <c r="AJ365" s="12049"/>
      <c r="AK365" s="12050"/>
      <c r="AL365" s="12051"/>
      <c r="AM365" s="12052"/>
      <c r="AN365" s="12053"/>
      <c r="AO365" s="12054"/>
      <c r="AP365" s="12055"/>
      <c r="AQ365" s="12056"/>
      <c r="AR365" s="12057"/>
      <c r="AS365" s="12058"/>
      <c r="AT365" s="12059"/>
      <c r="AU365" s="12060"/>
      <c r="AV365" s="12061"/>
      <c r="AW365" s="12062"/>
      <c r="AX365" s="12063"/>
      <c r="AY365" s="12064"/>
      <c r="AZ365" s="12065"/>
      <c r="BA365" s="12066"/>
      <c r="BB365" s="12067"/>
      <c r="BC365" s="12068"/>
      <c r="BD365" s="12069"/>
      <c r="BE365" s="12070"/>
      <c r="BF365" s="12071"/>
      <c r="BG365" s="12072"/>
      <c r="BH365" s="12073"/>
      <c r="BI365" s="12074"/>
      <c r="BJ365" s="12075"/>
      <c r="BK365" s="12076"/>
      <c r="BL365" s="12077"/>
      <c r="BM365" s="12078"/>
      <c r="BN365" s="12079"/>
      <c r="BO365" s="12080"/>
      <c r="BP365" s="12081"/>
      <c r="BQ365" s="12082"/>
      <c r="BR365" s="12083"/>
      <c r="BS365" s="12084"/>
      <c r="BT365" s="12085"/>
      <c r="BU365" s="12086"/>
      <c r="BV365" s="12087"/>
      <c r="BW365" s="12088"/>
      <c r="BX365" s="12089"/>
      <c r="BY365" s="12090"/>
      <c r="BZ365" s="12091"/>
      <c r="CA365" s="12092"/>
      <c r="CB365" s="12093"/>
      <c r="CC365" s="12094"/>
      <c r="CD365" s="12095"/>
      <c r="CE365" s="12096"/>
      <c r="CF365" s="12097"/>
      <c r="CG365" s="12098"/>
      <c r="CH365" s="12099"/>
      <c r="CI365" s="12100"/>
      <c r="CJ365" s="12101"/>
      <c r="CK365" s="12102"/>
      <c r="CL365" s="12103"/>
      <c r="CM365" s="12104"/>
      <c r="CN365" s="12105"/>
      <c r="CO365" s="12106"/>
      <c r="CP365" s="12107"/>
      <c r="CQ365" s="12108"/>
      <c r="CR365" s="12109"/>
      <c r="CS365" s="12110"/>
      <c r="CT365" s="12111"/>
      <c r="CU365" s="12112"/>
      <c r="CV365" s="12113"/>
      <c r="CW365" s="12114"/>
      <c r="CX365" s="12115"/>
      <c r="CY365" s="12116"/>
      <c r="CZ365" s="12117"/>
      <c r="DA365" s="12118"/>
      <c r="DB365" s="12119"/>
      <c r="DC365" s="12120"/>
      <c r="DD365" s="12121"/>
      <c r="DE365" s="12122"/>
      <c r="DF365" s="12123"/>
      <c r="DG365" s="4018"/>
      <c r="DH365" s="3656"/>
      <c r="DI365" s="3908"/>
      <c r="DJ365" s="3908" t="str">
        <f>IF(T365="","",T365)</f>
        <v>Добавить вид теплоносителя (параметры теплоносителя)</v>
      </c>
      <c r="DK365" s="3908"/>
      <c r="DL365" s="3908"/>
    </row>
    <row s="12124" customFormat="1" customHeight="1" ht="15">
      <c r="A366" s="3896"/>
      <c r="B366" s="3896"/>
      <c r="C366" s="3896"/>
      <c r="D366" s="3896"/>
      <c r="E366" s="3897"/>
      <c r="F366" s="3897"/>
      <c r="G366" s="3897"/>
      <c r="H366" s="3897" t="s">
        <v>102</v>
      </c>
      <c r="I366" s="3910"/>
      <c r="J366" s="3896"/>
      <c r="K366" s="3896"/>
      <c r="L366" s="3899"/>
      <c r="M366" s="3647"/>
      <c r="N366" s="3911"/>
      <c r="O366" s="3911"/>
      <c r="P366" s="3912"/>
      <c r="Q366" s="3912"/>
      <c r="R366" s="3913"/>
      <c r="S366" s="12125"/>
      <c r="T366" s="12126" t="s">
        <v>734</v>
      </c>
      <c r="U366" s="12127"/>
      <c r="V366" s="12128"/>
      <c r="W366" s="12129"/>
      <c r="X366" s="12130"/>
      <c r="Y366" s="12131"/>
      <c r="Z366" s="12132"/>
      <c r="AA366" s="12133"/>
      <c r="AB366" s="12134"/>
      <c r="AC366" s="12135"/>
      <c r="AD366" s="12136"/>
      <c r="AE366" s="12137"/>
      <c r="AF366" s="12138"/>
      <c r="AG366" s="12139"/>
      <c r="AH366" s="12140"/>
      <c r="AI366" s="12141"/>
      <c r="AJ366" s="12142"/>
      <c r="AK366" s="12143"/>
      <c r="AL366" s="12144"/>
      <c r="AM366" s="12145"/>
      <c r="AN366" s="12146"/>
      <c r="AO366" s="12147"/>
      <c r="AP366" s="12148"/>
      <c r="AQ366" s="12149"/>
      <c r="AR366" s="12150"/>
      <c r="AS366" s="12151"/>
      <c r="AT366" s="12152"/>
      <c r="AU366" s="12153"/>
      <c r="AV366" s="12154"/>
      <c r="AW366" s="12155"/>
      <c r="AX366" s="12156"/>
      <c r="AY366" s="12157"/>
      <c r="AZ366" s="12158"/>
      <c r="BA366" s="12159"/>
      <c r="BB366" s="12160"/>
      <c r="BC366" s="12161"/>
      <c r="BD366" s="12162"/>
      <c r="BE366" s="12163"/>
      <c r="BF366" s="12164"/>
      <c r="BG366" s="12165"/>
      <c r="BH366" s="12166"/>
      <c r="BI366" s="12167"/>
      <c r="BJ366" s="12168"/>
      <c r="BK366" s="12169"/>
      <c r="BL366" s="12170"/>
      <c r="BM366" s="12171"/>
      <c r="BN366" s="12172"/>
      <c r="BO366" s="12173"/>
      <c r="BP366" s="12174"/>
      <c r="BQ366" s="12175"/>
      <c r="BR366" s="12176"/>
      <c r="BS366" s="12177"/>
      <c r="BT366" s="12178"/>
      <c r="BU366" s="12179"/>
      <c r="BV366" s="12180"/>
      <c r="BW366" s="12181"/>
      <c r="BX366" s="12182"/>
      <c r="BY366" s="12183"/>
      <c r="BZ366" s="12184"/>
      <c r="CA366" s="12185"/>
      <c r="CB366" s="12186"/>
      <c r="CC366" s="12187"/>
      <c r="CD366" s="12188"/>
      <c r="CE366" s="12189"/>
      <c r="CF366" s="12190"/>
      <c r="CG366" s="12191"/>
      <c r="CH366" s="12192"/>
      <c r="CI366" s="12193"/>
      <c r="CJ366" s="12194"/>
      <c r="CK366" s="12195"/>
      <c r="CL366" s="12196"/>
      <c r="CM366" s="12197"/>
      <c r="CN366" s="12198"/>
      <c r="CO366" s="12199"/>
      <c r="CP366" s="12200"/>
      <c r="CQ366" s="12201"/>
      <c r="CR366" s="12202"/>
      <c r="CS366" s="12203"/>
      <c r="CT366" s="12204"/>
      <c r="CU366" s="12205"/>
      <c r="CV366" s="12206"/>
      <c r="CW366" s="12207"/>
      <c r="CX366" s="12208"/>
      <c r="CY366" s="12209"/>
      <c r="CZ366" s="12210"/>
      <c r="DA366" s="12211"/>
      <c r="DB366" s="12212"/>
      <c r="DC366" s="12213"/>
      <c r="DD366" s="12214"/>
      <c r="DE366" s="12215"/>
      <c r="DF366" s="12216"/>
      <c r="DG366" s="12217"/>
      <c r="DH366" s="3656"/>
      <c r="DI366" s="3908"/>
      <c r="DJ366" s="3908" t="str">
        <f>IF(T366="","",T366)</f>
        <v>Добавить группу потребителей</v>
      </c>
      <c r="DK366" s="3908"/>
      <c r="DL366" s="3908"/>
    </row>
    <row s="12218" customFormat="1" customHeight="1" ht="14.25">
      <c r="A367" s="3896"/>
      <c r="B367" s="3896"/>
      <c r="C367" s="3896"/>
      <c r="D367" s="3896"/>
      <c r="E367" s="3897"/>
      <c r="F367" s="3897"/>
      <c r="G367" s="3897"/>
      <c r="H367" s="3898" t="s">
        <v>102</v>
      </c>
      <c r="I367" s="3896"/>
      <c r="J367" s="3896"/>
      <c r="K367" s="3896"/>
      <c r="L367" s="3899"/>
      <c r="M367" s="3900"/>
      <c r="N367" s="3900"/>
      <c r="O367" s="3647"/>
      <c r="P367" s="4114"/>
      <c r="Q367" s="4115"/>
      <c r="R367" s="4116"/>
      <c r="S367" s="12219"/>
      <c r="T367" s="12220" t="s">
        <v>735</v>
      </c>
      <c r="U367" s="12221"/>
      <c r="V367" s="12222"/>
      <c r="W367" s="12223"/>
      <c r="X367" s="12224"/>
      <c r="Y367" s="12225"/>
      <c r="Z367" s="12226"/>
      <c r="AA367" s="12227"/>
      <c r="AB367" s="12228"/>
      <c r="AC367" s="12229"/>
      <c r="AD367" s="12230"/>
      <c r="AE367" s="12231"/>
      <c r="AF367" s="12232"/>
      <c r="AG367" s="12233"/>
      <c r="AH367" s="12234"/>
      <c r="AI367" s="12235"/>
      <c r="AJ367" s="12236"/>
      <c r="AK367" s="12237"/>
      <c r="AL367" s="12238"/>
      <c r="AM367" s="12239"/>
      <c r="AN367" s="12240"/>
      <c r="AO367" s="12241"/>
      <c r="AP367" s="12242"/>
      <c r="AQ367" s="12243"/>
      <c r="AR367" s="12244"/>
      <c r="AS367" s="12245"/>
      <c r="AT367" s="12246"/>
      <c r="AU367" s="12247"/>
      <c r="AV367" s="12248"/>
      <c r="AW367" s="12249"/>
      <c r="AX367" s="12250"/>
      <c r="AY367" s="12251"/>
      <c r="AZ367" s="12252"/>
      <c r="BA367" s="12253"/>
      <c r="BB367" s="12254"/>
      <c r="BC367" s="12255"/>
      <c r="BD367" s="12256"/>
      <c r="BE367" s="12257"/>
      <c r="BF367" s="12258"/>
      <c r="BG367" s="12259"/>
      <c r="BH367" s="12260"/>
      <c r="BI367" s="12261"/>
      <c r="BJ367" s="12262"/>
      <c r="BK367" s="12263"/>
      <c r="BL367" s="12264"/>
      <c r="BM367" s="12265"/>
      <c r="BN367" s="12266"/>
      <c r="BO367" s="12267"/>
      <c r="BP367" s="12268"/>
      <c r="BQ367" s="12269"/>
      <c r="BR367" s="12270"/>
      <c r="BS367" s="12271"/>
      <c r="BT367" s="12272"/>
      <c r="BU367" s="12273"/>
      <c r="BV367" s="12274"/>
      <c r="BW367" s="12275"/>
      <c r="BX367" s="12276"/>
      <c r="BY367" s="12277"/>
      <c r="BZ367" s="12278"/>
      <c r="CA367" s="12279"/>
      <c r="CB367" s="12280"/>
      <c r="CC367" s="12281"/>
      <c r="CD367" s="12282"/>
      <c r="CE367" s="12283"/>
      <c r="CF367" s="12284"/>
      <c r="CG367" s="12285"/>
      <c r="CH367" s="12286"/>
      <c r="CI367" s="12287"/>
      <c r="CJ367" s="12288"/>
      <c r="CK367" s="12289"/>
      <c r="CL367" s="12290"/>
      <c r="CM367" s="12291"/>
      <c r="CN367" s="12292"/>
      <c r="CO367" s="12293"/>
      <c r="CP367" s="12294"/>
      <c r="CQ367" s="12295"/>
      <c r="CR367" s="12296"/>
      <c r="CS367" s="12297"/>
      <c r="CT367" s="12298"/>
      <c r="CU367" s="12299"/>
      <c r="CV367" s="12300"/>
      <c r="CW367" s="12301"/>
      <c r="CX367" s="12302"/>
      <c r="CY367" s="12303"/>
      <c r="CZ367" s="12304"/>
      <c r="DA367" s="12305"/>
      <c r="DB367" s="12306"/>
      <c r="DC367" s="12307"/>
      <c r="DD367" s="12308"/>
      <c r="DE367" s="12309"/>
      <c r="DF367" s="12310"/>
      <c r="DG367" s="12311"/>
      <c r="DH367" s="3656"/>
      <c r="DI367" s="3908"/>
      <c r="DJ367" s="3908" t="str">
        <f>IF(T367="","",T367)</f>
        <v>Добавить схему подключения</v>
      </c>
      <c r="DK367" s="3908"/>
      <c r="DL367" s="3908"/>
    </row>
    <row s="12312" customFormat="1" customHeight="1" ht="0.75">
      <c r="A368" s="4502"/>
      <c r="B368" s="4502"/>
      <c r="C368" s="4502"/>
      <c r="D368" s="4502"/>
      <c r="E368" s="3897">
        <v>1</v>
      </c>
      <c r="F368" s="3897"/>
      <c r="G368" s="3898"/>
      <c r="H368" s="4502"/>
      <c r="I368" s="4502"/>
      <c r="J368" s="4502"/>
      <c r="K368" s="4502"/>
      <c r="L368" s="4503"/>
      <c r="M368" s="4504"/>
      <c r="N368" s="4504"/>
      <c r="O368" s="3656"/>
      <c r="P368" s="4505"/>
      <c r="Q368" s="4506"/>
      <c r="R368" s="4505"/>
      <c r="S368" s="4507"/>
      <c r="T368" s="4508" t="s">
        <v>250</v>
      </c>
      <c r="U368" s="3645"/>
      <c r="V368" s="3645"/>
      <c r="W368" s="3645"/>
      <c r="X368" s="3645"/>
      <c r="Y368" s="3645"/>
      <c r="Z368" s="3645"/>
      <c r="AA368" s="3645"/>
      <c r="AB368" s="3645"/>
      <c r="AC368" s="3645"/>
      <c r="AD368" s="3645"/>
      <c r="AE368" s="3645"/>
      <c r="AF368" s="3645"/>
      <c r="AG368" s="3645"/>
      <c r="AH368" s="3645"/>
      <c r="AI368" s="3645"/>
      <c r="AJ368" s="3645"/>
      <c r="AK368" s="3645"/>
      <c r="AL368" s="3645"/>
      <c r="AM368" s="3645"/>
      <c r="AN368" s="3645"/>
      <c r="AO368" s="3645"/>
      <c r="AP368" s="3645"/>
      <c r="AQ368" s="3645"/>
      <c r="AR368" s="3645"/>
      <c r="AS368" s="3645"/>
      <c r="AT368" s="3645"/>
      <c r="AU368" s="3645"/>
      <c r="AV368" s="3645"/>
      <c r="AW368" s="3645"/>
      <c r="AX368" s="3645"/>
      <c r="AY368" s="3645"/>
      <c r="AZ368" s="3645"/>
      <c r="BA368" s="3645"/>
      <c r="BB368" s="3645"/>
      <c r="BC368" s="3645"/>
      <c r="BD368" s="3645"/>
      <c r="BE368" s="3645"/>
      <c r="BF368" s="3645"/>
      <c r="BG368" s="3645"/>
      <c r="BH368" s="3645"/>
      <c r="BI368" s="3645"/>
      <c r="BJ368" s="3645"/>
      <c r="BK368" s="3645"/>
      <c r="BL368" s="3645"/>
      <c r="BM368" s="3645"/>
      <c r="BN368" s="3645"/>
      <c r="BO368" s="3645"/>
      <c r="BP368" s="3645"/>
      <c r="BQ368" s="3645"/>
      <c r="BR368" s="3645"/>
      <c r="BS368" s="3645"/>
      <c r="BT368" s="3645"/>
      <c r="BU368" s="3645"/>
      <c r="BV368" s="3645"/>
      <c r="BW368" s="3645"/>
      <c r="BX368" s="3645"/>
      <c r="BY368" s="3645"/>
      <c r="BZ368" s="3645"/>
      <c r="CA368" s="3645"/>
      <c r="CB368" s="3645"/>
      <c r="CC368" s="3645"/>
      <c r="CD368" s="3645"/>
      <c r="CE368" s="3645"/>
      <c r="CF368" s="3645"/>
      <c r="CG368" s="3645"/>
      <c r="CH368" s="3645"/>
      <c r="CI368" s="3645"/>
      <c r="CJ368" s="3645"/>
      <c r="CK368" s="3645"/>
      <c r="CL368" s="3645"/>
      <c r="CM368" s="3645"/>
      <c r="CN368" s="3645"/>
      <c r="CO368" s="3645"/>
      <c r="CP368" s="3645"/>
      <c r="CQ368" s="3645"/>
      <c r="CR368" s="3645"/>
      <c r="CS368" s="3645"/>
      <c r="CT368" s="3645"/>
      <c r="CU368" s="3645"/>
      <c r="CV368" s="3645"/>
      <c r="CW368" s="3645"/>
      <c r="CX368" s="3645"/>
      <c r="CY368" s="3645"/>
      <c r="CZ368" s="3645"/>
      <c r="DA368" s="3645"/>
      <c r="DB368" s="3645"/>
      <c r="DC368" s="3645"/>
      <c r="DD368" s="3645"/>
      <c r="DE368" s="3645"/>
      <c r="DF368" s="3645"/>
      <c r="DG368" s="3645"/>
      <c r="DH368" s="3656"/>
      <c r="DI368" s="3908"/>
      <c r="DJ368" s="3908" t="str">
        <f>IF(T368="","",T368)</f>
        <v>Добавить источник для дифференциации</v>
      </c>
      <c r="DK368" s="3908"/>
      <c r="DL368" s="3908"/>
    </row>
    <row s="12313" customFormat="1" customHeight="1" ht="0.75">
      <c r="A369" s="4502"/>
      <c r="B369" s="4502"/>
      <c r="C369" s="4502"/>
      <c r="D369" s="4502"/>
      <c r="E369" s="3897">
        <v>1</v>
      </c>
      <c r="F369" s="3898"/>
      <c r="G369" s="4502"/>
      <c r="H369" s="4502"/>
      <c r="I369" s="4502"/>
      <c r="J369" s="4502"/>
      <c r="K369" s="4502"/>
      <c r="L369" s="4503"/>
      <c r="M369" s="4510"/>
      <c r="N369" s="4510"/>
      <c r="O369" s="3656"/>
      <c r="P369" s="4505"/>
      <c r="Q369" s="4506"/>
      <c r="R369" s="4505"/>
      <c r="S369" s="4511"/>
      <c r="T369" s="4512" t="s">
        <v>251</v>
      </c>
      <c r="U369" s="3646"/>
      <c r="V369" s="3646"/>
      <c r="W369" s="3646"/>
      <c r="X369" s="3646"/>
      <c r="Y369" s="3646"/>
      <c r="Z369" s="3646"/>
      <c r="AA369" s="3646"/>
      <c r="AB369" s="3646"/>
      <c r="AC369" s="3646"/>
      <c r="AD369" s="3646"/>
      <c r="AE369" s="3646"/>
      <c r="AF369" s="3646"/>
      <c r="AG369" s="3646"/>
      <c r="AH369" s="3646"/>
      <c r="AI369" s="3646"/>
      <c r="AJ369" s="3646"/>
      <c r="AK369" s="3646"/>
      <c r="AL369" s="3646"/>
      <c r="AM369" s="3646"/>
      <c r="AN369" s="3646"/>
      <c r="AO369" s="3646"/>
      <c r="AP369" s="3646"/>
      <c r="AQ369" s="3646"/>
      <c r="AR369" s="3646"/>
      <c r="AS369" s="3646"/>
      <c r="AT369" s="3646"/>
      <c r="AU369" s="3646"/>
      <c r="AV369" s="3646"/>
      <c r="AW369" s="3646"/>
      <c r="AX369" s="3646"/>
      <c r="AY369" s="3646"/>
      <c r="AZ369" s="3646"/>
      <c r="BA369" s="3646"/>
      <c r="BB369" s="3646"/>
      <c r="BC369" s="3646"/>
      <c r="BD369" s="3646"/>
      <c r="BE369" s="3646"/>
      <c r="BF369" s="3646"/>
      <c r="BG369" s="3646"/>
      <c r="BH369" s="3646"/>
      <c r="BI369" s="3646"/>
      <c r="BJ369" s="3646"/>
      <c r="BK369" s="3646"/>
      <c r="BL369" s="3646"/>
      <c r="BM369" s="3646"/>
      <c r="BN369" s="3646"/>
      <c r="BO369" s="3646"/>
      <c r="BP369" s="3646"/>
      <c r="BQ369" s="3646"/>
      <c r="BR369" s="3646"/>
      <c r="BS369" s="3646"/>
      <c r="BT369" s="3646"/>
      <c r="BU369" s="3646"/>
      <c r="BV369" s="3646"/>
      <c r="BW369" s="3646"/>
      <c r="BX369" s="3646"/>
      <c r="BY369" s="3646"/>
      <c r="BZ369" s="3646"/>
      <c r="CA369" s="3646"/>
      <c r="CB369" s="3646"/>
      <c r="CC369" s="3646"/>
      <c r="CD369" s="3646"/>
      <c r="CE369" s="3646"/>
      <c r="CF369" s="3646"/>
      <c r="CG369" s="3646"/>
      <c r="CH369" s="3646"/>
      <c r="CI369" s="3646"/>
      <c r="CJ369" s="3646"/>
      <c r="CK369" s="3646"/>
      <c r="CL369" s="3646"/>
      <c r="CM369" s="3646"/>
      <c r="CN369" s="3646"/>
      <c r="CO369" s="3646"/>
      <c r="CP369" s="3646"/>
      <c r="CQ369" s="3646"/>
      <c r="CR369" s="3646"/>
      <c r="CS369" s="3646"/>
      <c r="CT369" s="3646"/>
      <c r="CU369" s="3646"/>
      <c r="CV369" s="3646"/>
      <c r="CW369" s="3646"/>
      <c r="CX369" s="3646"/>
      <c r="CY369" s="3646"/>
      <c r="CZ369" s="3646"/>
      <c r="DA369" s="3646"/>
      <c r="DB369" s="3646"/>
      <c r="DC369" s="3646"/>
      <c r="DD369" s="3646"/>
      <c r="DE369" s="3646"/>
      <c r="DF369" s="3646"/>
      <c r="DG369" s="3646"/>
      <c r="DH369" s="3656"/>
      <c r="DI369" s="3908"/>
      <c r="DJ369" s="3908" t="str">
        <f>IF(T369="","",T369)</f>
        <v>Добавить централизованную систему для дифференциации</v>
      </c>
      <c r="DK369" s="3908"/>
      <c r="DL369" s="3908"/>
    </row>
    <row s="12314" customFormat="1" customHeight="1" ht="21">
      <c r="A370" s="3896"/>
      <c r="B370" s="3896" t="s">
        <v>340</v>
      </c>
      <c r="C370" s="3896"/>
      <c r="D370" s="3896"/>
      <c r="E370" s="3897"/>
      <c r="F370" s="3898" t="s">
        <v>102</v>
      </c>
      <c r="G370" s="3896"/>
      <c r="H370" s="3896"/>
      <c r="I370" s="3896"/>
      <c r="J370" s="3896"/>
      <c r="K370" s="3896"/>
      <c r="L370" s="3899"/>
      <c r="M370" s="3900"/>
      <c r="N370" s="3900"/>
      <c r="O370" s="3900"/>
      <c r="P370" s="4211"/>
      <c r="Q370" s="3902"/>
      <c r="R370" s="3903"/>
      <c r="S370" s="3904" t="str">
        <f>INDEX(PT_DIFFERENTIATION_NUM_TER,MATCH(B370,PT_DIFFERENTIATION_TER_ID,0))</f>
        <v>2.2</v>
      </c>
      <c r="T370" s="4212" t="s">
        <v>719</v>
      </c>
      <c r="U370" s="3906"/>
      <c r="V370" s="3414"/>
      <c r="W370" s="3415"/>
      <c r="X370" s="3415"/>
      <c r="Y370" s="3415"/>
      <c r="Z370" s="3415"/>
      <c r="AA370" s="3415"/>
      <c r="AB370" s="3415"/>
      <c r="AC370" s="3416"/>
      <c r="AD370" s="3414" t="str">
        <f>INDEX(PT_DIFFERENTIATION_TER,MATCH(B370,PT_DIFFERENTIATION_TER_ID,0))</f>
        <v>Территория 2</v>
      </c>
      <c r="AE370" s="3415"/>
      <c r="AF370" s="3415"/>
      <c r="AG370" s="3415"/>
      <c r="AH370" s="3415"/>
      <c r="AI370" s="3415"/>
      <c r="AJ370" s="3415"/>
      <c r="AK370" s="3415"/>
      <c r="AL370" s="3414"/>
      <c r="AM370" s="3415"/>
      <c r="AN370" s="3415"/>
      <c r="AO370" s="3415"/>
      <c r="AP370" s="3415"/>
      <c r="AQ370" s="3415"/>
      <c r="AR370" s="3415"/>
      <c r="AS370" s="3416"/>
      <c r="AT370" s="3414"/>
      <c r="AU370" s="3415"/>
      <c r="AV370" s="3415"/>
      <c r="AW370" s="3415"/>
      <c r="AX370" s="3415"/>
      <c r="AY370" s="3415"/>
      <c r="AZ370" s="3415"/>
      <c r="BA370" s="3416"/>
      <c r="BB370" s="3414"/>
      <c r="BC370" s="3415"/>
      <c r="BD370" s="3415"/>
      <c r="BE370" s="3415"/>
      <c r="BF370" s="3415"/>
      <c r="BG370" s="3415"/>
      <c r="BH370" s="3415"/>
      <c r="BI370" s="3416"/>
      <c r="BJ370" s="3414"/>
      <c r="BK370" s="3415"/>
      <c r="BL370" s="3415"/>
      <c r="BM370" s="3415"/>
      <c r="BN370" s="3415"/>
      <c r="BO370" s="3415"/>
      <c r="BP370" s="3415"/>
      <c r="BQ370" s="3416"/>
      <c r="BR370" s="3414"/>
      <c r="BS370" s="3415"/>
      <c r="BT370" s="3415"/>
      <c r="BU370" s="3415"/>
      <c r="BV370" s="3415"/>
      <c r="BW370" s="3415"/>
      <c r="BX370" s="3415"/>
      <c r="BY370" s="3416"/>
      <c r="BZ370" s="3414"/>
      <c r="CA370" s="3415"/>
      <c r="CB370" s="3415"/>
      <c r="CC370" s="3415"/>
      <c r="CD370" s="3415"/>
      <c r="CE370" s="3415"/>
      <c r="CF370" s="3415"/>
      <c r="CG370" s="3416"/>
      <c r="CH370" s="3414"/>
      <c r="CI370" s="3415"/>
      <c r="CJ370" s="3415"/>
      <c r="CK370" s="3415"/>
      <c r="CL370" s="3415"/>
      <c r="CM370" s="3415"/>
      <c r="CN370" s="3415"/>
      <c r="CO370" s="3416"/>
      <c r="CP370" s="3414"/>
      <c r="CQ370" s="3415"/>
      <c r="CR370" s="3415"/>
      <c r="CS370" s="3415"/>
      <c r="CT370" s="3415"/>
      <c r="CU370" s="3415"/>
      <c r="CV370" s="3415"/>
      <c r="CW370" s="3416"/>
      <c r="CX370" s="3414"/>
      <c r="CY370" s="3415"/>
      <c r="CZ370" s="3415"/>
      <c r="DA370" s="3415"/>
      <c r="DB370" s="3415"/>
      <c r="DC370" s="3415"/>
      <c r="DD370" s="3415"/>
      <c r="DE370" s="3416"/>
      <c r="DF370" s="3416"/>
      <c r="DG370" s="3907" t="s">
        <v>720</v>
      </c>
      <c r="DH370" s="3656"/>
      <c r="DI370" s="3908"/>
      <c r="DJ370" s="3908" t="str">
        <f>IF(T370="","",T370)</f>
        <v>Территория действия тарифа</v>
      </c>
      <c r="DK370" s="3908"/>
      <c r="DL370" s="3908"/>
    </row>
    <row s="12315" customFormat="1" customHeight="1" ht="23.25">
      <c r="A371" s="3896"/>
      <c r="B371" s="3896"/>
      <c r="C371" s="3896" t="s">
        <v>341</v>
      </c>
      <c r="D371" s="3896"/>
      <c r="E371" s="3897"/>
      <c r="F371" s="3897">
        <v>1</v>
      </c>
      <c r="G371" s="3898">
        <v>1</v>
      </c>
      <c r="H371" s="3896"/>
      <c r="I371" s="3896"/>
      <c r="J371" s="3896"/>
      <c r="K371" s="3896"/>
      <c r="L371" s="3899"/>
      <c r="M371" s="3900"/>
      <c r="N371" s="3900"/>
      <c r="O371" s="3900"/>
      <c r="P371" s="3901"/>
      <c r="Q371" s="3902"/>
      <c r="R371" s="3903"/>
      <c r="S371" s="3904" t="str">
        <f>INDEX(PT_DIFFERENTIATION_NUM_CS,MATCH(C371,PT_DIFFERENTIATION_CS_ID,0))</f>
        <v>2.2.1</v>
      </c>
      <c r="T371" s="4214" t="s">
        <v>721</v>
      </c>
      <c r="U371" s="3906"/>
      <c r="V371" s="3414"/>
      <c r="W371" s="3415"/>
      <c r="X371" s="3415"/>
      <c r="Y371" s="3415"/>
      <c r="Z371" s="3415"/>
      <c r="AA371" s="3415"/>
      <c r="AB371" s="3415"/>
      <c r="AC371" s="3416"/>
      <c r="AD371" s="3414" t="str">
        <f>INDEX(PT_DIFFERENTIATION_CS,MATCH(C371,PT_DIFFERENTIATION_CS_ID,0))</f>
        <v>без дифференциации</v>
      </c>
      <c r="AE371" s="3415"/>
      <c r="AF371" s="3415"/>
      <c r="AG371" s="3415"/>
      <c r="AH371" s="3415"/>
      <c r="AI371" s="3415"/>
      <c r="AJ371" s="3415"/>
      <c r="AK371" s="3415"/>
      <c r="AL371" s="3414"/>
      <c r="AM371" s="3415"/>
      <c r="AN371" s="3415"/>
      <c r="AO371" s="3415"/>
      <c r="AP371" s="3415"/>
      <c r="AQ371" s="3415"/>
      <c r="AR371" s="3415"/>
      <c r="AS371" s="3416"/>
      <c r="AT371" s="3414"/>
      <c r="AU371" s="3415"/>
      <c r="AV371" s="3415"/>
      <c r="AW371" s="3415"/>
      <c r="AX371" s="3415"/>
      <c r="AY371" s="3415"/>
      <c r="AZ371" s="3415"/>
      <c r="BA371" s="3416"/>
      <c r="BB371" s="3414"/>
      <c r="BC371" s="3415"/>
      <c r="BD371" s="3415"/>
      <c r="BE371" s="3415"/>
      <c r="BF371" s="3415"/>
      <c r="BG371" s="3415"/>
      <c r="BH371" s="3415"/>
      <c r="BI371" s="3416"/>
      <c r="BJ371" s="3414"/>
      <c r="BK371" s="3415"/>
      <c r="BL371" s="3415"/>
      <c r="BM371" s="3415"/>
      <c r="BN371" s="3415"/>
      <c r="BO371" s="3415"/>
      <c r="BP371" s="3415"/>
      <c r="BQ371" s="3416"/>
      <c r="BR371" s="3414"/>
      <c r="BS371" s="3415"/>
      <c r="BT371" s="3415"/>
      <c r="BU371" s="3415"/>
      <c r="BV371" s="3415"/>
      <c r="BW371" s="3415"/>
      <c r="BX371" s="3415"/>
      <c r="BY371" s="3416"/>
      <c r="BZ371" s="3414"/>
      <c r="CA371" s="3415"/>
      <c r="CB371" s="3415"/>
      <c r="CC371" s="3415"/>
      <c r="CD371" s="3415"/>
      <c r="CE371" s="3415"/>
      <c r="CF371" s="3415"/>
      <c r="CG371" s="3416"/>
      <c r="CH371" s="3414"/>
      <c r="CI371" s="3415"/>
      <c r="CJ371" s="3415"/>
      <c r="CK371" s="3415"/>
      <c r="CL371" s="3415"/>
      <c r="CM371" s="3415"/>
      <c r="CN371" s="3415"/>
      <c r="CO371" s="3416"/>
      <c r="CP371" s="3414"/>
      <c r="CQ371" s="3415"/>
      <c r="CR371" s="3415"/>
      <c r="CS371" s="3415"/>
      <c r="CT371" s="3415"/>
      <c r="CU371" s="3415"/>
      <c r="CV371" s="3415"/>
      <c r="CW371" s="3416"/>
      <c r="CX371" s="3414"/>
      <c r="CY371" s="3415"/>
      <c r="CZ371" s="3415"/>
      <c r="DA371" s="3415"/>
      <c r="DB371" s="3415"/>
      <c r="DC371" s="3415"/>
      <c r="DD371" s="3415"/>
      <c r="DE371" s="3416"/>
      <c r="DF371" s="3416"/>
      <c r="DG371" s="3907" t="s">
        <v>722</v>
      </c>
      <c r="DH371" s="3656"/>
      <c r="DI371" s="3908"/>
      <c r="DJ371" s="3908" t="str">
        <f>IF(T371="","",T371)</f>
        <v>Наименование системы теплоснабжения </v>
      </c>
      <c r="DK371" s="3908"/>
      <c r="DL371" s="3908"/>
    </row>
    <row s="12316" customFormat="1" customHeight="1" ht="21">
      <c r="A372" s="3896"/>
      <c r="B372" s="3896"/>
      <c r="C372" s="3896"/>
      <c r="D372" s="3896" t="s">
        <v>342</v>
      </c>
      <c r="E372" s="3897"/>
      <c r="F372" s="3897">
        <v>1</v>
      </c>
      <c r="G372" s="3897"/>
      <c r="H372" s="3898">
        <v>1</v>
      </c>
      <c r="I372" s="3896"/>
      <c r="J372" s="3896"/>
      <c r="K372" s="3896"/>
      <c r="L372" s="3899"/>
      <c r="M372" s="3900"/>
      <c r="N372" s="3900"/>
      <c r="O372" s="3900"/>
      <c r="P372" s="3901"/>
      <c r="Q372" s="3902"/>
      <c r="R372" s="3903"/>
      <c r="S372" s="3904" t="str">
        <f>INDEX(PT_DIFFERENTIATION_NUM_IST_TE,MATCH(D372,PT_DIFFERENTIATION_IST_TE_ID,0))</f>
        <v>2.2.1.1</v>
      </c>
      <c r="T372" s="3905" t="s">
        <v>723</v>
      </c>
      <c r="U372" s="3906"/>
      <c r="V372" s="3414"/>
      <c r="W372" s="3415"/>
      <c r="X372" s="3415"/>
      <c r="Y372" s="3415"/>
      <c r="Z372" s="3415"/>
      <c r="AA372" s="3415"/>
      <c r="AB372" s="3415"/>
      <c r="AC372" s="3416"/>
      <c r="AD372" s="3414" t="str">
        <f>INDEX(PT_DIFFERENTIATION_IST_TE,MATCH(D372,PT_DIFFERENTIATION_IST_TE_ID,0))</f>
        <v>без дифференциации</v>
      </c>
      <c r="AE372" s="3415"/>
      <c r="AF372" s="3415"/>
      <c r="AG372" s="3415"/>
      <c r="AH372" s="3415"/>
      <c r="AI372" s="3415"/>
      <c r="AJ372" s="3415"/>
      <c r="AK372" s="3415"/>
      <c r="AL372" s="3414"/>
      <c r="AM372" s="3415"/>
      <c r="AN372" s="3415"/>
      <c r="AO372" s="3415"/>
      <c r="AP372" s="3415"/>
      <c r="AQ372" s="3415"/>
      <c r="AR372" s="3415"/>
      <c r="AS372" s="3416"/>
      <c r="AT372" s="3414"/>
      <c r="AU372" s="3415"/>
      <c r="AV372" s="3415"/>
      <c r="AW372" s="3415"/>
      <c r="AX372" s="3415"/>
      <c r="AY372" s="3415"/>
      <c r="AZ372" s="3415"/>
      <c r="BA372" s="3416"/>
      <c r="BB372" s="3414"/>
      <c r="BC372" s="3415"/>
      <c r="BD372" s="3415"/>
      <c r="BE372" s="3415"/>
      <c r="BF372" s="3415"/>
      <c r="BG372" s="3415"/>
      <c r="BH372" s="3415"/>
      <c r="BI372" s="3416"/>
      <c r="BJ372" s="3414"/>
      <c r="BK372" s="3415"/>
      <c r="BL372" s="3415"/>
      <c r="BM372" s="3415"/>
      <c r="BN372" s="3415"/>
      <c r="BO372" s="3415"/>
      <c r="BP372" s="3415"/>
      <c r="BQ372" s="3416"/>
      <c r="BR372" s="3414"/>
      <c r="BS372" s="3415"/>
      <c r="BT372" s="3415"/>
      <c r="BU372" s="3415"/>
      <c r="BV372" s="3415"/>
      <c r="BW372" s="3415"/>
      <c r="BX372" s="3415"/>
      <c r="BY372" s="3416"/>
      <c r="BZ372" s="3414"/>
      <c r="CA372" s="3415"/>
      <c r="CB372" s="3415"/>
      <c r="CC372" s="3415"/>
      <c r="CD372" s="3415"/>
      <c r="CE372" s="3415"/>
      <c r="CF372" s="3415"/>
      <c r="CG372" s="3416"/>
      <c r="CH372" s="3414"/>
      <c r="CI372" s="3415"/>
      <c r="CJ372" s="3415"/>
      <c r="CK372" s="3415"/>
      <c r="CL372" s="3415"/>
      <c r="CM372" s="3415"/>
      <c r="CN372" s="3415"/>
      <c r="CO372" s="3416"/>
      <c r="CP372" s="3414"/>
      <c r="CQ372" s="3415"/>
      <c r="CR372" s="3415"/>
      <c r="CS372" s="3415"/>
      <c r="CT372" s="3415"/>
      <c r="CU372" s="3415"/>
      <c r="CV372" s="3415"/>
      <c r="CW372" s="3416"/>
      <c r="CX372" s="3414"/>
      <c r="CY372" s="3415"/>
      <c r="CZ372" s="3415"/>
      <c r="DA372" s="3415"/>
      <c r="DB372" s="3415"/>
      <c r="DC372" s="3415"/>
      <c r="DD372" s="3415"/>
      <c r="DE372" s="3416"/>
      <c r="DF372" s="3416"/>
      <c r="DG372" s="3907" t="s">
        <v>724</v>
      </c>
      <c r="DH372" s="3656"/>
      <c r="DI372" s="3908"/>
      <c r="DJ372" s="3908" t="str">
        <f>IF(T372="","",T372)</f>
        <v>Источник тепловой энергии  </v>
      </c>
      <c r="DK372" s="3908"/>
      <c r="DL372" s="3908"/>
    </row>
    <row s="12317" customFormat="1" customHeight="1" ht="47.25">
      <c r="A373" s="3896"/>
      <c r="B373" s="3896"/>
      <c r="C373" s="3896"/>
      <c r="D373" s="3896"/>
      <c r="E373" s="3897"/>
      <c r="F373" s="3897">
        <v>1</v>
      </c>
      <c r="G373" s="3897"/>
      <c r="H373" s="3897"/>
      <c r="I373" s="3910" t="str">
        <f>S372&amp;".1"</f>
        <v>2.2.1.1.1</v>
      </c>
      <c r="J373" s="3896"/>
      <c r="K373" s="3896"/>
      <c r="L373" s="3899" t="s">
        <v>725</v>
      </c>
      <c r="M373" s="3647"/>
      <c r="N373" s="3911"/>
      <c r="O373" s="3911"/>
      <c r="P373" s="3912">
        <v>1</v>
      </c>
      <c r="Q373" s="3912"/>
      <c r="R373" s="3913"/>
      <c r="S373" s="3904" t="str">
        <f>$I373</f>
        <v>2.2.1.1.1</v>
      </c>
      <c r="T373" s="3914" t="s">
        <v>726</v>
      </c>
      <c r="U373" s="3906"/>
      <c r="V373" s="3419"/>
      <c r="W373" s="3420"/>
      <c r="X373" s="3420"/>
      <c r="Y373" s="3420"/>
      <c r="Z373" s="3420"/>
      <c r="AA373" s="3420"/>
      <c r="AB373" s="3420"/>
      <c r="AC373" s="3421"/>
      <c r="AD373" s="3419" t="s">
        <v>768</v>
      </c>
      <c r="AE373" s="3420"/>
      <c r="AF373" s="3420"/>
      <c r="AG373" s="3420"/>
      <c r="AH373" s="3420"/>
      <c r="AI373" s="3420"/>
      <c r="AJ373" s="3420"/>
      <c r="AK373" s="3420"/>
      <c r="AL373" s="3419"/>
      <c r="AM373" s="3420"/>
      <c r="AN373" s="3420"/>
      <c r="AO373" s="3420"/>
      <c r="AP373" s="3420"/>
      <c r="AQ373" s="3420"/>
      <c r="AR373" s="3420"/>
      <c r="AS373" s="3421"/>
      <c r="AT373" s="3419"/>
      <c r="AU373" s="3420"/>
      <c r="AV373" s="3420"/>
      <c r="AW373" s="3420"/>
      <c r="AX373" s="3420"/>
      <c r="AY373" s="3420"/>
      <c r="AZ373" s="3420"/>
      <c r="BA373" s="3421"/>
      <c r="BB373" s="3419"/>
      <c r="BC373" s="3420"/>
      <c r="BD373" s="3420"/>
      <c r="BE373" s="3420"/>
      <c r="BF373" s="3420"/>
      <c r="BG373" s="3420"/>
      <c r="BH373" s="3420"/>
      <c r="BI373" s="3421"/>
      <c r="BJ373" s="3419"/>
      <c r="BK373" s="3420"/>
      <c r="BL373" s="3420"/>
      <c r="BM373" s="3420"/>
      <c r="BN373" s="3420"/>
      <c r="BO373" s="3420"/>
      <c r="BP373" s="3420"/>
      <c r="BQ373" s="3421"/>
      <c r="BR373" s="3419"/>
      <c r="BS373" s="3420"/>
      <c r="BT373" s="3420"/>
      <c r="BU373" s="3420"/>
      <c r="BV373" s="3420"/>
      <c r="BW373" s="3420"/>
      <c r="BX373" s="3420"/>
      <c r="BY373" s="3421"/>
      <c r="BZ373" s="3419"/>
      <c r="CA373" s="3420"/>
      <c r="CB373" s="3420"/>
      <c r="CC373" s="3420"/>
      <c r="CD373" s="3420"/>
      <c r="CE373" s="3420"/>
      <c r="CF373" s="3420"/>
      <c r="CG373" s="3421"/>
      <c r="CH373" s="3419"/>
      <c r="CI373" s="3420"/>
      <c r="CJ373" s="3420"/>
      <c r="CK373" s="3420"/>
      <c r="CL373" s="3420"/>
      <c r="CM373" s="3420"/>
      <c r="CN373" s="3420"/>
      <c r="CO373" s="3421"/>
      <c r="CP373" s="3419"/>
      <c r="CQ373" s="3420"/>
      <c r="CR373" s="3420"/>
      <c r="CS373" s="3420"/>
      <c r="CT373" s="3420"/>
      <c r="CU373" s="3420"/>
      <c r="CV373" s="3420"/>
      <c r="CW373" s="3421"/>
      <c r="CX373" s="3419"/>
      <c r="CY373" s="3420"/>
      <c r="CZ373" s="3420"/>
      <c r="DA373" s="3420"/>
      <c r="DB373" s="3420"/>
      <c r="DC373" s="3420"/>
      <c r="DD373" s="3420"/>
      <c r="DE373" s="3421"/>
      <c r="DF373" s="3421"/>
      <c r="DG373" s="3907" t="s">
        <v>727</v>
      </c>
      <c r="DH373" s="3656"/>
      <c r="DI373" s="3908"/>
      <c r="DJ373" s="3908" t="str">
        <f>IF(T373="","",T373)</f>
        <v>Схема подключения теплопотребляющей установки к коллектору источника тепловой энергии</v>
      </c>
      <c r="DK373" s="3908"/>
      <c r="DL373" s="3908"/>
    </row>
    <row s="12318" customFormat="1" customHeight="1" ht="21">
      <c r="A374" s="3896"/>
      <c r="B374" s="3896"/>
      <c r="C374" s="3896"/>
      <c r="D374" s="3896"/>
      <c r="E374" s="3897"/>
      <c r="F374" s="3897">
        <v>1</v>
      </c>
      <c r="G374" s="3897"/>
      <c r="H374" s="3897"/>
      <c r="I374" s="3916"/>
      <c r="J374" s="3910" t="str">
        <f>I373&amp;".1"</f>
        <v>2.2.1.1.1.1</v>
      </c>
      <c r="K374" s="3896"/>
      <c r="L374" s="3899" t="s">
        <v>728</v>
      </c>
      <c r="M374" s="3647"/>
      <c r="N374" s="3647"/>
      <c r="O374" s="3911"/>
      <c r="P374" s="3912"/>
      <c r="Q374" s="3912">
        <v>1</v>
      </c>
      <c r="R374" s="3917"/>
      <c r="S374" s="3904" t="str">
        <f>$J374</f>
        <v>2.2.1.1.1.1</v>
      </c>
      <c r="T374" s="3918" t="s">
        <v>729</v>
      </c>
      <c r="U374" s="3906"/>
      <c r="V374" s="3419"/>
      <c r="W374" s="3420"/>
      <c r="X374" s="3420"/>
      <c r="Y374" s="3420"/>
      <c r="Z374" s="3420"/>
      <c r="AA374" s="3420"/>
      <c r="AB374" s="3420"/>
      <c r="AC374" s="3421"/>
      <c r="AD374" s="3419" t="s">
        <v>772</v>
      </c>
      <c r="AE374" s="3420"/>
      <c r="AF374" s="3420"/>
      <c r="AG374" s="3420"/>
      <c r="AH374" s="3420"/>
      <c r="AI374" s="3420"/>
      <c r="AJ374" s="3420"/>
      <c r="AK374" s="3420"/>
      <c r="AL374" s="3419"/>
      <c r="AM374" s="3420"/>
      <c r="AN374" s="3420"/>
      <c r="AO374" s="3420"/>
      <c r="AP374" s="3420"/>
      <c r="AQ374" s="3420"/>
      <c r="AR374" s="3420"/>
      <c r="AS374" s="3421"/>
      <c r="AT374" s="3419"/>
      <c r="AU374" s="3420"/>
      <c r="AV374" s="3420"/>
      <c r="AW374" s="3420"/>
      <c r="AX374" s="3420"/>
      <c r="AY374" s="3420"/>
      <c r="AZ374" s="3420"/>
      <c r="BA374" s="3421"/>
      <c r="BB374" s="3419"/>
      <c r="BC374" s="3420"/>
      <c r="BD374" s="3420"/>
      <c r="BE374" s="3420"/>
      <c r="BF374" s="3420"/>
      <c r="BG374" s="3420"/>
      <c r="BH374" s="3420"/>
      <c r="BI374" s="3421"/>
      <c r="BJ374" s="3419"/>
      <c r="BK374" s="3420"/>
      <c r="BL374" s="3420"/>
      <c r="BM374" s="3420"/>
      <c r="BN374" s="3420"/>
      <c r="BO374" s="3420"/>
      <c r="BP374" s="3420"/>
      <c r="BQ374" s="3421"/>
      <c r="BR374" s="3419"/>
      <c r="BS374" s="3420"/>
      <c r="BT374" s="3420"/>
      <c r="BU374" s="3420"/>
      <c r="BV374" s="3420"/>
      <c r="BW374" s="3420"/>
      <c r="BX374" s="3420"/>
      <c r="BY374" s="3421"/>
      <c r="BZ374" s="3419"/>
      <c r="CA374" s="3420"/>
      <c r="CB374" s="3420"/>
      <c r="CC374" s="3420"/>
      <c r="CD374" s="3420"/>
      <c r="CE374" s="3420"/>
      <c r="CF374" s="3420"/>
      <c r="CG374" s="3421"/>
      <c r="CH374" s="3419"/>
      <c r="CI374" s="3420"/>
      <c r="CJ374" s="3420"/>
      <c r="CK374" s="3420"/>
      <c r="CL374" s="3420"/>
      <c r="CM374" s="3420"/>
      <c r="CN374" s="3420"/>
      <c r="CO374" s="3421"/>
      <c r="CP374" s="3419"/>
      <c r="CQ374" s="3420"/>
      <c r="CR374" s="3420"/>
      <c r="CS374" s="3420"/>
      <c r="CT374" s="3420"/>
      <c r="CU374" s="3420"/>
      <c r="CV374" s="3420"/>
      <c r="CW374" s="3421"/>
      <c r="CX374" s="3419"/>
      <c r="CY374" s="3420"/>
      <c r="CZ374" s="3420"/>
      <c r="DA374" s="3420"/>
      <c r="DB374" s="3420"/>
      <c r="DC374" s="3420"/>
      <c r="DD374" s="3420"/>
      <c r="DE374" s="3421"/>
      <c r="DF374" s="3421"/>
      <c r="DG374" s="3907" t="s">
        <v>730</v>
      </c>
      <c r="DH374" s="3656"/>
      <c r="DI374" s="3908"/>
      <c r="DJ374" s="3908" t="str">
        <f>IF(T374="","",T374)</f>
        <v>Группа потребителей</v>
      </c>
      <c r="DK374" s="3908"/>
      <c r="DL374" s="3908"/>
    </row>
    <row s="12319" customFormat="1" customHeight="1" ht="21">
      <c r="A375" s="3896"/>
      <c r="B375" s="3896"/>
      <c r="C375" s="3896"/>
      <c r="D375" s="3896"/>
      <c r="E375" s="3897"/>
      <c r="F375" s="3897">
        <v>1</v>
      </c>
      <c r="G375" s="3897"/>
      <c r="H375" s="3897"/>
      <c r="I375" s="3916"/>
      <c r="J375" s="3916"/>
      <c r="K375" s="3910" t="str">
        <f>J374&amp;".1"</f>
        <v>2.2.1.1.1.1.1</v>
      </c>
      <c r="L375" s="3899" t="s">
        <v>731</v>
      </c>
      <c r="M375" s="3647"/>
      <c r="N375" s="3647"/>
      <c r="O375" s="3647"/>
      <c r="P375" s="3912"/>
      <c r="Q375" s="3912"/>
      <c r="R375" s="3917">
        <v>1</v>
      </c>
      <c r="S375" s="3904" t="str">
        <f>$K375</f>
        <v>2.2.1.1.1.1.1</v>
      </c>
      <c r="T375" s="3920" t="s">
        <v>770</v>
      </c>
      <c r="U375" s="3906"/>
      <c r="V375" s="3422"/>
      <c r="W375" s="3423"/>
      <c r="X375" s="3422"/>
      <c r="Y375" s="3424"/>
      <c r="Z375" s="3425"/>
      <c r="AA375" s="2871" t="s">
        <v>61</v>
      </c>
      <c r="AB375" s="3425"/>
      <c r="AC375" s="2871" t="s">
        <v>61</v>
      </c>
      <c r="AD375" s="3422">
        <v>3615.26</v>
      </c>
      <c r="AE375" s="3423"/>
      <c r="AF375" s="3422"/>
      <c r="AG375" s="3424"/>
      <c r="AH375" s="3425">
        <v>45292</v>
      </c>
      <c r="AI375" s="2871" t="s">
        <v>61</v>
      </c>
      <c r="AJ375" s="3425">
        <v>45473</v>
      </c>
      <c r="AK375" s="2871" t="s">
        <v>61</v>
      </c>
      <c r="AL375" s="3422">
        <v>4000</v>
      </c>
      <c r="AM375" s="3423"/>
      <c r="AN375" s="3422"/>
      <c r="AO375" s="3424"/>
      <c r="AP375" s="3425">
        <v>45474</v>
      </c>
      <c r="AQ375" s="2871" t="s">
        <v>61</v>
      </c>
      <c r="AR375" s="3425">
        <v>45657</v>
      </c>
      <c r="AS375" s="2871" t="s">
        <v>61</v>
      </c>
      <c r="AT375" s="3422">
        <v>4000</v>
      </c>
      <c r="AU375" s="3423"/>
      <c r="AV375" s="3422"/>
      <c r="AW375" s="3424"/>
      <c r="AX375" s="3425">
        <v>45658</v>
      </c>
      <c r="AY375" s="2871" t="s">
        <v>61</v>
      </c>
      <c r="AZ375" s="3425">
        <v>45838</v>
      </c>
      <c r="BA375" s="2871" t="s">
        <v>61</v>
      </c>
      <c r="BB375" s="3422">
        <v>4168</v>
      </c>
      <c r="BC375" s="3423"/>
      <c r="BD375" s="3422"/>
      <c r="BE375" s="3424"/>
      <c r="BF375" s="3425">
        <v>45839</v>
      </c>
      <c r="BG375" s="2871" t="s">
        <v>61</v>
      </c>
      <c r="BH375" s="3425">
        <v>46022</v>
      </c>
      <c r="BI375" s="2871" t="s">
        <v>61</v>
      </c>
      <c r="BJ375" s="3422">
        <v>4168</v>
      </c>
      <c r="BK375" s="3423"/>
      <c r="BL375" s="3422"/>
      <c r="BM375" s="3424"/>
      <c r="BN375" s="3425">
        <v>46023</v>
      </c>
      <c r="BO375" s="2871" t="s">
        <v>61</v>
      </c>
      <c r="BP375" s="3425">
        <v>46203</v>
      </c>
      <c r="BQ375" s="2871" t="s">
        <v>61</v>
      </c>
      <c r="BR375" s="3422">
        <v>4334.72</v>
      </c>
      <c r="BS375" s="3423"/>
      <c r="BT375" s="3422"/>
      <c r="BU375" s="3424"/>
      <c r="BV375" s="3425">
        <v>46204</v>
      </c>
      <c r="BW375" s="2871" t="s">
        <v>61</v>
      </c>
      <c r="BX375" s="3425">
        <v>46387</v>
      </c>
      <c r="BY375" s="2871" t="s">
        <v>61</v>
      </c>
      <c r="BZ375" s="3422">
        <v>4334.72</v>
      </c>
      <c r="CA375" s="3423"/>
      <c r="CB375" s="3422"/>
      <c r="CC375" s="3424"/>
      <c r="CD375" s="3425">
        <v>46388</v>
      </c>
      <c r="CE375" s="2871" t="s">
        <v>61</v>
      </c>
      <c r="CF375" s="3425">
        <v>46568</v>
      </c>
      <c r="CG375" s="2871" t="s">
        <v>61</v>
      </c>
      <c r="CH375" s="3422">
        <v>4508.11</v>
      </c>
      <c r="CI375" s="3423"/>
      <c r="CJ375" s="3422"/>
      <c r="CK375" s="3424"/>
      <c r="CL375" s="3425">
        <v>46569</v>
      </c>
      <c r="CM375" s="2871" t="s">
        <v>61</v>
      </c>
      <c r="CN375" s="3425">
        <v>46752</v>
      </c>
      <c r="CO375" s="2871" t="s">
        <v>61</v>
      </c>
      <c r="CP375" s="3422">
        <v>4508.11</v>
      </c>
      <c r="CQ375" s="3423"/>
      <c r="CR375" s="3422"/>
      <c r="CS375" s="3424"/>
      <c r="CT375" s="3425">
        <v>46753</v>
      </c>
      <c r="CU375" s="2871" t="s">
        <v>61</v>
      </c>
      <c r="CV375" s="3425">
        <v>46934</v>
      </c>
      <c r="CW375" s="2871" t="s">
        <v>61</v>
      </c>
      <c r="CX375" s="3422">
        <v>4688.43</v>
      </c>
      <c r="CY375" s="3423"/>
      <c r="CZ375" s="3422"/>
      <c r="DA375" s="3424"/>
      <c r="DB375" s="3425">
        <v>46935</v>
      </c>
      <c r="DC375" s="2871" t="s">
        <v>61</v>
      </c>
      <c r="DD375" s="3425">
        <v>47118</v>
      </c>
      <c r="DE375" s="2871" t="s">
        <v>61</v>
      </c>
      <c r="DF375" s="3423"/>
      <c r="DG375" s="3921" t="s">
        <v>732</v>
      </c>
      <c r="DH375" s="3656">
        <f>STRCHECKDATE(V376:DF376)</f>
      </c>
      <c r="DI375" s="3908"/>
      <c r="DJ375" s="3908" t="str">
        <f>IF(T375="","",T375)</f>
        <v>вода</v>
      </c>
      <c r="DK375" s="3908"/>
      <c r="DL375" s="3908"/>
    </row>
    <row s="12320" customFormat="1" customHeight="1" ht="0.75">
      <c r="A376" s="3896"/>
      <c r="B376" s="3896"/>
      <c r="C376" s="3896"/>
      <c r="D376" s="3896"/>
      <c r="E376" s="3897"/>
      <c r="F376" s="3897">
        <v>1</v>
      </c>
      <c r="G376" s="3897"/>
      <c r="H376" s="3897"/>
      <c r="I376" s="3916"/>
      <c r="J376" s="3916"/>
      <c r="K376" s="3910"/>
      <c r="L376" s="3899"/>
      <c r="M376" s="3647"/>
      <c r="N376" s="3647"/>
      <c r="O376" s="3647"/>
      <c r="P376" s="3912"/>
      <c r="Q376" s="3912"/>
      <c r="R376" s="3917"/>
      <c r="S376" s="3923"/>
      <c r="T376" s="3906"/>
      <c r="U376" s="3906"/>
      <c r="V376" s="3423"/>
      <c r="W376" s="3423"/>
      <c r="X376" s="3423"/>
      <c r="Y376" s="3427" t="str">
        <f>Z375&amp;"-"&amp;AB375</f>
        <v>-</v>
      </c>
      <c r="Z376" s="3428"/>
      <c r="AA376" s="2871"/>
      <c r="AB376" s="3428"/>
      <c r="AC376" s="2871"/>
      <c r="AD376" s="3423"/>
      <c r="AE376" s="3423"/>
      <c r="AF376" s="3423"/>
      <c r="AG376" s="3427" t="str">
        <f>AH375&amp;"-"&amp;AJ375</f>
        <v>45292-45473</v>
      </c>
      <c r="AH376" s="3428"/>
      <c r="AI376" s="2871"/>
      <c r="AJ376" s="3428"/>
      <c r="AK376" s="2871"/>
      <c r="AL376" s="3423"/>
      <c r="AM376" s="3423"/>
      <c r="AN376" s="3423"/>
      <c r="AO376" s="3427" t="str">
        <f>AP375&amp;"-"&amp;AR375</f>
        <v>45474-45657</v>
      </c>
      <c r="AP376" s="3428"/>
      <c r="AQ376" s="2871"/>
      <c r="AR376" s="3428"/>
      <c r="AS376" s="2871"/>
      <c r="AT376" s="3423"/>
      <c r="AU376" s="3423"/>
      <c r="AV376" s="3423"/>
      <c r="AW376" s="3427" t="str">
        <f>AX375&amp;"-"&amp;AZ375</f>
        <v>45658-45838</v>
      </c>
      <c r="AX376" s="3428"/>
      <c r="AY376" s="2871"/>
      <c r="AZ376" s="3428"/>
      <c r="BA376" s="2871"/>
      <c r="BB376" s="3423"/>
      <c r="BC376" s="3423"/>
      <c r="BD376" s="3423"/>
      <c r="BE376" s="3427" t="str">
        <f>BF375&amp;"-"&amp;BH375</f>
        <v>45839-46022</v>
      </c>
      <c r="BF376" s="3428"/>
      <c r="BG376" s="2871"/>
      <c r="BH376" s="3428"/>
      <c r="BI376" s="2871"/>
      <c r="BJ376" s="3423"/>
      <c r="BK376" s="3423"/>
      <c r="BL376" s="3423"/>
      <c r="BM376" s="3427" t="str">
        <f>BN375&amp;"-"&amp;BP375</f>
        <v>46023-46203</v>
      </c>
      <c r="BN376" s="3428"/>
      <c r="BO376" s="2871"/>
      <c r="BP376" s="3428"/>
      <c r="BQ376" s="2871"/>
      <c r="BR376" s="3423"/>
      <c r="BS376" s="3423"/>
      <c r="BT376" s="3423"/>
      <c r="BU376" s="3427" t="str">
        <f>BV375&amp;"-"&amp;BX375</f>
        <v>46204-46387</v>
      </c>
      <c r="BV376" s="3428"/>
      <c r="BW376" s="2871"/>
      <c r="BX376" s="3428"/>
      <c r="BY376" s="2871"/>
      <c r="BZ376" s="3423"/>
      <c r="CA376" s="3423"/>
      <c r="CB376" s="3423"/>
      <c r="CC376" s="3427" t="str">
        <f>CD375&amp;"-"&amp;CF375</f>
        <v>46388-46568</v>
      </c>
      <c r="CD376" s="3428"/>
      <c r="CE376" s="2871"/>
      <c r="CF376" s="3428"/>
      <c r="CG376" s="2871"/>
      <c r="CH376" s="3423"/>
      <c r="CI376" s="3423"/>
      <c r="CJ376" s="3423"/>
      <c r="CK376" s="3427" t="str">
        <f>CL375&amp;"-"&amp;CN375</f>
        <v>46569-46752</v>
      </c>
      <c r="CL376" s="3428"/>
      <c r="CM376" s="2871"/>
      <c r="CN376" s="3428"/>
      <c r="CO376" s="2871"/>
      <c r="CP376" s="3423"/>
      <c r="CQ376" s="3423"/>
      <c r="CR376" s="3423"/>
      <c r="CS376" s="3427" t="str">
        <f>CT375&amp;"-"&amp;CV375</f>
        <v>46753-46934</v>
      </c>
      <c r="CT376" s="3428"/>
      <c r="CU376" s="2871"/>
      <c r="CV376" s="3428"/>
      <c r="CW376" s="2871"/>
      <c r="CX376" s="3423"/>
      <c r="CY376" s="3423"/>
      <c r="CZ376" s="3423"/>
      <c r="DA376" s="3427" t="str">
        <f>DB375&amp;"-"&amp;DD375</f>
        <v>46935-47118</v>
      </c>
      <c r="DB376" s="3428"/>
      <c r="DC376" s="2871"/>
      <c r="DD376" s="3428"/>
      <c r="DE376" s="2871"/>
      <c r="DF376" s="3423"/>
      <c r="DG376" s="3924"/>
      <c r="DH376" s="3656"/>
      <c r="DI376" s="3908"/>
      <c r="DJ376" s="3908" t="str">
        <f>IF(T376="","",T376)</f>
        <v/>
      </c>
      <c r="DK376" s="3908"/>
      <c r="DL376" s="3908"/>
    </row>
    <row s="12321" customFormat="1" customHeight="1" ht="15">
      <c r="A377" s="3896"/>
      <c r="B377" s="3896"/>
      <c r="C377" s="3896"/>
      <c r="D377" s="3896"/>
      <c r="E377" s="3897"/>
      <c r="F377" s="3897">
        <v>1</v>
      </c>
      <c r="G377" s="3897"/>
      <c r="H377" s="3897"/>
      <c r="I377" s="3916"/>
      <c r="J377" s="3910"/>
      <c r="K377" s="3896"/>
      <c r="L377" s="3899"/>
      <c r="M377" s="3647"/>
      <c r="N377" s="3647"/>
      <c r="O377" s="3911"/>
      <c r="P377" s="3912"/>
      <c r="Q377" s="3912"/>
      <c r="R377" s="3913"/>
      <c r="S377" s="12322"/>
      <c r="T377" s="12323" t="s">
        <v>733</v>
      </c>
      <c r="U377" s="12324"/>
      <c r="V377" s="12325"/>
      <c r="W377" s="12326"/>
      <c r="X377" s="12327"/>
      <c r="Y377" s="12328"/>
      <c r="Z377" s="12329"/>
      <c r="AA377" s="12330"/>
      <c r="AB377" s="12331"/>
      <c r="AC377" s="12332"/>
      <c r="AD377" s="12333"/>
      <c r="AE377" s="12334"/>
      <c r="AF377" s="12335"/>
      <c r="AG377" s="12336"/>
      <c r="AH377" s="12337"/>
      <c r="AI377" s="12338"/>
      <c r="AJ377" s="12339"/>
      <c r="AK377" s="12340"/>
      <c r="AL377" s="12341"/>
      <c r="AM377" s="12342"/>
      <c r="AN377" s="12343"/>
      <c r="AO377" s="12344"/>
      <c r="AP377" s="12345"/>
      <c r="AQ377" s="12346"/>
      <c r="AR377" s="12347"/>
      <c r="AS377" s="12348"/>
      <c r="AT377" s="12349"/>
      <c r="AU377" s="12350"/>
      <c r="AV377" s="12351"/>
      <c r="AW377" s="12352"/>
      <c r="AX377" s="12353"/>
      <c r="AY377" s="12354"/>
      <c r="AZ377" s="12355"/>
      <c r="BA377" s="12356"/>
      <c r="BB377" s="12357"/>
      <c r="BC377" s="12358"/>
      <c r="BD377" s="12359"/>
      <c r="BE377" s="12360"/>
      <c r="BF377" s="12361"/>
      <c r="BG377" s="12362"/>
      <c r="BH377" s="12363"/>
      <c r="BI377" s="12364"/>
      <c r="BJ377" s="12365"/>
      <c r="BK377" s="12366"/>
      <c r="BL377" s="12367"/>
      <c r="BM377" s="12368"/>
      <c r="BN377" s="12369"/>
      <c r="BO377" s="12370"/>
      <c r="BP377" s="12371"/>
      <c r="BQ377" s="12372"/>
      <c r="BR377" s="12373"/>
      <c r="BS377" s="12374"/>
      <c r="BT377" s="12375"/>
      <c r="BU377" s="12376"/>
      <c r="BV377" s="12377"/>
      <c r="BW377" s="12378"/>
      <c r="BX377" s="12379"/>
      <c r="BY377" s="12380"/>
      <c r="BZ377" s="12381"/>
      <c r="CA377" s="12382"/>
      <c r="CB377" s="12383"/>
      <c r="CC377" s="12384"/>
      <c r="CD377" s="12385"/>
      <c r="CE377" s="12386"/>
      <c r="CF377" s="12387"/>
      <c r="CG377" s="12388"/>
      <c r="CH377" s="12389"/>
      <c r="CI377" s="12390"/>
      <c r="CJ377" s="12391"/>
      <c r="CK377" s="12392"/>
      <c r="CL377" s="12393"/>
      <c r="CM377" s="12394"/>
      <c r="CN377" s="12395"/>
      <c r="CO377" s="12396"/>
      <c r="CP377" s="12397"/>
      <c r="CQ377" s="12398"/>
      <c r="CR377" s="12399"/>
      <c r="CS377" s="12400"/>
      <c r="CT377" s="12401"/>
      <c r="CU377" s="12402"/>
      <c r="CV377" s="12403"/>
      <c r="CW377" s="12404"/>
      <c r="CX377" s="12405"/>
      <c r="CY377" s="12406"/>
      <c r="CZ377" s="12407"/>
      <c r="DA377" s="12408"/>
      <c r="DB377" s="12409"/>
      <c r="DC377" s="12410"/>
      <c r="DD377" s="12411"/>
      <c r="DE377" s="12412"/>
      <c r="DF377" s="12413"/>
      <c r="DG377" s="4018"/>
      <c r="DH377" s="3656"/>
      <c r="DI377" s="3908"/>
      <c r="DJ377" s="3908" t="str">
        <f>IF(T377="","",T377)</f>
        <v>Добавить вид теплоносителя (параметры теплоносителя)</v>
      </c>
      <c r="DK377" s="3908"/>
      <c r="DL377" s="3908"/>
    </row>
    <row s="12414" customFormat="1" customHeight="1" ht="15">
      <c r="A378" s="3896"/>
      <c r="B378" s="3896"/>
      <c r="C378" s="3896"/>
      <c r="D378" s="3896"/>
      <c r="E378" s="3897"/>
      <c r="F378" s="3897">
        <v>1</v>
      </c>
      <c r="G378" s="3897"/>
      <c r="H378" s="3897"/>
      <c r="I378" s="3910"/>
      <c r="J378" s="3896"/>
      <c r="K378" s="3896"/>
      <c r="L378" s="3899"/>
      <c r="M378" s="3647"/>
      <c r="N378" s="3911"/>
      <c r="O378" s="3911"/>
      <c r="P378" s="3912"/>
      <c r="Q378" s="3912"/>
      <c r="R378" s="3913"/>
      <c r="S378" s="12415"/>
      <c r="T378" s="12416" t="s">
        <v>734</v>
      </c>
      <c r="U378" s="12417"/>
      <c r="V378" s="12418"/>
      <c r="W378" s="12419"/>
      <c r="X378" s="12420"/>
      <c r="Y378" s="12421"/>
      <c r="Z378" s="12422"/>
      <c r="AA378" s="12423"/>
      <c r="AB378" s="12424"/>
      <c r="AC378" s="12425"/>
      <c r="AD378" s="12426"/>
      <c r="AE378" s="12427"/>
      <c r="AF378" s="12428"/>
      <c r="AG378" s="12429"/>
      <c r="AH378" s="12430"/>
      <c r="AI378" s="12431"/>
      <c r="AJ378" s="12432"/>
      <c r="AK378" s="12433"/>
      <c r="AL378" s="12434"/>
      <c r="AM378" s="12435"/>
      <c r="AN378" s="12436"/>
      <c r="AO378" s="12437"/>
      <c r="AP378" s="12438"/>
      <c r="AQ378" s="12439"/>
      <c r="AR378" s="12440"/>
      <c r="AS378" s="12441"/>
      <c r="AT378" s="12442"/>
      <c r="AU378" s="12443"/>
      <c r="AV378" s="12444"/>
      <c r="AW378" s="12445"/>
      <c r="AX378" s="12446"/>
      <c r="AY378" s="12447"/>
      <c r="AZ378" s="12448"/>
      <c r="BA378" s="12449"/>
      <c r="BB378" s="12450"/>
      <c r="BC378" s="12451"/>
      <c r="BD378" s="12452"/>
      <c r="BE378" s="12453"/>
      <c r="BF378" s="12454"/>
      <c r="BG378" s="12455"/>
      <c r="BH378" s="12456"/>
      <c r="BI378" s="12457"/>
      <c r="BJ378" s="12458"/>
      <c r="BK378" s="12459"/>
      <c r="BL378" s="12460"/>
      <c r="BM378" s="12461"/>
      <c r="BN378" s="12462"/>
      <c r="BO378" s="12463"/>
      <c r="BP378" s="12464"/>
      <c r="BQ378" s="12465"/>
      <c r="BR378" s="12466"/>
      <c r="BS378" s="12467"/>
      <c r="BT378" s="12468"/>
      <c r="BU378" s="12469"/>
      <c r="BV378" s="12470"/>
      <c r="BW378" s="12471"/>
      <c r="BX378" s="12472"/>
      <c r="BY378" s="12473"/>
      <c r="BZ378" s="12474"/>
      <c r="CA378" s="12475"/>
      <c r="CB378" s="12476"/>
      <c r="CC378" s="12477"/>
      <c r="CD378" s="12478"/>
      <c r="CE378" s="12479"/>
      <c r="CF378" s="12480"/>
      <c r="CG378" s="12481"/>
      <c r="CH378" s="12482"/>
      <c r="CI378" s="12483"/>
      <c r="CJ378" s="12484"/>
      <c r="CK378" s="12485"/>
      <c r="CL378" s="12486"/>
      <c r="CM378" s="12487"/>
      <c r="CN378" s="12488"/>
      <c r="CO378" s="12489"/>
      <c r="CP378" s="12490"/>
      <c r="CQ378" s="12491"/>
      <c r="CR378" s="12492"/>
      <c r="CS378" s="12493"/>
      <c r="CT378" s="12494"/>
      <c r="CU378" s="12495"/>
      <c r="CV378" s="12496"/>
      <c r="CW378" s="12497"/>
      <c r="CX378" s="12498"/>
      <c r="CY378" s="12499"/>
      <c r="CZ378" s="12500"/>
      <c r="DA378" s="12501"/>
      <c r="DB378" s="12502"/>
      <c r="DC378" s="12503"/>
      <c r="DD378" s="12504"/>
      <c r="DE378" s="12505"/>
      <c r="DF378" s="12506"/>
      <c r="DG378" s="12507"/>
      <c r="DH378" s="3656"/>
      <c r="DI378" s="3908"/>
      <c r="DJ378" s="3908" t="str">
        <f>IF(T378="","",T378)</f>
        <v>Добавить группу потребителей</v>
      </c>
      <c r="DK378" s="3908"/>
      <c r="DL378" s="3908"/>
    </row>
    <row s="12508" customFormat="1" customHeight="1" ht="14.25">
      <c r="A379" s="3896"/>
      <c r="B379" s="3896"/>
      <c r="C379" s="3896"/>
      <c r="D379" s="3896"/>
      <c r="E379" s="3897"/>
      <c r="F379" s="3897">
        <v>1</v>
      </c>
      <c r="G379" s="3897"/>
      <c r="H379" s="3898"/>
      <c r="I379" s="3896"/>
      <c r="J379" s="3896"/>
      <c r="K379" s="3896"/>
      <c r="L379" s="3899"/>
      <c r="M379" s="3900"/>
      <c r="N379" s="3900"/>
      <c r="O379" s="3647"/>
      <c r="P379" s="4114"/>
      <c r="Q379" s="4115"/>
      <c r="R379" s="4116"/>
      <c r="S379" s="12509"/>
      <c r="T379" s="12510" t="s">
        <v>735</v>
      </c>
      <c r="U379" s="12511"/>
      <c r="V379" s="12512"/>
      <c r="W379" s="12513"/>
      <c r="X379" s="12514"/>
      <c r="Y379" s="12515"/>
      <c r="Z379" s="12516"/>
      <c r="AA379" s="12517"/>
      <c r="AB379" s="12518"/>
      <c r="AC379" s="12519"/>
      <c r="AD379" s="12520"/>
      <c r="AE379" s="12521"/>
      <c r="AF379" s="12522"/>
      <c r="AG379" s="12523"/>
      <c r="AH379" s="12524"/>
      <c r="AI379" s="12525"/>
      <c r="AJ379" s="12526"/>
      <c r="AK379" s="12527"/>
      <c r="AL379" s="12528"/>
      <c r="AM379" s="12529"/>
      <c r="AN379" s="12530"/>
      <c r="AO379" s="12531"/>
      <c r="AP379" s="12532"/>
      <c r="AQ379" s="12533"/>
      <c r="AR379" s="12534"/>
      <c r="AS379" s="12535"/>
      <c r="AT379" s="12536"/>
      <c r="AU379" s="12537"/>
      <c r="AV379" s="12538"/>
      <c r="AW379" s="12539"/>
      <c r="AX379" s="12540"/>
      <c r="AY379" s="12541"/>
      <c r="AZ379" s="12542"/>
      <c r="BA379" s="12543"/>
      <c r="BB379" s="12544"/>
      <c r="BC379" s="12545"/>
      <c r="BD379" s="12546"/>
      <c r="BE379" s="12547"/>
      <c r="BF379" s="12548"/>
      <c r="BG379" s="12549"/>
      <c r="BH379" s="12550"/>
      <c r="BI379" s="12551"/>
      <c r="BJ379" s="12552"/>
      <c r="BK379" s="12553"/>
      <c r="BL379" s="12554"/>
      <c r="BM379" s="12555"/>
      <c r="BN379" s="12556"/>
      <c r="BO379" s="12557"/>
      <c r="BP379" s="12558"/>
      <c r="BQ379" s="12559"/>
      <c r="BR379" s="12560"/>
      <c r="BS379" s="12561"/>
      <c r="BT379" s="12562"/>
      <c r="BU379" s="12563"/>
      <c r="BV379" s="12564"/>
      <c r="BW379" s="12565"/>
      <c r="BX379" s="12566"/>
      <c r="BY379" s="12567"/>
      <c r="BZ379" s="12568"/>
      <c r="CA379" s="12569"/>
      <c r="CB379" s="12570"/>
      <c r="CC379" s="12571"/>
      <c r="CD379" s="12572"/>
      <c r="CE379" s="12573"/>
      <c r="CF379" s="12574"/>
      <c r="CG379" s="12575"/>
      <c r="CH379" s="12576"/>
      <c r="CI379" s="12577"/>
      <c r="CJ379" s="12578"/>
      <c r="CK379" s="12579"/>
      <c r="CL379" s="12580"/>
      <c r="CM379" s="12581"/>
      <c r="CN379" s="12582"/>
      <c r="CO379" s="12583"/>
      <c r="CP379" s="12584"/>
      <c r="CQ379" s="12585"/>
      <c r="CR379" s="12586"/>
      <c r="CS379" s="12587"/>
      <c r="CT379" s="12588"/>
      <c r="CU379" s="12589"/>
      <c r="CV379" s="12590"/>
      <c r="CW379" s="12591"/>
      <c r="CX379" s="12592"/>
      <c r="CY379" s="12593"/>
      <c r="CZ379" s="12594"/>
      <c r="DA379" s="12595"/>
      <c r="DB379" s="12596"/>
      <c r="DC379" s="12597"/>
      <c r="DD379" s="12598"/>
      <c r="DE379" s="12599"/>
      <c r="DF379" s="12600"/>
      <c r="DG379" s="12601"/>
      <c r="DH379" s="3656"/>
      <c r="DI379" s="3908"/>
      <c r="DJ379" s="3908" t="str">
        <f>IF(T379="","",T379)</f>
        <v>Добавить схему подключения</v>
      </c>
      <c r="DK379" s="3908"/>
      <c r="DL379" s="3908"/>
    </row>
    <row s="12602" customFormat="1" customHeight="1" ht="0.75">
      <c r="A380" s="4502"/>
      <c r="B380" s="4502"/>
      <c r="C380" s="4502"/>
      <c r="D380" s="4502"/>
      <c r="E380" s="3897"/>
      <c r="F380" s="3897">
        <v>1</v>
      </c>
      <c r="G380" s="3898"/>
      <c r="H380" s="4502"/>
      <c r="I380" s="4502"/>
      <c r="J380" s="4502"/>
      <c r="K380" s="4502"/>
      <c r="L380" s="4503"/>
      <c r="M380" s="4504"/>
      <c r="N380" s="4504"/>
      <c r="O380" s="3656"/>
      <c r="P380" s="4505"/>
      <c r="Q380" s="4506"/>
      <c r="R380" s="4505"/>
      <c r="S380" s="4507"/>
      <c r="T380" s="4508" t="s">
        <v>250</v>
      </c>
      <c r="U380" s="3645"/>
      <c r="V380" s="3645"/>
      <c r="W380" s="3645"/>
      <c r="X380" s="3645"/>
      <c r="Y380" s="3645"/>
      <c r="Z380" s="3645"/>
      <c r="AA380" s="3645"/>
      <c r="AB380" s="3645"/>
      <c r="AC380" s="3645"/>
      <c r="AD380" s="3645"/>
      <c r="AE380" s="3645"/>
      <c r="AF380" s="3645"/>
      <c r="AG380" s="3645"/>
      <c r="AH380" s="3645"/>
      <c r="AI380" s="3645"/>
      <c r="AJ380" s="3645"/>
      <c r="AK380" s="3645"/>
      <c r="AL380" s="3645"/>
      <c r="AM380" s="3645"/>
      <c r="AN380" s="3645"/>
      <c r="AO380" s="3645"/>
      <c r="AP380" s="3645"/>
      <c r="AQ380" s="3645"/>
      <c r="AR380" s="3645"/>
      <c r="AS380" s="3645"/>
      <c r="AT380" s="3645"/>
      <c r="AU380" s="3645"/>
      <c r="AV380" s="3645"/>
      <c r="AW380" s="3645"/>
      <c r="AX380" s="3645"/>
      <c r="AY380" s="3645"/>
      <c r="AZ380" s="3645"/>
      <c r="BA380" s="3645"/>
      <c r="BB380" s="3645"/>
      <c r="BC380" s="3645"/>
      <c r="BD380" s="3645"/>
      <c r="BE380" s="3645"/>
      <c r="BF380" s="3645"/>
      <c r="BG380" s="3645"/>
      <c r="BH380" s="3645"/>
      <c r="BI380" s="3645"/>
      <c r="BJ380" s="3645"/>
      <c r="BK380" s="3645"/>
      <c r="BL380" s="3645"/>
      <c r="BM380" s="3645"/>
      <c r="BN380" s="3645"/>
      <c r="BO380" s="3645"/>
      <c r="BP380" s="3645"/>
      <c r="BQ380" s="3645"/>
      <c r="BR380" s="3645"/>
      <c r="BS380" s="3645"/>
      <c r="BT380" s="3645"/>
      <c r="BU380" s="3645"/>
      <c r="BV380" s="3645"/>
      <c r="BW380" s="3645"/>
      <c r="BX380" s="3645"/>
      <c r="BY380" s="3645"/>
      <c r="BZ380" s="3645"/>
      <c r="CA380" s="3645"/>
      <c r="CB380" s="3645"/>
      <c r="CC380" s="3645"/>
      <c r="CD380" s="3645"/>
      <c r="CE380" s="3645"/>
      <c r="CF380" s="3645"/>
      <c r="CG380" s="3645"/>
      <c r="CH380" s="3645"/>
      <c r="CI380" s="3645"/>
      <c r="CJ380" s="3645"/>
      <c r="CK380" s="3645"/>
      <c r="CL380" s="3645"/>
      <c r="CM380" s="3645"/>
      <c r="CN380" s="3645"/>
      <c r="CO380" s="3645"/>
      <c r="CP380" s="3645"/>
      <c r="CQ380" s="3645"/>
      <c r="CR380" s="3645"/>
      <c r="CS380" s="3645"/>
      <c r="CT380" s="3645"/>
      <c r="CU380" s="3645"/>
      <c r="CV380" s="3645"/>
      <c r="CW380" s="3645"/>
      <c r="CX380" s="3645"/>
      <c r="CY380" s="3645"/>
      <c r="CZ380" s="3645"/>
      <c r="DA380" s="3645"/>
      <c r="DB380" s="3645"/>
      <c r="DC380" s="3645"/>
      <c r="DD380" s="3645"/>
      <c r="DE380" s="3645"/>
      <c r="DF380" s="3645"/>
      <c r="DG380" s="3645"/>
      <c r="DH380" s="3656"/>
      <c r="DI380" s="3908"/>
      <c r="DJ380" s="3908" t="str">
        <f>IF(T380="","",T380)</f>
        <v>Добавить источник для дифференциации</v>
      </c>
      <c r="DK380" s="3908"/>
      <c r="DL380" s="3908"/>
    </row>
    <row s="12603" customFormat="1" customHeight="1" ht="0.75">
      <c r="A381" s="4502"/>
      <c r="B381" s="4502"/>
      <c r="C381" s="4502"/>
      <c r="D381" s="4502"/>
      <c r="E381" s="3897"/>
      <c r="F381" s="3898">
        <v>1</v>
      </c>
      <c r="G381" s="4502"/>
      <c r="H381" s="4502"/>
      <c r="I381" s="4502"/>
      <c r="J381" s="4502"/>
      <c r="K381" s="4502"/>
      <c r="L381" s="4503"/>
      <c r="M381" s="4510"/>
      <c r="N381" s="4510"/>
      <c r="O381" s="3656"/>
      <c r="P381" s="4505"/>
      <c r="Q381" s="4506"/>
      <c r="R381" s="4505"/>
      <c r="S381" s="4511"/>
      <c r="T381" s="4512" t="s">
        <v>251</v>
      </c>
      <c r="U381" s="3646"/>
      <c r="V381" s="3646"/>
      <c r="W381" s="3646"/>
      <c r="X381" s="3646"/>
      <c r="Y381" s="3646"/>
      <c r="Z381" s="3646"/>
      <c r="AA381" s="3646"/>
      <c r="AB381" s="3646"/>
      <c r="AC381" s="3646"/>
      <c r="AD381" s="3646"/>
      <c r="AE381" s="3646"/>
      <c r="AF381" s="3646"/>
      <c r="AG381" s="3646"/>
      <c r="AH381" s="3646"/>
      <c r="AI381" s="3646"/>
      <c r="AJ381" s="3646"/>
      <c r="AK381" s="3646"/>
      <c r="AL381" s="3646"/>
      <c r="AM381" s="3646"/>
      <c r="AN381" s="3646"/>
      <c r="AO381" s="3646"/>
      <c r="AP381" s="3646"/>
      <c r="AQ381" s="3646"/>
      <c r="AR381" s="3646"/>
      <c r="AS381" s="3646"/>
      <c r="AT381" s="3646"/>
      <c r="AU381" s="3646"/>
      <c r="AV381" s="3646"/>
      <c r="AW381" s="3646"/>
      <c r="AX381" s="3646"/>
      <c r="AY381" s="3646"/>
      <c r="AZ381" s="3646"/>
      <c r="BA381" s="3646"/>
      <c r="BB381" s="3646"/>
      <c r="BC381" s="3646"/>
      <c r="BD381" s="3646"/>
      <c r="BE381" s="3646"/>
      <c r="BF381" s="3646"/>
      <c r="BG381" s="3646"/>
      <c r="BH381" s="3646"/>
      <c r="BI381" s="3646"/>
      <c r="BJ381" s="3646"/>
      <c r="BK381" s="3646"/>
      <c r="BL381" s="3646"/>
      <c r="BM381" s="3646"/>
      <c r="BN381" s="3646"/>
      <c r="BO381" s="3646"/>
      <c r="BP381" s="3646"/>
      <c r="BQ381" s="3646"/>
      <c r="BR381" s="3646"/>
      <c r="BS381" s="3646"/>
      <c r="BT381" s="3646"/>
      <c r="BU381" s="3646"/>
      <c r="BV381" s="3646"/>
      <c r="BW381" s="3646"/>
      <c r="BX381" s="3646"/>
      <c r="BY381" s="3646"/>
      <c r="BZ381" s="3646"/>
      <c r="CA381" s="3646"/>
      <c r="CB381" s="3646"/>
      <c r="CC381" s="3646"/>
      <c r="CD381" s="3646"/>
      <c r="CE381" s="3646"/>
      <c r="CF381" s="3646"/>
      <c r="CG381" s="3646"/>
      <c r="CH381" s="3646"/>
      <c r="CI381" s="3646"/>
      <c r="CJ381" s="3646"/>
      <c r="CK381" s="3646"/>
      <c r="CL381" s="3646"/>
      <c r="CM381" s="3646"/>
      <c r="CN381" s="3646"/>
      <c r="CO381" s="3646"/>
      <c r="CP381" s="3646"/>
      <c r="CQ381" s="3646"/>
      <c r="CR381" s="3646"/>
      <c r="CS381" s="3646"/>
      <c r="CT381" s="3646"/>
      <c r="CU381" s="3646"/>
      <c r="CV381" s="3646"/>
      <c r="CW381" s="3646"/>
      <c r="CX381" s="3646"/>
      <c r="CY381" s="3646"/>
      <c r="CZ381" s="3646"/>
      <c r="DA381" s="3646"/>
      <c r="DB381" s="3646"/>
      <c r="DC381" s="3646"/>
      <c r="DD381" s="3646"/>
      <c r="DE381" s="3646"/>
      <c r="DF381" s="3646"/>
      <c r="DG381" s="3646"/>
      <c r="DH381" s="3656"/>
      <c r="DI381" s="3908"/>
      <c r="DJ381" s="3908" t="str">
        <f>IF(T381="","",T381)</f>
        <v>Добавить централизованную систему для дифференциации</v>
      </c>
      <c r="DK381" s="3908"/>
      <c r="DL381" s="3908"/>
    </row>
    <row s="12604" customFormat="1" customHeight="1" ht="21">
      <c r="A382" s="3896"/>
      <c r="B382" s="3896" t="s">
        <v>343</v>
      </c>
      <c r="C382" s="3896"/>
      <c r="D382" s="3896"/>
      <c r="E382" s="3897"/>
      <c r="F382" s="3898" t="s">
        <v>89</v>
      </c>
      <c r="G382" s="3896"/>
      <c r="H382" s="3896"/>
      <c r="I382" s="3896"/>
      <c r="J382" s="3896"/>
      <c r="K382" s="3896"/>
      <c r="L382" s="3899"/>
      <c r="M382" s="3900"/>
      <c r="N382" s="3900"/>
      <c r="O382" s="3900"/>
      <c r="P382" s="4211"/>
      <c r="Q382" s="3902"/>
      <c r="R382" s="3903"/>
      <c r="S382" s="3904" t="str">
        <f>INDEX(PT_DIFFERENTIATION_NUM_TER,MATCH(B382,PT_DIFFERENTIATION_TER_ID,0))</f>
        <v>2.3</v>
      </c>
      <c r="T382" s="4212" t="s">
        <v>719</v>
      </c>
      <c r="U382" s="3906"/>
      <c r="V382" s="3414"/>
      <c r="W382" s="3415"/>
      <c r="X382" s="3415"/>
      <c r="Y382" s="3415"/>
      <c r="Z382" s="3415"/>
      <c r="AA382" s="3415"/>
      <c r="AB382" s="3415"/>
      <c r="AC382" s="3416"/>
      <c r="AD382" s="3414" t="str">
        <f>INDEX(PT_DIFFERENTIATION_TER,MATCH(B382,PT_DIFFERENTIATION_TER_ID,0))</f>
        <v>Территория 3</v>
      </c>
      <c r="AE382" s="3415"/>
      <c r="AF382" s="3415"/>
      <c r="AG382" s="3415"/>
      <c r="AH382" s="3415"/>
      <c r="AI382" s="3415"/>
      <c r="AJ382" s="3415"/>
      <c r="AK382" s="3415"/>
      <c r="AL382" s="3414"/>
      <c r="AM382" s="3415"/>
      <c r="AN382" s="3415"/>
      <c r="AO382" s="3415"/>
      <c r="AP382" s="3415"/>
      <c r="AQ382" s="3415"/>
      <c r="AR382" s="3415"/>
      <c r="AS382" s="3416"/>
      <c r="AT382" s="3414"/>
      <c r="AU382" s="3415"/>
      <c r="AV382" s="3415"/>
      <c r="AW382" s="3415"/>
      <c r="AX382" s="3415"/>
      <c r="AY382" s="3415"/>
      <c r="AZ382" s="3415"/>
      <c r="BA382" s="3416"/>
      <c r="BB382" s="3414"/>
      <c r="BC382" s="3415"/>
      <c r="BD382" s="3415"/>
      <c r="BE382" s="3415"/>
      <c r="BF382" s="3415"/>
      <c r="BG382" s="3415"/>
      <c r="BH382" s="3415"/>
      <c r="BI382" s="3416"/>
      <c r="BJ382" s="3414"/>
      <c r="BK382" s="3415"/>
      <c r="BL382" s="3415"/>
      <c r="BM382" s="3415"/>
      <c r="BN382" s="3415"/>
      <c r="BO382" s="3415"/>
      <c r="BP382" s="3415"/>
      <c r="BQ382" s="3416"/>
      <c r="BR382" s="3414"/>
      <c r="BS382" s="3415"/>
      <c r="BT382" s="3415"/>
      <c r="BU382" s="3415"/>
      <c r="BV382" s="3415"/>
      <c r="BW382" s="3415"/>
      <c r="BX382" s="3415"/>
      <c r="BY382" s="3416"/>
      <c r="BZ382" s="3414"/>
      <c r="CA382" s="3415"/>
      <c r="CB382" s="3415"/>
      <c r="CC382" s="3415"/>
      <c r="CD382" s="3415"/>
      <c r="CE382" s="3415"/>
      <c r="CF382" s="3415"/>
      <c r="CG382" s="3416"/>
      <c r="CH382" s="3414"/>
      <c r="CI382" s="3415"/>
      <c r="CJ382" s="3415"/>
      <c r="CK382" s="3415"/>
      <c r="CL382" s="3415"/>
      <c r="CM382" s="3415"/>
      <c r="CN382" s="3415"/>
      <c r="CO382" s="3416"/>
      <c r="CP382" s="3414"/>
      <c r="CQ382" s="3415"/>
      <c r="CR382" s="3415"/>
      <c r="CS382" s="3415"/>
      <c r="CT382" s="3415"/>
      <c r="CU382" s="3415"/>
      <c r="CV382" s="3415"/>
      <c r="CW382" s="3416"/>
      <c r="CX382" s="3414"/>
      <c r="CY382" s="3415"/>
      <c r="CZ382" s="3415"/>
      <c r="DA382" s="3415"/>
      <c r="DB382" s="3415"/>
      <c r="DC382" s="3415"/>
      <c r="DD382" s="3415"/>
      <c r="DE382" s="3416"/>
      <c r="DF382" s="3416"/>
      <c r="DG382" s="3907" t="s">
        <v>720</v>
      </c>
      <c r="DH382" s="3656"/>
      <c r="DI382" s="3908"/>
      <c r="DJ382" s="3908" t="str">
        <f>IF(T382="","",T382)</f>
        <v>Территория действия тарифа</v>
      </c>
      <c r="DK382" s="3908"/>
      <c r="DL382" s="3908"/>
    </row>
    <row s="12605" customFormat="1" customHeight="1" ht="23.25">
      <c r="A383" s="3896"/>
      <c r="B383" s="3896"/>
      <c r="C383" s="3896" t="s">
        <v>344</v>
      </c>
      <c r="D383" s="3896"/>
      <c r="E383" s="3897"/>
      <c r="F383" s="3897" t="s">
        <v>102</v>
      </c>
      <c r="G383" s="3898">
        <v>1</v>
      </c>
      <c r="H383" s="3896"/>
      <c r="I383" s="3896"/>
      <c r="J383" s="3896"/>
      <c r="K383" s="3896"/>
      <c r="L383" s="3899"/>
      <c r="M383" s="3900"/>
      <c r="N383" s="3900"/>
      <c r="O383" s="3900"/>
      <c r="P383" s="3901"/>
      <c r="Q383" s="3902"/>
      <c r="R383" s="3903"/>
      <c r="S383" s="3904" t="str">
        <f>INDEX(PT_DIFFERENTIATION_NUM_CS,MATCH(C383,PT_DIFFERENTIATION_CS_ID,0))</f>
        <v>2.3.1</v>
      </c>
      <c r="T383" s="4214" t="s">
        <v>721</v>
      </c>
      <c r="U383" s="3906"/>
      <c r="V383" s="3414"/>
      <c r="W383" s="3415"/>
      <c r="X383" s="3415"/>
      <c r="Y383" s="3415"/>
      <c r="Z383" s="3415"/>
      <c r="AA383" s="3415"/>
      <c r="AB383" s="3415"/>
      <c r="AC383" s="3416"/>
      <c r="AD383" s="3414" t="str">
        <f>INDEX(PT_DIFFERENTIATION_CS,MATCH(C383,PT_DIFFERENTIATION_CS_ID,0))</f>
        <v>без дифференциации</v>
      </c>
      <c r="AE383" s="3415"/>
      <c r="AF383" s="3415"/>
      <c r="AG383" s="3415"/>
      <c r="AH383" s="3415"/>
      <c r="AI383" s="3415"/>
      <c r="AJ383" s="3415"/>
      <c r="AK383" s="3415"/>
      <c r="AL383" s="3414"/>
      <c r="AM383" s="3415"/>
      <c r="AN383" s="3415"/>
      <c r="AO383" s="3415"/>
      <c r="AP383" s="3415"/>
      <c r="AQ383" s="3415"/>
      <c r="AR383" s="3415"/>
      <c r="AS383" s="3416"/>
      <c r="AT383" s="3414"/>
      <c r="AU383" s="3415"/>
      <c r="AV383" s="3415"/>
      <c r="AW383" s="3415"/>
      <c r="AX383" s="3415"/>
      <c r="AY383" s="3415"/>
      <c r="AZ383" s="3415"/>
      <c r="BA383" s="3416"/>
      <c r="BB383" s="3414"/>
      <c r="BC383" s="3415"/>
      <c r="BD383" s="3415"/>
      <c r="BE383" s="3415"/>
      <c r="BF383" s="3415"/>
      <c r="BG383" s="3415"/>
      <c r="BH383" s="3415"/>
      <c r="BI383" s="3416"/>
      <c r="BJ383" s="3414"/>
      <c r="BK383" s="3415"/>
      <c r="BL383" s="3415"/>
      <c r="BM383" s="3415"/>
      <c r="BN383" s="3415"/>
      <c r="BO383" s="3415"/>
      <c r="BP383" s="3415"/>
      <c r="BQ383" s="3416"/>
      <c r="BR383" s="3414"/>
      <c r="BS383" s="3415"/>
      <c r="BT383" s="3415"/>
      <c r="BU383" s="3415"/>
      <c r="BV383" s="3415"/>
      <c r="BW383" s="3415"/>
      <c r="BX383" s="3415"/>
      <c r="BY383" s="3416"/>
      <c r="BZ383" s="3414"/>
      <c r="CA383" s="3415"/>
      <c r="CB383" s="3415"/>
      <c r="CC383" s="3415"/>
      <c r="CD383" s="3415"/>
      <c r="CE383" s="3415"/>
      <c r="CF383" s="3415"/>
      <c r="CG383" s="3416"/>
      <c r="CH383" s="3414"/>
      <c r="CI383" s="3415"/>
      <c r="CJ383" s="3415"/>
      <c r="CK383" s="3415"/>
      <c r="CL383" s="3415"/>
      <c r="CM383" s="3415"/>
      <c r="CN383" s="3415"/>
      <c r="CO383" s="3416"/>
      <c r="CP383" s="3414"/>
      <c r="CQ383" s="3415"/>
      <c r="CR383" s="3415"/>
      <c r="CS383" s="3415"/>
      <c r="CT383" s="3415"/>
      <c r="CU383" s="3415"/>
      <c r="CV383" s="3415"/>
      <c r="CW383" s="3416"/>
      <c r="CX383" s="3414"/>
      <c r="CY383" s="3415"/>
      <c r="CZ383" s="3415"/>
      <c r="DA383" s="3415"/>
      <c r="DB383" s="3415"/>
      <c r="DC383" s="3415"/>
      <c r="DD383" s="3415"/>
      <c r="DE383" s="3416"/>
      <c r="DF383" s="3416"/>
      <c r="DG383" s="3907" t="s">
        <v>722</v>
      </c>
      <c r="DH383" s="3656"/>
      <c r="DI383" s="3908"/>
      <c r="DJ383" s="3908" t="str">
        <f>IF(T383="","",T383)</f>
        <v>Наименование системы теплоснабжения </v>
      </c>
      <c r="DK383" s="3908"/>
      <c r="DL383" s="3908"/>
    </row>
    <row s="12606" customFormat="1" customHeight="1" ht="21">
      <c r="A384" s="3896"/>
      <c r="B384" s="3896"/>
      <c r="C384" s="3896"/>
      <c r="D384" s="3896" t="s">
        <v>345</v>
      </c>
      <c r="E384" s="3897"/>
      <c r="F384" s="3897" t="s">
        <v>102</v>
      </c>
      <c r="G384" s="3897"/>
      <c r="H384" s="3898">
        <v>1</v>
      </c>
      <c r="I384" s="3896"/>
      <c r="J384" s="3896"/>
      <c r="K384" s="3896"/>
      <c r="L384" s="3899"/>
      <c r="M384" s="3900"/>
      <c r="N384" s="3900"/>
      <c r="O384" s="3900"/>
      <c r="P384" s="3901"/>
      <c r="Q384" s="3902"/>
      <c r="R384" s="3903"/>
      <c r="S384" s="3904" t="str">
        <f>INDEX(PT_DIFFERENTIATION_NUM_IST_TE,MATCH(D384,PT_DIFFERENTIATION_IST_TE_ID,0))</f>
        <v>2.3.1.1</v>
      </c>
      <c r="T384" s="3905" t="s">
        <v>723</v>
      </c>
      <c r="U384" s="3906"/>
      <c r="V384" s="3414"/>
      <c r="W384" s="3415"/>
      <c r="X384" s="3415"/>
      <c r="Y384" s="3415"/>
      <c r="Z384" s="3415"/>
      <c r="AA384" s="3415"/>
      <c r="AB384" s="3415"/>
      <c r="AC384" s="3416"/>
      <c r="AD384" s="3414" t="str">
        <f>INDEX(PT_DIFFERENTIATION_IST_TE,MATCH(D384,PT_DIFFERENTIATION_IST_TE_ID,0))</f>
        <v>без дифференциации</v>
      </c>
      <c r="AE384" s="3415"/>
      <c r="AF384" s="3415"/>
      <c r="AG384" s="3415"/>
      <c r="AH384" s="3415"/>
      <c r="AI384" s="3415"/>
      <c r="AJ384" s="3415"/>
      <c r="AK384" s="3415"/>
      <c r="AL384" s="3414"/>
      <c r="AM384" s="3415"/>
      <c r="AN384" s="3415"/>
      <c r="AO384" s="3415"/>
      <c r="AP384" s="3415"/>
      <c r="AQ384" s="3415"/>
      <c r="AR384" s="3415"/>
      <c r="AS384" s="3416"/>
      <c r="AT384" s="3414"/>
      <c r="AU384" s="3415"/>
      <c r="AV384" s="3415"/>
      <c r="AW384" s="3415"/>
      <c r="AX384" s="3415"/>
      <c r="AY384" s="3415"/>
      <c r="AZ384" s="3415"/>
      <c r="BA384" s="3416"/>
      <c r="BB384" s="3414"/>
      <c r="BC384" s="3415"/>
      <c r="BD384" s="3415"/>
      <c r="BE384" s="3415"/>
      <c r="BF384" s="3415"/>
      <c r="BG384" s="3415"/>
      <c r="BH384" s="3415"/>
      <c r="BI384" s="3416"/>
      <c r="BJ384" s="3414"/>
      <c r="BK384" s="3415"/>
      <c r="BL384" s="3415"/>
      <c r="BM384" s="3415"/>
      <c r="BN384" s="3415"/>
      <c r="BO384" s="3415"/>
      <c r="BP384" s="3415"/>
      <c r="BQ384" s="3416"/>
      <c r="BR384" s="3414"/>
      <c r="BS384" s="3415"/>
      <c r="BT384" s="3415"/>
      <c r="BU384" s="3415"/>
      <c r="BV384" s="3415"/>
      <c r="BW384" s="3415"/>
      <c r="BX384" s="3415"/>
      <c r="BY384" s="3416"/>
      <c r="BZ384" s="3414"/>
      <c r="CA384" s="3415"/>
      <c r="CB384" s="3415"/>
      <c r="CC384" s="3415"/>
      <c r="CD384" s="3415"/>
      <c r="CE384" s="3415"/>
      <c r="CF384" s="3415"/>
      <c r="CG384" s="3416"/>
      <c r="CH384" s="3414"/>
      <c r="CI384" s="3415"/>
      <c r="CJ384" s="3415"/>
      <c r="CK384" s="3415"/>
      <c r="CL384" s="3415"/>
      <c r="CM384" s="3415"/>
      <c r="CN384" s="3415"/>
      <c r="CO384" s="3416"/>
      <c r="CP384" s="3414"/>
      <c r="CQ384" s="3415"/>
      <c r="CR384" s="3415"/>
      <c r="CS384" s="3415"/>
      <c r="CT384" s="3415"/>
      <c r="CU384" s="3415"/>
      <c r="CV384" s="3415"/>
      <c r="CW384" s="3416"/>
      <c r="CX384" s="3414"/>
      <c r="CY384" s="3415"/>
      <c r="CZ384" s="3415"/>
      <c r="DA384" s="3415"/>
      <c r="DB384" s="3415"/>
      <c r="DC384" s="3415"/>
      <c r="DD384" s="3415"/>
      <c r="DE384" s="3416"/>
      <c r="DF384" s="3416"/>
      <c r="DG384" s="3907" t="s">
        <v>724</v>
      </c>
      <c r="DH384" s="3656"/>
      <c r="DI384" s="3908"/>
      <c r="DJ384" s="3908" t="str">
        <f>IF(T384="","",T384)</f>
        <v>Источник тепловой энергии  </v>
      </c>
      <c r="DK384" s="3908"/>
      <c r="DL384" s="3908"/>
    </row>
    <row s="12607" customFormat="1" customHeight="1" ht="47.25">
      <c r="A385" s="3896"/>
      <c r="B385" s="3896"/>
      <c r="C385" s="3896"/>
      <c r="D385" s="3896"/>
      <c r="E385" s="3897"/>
      <c r="F385" s="3897" t="s">
        <v>102</v>
      </c>
      <c r="G385" s="3897"/>
      <c r="H385" s="3897"/>
      <c r="I385" s="3910" t="str">
        <f>S384&amp;".1"</f>
        <v>2.3.1.1.1</v>
      </c>
      <c r="J385" s="3896"/>
      <c r="K385" s="3896"/>
      <c r="L385" s="3899" t="s">
        <v>725</v>
      </c>
      <c r="M385" s="3647"/>
      <c r="N385" s="3911"/>
      <c r="O385" s="3911"/>
      <c r="P385" s="3912">
        <v>1</v>
      </c>
      <c r="Q385" s="3912"/>
      <c r="R385" s="3913"/>
      <c r="S385" s="3904" t="str">
        <f>$I385</f>
        <v>2.3.1.1.1</v>
      </c>
      <c r="T385" s="3914" t="s">
        <v>726</v>
      </c>
      <c r="U385" s="3906"/>
      <c r="V385" s="3419"/>
      <c r="W385" s="3420"/>
      <c r="X385" s="3420"/>
      <c r="Y385" s="3420"/>
      <c r="Z385" s="3420"/>
      <c r="AA385" s="3420"/>
      <c r="AB385" s="3420"/>
      <c r="AC385" s="3421"/>
      <c r="AD385" s="3419" t="s">
        <v>768</v>
      </c>
      <c r="AE385" s="3420"/>
      <c r="AF385" s="3420"/>
      <c r="AG385" s="3420"/>
      <c r="AH385" s="3420"/>
      <c r="AI385" s="3420"/>
      <c r="AJ385" s="3420"/>
      <c r="AK385" s="3420"/>
      <c r="AL385" s="3419"/>
      <c r="AM385" s="3420"/>
      <c r="AN385" s="3420"/>
      <c r="AO385" s="3420"/>
      <c r="AP385" s="3420"/>
      <c r="AQ385" s="3420"/>
      <c r="AR385" s="3420"/>
      <c r="AS385" s="3421"/>
      <c r="AT385" s="3419"/>
      <c r="AU385" s="3420"/>
      <c r="AV385" s="3420"/>
      <c r="AW385" s="3420"/>
      <c r="AX385" s="3420"/>
      <c r="AY385" s="3420"/>
      <c r="AZ385" s="3420"/>
      <c r="BA385" s="3421"/>
      <c r="BB385" s="3419"/>
      <c r="BC385" s="3420"/>
      <c r="BD385" s="3420"/>
      <c r="BE385" s="3420"/>
      <c r="BF385" s="3420"/>
      <c r="BG385" s="3420"/>
      <c r="BH385" s="3420"/>
      <c r="BI385" s="3421"/>
      <c r="BJ385" s="3419"/>
      <c r="BK385" s="3420"/>
      <c r="BL385" s="3420"/>
      <c r="BM385" s="3420"/>
      <c r="BN385" s="3420"/>
      <c r="BO385" s="3420"/>
      <c r="BP385" s="3420"/>
      <c r="BQ385" s="3421"/>
      <c r="BR385" s="3419"/>
      <c r="BS385" s="3420"/>
      <c r="BT385" s="3420"/>
      <c r="BU385" s="3420"/>
      <c r="BV385" s="3420"/>
      <c r="BW385" s="3420"/>
      <c r="BX385" s="3420"/>
      <c r="BY385" s="3421"/>
      <c r="BZ385" s="3419"/>
      <c r="CA385" s="3420"/>
      <c r="CB385" s="3420"/>
      <c r="CC385" s="3420"/>
      <c r="CD385" s="3420"/>
      <c r="CE385" s="3420"/>
      <c r="CF385" s="3420"/>
      <c r="CG385" s="3421"/>
      <c r="CH385" s="3419"/>
      <c r="CI385" s="3420"/>
      <c r="CJ385" s="3420"/>
      <c r="CK385" s="3420"/>
      <c r="CL385" s="3420"/>
      <c r="CM385" s="3420"/>
      <c r="CN385" s="3420"/>
      <c r="CO385" s="3421"/>
      <c r="CP385" s="3419"/>
      <c r="CQ385" s="3420"/>
      <c r="CR385" s="3420"/>
      <c r="CS385" s="3420"/>
      <c r="CT385" s="3420"/>
      <c r="CU385" s="3420"/>
      <c r="CV385" s="3420"/>
      <c r="CW385" s="3421"/>
      <c r="CX385" s="3419"/>
      <c r="CY385" s="3420"/>
      <c r="CZ385" s="3420"/>
      <c r="DA385" s="3420"/>
      <c r="DB385" s="3420"/>
      <c r="DC385" s="3420"/>
      <c r="DD385" s="3420"/>
      <c r="DE385" s="3421"/>
      <c r="DF385" s="3421"/>
      <c r="DG385" s="3907" t="s">
        <v>727</v>
      </c>
      <c r="DH385" s="3656"/>
      <c r="DI385" s="3908"/>
      <c r="DJ385" s="3908" t="str">
        <f>IF(T385="","",T385)</f>
        <v>Схема подключения теплопотребляющей установки к коллектору источника тепловой энергии</v>
      </c>
      <c r="DK385" s="3908"/>
      <c r="DL385" s="3908"/>
    </row>
    <row s="12608" customFormat="1" customHeight="1" ht="21">
      <c r="A386" s="3896"/>
      <c r="B386" s="3896"/>
      <c r="C386" s="3896"/>
      <c r="D386" s="3896"/>
      <c r="E386" s="3897"/>
      <c r="F386" s="3897" t="s">
        <v>102</v>
      </c>
      <c r="G386" s="3897"/>
      <c r="H386" s="3897"/>
      <c r="I386" s="3916"/>
      <c r="J386" s="3910" t="str">
        <f>I385&amp;".1"</f>
        <v>2.3.1.1.1.1</v>
      </c>
      <c r="K386" s="3896"/>
      <c r="L386" s="3899" t="s">
        <v>728</v>
      </c>
      <c r="M386" s="3647"/>
      <c r="N386" s="3647"/>
      <c r="O386" s="3911"/>
      <c r="P386" s="3912"/>
      <c r="Q386" s="3912">
        <v>1</v>
      </c>
      <c r="R386" s="3917"/>
      <c r="S386" s="3904" t="str">
        <f>$J386</f>
        <v>2.3.1.1.1.1</v>
      </c>
      <c r="T386" s="3918" t="s">
        <v>729</v>
      </c>
      <c r="U386" s="3906"/>
      <c r="V386" s="3419"/>
      <c r="W386" s="3420"/>
      <c r="X386" s="3420"/>
      <c r="Y386" s="3420"/>
      <c r="Z386" s="3420"/>
      <c r="AA386" s="3420"/>
      <c r="AB386" s="3420"/>
      <c r="AC386" s="3421"/>
      <c r="AD386" s="3419" t="s">
        <v>772</v>
      </c>
      <c r="AE386" s="3420"/>
      <c r="AF386" s="3420"/>
      <c r="AG386" s="3420"/>
      <c r="AH386" s="3420"/>
      <c r="AI386" s="3420"/>
      <c r="AJ386" s="3420"/>
      <c r="AK386" s="3420"/>
      <c r="AL386" s="3419"/>
      <c r="AM386" s="3420"/>
      <c r="AN386" s="3420"/>
      <c r="AO386" s="3420"/>
      <c r="AP386" s="3420"/>
      <c r="AQ386" s="3420"/>
      <c r="AR386" s="3420"/>
      <c r="AS386" s="3421"/>
      <c r="AT386" s="3419"/>
      <c r="AU386" s="3420"/>
      <c r="AV386" s="3420"/>
      <c r="AW386" s="3420"/>
      <c r="AX386" s="3420"/>
      <c r="AY386" s="3420"/>
      <c r="AZ386" s="3420"/>
      <c r="BA386" s="3421"/>
      <c r="BB386" s="3419"/>
      <c r="BC386" s="3420"/>
      <c r="BD386" s="3420"/>
      <c r="BE386" s="3420"/>
      <c r="BF386" s="3420"/>
      <c r="BG386" s="3420"/>
      <c r="BH386" s="3420"/>
      <c r="BI386" s="3421"/>
      <c r="BJ386" s="3419"/>
      <c r="BK386" s="3420"/>
      <c r="BL386" s="3420"/>
      <c r="BM386" s="3420"/>
      <c r="BN386" s="3420"/>
      <c r="BO386" s="3420"/>
      <c r="BP386" s="3420"/>
      <c r="BQ386" s="3421"/>
      <c r="BR386" s="3419"/>
      <c r="BS386" s="3420"/>
      <c r="BT386" s="3420"/>
      <c r="BU386" s="3420"/>
      <c r="BV386" s="3420"/>
      <c r="BW386" s="3420"/>
      <c r="BX386" s="3420"/>
      <c r="BY386" s="3421"/>
      <c r="BZ386" s="3419"/>
      <c r="CA386" s="3420"/>
      <c r="CB386" s="3420"/>
      <c r="CC386" s="3420"/>
      <c r="CD386" s="3420"/>
      <c r="CE386" s="3420"/>
      <c r="CF386" s="3420"/>
      <c r="CG386" s="3421"/>
      <c r="CH386" s="3419"/>
      <c r="CI386" s="3420"/>
      <c r="CJ386" s="3420"/>
      <c r="CK386" s="3420"/>
      <c r="CL386" s="3420"/>
      <c r="CM386" s="3420"/>
      <c r="CN386" s="3420"/>
      <c r="CO386" s="3421"/>
      <c r="CP386" s="3419"/>
      <c r="CQ386" s="3420"/>
      <c r="CR386" s="3420"/>
      <c r="CS386" s="3420"/>
      <c r="CT386" s="3420"/>
      <c r="CU386" s="3420"/>
      <c r="CV386" s="3420"/>
      <c r="CW386" s="3421"/>
      <c r="CX386" s="3419"/>
      <c r="CY386" s="3420"/>
      <c r="CZ386" s="3420"/>
      <c r="DA386" s="3420"/>
      <c r="DB386" s="3420"/>
      <c r="DC386" s="3420"/>
      <c r="DD386" s="3420"/>
      <c r="DE386" s="3421"/>
      <c r="DF386" s="3421"/>
      <c r="DG386" s="3907" t="s">
        <v>730</v>
      </c>
      <c r="DH386" s="3656"/>
      <c r="DI386" s="3908"/>
      <c r="DJ386" s="3908" t="str">
        <f>IF(T386="","",T386)</f>
        <v>Группа потребителей</v>
      </c>
      <c r="DK386" s="3908"/>
      <c r="DL386" s="3908"/>
    </row>
    <row s="12609" customFormat="1" customHeight="1" ht="21">
      <c r="A387" s="3896"/>
      <c r="B387" s="3896"/>
      <c r="C387" s="3896"/>
      <c r="D387" s="3896"/>
      <c r="E387" s="3897"/>
      <c r="F387" s="3897" t="s">
        <v>102</v>
      </c>
      <c r="G387" s="3897"/>
      <c r="H387" s="3897"/>
      <c r="I387" s="3916"/>
      <c r="J387" s="3916"/>
      <c r="K387" s="3910" t="str">
        <f>J386&amp;".1"</f>
        <v>2.3.1.1.1.1.1</v>
      </c>
      <c r="L387" s="3899" t="s">
        <v>731</v>
      </c>
      <c r="M387" s="3647"/>
      <c r="N387" s="3647"/>
      <c r="O387" s="3647"/>
      <c r="P387" s="3912"/>
      <c r="Q387" s="3912"/>
      <c r="R387" s="3917">
        <v>1</v>
      </c>
      <c r="S387" s="3904" t="str">
        <f>$K387</f>
        <v>2.3.1.1.1.1.1</v>
      </c>
      <c r="T387" s="3920" t="s">
        <v>770</v>
      </c>
      <c r="U387" s="3906"/>
      <c r="V387" s="3422"/>
      <c r="W387" s="3423"/>
      <c r="X387" s="3422"/>
      <c r="Y387" s="3424"/>
      <c r="Z387" s="3425"/>
      <c r="AA387" s="2871" t="s">
        <v>61</v>
      </c>
      <c r="AB387" s="3425"/>
      <c r="AC387" s="2871" t="s">
        <v>61</v>
      </c>
      <c r="AD387" s="3422">
        <v>3866.89</v>
      </c>
      <c r="AE387" s="3423"/>
      <c r="AF387" s="3422"/>
      <c r="AG387" s="3424"/>
      <c r="AH387" s="3425">
        <v>45292</v>
      </c>
      <c r="AI387" s="2871" t="s">
        <v>61</v>
      </c>
      <c r="AJ387" s="3425">
        <v>45473</v>
      </c>
      <c r="AK387" s="2871" t="s">
        <v>61</v>
      </c>
      <c r="AL387" s="3422">
        <v>4000</v>
      </c>
      <c r="AM387" s="3423"/>
      <c r="AN387" s="3422"/>
      <c r="AO387" s="3424"/>
      <c r="AP387" s="3425">
        <v>45474</v>
      </c>
      <c r="AQ387" s="2871" t="s">
        <v>61</v>
      </c>
      <c r="AR387" s="3425">
        <v>45657</v>
      </c>
      <c r="AS387" s="2871" t="s">
        <v>61</v>
      </c>
      <c r="AT387" s="3422">
        <v>4000</v>
      </c>
      <c r="AU387" s="3423"/>
      <c r="AV387" s="3422"/>
      <c r="AW387" s="3424"/>
      <c r="AX387" s="3425">
        <v>45658</v>
      </c>
      <c r="AY387" s="2871" t="s">
        <v>61</v>
      </c>
      <c r="AZ387" s="3425">
        <v>45838</v>
      </c>
      <c r="BA387" s="2871" t="s">
        <v>61</v>
      </c>
      <c r="BB387" s="3422">
        <v>4168</v>
      </c>
      <c r="BC387" s="3423"/>
      <c r="BD387" s="3422"/>
      <c r="BE387" s="3424"/>
      <c r="BF387" s="3425">
        <v>45839</v>
      </c>
      <c r="BG387" s="2871" t="s">
        <v>61</v>
      </c>
      <c r="BH387" s="3425">
        <v>46022</v>
      </c>
      <c r="BI387" s="2871" t="s">
        <v>61</v>
      </c>
      <c r="BJ387" s="3422">
        <v>4168</v>
      </c>
      <c r="BK387" s="3423"/>
      <c r="BL387" s="3422"/>
      <c r="BM387" s="3424"/>
      <c r="BN387" s="3425">
        <v>46023</v>
      </c>
      <c r="BO387" s="2871" t="s">
        <v>61</v>
      </c>
      <c r="BP387" s="3425">
        <v>46203</v>
      </c>
      <c r="BQ387" s="2871" t="s">
        <v>61</v>
      </c>
      <c r="BR387" s="3422">
        <v>4334.72</v>
      </c>
      <c r="BS387" s="3423"/>
      <c r="BT387" s="3422"/>
      <c r="BU387" s="3424"/>
      <c r="BV387" s="3425">
        <v>46204</v>
      </c>
      <c r="BW387" s="2871" t="s">
        <v>61</v>
      </c>
      <c r="BX387" s="3425">
        <v>46387</v>
      </c>
      <c r="BY387" s="2871" t="s">
        <v>61</v>
      </c>
      <c r="BZ387" s="3422">
        <v>4334.72</v>
      </c>
      <c r="CA387" s="3423"/>
      <c r="CB387" s="3422"/>
      <c r="CC387" s="3424"/>
      <c r="CD387" s="3425">
        <v>46388</v>
      </c>
      <c r="CE387" s="2871" t="s">
        <v>61</v>
      </c>
      <c r="CF387" s="3425">
        <v>46568</v>
      </c>
      <c r="CG387" s="2871" t="s">
        <v>61</v>
      </c>
      <c r="CH387" s="3422">
        <v>4508.11</v>
      </c>
      <c r="CI387" s="3423"/>
      <c r="CJ387" s="3422"/>
      <c r="CK387" s="3424"/>
      <c r="CL387" s="3425">
        <v>46569</v>
      </c>
      <c r="CM387" s="2871" t="s">
        <v>61</v>
      </c>
      <c r="CN387" s="3425">
        <v>46752</v>
      </c>
      <c r="CO387" s="2871" t="s">
        <v>61</v>
      </c>
      <c r="CP387" s="3422">
        <v>4508.11</v>
      </c>
      <c r="CQ387" s="3423"/>
      <c r="CR387" s="3422"/>
      <c r="CS387" s="3424"/>
      <c r="CT387" s="3425">
        <v>46753</v>
      </c>
      <c r="CU387" s="2871" t="s">
        <v>61</v>
      </c>
      <c r="CV387" s="3425">
        <v>46934</v>
      </c>
      <c r="CW387" s="2871" t="s">
        <v>61</v>
      </c>
      <c r="CX387" s="3422">
        <v>4688.43</v>
      </c>
      <c r="CY387" s="3423"/>
      <c r="CZ387" s="3422"/>
      <c r="DA387" s="3424"/>
      <c r="DB387" s="3425">
        <v>46935</v>
      </c>
      <c r="DC387" s="2871" t="s">
        <v>61</v>
      </c>
      <c r="DD387" s="3425">
        <v>47118</v>
      </c>
      <c r="DE387" s="2871" t="s">
        <v>61</v>
      </c>
      <c r="DF387" s="3423"/>
      <c r="DG387" s="3921" t="s">
        <v>732</v>
      </c>
      <c r="DH387" s="3656">
        <f>STRCHECKDATE(V388:DF388)</f>
      </c>
      <c r="DI387" s="3908"/>
      <c r="DJ387" s="3908" t="str">
        <f>IF(T387="","",T387)</f>
        <v>вода</v>
      </c>
      <c r="DK387" s="3908"/>
      <c r="DL387" s="3908"/>
    </row>
    <row s="12610" customFormat="1" customHeight="1" ht="0.75">
      <c r="A388" s="3896"/>
      <c r="B388" s="3896"/>
      <c r="C388" s="3896"/>
      <c r="D388" s="3896"/>
      <c r="E388" s="3897"/>
      <c r="F388" s="3897" t="s">
        <v>102</v>
      </c>
      <c r="G388" s="3897"/>
      <c r="H388" s="3897"/>
      <c r="I388" s="3916"/>
      <c r="J388" s="3916"/>
      <c r="K388" s="3910"/>
      <c r="L388" s="3899"/>
      <c r="M388" s="3647"/>
      <c r="N388" s="3647"/>
      <c r="O388" s="3647"/>
      <c r="P388" s="3912"/>
      <c r="Q388" s="3912"/>
      <c r="R388" s="3917"/>
      <c r="S388" s="3923"/>
      <c r="T388" s="3906"/>
      <c r="U388" s="3906"/>
      <c r="V388" s="3423"/>
      <c r="W388" s="3423"/>
      <c r="X388" s="3423"/>
      <c r="Y388" s="3427" t="str">
        <f>Z387&amp;"-"&amp;AB387</f>
        <v>-</v>
      </c>
      <c r="Z388" s="3428"/>
      <c r="AA388" s="2871"/>
      <c r="AB388" s="3428"/>
      <c r="AC388" s="2871"/>
      <c r="AD388" s="3423"/>
      <c r="AE388" s="3423"/>
      <c r="AF388" s="3423"/>
      <c r="AG388" s="3427" t="str">
        <f>AH387&amp;"-"&amp;AJ387</f>
        <v>45292-45473</v>
      </c>
      <c r="AH388" s="3428"/>
      <c r="AI388" s="2871"/>
      <c r="AJ388" s="3428"/>
      <c r="AK388" s="2871"/>
      <c r="AL388" s="3423"/>
      <c r="AM388" s="3423"/>
      <c r="AN388" s="3423"/>
      <c r="AO388" s="3427" t="str">
        <f>AP387&amp;"-"&amp;AR387</f>
        <v>45474-45657</v>
      </c>
      <c r="AP388" s="3428"/>
      <c r="AQ388" s="2871"/>
      <c r="AR388" s="3428"/>
      <c r="AS388" s="2871"/>
      <c r="AT388" s="3423"/>
      <c r="AU388" s="3423"/>
      <c r="AV388" s="3423"/>
      <c r="AW388" s="3427" t="str">
        <f>AX387&amp;"-"&amp;AZ387</f>
        <v>45658-45838</v>
      </c>
      <c r="AX388" s="3428"/>
      <c r="AY388" s="2871"/>
      <c r="AZ388" s="3428"/>
      <c r="BA388" s="2871"/>
      <c r="BB388" s="3423"/>
      <c r="BC388" s="3423"/>
      <c r="BD388" s="3423"/>
      <c r="BE388" s="3427" t="str">
        <f>BF387&amp;"-"&amp;BH387</f>
        <v>45839-46022</v>
      </c>
      <c r="BF388" s="3428"/>
      <c r="BG388" s="2871"/>
      <c r="BH388" s="3428"/>
      <c r="BI388" s="2871"/>
      <c r="BJ388" s="3423"/>
      <c r="BK388" s="3423"/>
      <c r="BL388" s="3423"/>
      <c r="BM388" s="3427" t="str">
        <f>BN387&amp;"-"&amp;BP387</f>
        <v>46023-46203</v>
      </c>
      <c r="BN388" s="3428"/>
      <c r="BO388" s="2871"/>
      <c r="BP388" s="3428"/>
      <c r="BQ388" s="2871"/>
      <c r="BR388" s="3423"/>
      <c r="BS388" s="3423"/>
      <c r="BT388" s="3423"/>
      <c r="BU388" s="3427" t="str">
        <f>BV387&amp;"-"&amp;BX387</f>
        <v>46204-46387</v>
      </c>
      <c r="BV388" s="3428"/>
      <c r="BW388" s="2871"/>
      <c r="BX388" s="3428"/>
      <c r="BY388" s="2871"/>
      <c r="BZ388" s="3423"/>
      <c r="CA388" s="3423"/>
      <c r="CB388" s="3423"/>
      <c r="CC388" s="3427" t="str">
        <f>CD387&amp;"-"&amp;CF387</f>
        <v>46388-46568</v>
      </c>
      <c r="CD388" s="3428"/>
      <c r="CE388" s="2871"/>
      <c r="CF388" s="3428"/>
      <c r="CG388" s="2871"/>
      <c r="CH388" s="3423"/>
      <c r="CI388" s="3423"/>
      <c r="CJ388" s="3423"/>
      <c r="CK388" s="3427" t="str">
        <f>CL387&amp;"-"&amp;CN387</f>
        <v>46569-46752</v>
      </c>
      <c r="CL388" s="3428"/>
      <c r="CM388" s="2871"/>
      <c r="CN388" s="3428"/>
      <c r="CO388" s="2871"/>
      <c r="CP388" s="3423"/>
      <c r="CQ388" s="3423"/>
      <c r="CR388" s="3423"/>
      <c r="CS388" s="3427" t="str">
        <f>CT387&amp;"-"&amp;CV387</f>
        <v>46753-46934</v>
      </c>
      <c r="CT388" s="3428"/>
      <c r="CU388" s="2871"/>
      <c r="CV388" s="3428"/>
      <c r="CW388" s="2871"/>
      <c r="CX388" s="3423"/>
      <c r="CY388" s="3423"/>
      <c r="CZ388" s="3423"/>
      <c r="DA388" s="3427" t="str">
        <f>DB387&amp;"-"&amp;DD387</f>
        <v>46935-47118</v>
      </c>
      <c r="DB388" s="3428"/>
      <c r="DC388" s="2871"/>
      <c r="DD388" s="3428"/>
      <c r="DE388" s="2871"/>
      <c r="DF388" s="3423"/>
      <c r="DG388" s="3924"/>
      <c r="DH388" s="3656"/>
      <c r="DI388" s="3908"/>
      <c r="DJ388" s="3908" t="str">
        <f>IF(T388="","",T388)</f>
        <v/>
      </c>
      <c r="DK388" s="3908"/>
      <c r="DL388" s="3908"/>
    </row>
    <row s="12611" customFormat="1" customHeight="1" ht="15">
      <c r="A389" s="3896"/>
      <c r="B389" s="3896"/>
      <c r="C389" s="3896"/>
      <c r="D389" s="3896"/>
      <c r="E389" s="3897"/>
      <c r="F389" s="3897" t="s">
        <v>102</v>
      </c>
      <c r="G389" s="3897"/>
      <c r="H389" s="3897"/>
      <c r="I389" s="3916"/>
      <c r="J389" s="3910"/>
      <c r="K389" s="3896"/>
      <c r="L389" s="3899"/>
      <c r="M389" s="3647"/>
      <c r="N389" s="3647"/>
      <c r="O389" s="3911"/>
      <c r="P389" s="3912"/>
      <c r="Q389" s="3912"/>
      <c r="R389" s="3913"/>
      <c r="S389" s="12612"/>
      <c r="T389" s="12613" t="s">
        <v>733</v>
      </c>
      <c r="U389" s="12614"/>
      <c r="V389" s="12615"/>
      <c r="W389" s="12616"/>
      <c r="X389" s="12617"/>
      <c r="Y389" s="12618"/>
      <c r="Z389" s="12619"/>
      <c r="AA389" s="12620"/>
      <c r="AB389" s="12621"/>
      <c r="AC389" s="12622"/>
      <c r="AD389" s="12623"/>
      <c r="AE389" s="12624"/>
      <c r="AF389" s="12625"/>
      <c r="AG389" s="12626"/>
      <c r="AH389" s="12627"/>
      <c r="AI389" s="12628"/>
      <c r="AJ389" s="12629"/>
      <c r="AK389" s="12630"/>
      <c r="AL389" s="12631"/>
      <c r="AM389" s="12632"/>
      <c r="AN389" s="12633"/>
      <c r="AO389" s="12634"/>
      <c r="AP389" s="12635"/>
      <c r="AQ389" s="12636"/>
      <c r="AR389" s="12637"/>
      <c r="AS389" s="12638"/>
      <c r="AT389" s="12639"/>
      <c r="AU389" s="12640"/>
      <c r="AV389" s="12641"/>
      <c r="AW389" s="12642"/>
      <c r="AX389" s="12643"/>
      <c r="AY389" s="12644"/>
      <c r="AZ389" s="12645"/>
      <c r="BA389" s="12646"/>
      <c r="BB389" s="12647"/>
      <c r="BC389" s="12648"/>
      <c r="BD389" s="12649"/>
      <c r="BE389" s="12650"/>
      <c r="BF389" s="12651"/>
      <c r="BG389" s="12652"/>
      <c r="BH389" s="12653"/>
      <c r="BI389" s="12654"/>
      <c r="BJ389" s="12655"/>
      <c r="BK389" s="12656"/>
      <c r="BL389" s="12657"/>
      <c r="BM389" s="12658"/>
      <c r="BN389" s="12659"/>
      <c r="BO389" s="12660"/>
      <c r="BP389" s="12661"/>
      <c r="BQ389" s="12662"/>
      <c r="BR389" s="12663"/>
      <c r="BS389" s="12664"/>
      <c r="BT389" s="12665"/>
      <c r="BU389" s="12666"/>
      <c r="BV389" s="12667"/>
      <c r="BW389" s="12668"/>
      <c r="BX389" s="12669"/>
      <c r="BY389" s="12670"/>
      <c r="BZ389" s="12671"/>
      <c r="CA389" s="12672"/>
      <c r="CB389" s="12673"/>
      <c r="CC389" s="12674"/>
      <c r="CD389" s="12675"/>
      <c r="CE389" s="12676"/>
      <c r="CF389" s="12677"/>
      <c r="CG389" s="12678"/>
      <c r="CH389" s="12679"/>
      <c r="CI389" s="12680"/>
      <c r="CJ389" s="12681"/>
      <c r="CK389" s="12682"/>
      <c r="CL389" s="12683"/>
      <c r="CM389" s="12684"/>
      <c r="CN389" s="12685"/>
      <c r="CO389" s="12686"/>
      <c r="CP389" s="12687"/>
      <c r="CQ389" s="12688"/>
      <c r="CR389" s="12689"/>
      <c r="CS389" s="12690"/>
      <c r="CT389" s="12691"/>
      <c r="CU389" s="12692"/>
      <c r="CV389" s="12693"/>
      <c r="CW389" s="12694"/>
      <c r="CX389" s="12695"/>
      <c r="CY389" s="12696"/>
      <c r="CZ389" s="12697"/>
      <c r="DA389" s="12698"/>
      <c r="DB389" s="12699"/>
      <c r="DC389" s="12700"/>
      <c r="DD389" s="12701"/>
      <c r="DE389" s="12702"/>
      <c r="DF389" s="12703"/>
      <c r="DG389" s="4018"/>
      <c r="DH389" s="3656"/>
      <c r="DI389" s="3908"/>
      <c r="DJ389" s="3908" t="str">
        <f>IF(T389="","",T389)</f>
        <v>Добавить вид теплоносителя (параметры теплоносителя)</v>
      </c>
      <c r="DK389" s="3908"/>
      <c r="DL389" s="3908"/>
    </row>
    <row s="12704" customFormat="1" customHeight="1" ht="15">
      <c r="A390" s="3896"/>
      <c r="B390" s="3896"/>
      <c r="C390" s="3896"/>
      <c r="D390" s="3896"/>
      <c r="E390" s="3897"/>
      <c r="F390" s="3897" t="s">
        <v>102</v>
      </c>
      <c r="G390" s="3897"/>
      <c r="H390" s="3897"/>
      <c r="I390" s="3910"/>
      <c r="J390" s="3896"/>
      <c r="K390" s="3896"/>
      <c r="L390" s="3899"/>
      <c r="M390" s="3647"/>
      <c r="N390" s="3911"/>
      <c r="O390" s="3911"/>
      <c r="P390" s="3912"/>
      <c r="Q390" s="3912"/>
      <c r="R390" s="3913"/>
      <c r="S390" s="12705"/>
      <c r="T390" s="12706" t="s">
        <v>734</v>
      </c>
      <c r="U390" s="12707"/>
      <c r="V390" s="12708"/>
      <c r="W390" s="12709"/>
      <c r="X390" s="12710"/>
      <c r="Y390" s="12711"/>
      <c r="Z390" s="12712"/>
      <c r="AA390" s="12713"/>
      <c r="AB390" s="12714"/>
      <c r="AC390" s="12715"/>
      <c r="AD390" s="12716"/>
      <c r="AE390" s="12717"/>
      <c r="AF390" s="12718"/>
      <c r="AG390" s="12719"/>
      <c r="AH390" s="12720"/>
      <c r="AI390" s="12721"/>
      <c r="AJ390" s="12722"/>
      <c r="AK390" s="12723"/>
      <c r="AL390" s="12724"/>
      <c r="AM390" s="12725"/>
      <c r="AN390" s="12726"/>
      <c r="AO390" s="12727"/>
      <c r="AP390" s="12728"/>
      <c r="AQ390" s="12729"/>
      <c r="AR390" s="12730"/>
      <c r="AS390" s="12731"/>
      <c r="AT390" s="12732"/>
      <c r="AU390" s="12733"/>
      <c r="AV390" s="12734"/>
      <c r="AW390" s="12735"/>
      <c r="AX390" s="12736"/>
      <c r="AY390" s="12737"/>
      <c r="AZ390" s="12738"/>
      <c r="BA390" s="12739"/>
      <c r="BB390" s="12740"/>
      <c r="BC390" s="12741"/>
      <c r="BD390" s="12742"/>
      <c r="BE390" s="12743"/>
      <c r="BF390" s="12744"/>
      <c r="BG390" s="12745"/>
      <c r="BH390" s="12746"/>
      <c r="BI390" s="12747"/>
      <c r="BJ390" s="12748"/>
      <c r="BK390" s="12749"/>
      <c r="BL390" s="12750"/>
      <c r="BM390" s="12751"/>
      <c r="BN390" s="12752"/>
      <c r="BO390" s="12753"/>
      <c r="BP390" s="12754"/>
      <c r="BQ390" s="12755"/>
      <c r="BR390" s="12756"/>
      <c r="BS390" s="12757"/>
      <c r="BT390" s="12758"/>
      <c r="BU390" s="12759"/>
      <c r="BV390" s="12760"/>
      <c r="BW390" s="12761"/>
      <c r="BX390" s="12762"/>
      <c r="BY390" s="12763"/>
      <c r="BZ390" s="12764"/>
      <c r="CA390" s="12765"/>
      <c r="CB390" s="12766"/>
      <c r="CC390" s="12767"/>
      <c r="CD390" s="12768"/>
      <c r="CE390" s="12769"/>
      <c r="CF390" s="12770"/>
      <c r="CG390" s="12771"/>
      <c r="CH390" s="12772"/>
      <c r="CI390" s="12773"/>
      <c r="CJ390" s="12774"/>
      <c r="CK390" s="12775"/>
      <c r="CL390" s="12776"/>
      <c r="CM390" s="12777"/>
      <c r="CN390" s="12778"/>
      <c r="CO390" s="12779"/>
      <c r="CP390" s="12780"/>
      <c r="CQ390" s="12781"/>
      <c r="CR390" s="12782"/>
      <c r="CS390" s="12783"/>
      <c r="CT390" s="12784"/>
      <c r="CU390" s="12785"/>
      <c r="CV390" s="12786"/>
      <c r="CW390" s="12787"/>
      <c r="CX390" s="12788"/>
      <c r="CY390" s="12789"/>
      <c r="CZ390" s="12790"/>
      <c r="DA390" s="12791"/>
      <c r="DB390" s="12792"/>
      <c r="DC390" s="12793"/>
      <c r="DD390" s="12794"/>
      <c r="DE390" s="12795"/>
      <c r="DF390" s="12796"/>
      <c r="DG390" s="12797"/>
      <c r="DH390" s="3656"/>
      <c r="DI390" s="3908"/>
      <c r="DJ390" s="3908" t="str">
        <f>IF(T390="","",T390)</f>
        <v>Добавить группу потребителей</v>
      </c>
      <c r="DK390" s="3908"/>
      <c r="DL390" s="3908"/>
    </row>
    <row s="12798" customFormat="1" customHeight="1" ht="14.25">
      <c r="A391" s="3896"/>
      <c r="B391" s="3896"/>
      <c r="C391" s="3896"/>
      <c r="D391" s="3896"/>
      <c r="E391" s="3897"/>
      <c r="F391" s="3897" t="s">
        <v>102</v>
      </c>
      <c r="G391" s="3897"/>
      <c r="H391" s="3898"/>
      <c r="I391" s="3896"/>
      <c r="J391" s="3896"/>
      <c r="K391" s="3896"/>
      <c r="L391" s="3899"/>
      <c r="M391" s="3900"/>
      <c r="N391" s="3900"/>
      <c r="O391" s="3647"/>
      <c r="P391" s="4114"/>
      <c r="Q391" s="4115"/>
      <c r="R391" s="4116"/>
      <c r="S391" s="12799"/>
      <c r="T391" s="12800" t="s">
        <v>735</v>
      </c>
      <c r="U391" s="12801"/>
      <c r="V391" s="12802"/>
      <c r="W391" s="12803"/>
      <c r="X391" s="12804"/>
      <c r="Y391" s="12805"/>
      <c r="Z391" s="12806"/>
      <c r="AA391" s="12807"/>
      <c r="AB391" s="12808"/>
      <c r="AC391" s="12809"/>
      <c r="AD391" s="12810"/>
      <c r="AE391" s="12811"/>
      <c r="AF391" s="12812"/>
      <c r="AG391" s="12813"/>
      <c r="AH391" s="12814"/>
      <c r="AI391" s="12815"/>
      <c r="AJ391" s="12816"/>
      <c r="AK391" s="12817"/>
      <c r="AL391" s="12818"/>
      <c r="AM391" s="12819"/>
      <c r="AN391" s="12820"/>
      <c r="AO391" s="12821"/>
      <c r="AP391" s="12822"/>
      <c r="AQ391" s="12823"/>
      <c r="AR391" s="12824"/>
      <c r="AS391" s="12825"/>
      <c r="AT391" s="12826"/>
      <c r="AU391" s="12827"/>
      <c r="AV391" s="12828"/>
      <c r="AW391" s="12829"/>
      <c r="AX391" s="12830"/>
      <c r="AY391" s="12831"/>
      <c r="AZ391" s="12832"/>
      <c r="BA391" s="12833"/>
      <c r="BB391" s="12834"/>
      <c r="BC391" s="12835"/>
      <c r="BD391" s="12836"/>
      <c r="BE391" s="12837"/>
      <c r="BF391" s="12838"/>
      <c r="BG391" s="12839"/>
      <c r="BH391" s="12840"/>
      <c r="BI391" s="12841"/>
      <c r="BJ391" s="12842"/>
      <c r="BK391" s="12843"/>
      <c r="BL391" s="12844"/>
      <c r="BM391" s="12845"/>
      <c r="BN391" s="12846"/>
      <c r="BO391" s="12847"/>
      <c r="BP391" s="12848"/>
      <c r="BQ391" s="12849"/>
      <c r="BR391" s="12850"/>
      <c r="BS391" s="12851"/>
      <c r="BT391" s="12852"/>
      <c r="BU391" s="12853"/>
      <c r="BV391" s="12854"/>
      <c r="BW391" s="12855"/>
      <c r="BX391" s="12856"/>
      <c r="BY391" s="12857"/>
      <c r="BZ391" s="12858"/>
      <c r="CA391" s="12859"/>
      <c r="CB391" s="12860"/>
      <c r="CC391" s="12861"/>
      <c r="CD391" s="12862"/>
      <c r="CE391" s="12863"/>
      <c r="CF391" s="12864"/>
      <c r="CG391" s="12865"/>
      <c r="CH391" s="12866"/>
      <c r="CI391" s="12867"/>
      <c r="CJ391" s="12868"/>
      <c r="CK391" s="12869"/>
      <c r="CL391" s="12870"/>
      <c r="CM391" s="12871"/>
      <c r="CN391" s="12872"/>
      <c r="CO391" s="12873"/>
      <c r="CP391" s="12874"/>
      <c r="CQ391" s="12875"/>
      <c r="CR391" s="12876"/>
      <c r="CS391" s="12877"/>
      <c r="CT391" s="12878"/>
      <c r="CU391" s="12879"/>
      <c r="CV391" s="12880"/>
      <c r="CW391" s="12881"/>
      <c r="CX391" s="12882"/>
      <c r="CY391" s="12883"/>
      <c r="CZ391" s="12884"/>
      <c r="DA391" s="12885"/>
      <c r="DB391" s="12886"/>
      <c r="DC391" s="12887"/>
      <c r="DD391" s="12888"/>
      <c r="DE391" s="12889"/>
      <c r="DF391" s="12890"/>
      <c r="DG391" s="12891"/>
      <c r="DH391" s="3656"/>
      <c r="DI391" s="3908"/>
      <c r="DJ391" s="3908" t="str">
        <f>IF(T391="","",T391)</f>
        <v>Добавить схему подключения</v>
      </c>
      <c r="DK391" s="3908"/>
      <c r="DL391" s="3908"/>
    </row>
    <row s="12892" customFormat="1" customHeight="1" ht="0.75">
      <c r="A392" s="4502"/>
      <c r="B392" s="4502"/>
      <c r="C392" s="4502"/>
      <c r="D392" s="4502"/>
      <c r="E392" s="3897"/>
      <c r="F392" s="3897" t="s">
        <v>102</v>
      </c>
      <c r="G392" s="3898"/>
      <c r="H392" s="4502"/>
      <c r="I392" s="4502"/>
      <c r="J392" s="4502"/>
      <c r="K392" s="4502"/>
      <c r="L392" s="4503"/>
      <c r="M392" s="4504"/>
      <c r="N392" s="4504"/>
      <c r="O392" s="3656"/>
      <c r="P392" s="4505"/>
      <c r="Q392" s="4506"/>
      <c r="R392" s="4505"/>
      <c r="S392" s="4507"/>
      <c r="T392" s="4508" t="s">
        <v>250</v>
      </c>
      <c r="U392" s="3645"/>
      <c r="V392" s="3645"/>
      <c r="W392" s="3645"/>
      <c r="X392" s="3645"/>
      <c r="Y392" s="3645"/>
      <c r="Z392" s="3645"/>
      <c r="AA392" s="3645"/>
      <c r="AB392" s="3645"/>
      <c r="AC392" s="3645"/>
      <c r="AD392" s="3645"/>
      <c r="AE392" s="3645"/>
      <c r="AF392" s="3645"/>
      <c r="AG392" s="3645"/>
      <c r="AH392" s="3645"/>
      <c r="AI392" s="3645"/>
      <c r="AJ392" s="3645"/>
      <c r="AK392" s="3645"/>
      <c r="AL392" s="3645"/>
      <c r="AM392" s="3645"/>
      <c r="AN392" s="3645"/>
      <c r="AO392" s="3645"/>
      <c r="AP392" s="3645"/>
      <c r="AQ392" s="3645"/>
      <c r="AR392" s="3645"/>
      <c r="AS392" s="3645"/>
      <c r="AT392" s="3645"/>
      <c r="AU392" s="3645"/>
      <c r="AV392" s="3645"/>
      <c r="AW392" s="3645"/>
      <c r="AX392" s="3645"/>
      <c r="AY392" s="3645"/>
      <c r="AZ392" s="3645"/>
      <c r="BA392" s="3645"/>
      <c r="BB392" s="3645"/>
      <c r="BC392" s="3645"/>
      <c r="BD392" s="3645"/>
      <c r="BE392" s="3645"/>
      <c r="BF392" s="3645"/>
      <c r="BG392" s="3645"/>
      <c r="BH392" s="3645"/>
      <c r="BI392" s="3645"/>
      <c r="BJ392" s="3645"/>
      <c r="BK392" s="3645"/>
      <c r="BL392" s="3645"/>
      <c r="BM392" s="3645"/>
      <c r="BN392" s="3645"/>
      <c r="BO392" s="3645"/>
      <c r="BP392" s="3645"/>
      <c r="BQ392" s="3645"/>
      <c r="BR392" s="3645"/>
      <c r="BS392" s="3645"/>
      <c r="BT392" s="3645"/>
      <c r="BU392" s="3645"/>
      <c r="BV392" s="3645"/>
      <c r="BW392" s="3645"/>
      <c r="BX392" s="3645"/>
      <c r="BY392" s="3645"/>
      <c r="BZ392" s="3645"/>
      <c r="CA392" s="3645"/>
      <c r="CB392" s="3645"/>
      <c r="CC392" s="3645"/>
      <c r="CD392" s="3645"/>
      <c r="CE392" s="3645"/>
      <c r="CF392" s="3645"/>
      <c r="CG392" s="3645"/>
      <c r="CH392" s="3645"/>
      <c r="CI392" s="3645"/>
      <c r="CJ392" s="3645"/>
      <c r="CK392" s="3645"/>
      <c r="CL392" s="3645"/>
      <c r="CM392" s="3645"/>
      <c r="CN392" s="3645"/>
      <c r="CO392" s="3645"/>
      <c r="CP392" s="3645"/>
      <c r="CQ392" s="3645"/>
      <c r="CR392" s="3645"/>
      <c r="CS392" s="3645"/>
      <c r="CT392" s="3645"/>
      <c r="CU392" s="3645"/>
      <c r="CV392" s="3645"/>
      <c r="CW392" s="3645"/>
      <c r="CX392" s="3645"/>
      <c r="CY392" s="3645"/>
      <c r="CZ392" s="3645"/>
      <c r="DA392" s="3645"/>
      <c r="DB392" s="3645"/>
      <c r="DC392" s="3645"/>
      <c r="DD392" s="3645"/>
      <c r="DE392" s="3645"/>
      <c r="DF392" s="3645"/>
      <c r="DG392" s="3645"/>
      <c r="DH392" s="3656"/>
      <c r="DI392" s="3908"/>
      <c r="DJ392" s="3908" t="str">
        <f>IF(T392="","",T392)</f>
        <v>Добавить источник для дифференциации</v>
      </c>
      <c r="DK392" s="3908"/>
      <c r="DL392" s="3908"/>
    </row>
    <row s="12893" customFormat="1" customHeight="1" ht="0.75">
      <c r="A393" s="4502"/>
      <c r="B393" s="4502"/>
      <c r="C393" s="4502"/>
      <c r="D393" s="4502"/>
      <c r="E393" s="3897"/>
      <c r="F393" s="3898" t="s">
        <v>102</v>
      </c>
      <c r="G393" s="4502"/>
      <c r="H393" s="4502"/>
      <c r="I393" s="4502"/>
      <c r="J393" s="4502"/>
      <c r="K393" s="4502"/>
      <c r="L393" s="4503"/>
      <c r="M393" s="4510"/>
      <c r="N393" s="4510"/>
      <c r="O393" s="3656"/>
      <c r="P393" s="4505"/>
      <c r="Q393" s="4506"/>
      <c r="R393" s="4505"/>
      <c r="S393" s="4511"/>
      <c r="T393" s="4512" t="s">
        <v>251</v>
      </c>
      <c r="U393" s="3646"/>
      <c r="V393" s="3646"/>
      <c r="W393" s="3646"/>
      <c r="X393" s="3646"/>
      <c r="Y393" s="3646"/>
      <c r="Z393" s="3646"/>
      <c r="AA393" s="3646"/>
      <c r="AB393" s="3646"/>
      <c r="AC393" s="3646"/>
      <c r="AD393" s="3646"/>
      <c r="AE393" s="3646"/>
      <c r="AF393" s="3646"/>
      <c r="AG393" s="3646"/>
      <c r="AH393" s="3646"/>
      <c r="AI393" s="3646"/>
      <c r="AJ393" s="3646"/>
      <c r="AK393" s="3646"/>
      <c r="AL393" s="3646"/>
      <c r="AM393" s="3646"/>
      <c r="AN393" s="3646"/>
      <c r="AO393" s="3646"/>
      <c r="AP393" s="3646"/>
      <c r="AQ393" s="3646"/>
      <c r="AR393" s="3646"/>
      <c r="AS393" s="3646"/>
      <c r="AT393" s="3646"/>
      <c r="AU393" s="3646"/>
      <c r="AV393" s="3646"/>
      <c r="AW393" s="3646"/>
      <c r="AX393" s="3646"/>
      <c r="AY393" s="3646"/>
      <c r="AZ393" s="3646"/>
      <c r="BA393" s="3646"/>
      <c r="BB393" s="3646"/>
      <c r="BC393" s="3646"/>
      <c r="BD393" s="3646"/>
      <c r="BE393" s="3646"/>
      <c r="BF393" s="3646"/>
      <c r="BG393" s="3646"/>
      <c r="BH393" s="3646"/>
      <c r="BI393" s="3646"/>
      <c r="BJ393" s="3646"/>
      <c r="BK393" s="3646"/>
      <c r="BL393" s="3646"/>
      <c r="BM393" s="3646"/>
      <c r="BN393" s="3646"/>
      <c r="BO393" s="3646"/>
      <c r="BP393" s="3646"/>
      <c r="BQ393" s="3646"/>
      <c r="BR393" s="3646"/>
      <c r="BS393" s="3646"/>
      <c r="BT393" s="3646"/>
      <c r="BU393" s="3646"/>
      <c r="BV393" s="3646"/>
      <c r="BW393" s="3646"/>
      <c r="BX393" s="3646"/>
      <c r="BY393" s="3646"/>
      <c r="BZ393" s="3646"/>
      <c r="CA393" s="3646"/>
      <c r="CB393" s="3646"/>
      <c r="CC393" s="3646"/>
      <c r="CD393" s="3646"/>
      <c r="CE393" s="3646"/>
      <c r="CF393" s="3646"/>
      <c r="CG393" s="3646"/>
      <c r="CH393" s="3646"/>
      <c r="CI393" s="3646"/>
      <c r="CJ393" s="3646"/>
      <c r="CK393" s="3646"/>
      <c r="CL393" s="3646"/>
      <c r="CM393" s="3646"/>
      <c r="CN393" s="3646"/>
      <c r="CO393" s="3646"/>
      <c r="CP393" s="3646"/>
      <c r="CQ393" s="3646"/>
      <c r="CR393" s="3646"/>
      <c r="CS393" s="3646"/>
      <c r="CT393" s="3646"/>
      <c r="CU393" s="3646"/>
      <c r="CV393" s="3646"/>
      <c r="CW393" s="3646"/>
      <c r="CX393" s="3646"/>
      <c r="CY393" s="3646"/>
      <c r="CZ393" s="3646"/>
      <c r="DA393" s="3646"/>
      <c r="DB393" s="3646"/>
      <c r="DC393" s="3646"/>
      <c r="DD393" s="3646"/>
      <c r="DE393" s="3646"/>
      <c r="DF393" s="3646"/>
      <c r="DG393" s="3646"/>
      <c r="DH393" s="3656"/>
      <c r="DI393" s="3908"/>
      <c r="DJ393" s="3908" t="str">
        <f>IF(T393="","",T393)</f>
        <v>Добавить централизованную систему для дифференциации</v>
      </c>
      <c r="DK393" s="3908"/>
      <c r="DL393" s="3908"/>
    </row>
    <row s="12894" customFormat="1" customHeight="1" ht="21">
      <c r="A394" s="3896"/>
      <c r="B394" s="3896" t="s">
        <v>346</v>
      </c>
      <c r="C394" s="3896"/>
      <c r="D394" s="3896"/>
      <c r="E394" s="3897"/>
      <c r="F394" s="3898" t="s">
        <v>90</v>
      </c>
      <c r="G394" s="3896"/>
      <c r="H394" s="3896"/>
      <c r="I394" s="3896"/>
      <c r="J394" s="3896"/>
      <c r="K394" s="3896"/>
      <c r="L394" s="3899"/>
      <c r="M394" s="3900"/>
      <c r="N394" s="3900"/>
      <c r="O394" s="3900"/>
      <c r="P394" s="4211"/>
      <c r="Q394" s="3902"/>
      <c r="R394" s="3903"/>
      <c r="S394" s="3904" t="str">
        <f>INDEX(PT_DIFFERENTIATION_NUM_TER,MATCH(B394,PT_DIFFERENTIATION_TER_ID,0))</f>
        <v>2.4</v>
      </c>
      <c r="T394" s="4212" t="s">
        <v>719</v>
      </c>
      <c r="U394" s="3906"/>
      <c r="V394" s="3414"/>
      <c r="W394" s="3415"/>
      <c r="X394" s="3415"/>
      <c r="Y394" s="3415"/>
      <c r="Z394" s="3415"/>
      <c r="AA394" s="3415"/>
      <c r="AB394" s="3415"/>
      <c r="AC394" s="3416"/>
      <c r="AD394" s="3414" t="str">
        <f>INDEX(PT_DIFFERENTIATION_TER,MATCH(B394,PT_DIFFERENTIATION_TER_ID,0))</f>
        <v>Территория 4</v>
      </c>
      <c r="AE394" s="3415"/>
      <c r="AF394" s="3415"/>
      <c r="AG394" s="3415"/>
      <c r="AH394" s="3415"/>
      <c r="AI394" s="3415"/>
      <c r="AJ394" s="3415"/>
      <c r="AK394" s="3415"/>
      <c r="AL394" s="3414"/>
      <c r="AM394" s="3415"/>
      <c r="AN394" s="3415"/>
      <c r="AO394" s="3415"/>
      <c r="AP394" s="3415"/>
      <c r="AQ394" s="3415"/>
      <c r="AR394" s="3415"/>
      <c r="AS394" s="3416"/>
      <c r="AT394" s="3414"/>
      <c r="AU394" s="3415"/>
      <c r="AV394" s="3415"/>
      <c r="AW394" s="3415"/>
      <c r="AX394" s="3415"/>
      <c r="AY394" s="3415"/>
      <c r="AZ394" s="3415"/>
      <c r="BA394" s="3416"/>
      <c r="BB394" s="3414"/>
      <c r="BC394" s="3415"/>
      <c r="BD394" s="3415"/>
      <c r="BE394" s="3415"/>
      <c r="BF394" s="3415"/>
      <c r="BG394" s="3415"/>
      <c r="BH394" s="3415"/>
      <c r="BI394" s="3416"/>
      <c r="BJ394" s="3414"/>
      <c r="BK394" s="3415"/>
      <c r="BL394" s="3415"/>
      <c r="BM394" s="3415"/>
      <c r="BN394" s="3415"/>
      <c r="BO394" s="3415"/>
      <c r="BP394" s="3415"/>
      <c r="BQ394" s="3416"/>
      <c r="BR394" s="3414"/>
      <c r="BS394" s="3415"/>
      <c r="BT394" s="3415"/>
      <c r="BU394" s="3415"/>
      <c r="BV394" s="3415"/>
      <c r="BW394" s="3415"/>
      <c r="BX394" s="3415"/>
      <c r="BY394" s="3416"/>
      <c r="BZ394" s="3414"/>
      <c r="CA394" s="3415"/>
      <c r="CB394" s="3415"/>
      <c r="CC394" s="3415"/>
      <c r="CD394" s="3415"/>
      <c r="CE394" s="3415"/>
      <c r="CF394" s="3415"/>
      <c r="CG394" s="3416"/>
      <c r="CH394" s="3414"/>
      <c r="CI394" s="3415"/>
      <c r="CJ394" s="3415"/>
      <c r="CK394" s="3415"/>
      <c r="CL394" s="3415"/>
      <c r="CM394" s="3415"/>
      <c r="CN394" s="3415"/>
      <c r="CO394" s="3416"/>
      <c r="CP394" s="3414"/>
      <c r="CQ394" s="3415"/>
      <c r="CR394" s="3415"/>
      <c r="CS394" s="3415"/>
      <c r="CT394" s="3415"/>
      <c r="CU394" s="3415"/>
      <c r="CV394" s="3415"/>
      <c r="CW394" s="3416"/>
      <c r="CX394" s="3414"/>
      <c r="CY394" s="3415"/>
      <c r="CZ394" s="3415"/>
      <c r="DA394" s="3415"/>
      <c r="DB394" s="3415"/>
      <c r="DC394" s="3415"/>
      <c r="DD394" s="3415"/>
      <c r="DE394" s="3416"/>
      <c r="DF394" s="3416"/>
      <c r="DG394" s="3907" t="s">
        <v>720</v>
      </c>
      <c r="DH394" s="3656"/>
      <c r="DI394" s="3908"/>
      <c r="DJ394" s="3908" t="str">
        <f>IF(T394="","",T394)</f>
        <v>Территория действия тарифа</v>
      </c>
      <c r="DK394" s="3908"/>
      <c r="DL394" s="3908"/>
    </row>
    <row s="12895" customFormat="1" customHeight="1" ht="23.25">
      <c r="A395" s="3896"/>
      <c r="B395" s="3896"/>
      <c r="C395" s="3896" t="s">
        <v>347</v>
      </c>
      <c r="D395" s="3896"/>
      <c r="E395" s="3897"/>
      <c r="F395" s="3897" t="s">
        <v>89</v>
      </c>
      <c r="G395" s="3898">
        <v>1</v>
      </c>
      <c r="H395" s="3896"/>
      <c r="I395" s="3896"/>
      <c r="J395" s="3896"/>
      <c r="K395" s="3896"/>
      <c r="L395" s="3899"/>
      <c r="M395" s="3900"/>
      <c r="N395" s="3900"/>
      <c r="O395" s="3900"/>
      <c r="P395" s="3901"/>
      <c r="Q395" s="3902"/>
      <c r="R395" s="3903"/>
      <c r="S395" s="3904" t="str">
        <f>INDEX(PT_DIFFERENTIATION_NUM_CS,MATCH(C395,PT_DIFFERENTIATION_CS_ID,0))</f>
        <v>2.4.1</v>
      </c>
      <c r="T395" s="4214" t="s">
        <v>721</v>
      </c>
      <c r="U395" s="3906"/>
      <c r="V395" s="3414"/>
      <c r="W395" s="3415"/>
      <c r="X395" s="3415"/>
      <c r="Y395" s="3415"/>
      <c r="Z395" s="3415"/>
      <c r="AA395" s="3415"/>
      <c r="AB395" s="3415"/>
      <c r="AC395" s="3416"/>
      <c r="AD395" s="3414" t="str">
        <f>INDEX(PT_DIFFERENTIATION_CS,MATCH(C395,PT_DIFFERENTIATION_CS_ID,0))</f>
        <v>без дифференциации</v>
      </c>
      <c r="AE395" s="3415"/>
      <c r="AF395" s="3415"/>
      <c r="AG395" s="3415"/>
      <c r="AH395" s="3415"/>
      <c r="AI395" s="3415"/>
      <c r="AJ395" s="3415"/>
      <c r="AK395" s="3415"/>
      <c r="AL395" s="3414"/>
      <c r="AM395" s="3415"/>
      <c r="AN395" s="3415"/>
      <c r="AO395" s="3415"/>
      <c r="AP395" s="3415"/>
      <c r="AQ395" s="3415"/>
      <c r="AR395" s="3415"/>
      <c r="AS395" s="3416"/>
      <c r="AT395" s="3414"/>
      <c r="AU395" s="3415"/>
      <c r="AV395" s="3415"/>
      <c r="AW395" s="3415"/>
      <c r="AX395" s="3415"/>
      <c r="AY395" s="3415"/>
      <c r="AZ395" s="3415"/>
      <c r="BA395" s="3416"/>
      <c r="BB395" s="3414"/>
      <c r="BC395" s="3415"/>
      <c r="BD395" s="3415"/>
      <c r="BE395" s="3415"/>
      <c r="BF395" s="3415"/>
      <c r="BG395" s="3415"/>
      <c r="BH395" s="3415"/>
      <c r="BI395" s="3416"/>
      <c r="BJ395" s="3414"/>
      <c r="BK395" s="3415"/>
      <c r="BL395" s="3415"/>
      <c r="BM395" s="3415"/>
      <c r="BN395" s="3415"/>
      <c r="BO395" s="3415"/>
      <c r="BP395" s="3415"/>
      <c r="BQ395" s="3416"/>
      <c r="BR395" s="3414"/>
      <c r="BS395" s="3415"/>
      <c r="BT395" s="3415"/>
      <c r="BU395" s="3415"/>
      <c r="BV395" s="3415"/>
      <c r="BW395" s="3415"/>
      <c r="BX395" s="3415"/>
      <c r="BY395" s="3416"/>
      <c r="BZ395" s="3414"/>
      <c r="CA395" s="3415"/>
      <c r="CB395" s="3415"/>
      <c r="CC395" s="3415"/>
      <c r="CD395" s="3415"/>
      <c r="CE395" s="3415"/>
      <c r="CF395" s="3415"/>
      <c r="CG395" s="3416"/>
      <c r="CH395" s="3414"/>
      <c r="CI395" s="3415"/>
      <c r="CJ395" s="3415"/>
      <c r="CK395" s="3415"/>
      <c r="CL395" s="3415"/>
      <c r="CM395" s="3415"/>
      <c r="CN395" s="3415"/>
      <c r="CO395" s="3416"/>
      <c r="CP395" s="3414"/>
      <c r="CQ395" s="3415"/>
      <c r="CR395" s="3415"/>
      <c r="CS395" s="3415"/>
      <c r="CT395" s="3415"/>
      <c r="CU395" s="3415"/>
      <c r="CV395" s="3415"/>
      <c r="CW395" s="3416"/>
      <c r="CX395" s="3414"/>
      <c r="CY395" s="3415"/>
      <c r="CZ395" s="3415"/>
      <c r="DA395" s="3415"/>
      <c r="DB395" s="3415"/>
      <c r="DC395" s="3415"/>
      <c r="DD395" s="3415"/>
      <c r="DE395" s="3416"/>
      <c r="DF395" s="3416"/>
      <c r="DG395" s="3907" t="s">
        <v>722</v>
      </c>
      <c r="DH395" s="3656"/>
      <c r="DI395" s="3908"/>
      <c r="DJ395" s="3908" t="str">
        <f>IF(T395="","",T395)</f>
        <v>Наименование системы теплоснабжения </v>
      </c>
      <c r="DK395" s="3908"/>
      <c r="DL395" s="3908"/>
    </row>
    <row s="12896" customFormat="1" customHeight="1" ht="21">
      <c r="A396" s="3896"/>
      <c r="B396" s="3896"/>
      <c r="C396" s="3896"/>
      <c r="D396" s="3896" t="s">
        <v>348</v>
      </c>
      <c r="E396" s="3897"/>
      <c r="F396" s="3897" t="s">
        <v>89</v>
      </c>
      <c r="G396" s="3897"/>
      <c r="H396" s="3898">
        <v>1</v>
      </c>
      <c r="I396" s="3896"/>
      <c r="J396" s="3896"/>
      <c r="K396" s="3896"/>
      <c r="L396" s="3899"/>
      <c r="M396" s="3900"/>
      <c r="N396" s="3900"/>
      <c r="O396" s="3900"/>
      <c r="P396" s="3901"/>
      <c r="Q396" s="3902"/>
      <c r="R396" s="3903"/>
      <c r="S396" s="3904" t="str">
        <f>INDEX(PT_DIFFERENTIATION_NUM_IST_TE,MATCH(D396,PT_DIFFERENTIATION_IST_TE_ID,0))</f>
        <v>2.4.1.1</v>
      </c>
      <c r="T396" s="3905" t="s">
        <v>723</v>
      </c>
      <c r="U396" s="3906"/>
      <c r="V396" s="3414"/>
      <c r="W396" s="3415"/>
      <c r="X396" s="3415"/>
      <c r="Y396" s="3415"/>
      <c r="Z396" s="3415"/>
      <c r="AA396" s="3415"/>
      <c r="AB396" s="3415"/>
      <c r="AC396" s="3416"/>
      <c r="AD396" s="3414" t="str">
        <f>INDEX(PT_DIFFERENTIATION_IST_TE,MATCH(D396,PT_DIFFERENTIATION_IST_TE_ID,0))</f>
        <v>без дифференциации</v>
      </c>
      <c r="AE396" s="3415"/>
      <c r="AF396" s="3415"/>
      <c r="AG396" s="3415"/>
      <c r="AH396" s="3415"/>
      <c r="AI396" s="3415"/>
      <c r="AJ396" s="3415"/>
      <c r="AK396" s="3415"/>
      <c r="AL396" s="3414"/>
      <c r="AM396" s="3415"/>
      <c r="AN396" s="3415"/>
      <c r="AO396" s="3415"/>
      <c r="AP396" s="3415"/>
      <c r="AQ396" s="3415"/>
      <c r="AR396" s="3415"/>
      <c r="AS396" s="3416"/>
      <c r="AT396" s="3414"/>
      <c r="AU396" s="3415"/>
      <c r="AV396" s="3415"/>
      <c r="AW396" s="3415"/>
      <c r="AX396" s="3415"/>
      <c r="AY396" s="3415"/>
      <c r="AZ396" s="3415"/>
      <c r="BA396" s="3416"/>
      <c r="BB396" s="3414"/>
      <c r="BC396" s="3415"/>
      <c r="BD396" s="3415"/>
      <c r="BE396" s="3415"/>
      <c r="BF396" s="3415"/>
      <c r="BG396" s="3415"/>
      <c r="BH396" s="3415"/>
      <c r="BI396" s="3416"/>
      <c r="BJ396" s="3414"/>
      <c r="BK396" s="3415"/>
      <c r="BL396" s="3415"/>
      <c r="BM396" s="3415"/>
      <c r="BN396" s="3415"/>
      <c r="BO396" s="3415"/>
      <c r="BP396" s="3415"/>
      <c r="BQ396" s="3416"/>
      <c r="BR396" s="3414"/>
      <c r="BS396" s="3415"/>
      <c r="BT396" s="3415"/>
      <c r="BU396" s="3415"/>
      <c r="BV396" s="3415"/>
      <c r="BW396" s="3415"/>
      <c r="BX396" s="3415"/>
      <c r="BY396" s="3416"/>
      <c r="BZ396" s="3414"/>
      <c r="CA396" s="3415"/>
      <c r="CB396" s="3415"/>
      <c r="CC396" s="3415"/>
      <c r="CD396" s="3415"/>
      <c r="CE396" s="3415"/>
      <c r="CF396" s="3415"/>
      <c r="CG396" s="3416"/>
      <c r="CH396" s="3414"/>
      <c r="CI396" s="3415"/>
      <c r="CJ396" s="3415"/>
      <c r="CK396" s="3415"/>
      <c r="CL396" s="3415"/>
      <c r="CM396" s="3415"/>
      <c r="CN396" s="3415"/>
      <c r="CO396" s="3416"/>
      <c r="CP396" s="3414"/>
      <c r="CQ396" s="3415"/>
      <c r="CR396" s="3415"/>
      <c r="CS396" s="3415"/>
      <c r="CT396" s="3415"/>
      <c r="CU396" s="3415"/>
      <c r="CV396" s="3415"/>
      <c r="CW396" s="3416"/>
      <c r="CX396" s="3414"/>
      <c r="CY396" s="3415"/>
      <c r="CZ396" s="3415"/>
      <c r="DA396" s="3415"/>
      <c r="DB396" s="3415"/>
      <c r="DC396" s="3415"/>
      <c r="DD396" s="3415"/>
      <c r="DE396" s="3416"/>
      <c r="DF396" s="3416"/>
      <c r="DG396" s="3907" t="s">
        <v>724</v>
      </c>
      <c r="DH396" s="3656"/>
      <c r="DI396" s="3908"/>
      <c r="DJ396" s="3908" t="str">
        <f>IF(T396="","",T396)</f>
        <v>Источник тепловой энергии  </v>
      </c>
      <c r="DK396" s="3908"/>
      <c r="DL396" s="3908"/>
    </row>
    <row s="12897" customFormat="1" customHeight="1" ht="47.25">
      <c r="A397" s="3896"/>
      <c r="B397" s="3896"/>
      <c r="C397" s="3896"/>
      <c r="D397" s="3896"/>
      <c r="E397" s="3897"/>
      <c r="F397" s="3897" t="s">
        <v>89</v>
      </c>
      <c r="G397" s="3897"/>
      <c r="H397" s="3897"/>
      <c r="I397" s="3910" t="str">
        <f>S396&amp;".1"</f>
        <v>2.4.1.1.1</v>
      </c>
      <c r="J397" s="3896"/>
      <c r="K397" s="3896"/>
      <c r="L397" s="3899" t="s">
        <v>725</v>
      </c>
      <c r="M397" s="3647"/>
      <c r="N397" s="3911"/>
      <c r="O397" s="3911"/>
      <c r="P397" s="3912">
        <v>1</v>
      </c>
      <c r="Q397" s="3912"/>
      <c r="R397" s="3913"/>
      <c r="S397" s="3904" t="str">
        <f>$I397</f>
        <v>2.4.1.1.1</v>
      </c>
      <c r="T397" s="3914" t="s">
        <v>726</v>
      </c>
      <c r="U397" s="3906"/>
      <c r="V397" s="3419"/>
      <c r="W397" s="3420"/>
      <c r="X397" s="3420"/>
      <c r="Y397" s="3420"/>
      <c r="Z397" s="3420"/>
      <c r="AA397" s="3420"/>
      <c r="AB397" s="3420"/>
      <c r="AC397" s="3421"/>
      <c r="AD397" s="3419" t="s">
        <v>768</v>
      </c>
      <c r="AE397" s="3420"/>
      <c r="AF397" s="3420"/>
      <c r="AG397" s="3420"/>
      <c r="AH397" s="3420"/>
      <c r="AI397" s="3420"/>
      <c r="AJ397" s="3420"/>
      <c r="AK397" s="3420"/>
      <c r="AL397" s="3419"/>
      <c r="AM397" s="3420"/>
      <c r="AN397" s="3420"/>
      <c r="AO397" s="3420"/>
      <c r="AP397" s="3420"/>
      <c r="AQ397" s="3420"/>
      <c r="AR397" s="3420"/>
      <c r="AS397" s="3421"/>
      <c r="AT397" s="3419"/>
      <c r="AU397" s="3420"/>
      <c r="AV397" s="3420"/>
      <c r="AW397" s="3420"/>
      <c r="AX397" s="3420"/>
      <c r="AY397" s="3420"/>
      <c r="AZ397" s="3420"/>
      <c r="BA397" s="3421"/>
      <c r="BB397" s="3419"/>
      <c r="BC397" s="3420"/>
      <c r="BD397" s="3420"/>
      <c r="BE397" s="3420"/>
      <c r="BF397" s="3420"/>
      <c r="BG397" s="3420"/>
      <c r="BH397" s="3420"/>
      <c r="BI397" s="3421"/>
      <c r="BJ397" s="3419"/>
      <c r="BK397" s="3420"/>
      <c r="BL397" s="3420"/>
      <c r="BM397" s="3420"/>
      <c r="BN397" s="3420"/>
      <c r="BO397" s="3420"/>
      <c r="BP397" s="3420"/>
      <c r="BQ397" s="3421"/>
      <c r="BR397" s="3419"/>
      <c r="BS397" s="3420"/>
      <c r="BT397" s="3420"/>
      <c r="BU397" s="3420"/>
      <c r="BV397" s="3420"/>
      <c r="BW397" s="3420"/>
      <c r="BX397" s="3420"/>
      <c r="BY397" s="3421"/>
      <c r="BZ397" s="3419"/>
      <c r="CA397" s="3420"/>
      <c r="CB397" s="3420"/>
      <c r="CC397" s="3420"/>
      <c r="CD397" s="3420"/>
      <c r="CE397" s="3420"/>
      <c r="CF397" s="3420"/>
      <c r="CG397" s="3421"/>
      <c r="CH397" s="3419"/>
      <c r="CI397" s="3420"/>
      <c r="CJ397" s="3420"/>
      <c r="CK397" s="3420"/>
      <c r="CL397" s="3420"/>
      <c r="CM397" s="3420"/>
      <c r="CN397" s="3420"/>
      <c r="CO397" s="3421"/>
      <c r="CP397" s="3419"/>
      <c r="CQ397" s="3420"/>
      <c r="CR397" s="3420"/>
      <c r="CS397" s="3420"/>
      <c r="CT397" s="3420"/>
      <c r="CU397" s="3420"/>
      <c r="CV397" s="3420"/>
      <c r="CW397" s="3421"/>
      <c r="CX397" s="3419"/>
      <c r="CY397" s="3420"/>
      <c r="CZ397" s="3420"/>
      <c r="DA397" s="3420"/>
      <c r="DB397" s="3420"/>
      <c r="DC397" s="3420"/>
      <c r="DD397" s="3420"/>
      <c r="DE397" s="3421"/>
      <c r="DF397" s="3421"/>
      <c r="DG397" s="3907" t="s">
        <v>727</v>
      </c>
      <c r="DH397" s="3656"/>
      <c r="DI397" s="3908"/>
      <c r="DJ397" s="3908" t="str">
        <f>IF(T397="","",T397)</f>
        <v>Схема подключения теплопотребляющей установки к коллектору источника тепловой энергии</v>
      </c>
      <c r="DK397" s="3908"/>
      <c r="DL397" s="3908"/>
    </row>
    <row s="12898" customFormat="1" customHeight="1" ht="21">
      <c r="A398" s="3896"/>
      <c r="B398" s="3896"/>
      <c r="C398" s="3896"/>
      <c r="D398" s="3896"/>
      <c r="E398" s="3897"/>
      <c r="F398" s="3897" t="s">
        <v>89</v>
      </c>
      <c r="G398" s="3897"/>
      <c r="H398" s="3897"/>
      <c r="I398" s="3916"/>
      <c r="J398" s="3910" t="str">
        <f>I397&amp;".1"</f>
        <v>2.4.1.1.1.1</v>
      </c>
      <c r="K398" s="3896"/>
      <c r="L398" s="3899" t="s">
        <v>728</v>
      </c>
      <c r="M398" s="3647"/>
      <c r="N398" s="3647"/>
      <c r="O398" s="3911"/>
      <c r="P398" s="3912"/>
      <c r="Q398" s="3912">
        <v>1</v>
      </c>
      <c r="R398" s="3917"/>
      <c r="S398" s="3904" t="str">
        <f>$J398</f>
        <v>2.4.1.1.1.1</v>
      </c>
      <c r="T398" s="3918" t="s">
        <v>729</v>
      </c>
      <c r="U398" s="3906"/>
      <c r="V398" s="3419"/>
      <c r="W398" s="3420"/>
      <c r="X398" s="3420"/>
      <c r="Y398" s="3420"/>
      <c r="Z398" s="3420"/>
      <c r="AA398" s="3420"/>
      <c r="AB398" s="3420"/>
      <c r="AC398" s="3421"/>
      <c r="AD398" s="3419" t="s">
        <v>772</v>
      </c>
      <c r="AE398" s="3420"/>
      <c r="AF398" s="3420"/>
      <c r="AG398" s="3420"/>
      <c r="AH398" s="3420"/>
      <c r="AI398" s="3420"/>
      <c r="AJ398" s="3420"/>
      <c r="AK398" s="3420"/>
      <c r="AL398" s="3419"/>
      <c r="AM398" s="3420"/>
      <c r="AN398" s="3420"/>
      <c r="AO398" s="3420"/>
      <c r="AP398" s="3420"/>
      <c r="AQ398" s="3420"/>
      <c r="AR398" s="3420"/>
      <c r="AS398" s="3421"/>
      <c r="AT398" s="3419"/>
      <c r="AU398" s="3420"/>
      <c r="AV398" s="3420"/>
      <c r="AW398" s="3420"/>
      <c r="AX398" s="3420"/>
      <c r="AY398" s="3420"/>
      <c r="AZ398" s="3420"/>
      <c r="BA398" s="3421"/>
      <c r="BB398" s="3419"/>
      <c r="BC398" s="3420"/>
      <c r="BD398" s="3420"/>
      <c r="BE398" s="3420"/>
      <c r="BF398" s="3420"/>
      <c r="BG398" s="3420"/>
      <c r="BH398" s="3420"/>
      <c r="BI398" s="3421"/>
      <c r="BJ398" s="3419"/>
      <c r="BK398" s="3420"/>
      <c r="BL398" s="3420"/>
      <c r="BM398" s="3420"/>
      <c r="BN398" s="3420"/>
      <c r="BO398" s="3420"/>
      <c r="BP398" s="3420"/>
      <c r="BQ398" s="3421"/>
      <c r="BR398" s="3419"/>
      <c r="BS398" s="3420"/>
      <c r="BT398" s="3420"/>
      <c r="BU398" s="3420"/>
      <c r="BV398" s="3420"/>
      <c r="BW398" s="3420"/>
      <c r="BX398" s="3420"/>
      <c r="BY398" s="3421"/>
      <c r="BZ398" s="3419"/>
      <c r="CA398" s="3420"/>
      <c r="CB398" s="3420"/>
      <c r="CC398" s="3420"/>
      <c r="CD398" s="3420"/>
      <c r="CE398" s="3420"/>
      <c r="CF398" s="3420"/>
      <c r="CG398" s="3421"/>
      <c r="CH398" s="3419"/>
      <c r="CI398" s="3420"/>
      <c r="CJ398" s="3420"/>
      <c r="CK398" s="3420"/>
      <c r="CL398" s="3420"/>
      <c r="CM398" s="3420"/>
      <c r="CN398" s="3420"/>
      <c r="CO398" s="3421"/>
      <c r="CP398" s="3419"/>
      <c r="CQ398" s="3420"/>
      <c r="CR398" s="3420"/>
      <c r="CS398" s="3420"/>
      <c r="CT398" s="3420"/>
      <c r="CU398" s="3420"/>
      <c r="CV398" s="3420"/>
      <c r="CW398" s="3421"/>
      <c r="CX398" s="3419"/>
      <c r="CY398" s="3420"/>
      <c r="CZ398" s="3420"/>
      <c r="DA398" s="3420"/>
      <c r="DB398" s="3420"/>
      <c r="DC398" s="3420"/>
      <c r="DD398" s="3420"/>
      <c r="DE398" s="3421"/>
      <c r="DF398" s="3421"/>
      <c r="DG398" s="3907" t="s">
        <v>730</v>
      </c>
      <c r="DH398" s="3656"/>
      <c r="DI398" s="3908"/>
      <c r="DJ398" s="3908" t="str">
        <f>IF(T398="","",T398)</f>
        <v>Группа потребителей</v>
      </c>
      <c r="DK398" s="3908"/>
      <c r="DL398" s="3908"/>
    </row>
    <row s="12899" customFormat="1" customHeight="1" ht="21">
      <c r="A399" s="3896"/>
      <c r="B399" s="3896"/>
      <c r="C399" s="3896"/>
      <c r="D399" s="3896"/>
      <c r="E399" s="3897"/>
      <c r="F399" s="3897" t="s">
        <v>89</v>
      </c>
      <c r="G399" s="3897"/>
      <c r="H399" s="3897"/>
      <c r="I399" s="3916"/>
      <c r="J399" s="3916"/>
      <c r="K399" s="3910" t="str">
        <f>J398&amp;".1"</f>
        <v>2.4.1.1.1.1.1</v>
      </c>
      <c r="L399" s="3899" t="s">
        <v>731</v>
      </c>
      <c r="M399" s="3647"/>
      <c r="N399" s="3647"/>
      <c r="O399" s="3647"/>
      <c r="P399" s="3912"/>
      <c r="Q399" s="3912"/>
      <c r="R399" s="3917">
        <v>1</v>
      </c>
      <c r="S399" s="3904" t="str">
        <f>$K399</f>
        <v>2.4.1.1.1.1.1</v>
      </c>
      <c r="T399" s="3920" t="s">
        <v>770</v>
      </c>
      <c r="U399" s="3906"/>
      <c r="V399" s="3422"/>
      <c r="W399" s="3423"/>
      <c r="X399" s="3422"/>
      <c r="Y399" s="3424"/>
      <c r="Z399" s="3425"/>
      <c r="AA399" s="2871" t="s">
        <v>61</v>
      </c>
      <c r="AB399" s="3425"/>
      <c r="AC399" s="2871" t="s">
        <v>61</v>
      </c>
      <c r="AD399" s="3422">
        <v>3804.36</v>
      </c>
      <c r="AE399" s="3423"/>
      <c r="AF399" s="3422"/>
      <c r="AG399" s="3424"/>
      <c r="AH399" s="3425">
        <v>45292</v>
      </c>
      <c r="AI399" s="2871" t="s">
        <v>61</v>
      </c>
      <c r="AJ399" s="3425">
        <v>45473</v>
      </c>
      <c r="AK399" s="2871" t="s">
        <v>61</v>
      </c>
      <c r="AL399" s="3422">
        <v>4000</v>
      </c>
      <c r="AM399" s="3423"/>
      <c r="AN399" s="3422"/>
      <c r="AO399" s="3424"/>
      <c r="AP399" s="3425">
        <v>45474</v>
      </c>
      <c r="AQ399" s="2871" t="s">
        <v>61</v>
      </c>
      <c r="AR399" s="3425">
        <v>45657</v>
      </c>
      <c r="AS399" s="2871" t="s">
        <v>61</v>
      </c>
      <c r="AT399" s="3422">
        <v>4000</v>
      </c>
      <c r="AU399" s="3423"/>
      <c r="AV399" s="3422"/>
      <c r="AW399" s="3424"/>
      <c r="AX399" s="3425">
        <v>45658</v>
      </c>
      <c r="AY399" s="2871" t="s">
        <v>61</v>
      </c>
      <c r="AZ399" s="3425">
        <v>45838</v>
      </c>
      <c r="BA399" s="2871" t="s">
        <v>61</v>
      </c>
      <c r="BB399" s="3422">
        <v>4168</v>
      </c>
      <c r="BC399" s="3423"/>
      <c r="BD399" s="3422"/>
      <c r="BE399" s="3424"/>
      <c r="BF399" s="3425">
        <v>45839</v>
      </c>
      <c r="BG399" s="2871" t="s">
        <v>61</v>
      </c>
      <c r="BH399" s="3425">
        <v>46022</v>
      </c>
      <c r="BI399" s="2871" t="s">
        <v>61</v>
      </c>
      <c r="BJ399" s="3422">
        <v>4168</v>
      </c>
      <c r="BK399" s="3423"/>
      <c r="BL399" s="3422"/>
      <c r="BM399" s="3424"/>
      <c r="BN399" s="3425">
        <v>46023</v>
      </c>
      <c r="BO399" s="2871" t="s">
        <v>61</v>
      </c>
      <c r="BP399" s="3425">
        <v>46203</v>
      </c>
      <c r="BQ399" s="2871" t="s">
        <v>61</v>
      </c>
      <c r="BR399" s="3422">
        <v>4334.72</v>
      </c>
      <c r="BS399" s="3423"/>
      <c r="BT399" s="3422"/>
      <c r="BU399" s="3424"/>
      <c r="BV399" s="3425">
        <v>46204</v>
      </c>
      <c r="BW399" s="2871" t="s">
        <v>61</v>
      </c>
      <c r="BX399" s="3425">
        <v>46387</v>
      </c>
      <c r="BY399" s="2871" t="s">
        <v>61</v>
      </c>
      <c r="BZ399" s="3422">
        <v>4334.72</v>
      </c>
      <c r="CA399" s="3423"/>
      <c r="CB399" s="3422"/>
      <c r="CC399" s="3424"/>
      <c r="CD399" s="3425">
        <v>46388</v>
      </c>
      <c r="CE399" s="2871" t="s">
        <v>61</v>
      </c>
      <c r="CF399" s="3425">
        <v>46568</v>
      </c>
      <c r="CG399" s="2871" t="s">
        <v>61</v>
      </c>
      <c r="CH399" s="3422">
        <v>4508.11</v>
      </c>
      <c r="CI399" s="3423"/>
      <c r="CJ399" s="3422"/>
      <c r="CK399" s="3424"/>
      <c r="CL399" s="3425">
        <v>46569</v>
      </c>
      <c r="CM399" s="2871" t="s">
        <v>61</v>
      </c>
      <c r="CN399" s="3425">
        <v>46752</v>
      </c>
      <c r="CO399" s="2871" t="s">
        <v>61</v>
      </c>
      <c r="CP399" s="3422">
        <v>4508.11</v>
      </c>
      <c r="CQ399" s="3423"/>
      <c r="CR399" s="3422"/>
      <c r="CS399" s="3424"/>
      <c r="CT399" s="3425">
        <v>46753</v>
      </c>
      <c r="CU399" s="2871" t="s">
        <v>61</v>
      </c>
      <c r="CV399" s="3425">
        <v>46934</v>
      </c>
      <c r="CW399" s="2871" t="s">
        <v>61</v>
      </c>
      <c r="CX399" s="3422">
        <v>4688.43</v>
      </c>
      <c r="CY399" s="3423"/>
      <c r="CZ399" s="3422"/>
      <c r="DA399" s="3424"/>
      <c r="DB399" s="3425">
        <v>46935</v>
      </c>
      <c r="DC399" s="2871" t="s">
        <v>61</v>
      </c>
      <c r="DD399" s="3425">
        <v>47118</v>
      </c>
      <c r="DE399" s="2871" t="s">
        <v>61</v>
      </c>
      <c r="DF399" s="3423"/>
      <c r="DG399" s="3921" t="s">
        <v>732</v>
      </c>
      <c r="DH399" s="3656">
        <f>STRCHECKDATE(V400:DF400)</f>
      </c>
      <c r="DI399" s="3908"/>
      <c r="DJ399" s="3908" t="str">
        <f>IF(T399="","",T399)</f>
        <v>вода</v>
      </c>
      <c r="DK399" s="3908"/>
      <c r="DL399" s="3908"/>
    </row>
    <row s="12900" customFormat="1" customHeight="1" ht="0.75">
      <c r="A400" s="3896"/>
      <c r="B400" s="3896"/>
      <c r="C400" s="3896"/>
      <c r="D400" s="3896"/>
      <c r="E400" s="3897"/>
      <c r="F400" s="3897" t="s">
        <v>89</v>
      </c>
      <c r="G400" s="3897"/>
      <c r="H400" s="3897"/>
      <c r="I400" s="3916"/>
      <c r="J400" s="3916"/>
      <c r="K400" s="3910"/>
      <c r="L400" s="3899"/>
      <c r="M400" s="3647"/>
      <c r="N400" s="3647"/>
      <c r="O400" s="3647"/>
      <c r="P400" s="3912"/>
      <c r="Q400" s="3912"/>
      <c r="R400" s="3917"/>
      <c r="S400" s="3923"/>
      <c r="T400" s="3906"/>
      <c r="U400" s="3906"/>
      <c r="V400" s="3423"/>
      <c r="W400" s="3423"/>
      <c r="X400" s="3423"/>
      <c r="Y400" s="3427" t="str">
        <f>Z399&amp;"-"&amp;AB399</f>
        <v>-</v>
      </c>
      <c r="Z400" s="3428"/>
      <c r="AA400" s="2871"/>
      <c r="AB400" s="3428"/>
      <c r="AC400" s="2871"/>
      <c r="AD400" s="3423"/>
      <c r="AE400" s="3423"/>
      <c r="AF400" s="3423"/>
      <c r="AG400" s="3427" t="str">
        <f>AH399&amp;"-"&amp;AJ399</f>
        <v>45292-45473</v>
      </c>
      <c r="AH400" s="3428"/>
      <c r="AI400" s="2871"/>
      <c r="AJ400" s="3428"/>
      <c r="AK400" s="2871"/>
      <c r="AL400" s="3423"/>
      <c r="AM400" s="3423"/>
      <c r="AN400" s="3423"/>
      <c r="AO400" s="3427" t="str">
        <f>AP399&amp;"-"&amp;AR399</f>
        <v>45474-45657</v>
      </c>
      <c r="AP400" s="3428"/>
      <c r="AQ400" s="2871"/>
      <c r="AR400" s="3428"/>
      <c r="AS400" s="2871"/>
      <c r="AT400" s="3423"/>
      <c r="AU400" s="3423"/>
      <c r="AV400" s="3423"/>
      <c r="AW400" s="3427" t="str">
        <f>AX399&amp;"-"&amp;AZ399</f>
        <v>45658-45838</v>
      </c>
      <c r="AX400" s="3428"/>
      <c r="AY400" s="2871"/>
      <c r="AZ400" s="3428"/>
      <c r="BA400" s="2871"/>
      <c r="BB400" s="3423"/>
      <c r="BC400" s="3423"/>
      <c r="BD400" s="3423"/>
      <c r="BE400" s="3427" t="str">
        <f>BF399&amp;"-"&amp;BH399</f>
        <v>45839-46022</v>
      </c>
      <c r="BF400" s="3428"/>
      <c r="BG400" s="2871"/>
      <c r="BH400" s="3428"/>
      <c r="BI400" s="2871"/>
      <c r="BJ400" s="3423"/>
      <c r="BK400" s="3423"/>
      <c r="BL400" s="3423"/>
      <c r="BM400" s="3427" t="str">
        <f>BN399&amp;"-"&amp;BP399</f>
        <v>46023-46203</v>
      </c>
      <c r="BN400" s="3428"/>
      <c r="BO400" s="2871"/>
      <c r="BP400" s="3428"/>
      <c r="BQ400" s="2871"/>
      <c r="BR400" s="3423"/>
      <c r="BS400" s="3423"/>
      <c r="BT400" s="3423"/>
      <c r="BU400" s="3427" t="str">
        <f>BV399&amp;"-"&amp;BX399</f>
        <v>46204-46387</v>
      </c>
      <c r="BV400" s="3428"/>
      <c r="BW400" s="2871"/>
      <c r="BX400" s="3428"/>
      <c r="BY400" s="2871"/>
      <c r="BZ400" s="3423"/>
      <c r="CA400" s="3423"/>
      <c r="CB400" s="3423"/>
      <c r="CC400" s="3427" t="str">
        <f>CD399&amp;"-"&amp;CF399</f>
        <v>46388-46568</v>
      </c>
      <c r="CD400" s="3428"/>
      <c r="CE400" s="2871"/>
      <c r="CF400" s="3428"/>
      <c r="CG400" s="2871"/>
      <c r="CH400" s="3423"/>
      <c r="CI400" s="3423"/>
      <c r="CJ400" s="3423"/>
      <c r="CK400" s="3427" t="str">
        <f>CL399&amp;"-"&amp;CN399</f>
        <v>46569-46752</v>
      </c>
      <c r="CL400" s="3428"/>
      <c r="CM400" s="2871"/>
      <c r="CN400" s="3428"/>
      <c r="CO400" s="2871"/>
      <c r="CP400" s="3423"/>
      <c r="CQ400" s="3423"/>
      <c r="CR400" s="3423"/>
      <c r="CS400" s="3427" t="str">
        <f>CT399&amp;"-"&amp;CV399</f>
        <v>46753-46934</v>
      </c>
      <c r="CT400" s="3428"/>
      <c r="CU400" s="2871"/>
      <c r="CV400" s="3428"/>
      <c r="CW400" s="2871"/>
      <c r="CX400" s="3423"/>
      <c r="CY400" s="3423"/>
      <c r="CZ400" s="3423"/>
      <c r="DA400" s="3427" t="str">
        <f>DB399&amp;"-"&amp;DD399</f>
        <v>46935-47118</v>
      </c>
      <c r="DB400" s="3428"/>
      <c r="DC400" s="2871"/>
      <c r="DD400" s="3428"/>
      <c r="DE400" s="2871"/>
      <c r="DF400" s="3423"/>
      <c r="DG400" s="3924"/>
      <c r="DH400" s="3656"/>
      <c r="DI400" s="3908"/>
      <c r="DJ400" s="3908" t="str">
        <f>IF(T400="","",T400)</f>
        <v/>
      </c>
      <c r="DK400" s="3908"/>
      <c r="DL400" s="3908"/>
    </row>
    <row s="12901" customFormat="1" customHeight="1" ht="15">
      <c r="A401" s="3896"/>
      <c r="B401" s="3896"/>
      <c r="C401" s="3896"/>
      <c r="D401" s="3896"/>
      <c r="E401" s="3897"/>
      <c r="F401" s="3897" t="s">
        <v>89</v>
      </c>
      <c r="G401" s="3897"/>
      <c r="H401" s="3897"/>
      <c r="I401" s="3916"/>
      <c r="J401" s="3910"/>
      <c r="K401" s="3896"/>
      <c r="L401" s="3899"/>
      <c r="M401" s="3647"/>
      <c r="N401" s="3647"/>
      <c r="O401" s="3911"/>
      <c r="P401" s="3912"/>
      <c r="Q401" s="3912"/>
      <c r="R401" s="3913"/>
      <c r="S401" s="12902"/>
      <c r="T401" s="12903" t="s">
        <v>733</v>
      </c>
      <c r="U401" s="12904"/>
      <c r="V401" s="12905"/>
      <c r="W401" s="12906"/>
      <c r="X401" s="12907"/>
      <c r="Y401" s="12908"/>
      <c r="Z401" s="12909"/>
      <c r="AA401" s="12910"/>
      <c r="AB401" s="12911"/>
      <c r="AC401" s="12912"/>
      <c r="AD401" s="12913"/>
      <c r="AE401" s="12914"/>
      <c r="AF401" s="12915"/>
      <c r="AG401" s="12916"/>
      <c r="AH401" s="12917"/>
      <c r="AI401" s="12918"/>
      <c r="AJ401" s="12919"/>
      <c r="AK401" s="12920"/>
      <c r="AL401" s="12921"/>
      <c r="AM401" s="12922"/>
      <c r="AN401" s="12923"/>
      <c r="AO401" s="12924"/>
      <c r="AP401" s="12925"/>
      <c r="AQ401" s="12926"/>
      <c r="AR401" s="12927"/>
      <c r="AS401" s="12928"/>
      <c r="AT401" s="12929"/>
      <c r="AU401" s="12930"/>
      <c r="AV401" s="12931"/>
      <c r="AW401" s="12932"/>
      <c r="AX401" s="12933"/>
      <c r="AY401" s="12934"/>
      <c r="AZ401" s="12935"/>
      <c r="BA401" s="12936"/>
      <c r="BB401" s="12937"/>
      <c r="BC401" s="12938"/>
      <c r="BD401" s="12939"/>
      <c r="BE401" s="12940"/>
      <c r="BF401" s="12941"/>
      <c r="BG401" s="12942"/>
      <c r="BH401" s="12943"/>
      <c r="BI401" s="12944"/>
      <c r="BJ401" s="12945"/>
      <c r="BK401" s="12946"/>
      <c r="BL401" s="12947"/>
      <c r="BM401" s="12948"/>
      <c r="BN401" s="12949"/>
      <c r="BO401" s="12950"/>
      <c r="BP401" s="12951"/>
      <c r="BQ401" s="12952"/>
      <c r="BR401" s="12953"/>
      <c r="BS401" s="12954"/>
      <c r="BT401" s="12955"/>
      <c r="BU401" s="12956"/>
      <c r="BV401" s="12957"/>
      <c r="BW401" s="12958"/>
      <c r="BX401" s="12959"/>
      <c r="BY401" s="12960"/>
      <c r="BZ401" s="12961"/>
      <c r="CA401" s="12962"/>
      <c r="CB401" s="12963"/>
      <c r="CC401" s="12964"/>
      <c r="CD401" s="12965"/>
      <c r="CE401" s="12966"/>
      <c r="CF401" s="12967"/>
      <c r="CG401" s="12968"/>
      <c r="CH401" s="12969"/>
      <c r="CI401" s="12970"/>
      <c r="CJ401" s="12971"/>
      <c r="CK401" s="12972"/>
      <c r="CL401" s="12973"/>
      <c r="CM401" s="12974"/>
      <c r="CN401" s="12975"/>
      <c r="CO401" s="12976"/>
      <c r="CP401" s="12977"/>
      <c r="CQ401" s="12978"/>
      <c r="CR401" s="12979"/>
      <c r="CS401" s="12980"/>
      <c r="CT401" s="12981"/>
      <c r="CU401" s="12982"/>
      <c r="CV401" s="12983"/>
      <c r="CW401" s="12984"/>
      <c r="CX401" s="12985"/>
      <c r="CY401" s="12986"/>
      <c r="CZ401" s="12987"/>
      <c r="DA401" s="12988"/>
      <c r="DB401" s="12989"/>
      <c r="DC401" s="12990"/>
      <c r="DD401" s="12991"/>
      <c r="DE401" s="12992"/>
      <c r="DF401" s="12993"/>
      <c r="DG401" s="4018"/>
      <c r="DH401" s="3656"/>
      <c r="DI401" s="3908"/>
      <c r="DJ401" s="3908" t="str">
        <f>IF(T401="","",T401)</f>
        <v>Добавить вид теплоносителя (параметры теплоносителя)</v>
      </c>
      <c r="DK401" s="3908"/>
      <c r="DL401" s="3908"/>
    </row>
    <row s="12994" customFormat="1" customHeight="1" ht="15">
      <c r="A402" s="3896"/>
      <c r="B402" s="3896"/>
      <c r="C402" s="3896"/>
      <c r="D402" s="3896"/>
      <c r="E402" s="3897"/>
      <c r="F402" s="3897" t="s">
        <v>89</v>
      </c>
      <c r="G402" s="3897"/>
      <c r="H402" s="3897"/>
      <c r="I402" s="3910"/>
      <c r="J402" s="3896"/>
      <c r="K402" s="3896"/>
      <c r="L402" s="3899"/>
      <c r="M402" s="3647"/>
      <c r="N402" s="3911"/>
      <c r="O402" s="3911"/>
      <c r="P402" s="3912"/>
      <c r="Q402" s="3912"/>
      <c r="R402" s="3913"/>
      <c r="S402" s="12995"/>
      <c r="T402" s="12996" t="s">
        <v>734</v>
      </c>
      <c r="U402" s="12997"/>
      <c r="V402" s="12998"/>
      <c r="W402" s="12999"/>
      <c r="X402" s="13000"/>
      <c r="Y402" s="13001"/>
      <c r="Z402" s="13002"/>
      <c r="AA402" s="13003"/>
      <c r="AB402" s="13004"/>
      <c r="AC402" s="13005"/>
      <c r="AD402" s="13006"/>
      <c r="AE402" s="13007"/>
      <c r="AF402" s="13008"/>
      <c r="AG402" s="13009"/>
      <c r="AH402" s="13010"/>
      <c r="AI402" s="13011"/>
      <c r="AJ402" s="13012"/>
      <c r="AK402" s="13013"/>
      <c r="AL402" s="13014"/>
      <c r="AM402" s="13015"/>
      <c r="AN402" s="13016"/>
      <c r="AO402" s="13017"/>
      <c r="AP402" s="13018"/>
      <c r="AQ402" s="13019"/>
      <c r="AR402" s="13020"/>
      <c r="AS402" s="13021"/>
      <c r="AT402" s="13022"/>
      <c r="AU402" s="13023"/>
      <c r="AV402" s="13024"/>
      <c r="AW402" s="13025"/>
      <c r="AX402" s="13026"/>
      <c r="AY402" s="13027"/>
      <c r="AZ402" s="13028"/>
      <c r="BA402" s="13029"/>
      <c r="BB402" s="13030"/>
      <c r="BC402" s="13031"/>
      <c r="BD402" s="13032"/>
      <c r="BE402" s="13033"/>
      <c r="BF402" s="13034"/>
      <c r="BG402" s="13035"/>
      <c r="BH402" s="13036"/>
      <c r="BI402" s="13037"/>
      <c r="BJ402" s="13038"/>
      <c r="BK402" s="13039"/>
      <c r="BL402" s="13040"/>
      <c r="BM402" s="13041"/>
      <c r="BN402" s="13042"/>
      <c r="BO402" s="13043"/>
      <c r="BP402" s="13044"/>
      <c r="BQ402" s="13045"/>
      <c r="BR402" s="13046"/>
      <c r="BS402" s="13047"/>
      <c r="BT402" s="13048"/>
      <c r="BU402" s="13049"/>
      <c r="BV402" s="13050"/>
      <c r="BW402" s="13051"/>
      <c r="BX402" s="13052"/>
      <c r="BY402" s="13053"/>
      <c r="BZ402" s="13054"/>
      <c r="CA402" s="13055"/>
      <c r="CB402" s="13056"/>
      <c r="CC402" s="13057"/>
      <c r="CD402" s="13058"/>
      <c r="CE402" s="13059"/>
      <c r="CF402" s="13060"/>
      <c r="CG402" s="13061"/>
      <c r="CH402" s="13062"/>
      <c r="CI402" s="13063"/>
      <c r="CJ402" s="13064"/>
      <c r="CK402" s="13065"/>
      <c r="CL402" s="13066"/>
      <c r="CM402" s="13067"/>
      <c r="CN402" s="13068"/>
      <c r="CO402" s="13069"/>
      <c r="CP402" s="13070"/>
      <c r="CQ402" s="13071"/>
      <c r="CR402" s="13072"/>
      <c r="CS402" s="13073"/>
      <c r="CT402" s="13074"/>
      <c r="CU402" s="13075"/>
      <c r="CV402" s="13076"/>
      <c r="CW402" s="13077"/>
      <c r="CX402" s="13078"/>
      <c r="CY402" s="13079"/>
      <c r="CZ402" s="13080"/>
      <c r="DA402" s="13081"/>
      <c r="DB402" s="13082"/>
      <c r="DC402" s="13083"/>
      <c r="DD402" s="13084"/>
      <c r="DE402" s="13085"/>
      <c r="DF402" s="13086"/>
      <c r="DG402" s="13087"/>
      <c r="DH402" s="3656"/>
      <c r="DI402" s="3908"/>
      <c r="DJ402" s="3908" t="str">
        <f>IF(T402="","",T402)</f>
        <v>Добавить группу потребителей</v>
      </c>
      <c r="DK402" s="3908"/>
      <c r="DL402" s="3908"/>
    </row>
    <row s="13088" customFormat="1" customHeight="1" ht="14.25">
      <c r="A403" s="3896"/>
      <c r="B403" s="3896"/>
      <c r="C403" s="3896"/>
      <c r="D403" s="3896"/>
      <c r="E403" s="3897"/>
      <c r="F403" s="3897" t="s">
        <v>89</v>
      </c>
      <c r="G403" s="3897"/>
      <c r="H403" s="3898"/>
      <c r="I403" s="3896"/>
      <c r="J403" s="3896"/>
      <c r="K403" s="3896"/>
      <c r="L403" s="3899"/>
      <c r="M403" s="3900"/>
      <c r="N403" s="3900"/>
      <c r="O403" s="3647"/>
      <c r="P403" s="4114"/>
      <c r="Q403" s="4115"/>
      <c r="R403" s="4116"/>
      <c r="S403" s="13089"/>
      <c r="T403" s="13090" t="s">
        <v>735</v>
      </c>
      <c r="U403" s="13091"/>
      <c r="V403" s="13092"/>
      <c r="W403" s="13093"/>
      <c r="X403" s="13094"/>
      <c r="Y403" s="13095"/>
      <c r="Z403" s="13096"/>
      <c r="AA403" s="13097"/>
      <c r="AB403" s="13098"/>
      <c r="AC403" s="13099"/>
      <c r="AD403" s="13100"/>
      <c r="AE403" s="13101"/>
      <c r="AF403" s="13102"/>
      <c r="AG403" s="13103"/>
      <c r="AH403" s="13104"/>
      <c r="AI403" s="13105"/>
      <c r="AJ403" s="13106"/>
      <c r="AK403" s="13107"/>
      <c r="AL403" s="13108"/>
      <c r="AM403" s="13109"/>
      <c r="AN403" s="13110"/>
      <c r="AO403" s="13111"/>
      <c r="AP403" s="13112"/>
      <c r="AQ403" s="13113"/>
      <c r="AR403" s="13114"/>
      <c r="AS403" s="13115"/>
      <c r="AT403" s="13116"/>
      <c r="AU403" s="13117"/>
      <c r="AV403" s="13118"/>
      <c r="AW403" s="13119"/>
      <c r="AX403" s="13120"/>
      <c r="AY403" s="13121"/>
      <c r="AZ403" s="13122"/>
      <c r="BA403" s="13123"/>
      <c r="BB403" s="13124"/>
      <c r="BC403" s="13125"/>
      <c r="BD403" s="13126"/>
      <c r="BE403" s="13127"/>
      <c r="BF403" s="13128"/>
      <c r="BG403" s="13129"/>
      <c r="BH403" s="13130"/>
      <c r="BI403" s="13131"/>
      <c r="BJ403" s="13132"/>
      <c r="BK403" s="13133"/>
      <c r="BL403" s="13134"/>
      <c r="BM403" s="13135"/>
      <c r="BN403" s="13136"/>
      <c r="BO403" s="13137"/>
      <c r="BP403" s="13138"/>
      <c r="BQ403" s="13139"/>
      <c r="BR403" s="13140"/>
      <c r="BS403" s="13141"/>
      <c r="BT403" s="13142"/>
      <c r="BU403" s="13143"/>
      <c r="BV403" s="13144"/>
      <c r="BW403" s="13145"/>
      <c r="BX403" s="13146"/>
      <c r="BY403" s="13147"/>
      <c r="BZ403" s="13148"/>
      <c r="CA403" s="13149"/>
      <c r="CB403" s="13150"/>
      <c r="CC403" s="13151"/>
      <c r="CD403" s="13152"/>
      <c r="CE403" s="13153"/>
      <c r="CF403" s="13154"/>
      <c r="CG403" s="13155"/>
      <c r="CH403" s="13156"/>
      <c r="CI403" s="13157"/>
      <c r="CJ403" s="13158"/>
      <c r="CK403" s="13159"/>
      <c r="CL403" s="13160"/>
      <c r="CM403" s="13161"/>
      <c r="CN403" s="13162"/>
      <c r="CO403" s="13163"/>
      <c r="CP403" s="13164"/>
      <c r="CQ403" s="13165"/>
      <c r="CR403" s="13166"/>
      <c r="CS403" s="13167"/>
      <c r="CT403" s="13168"/>
      <c r="CU403" s="13169"/>
      <c r="CV403" s="13170"/>
      <c r="CW403" s="13171"/>
      <c r="CX403" s="13172"/>
      <c r="CY403" s="13173"/>
      <c r="CZ403" s="13174"/>
      <c r="DA403" s="13175"/>
      <c r="DB403" s="13176"/>
      <c r="DC403" s="13177"/>
      <c r="DD403" s="13178"/>
      <c r="DE403" s="13179"/>
      <c r="DF403" s="13180"/>
      <c r="DG403" s="13181"/>
      <c r="DH403" s="3656"/>
      <c r="DI403" s="3908"/>
      <c r="DJ403" s="3908" t="str">
        <f>IF(T403="","",T403)</f>
        <v>Добавить схему подключения</v>
      </c>
      <c r="DK403" s="3908"/>
      <c r="DL403" s="3908"/>
    </row>
    <row s="13182" customFormat="1" customHeight="1" ht="0.75">
      <c r="A404" s="4502"/>
      <c r="B404" s="4502"/>
      <c r="C404" s="4502"/>
      <c r="D404" s="4502"/>
      <c r="E404" s="3897"/>
      <c r="F404" s="3897" t="s">
        <v>89</v>
      </c>
      <c r="G404" s="3898"/>
      <c r="H404" s="4502"/>
      <c r="I404" s="4502"/>
      <c r="J404" s="4502"/>
      <c r="K404" s="4502"/>
      <c r="L404" s="4503"/>
      <c r="M404" s="4504"/>
      <c r="N404" s="4504"/>
      <c r="O404" s="3656"/>
      <c r="P404" s="4505"/>
      <c r="Q404" s="4506"/>
      <c r="R404" s="4505"/>
      <c r="S404" s="4507"/>
      <c r="T404" s="4508" t="s">
        <v>250</v>
      </c>
      <c r="U404" s="3645"/>
      <c r="V404" s="3645"/>
      <c r="W404" s="3645"/>
      <c r="X404" s="3645"/>
      <c r="Y404" s="3645"/>
      <c r="Z404" s="3645"/>
      <c r="AA404" s="3645"/>
      <c r="AB404" s="3645"/>
      <c r="AC404" s="3645"/>
      <c r="AD404" s="3645"/>
      <c r="AE404" s="3645"/>
      <c r="AF404" s="3645"/>
      <c r="AG404" s="3645"/>
      <c r="AH404" s="3645"/>
      <c r="AI404" s="3645"/>
      <c r="AJ404" s="3645"/>
      <c r="AK404" s="3645"/>
      <c r="AL404" s="3645"/>
      <c r="AM404" s="3645"/>
      <c r="AN404" s="3645"/>
      <c r="AO404" s="3645"/>
      <c r="AP404" s="3645"/>
      <c r="AQ404" s="3645"/>
      <c r="AR404" s="3645"/>
      <c r="AS404" s="3645"/>
      <c r="AT404" s="3645"/>
      <c r="AU404" s="3645"/>
      <c r="AV404" s="3645"/>
      <c r="AW404" s="3645"/>
      <c r="AX404" s="3645"/>
      <c r="AY404" s="3645"/>
      <c r="AZ404" s="3645"/>
      <c r="BA404" s="3645"/>
      <c r="BB404" s="3645"/>
      <c r="BC404" s="3645"/>
      <c r="BD404" s="3645"/>
      <c r="BE404" s="3645"/>
      <c r="BF404" s="3645"/>
      <c r="BG404" s="3645"/>
      <c r="BH404" s="3645"/>
      <c r="BI404" s="3645"/>
      <c r="BJ404" s="3645"/>
      <c r="BK404" s="3645"/>
      <c r="BL404" s="3645"/>
      <c r="BM404" s="3645"/>
      <c r="BN404" s="3645"/>
      <c r="BO404" s="3645"/>
      <c r="BP404" s="3645"/>
      <c r="BQ404" s="3645"/>
      <c r="BR404" s="3645"/>
      <c r="BS404" s="3645"/>
      <c r="BT404" s="3645"/>
      <c r="BU404" s="3645"/>
      <c r="BV404" s="3645"/>
      <c r="BW404" s="3645"/>
      <c r="BX404" s="3645"/>
      <c r="BY404" s="3645"/>
      <c r="BZ404" s="3645"/>
      <c r="CA404" s="3645"/>
      <c r="CB404" s="3645"/>
      <c r="CC404" s="3645"/>
      <c r="CD404" s="3645"/>
      <c r="CE404" s="3645"/>
      <c r="CF404" s="3645"/>
      <c r="CG404" s="3645"/>
      <c r="CH404" s="3645"/>
      <c r="CI404" s="3645"/>
      <c r="CJ404" s="3645"/>
      <c r="CK404" s="3645"/>
      <c r="CL404" s="3645"/>
      <c r="CM404" s="3645"/>
      <c r="CN404" s="3645"/>
      <c r="CO404" s="3645"/>
      <c r="CP404" s="3645"/>
      <c r="CQ404" s="3645"/>
      <c r="CR404" s="3645"/>
      <c r="CS404" s="3645"/>
      <c r="CT404" s="3645"/>
      <c r="CU404" s="3645"/>
      <c r="CV404" s="3645"/>
      <c r="CW404" s="3645"/>
      <c r="CX404" s="3645"/>
      <c r="CY404" s="3645"/>
      <c r="CZ404" s="3645"/>
      <c r="DA404" s="3645"/>
      <c r="DB404" s="3645"/>
      <c r="DC404" s="3645"/>
      <c r="DD404" s="3645"/>
      <c r="DE404" s="3645"/>
      <c r="DF404" s="3645"/>
      <c r="DG404" s="3645"/>
      <c r="DH404" s="3656"/>
      <c r="DI404" s="3908"/>
      <c r="DJ404" s="3908" t="str">
        <f>IF(T404="","",T404)</f>
        <v>Добавить источник для дифференциации</v>
      </c>
      <c r="DK404" s="3908"/>
      <c r="DL404" s="3908"/>
    </row>
    <row s="13183" customFormat="1" customHeight="1" ht="0.75">
      <c r="A405" s="4502"/>
      <c r="B405" s="4502"/>
      <c r="C405" s="4502"/>
      <c r="D405" s="4502"/>
      <c r="E405" s="3897"/>
      <c r="F405" s="3898" t="s">
        <v>89</v>
      </c>
      <c r="G405" s="4502"/>
      <c r="H405" s="4502"/>
      <c r="I405" s="4502"/>
      <c r="J405" s="4502"/>
      <c r="K405" s="4502"/>
      <c r="L405" s="4503"/>
      <c r="M405" s="4510"/>
      <c r="N405" s="4510"/>
      <c r="O405" s="3656"/>
      <c r="P405" s="4505"/>
      <c r="Q405" s="4506"/>
      <c r="R405" s="4505"/>
      <c r="S405" s="4511"/>
      <c r="T405" s="4512" t="s">
        <v>251</v>
      </c>
      <c r="U405" s="3646"/>
      <c r="V405" s="3646"/>
      <c r="W405" s="3646"/>
      <c r="X405" s="3646"/>
      <c r="Y405" s="3646"/>
      <c r="Z405" s="3646"/>
      <c r="AA405" s="3646"/>
      <c r="AB405" s="3646"/>
      <c r="AC405" s="3646"/>
      <c r="AD405" s="3646"/>
      <c r="AE405" s="3646"/>
      <c r="AF405" s="3646"/>
      <c r="AG405" s="3646"/>
      <c r="AH405" s="3646"/>
      <c r="AI405" s="3646"/>
      <c r="AJ405" s="3646"/>
      <c r="AK405" s="3646"/>
      <c r="AL405" s="3646"/>
      <c r="AM405" s="3646"/>
      <c r="AN405" s="3646"/>
      <c r="AO405" s="3646"/>
      <c r="AP405" s="3646"/>
      <c r="AQ405" s="3646"/>
      <c r="AR405" s="3646"/>
      <c r="AS405" s="3646"/>
      <c r="AT405" s="3646"/>
      <c r="AU405" s="3646"/>
      <c r="AV405" s="3646"/>
      <c r="AW405" s="3646"/>
      <c r="AX405" s="3646"/>
      <c r="AY405" s="3646"/>
      <c r="AZ405" s="3646"/>
      <c r="BA405" s="3646"/>
      <c r="BB405" s="3646"/>
      <c r="BC405" s="3646"/>
      <c r="BD405" s="3646"/>
      <c r="BE405" s="3646"/>
      <c r="BF405" s="3646"/>
      <c r="BG405" s="3646"/>
      <c r="BH405" s="3646"/>
      <c r="BI405" s="3646"/>
      <c r="BJ405" s="3646"/>
      <c r="BK405" s="3646"/>
      <c r="BL405" s="3646"/>
      <c r="BM405" s="3646"/>
      <c r="BN405" s="3646"/>
      <c r="BO405" s="3646"/>
      <c r="BP405" s="3646"/>
      <c r="BQ405" s="3646"/>
      <c r="BR405" s="3646"/>
      <c r="BS405" s="3646"/>
      <c r="BT405" s="3646"/>
      <c r="BU405" s="3646"/>
      <c r="BV405" s="3646"/>
      <c r="BW405" s="3646"/>
      <c r="BX405" s="3646"/>
      <c r="BY405" s="3646"/>
      <c r="BZ405" s="3646"/>
      <c r="CA405" s="3646"/>
      <c r="CB405" s="3646"/>
      <c r="CC405" s="3646"/>
      <c r="CD405" s="3646"/>
      <c r="CE405" s="3646"/>
      <c r="CF405" s="3646"/>
      <c r="CG405" s="3646"/>
      <c r="CH405" s="3646"/>
      <c r="CI405" s="3646"/>
      <c r="CJ405" s="3646"/>
      <c r="CK405" s="3646"/>
      <c r="CL405" s="3646"/>
      <c r="CM405" s="3646"/>
      <c r="CN405" s="3646"/>
      <c r="CO405" s="3646"/>
      <c r="CP405" s="3646"/>
      <c r="CQ405" s="3646"/>
      <c r="CR405" s="3646"/>
      <c r="CS405" s="3646"/>
      <c r="CT405" s="3646"/>
      <c r="CU405" s="3646"/>
      <c r="CV405" s="3646"/>
      <c r="CW405" s="3646"/>
      <c r="CX405" s="3646"/>
      <c r="CY405" s="3646"/>
      <c r="CZ405" s="3646"/>
      <c r="DA405" s="3646"/>
      <c r="DB405" s="3646"/>
      <c r="DC405" s="3646"/>
      <c r="DD405" s="3646"/>
      <c r="DE405" s="3646"/>
      <c r="DF405" s="3646"/>
      <c r="DG405" s="3646"/>
      <c r="DH405" s="3656"/>
      <c r="DI405" s="3908"/>
      <c r="DJ405" s="3908" t="str">
        <f>IF(T405="","",T405)</f>
        <v>Добавить централизованную систему для дифференциации</v>
      </c>
      <c r="DK405" s="3908"/>
      <c r="DL405" s="3908"/>
    </row>
    <row s="13184" customFormat="1" customHeight="1" ht="21">
      <c r="A406" s="3896"/>
      <c r="B406" s="3896" t="s">
        <v>349</v>
      </c>
      <c r="C406" s="3896"/>
      <c r="D406" s="3896"/>
      <c r="E406" s="3897"/>
      <c r="F406" s="3898" t="s">
        <v>117</v>
      </c>
      <c r="G406" s="3896"/>
      <c r="H406" s="3896"/>
      <c r="I406" s="3896"/>
      <c r="J406" s="3896"/>
      <c r="K406" s="3896"/>
      <c r="L406" s="3899"/>
      <c r="M406" s="3900"/>
      <c r="N406" s="3900"/>
      <c r="O406" s="3900"/>
      <c r="P406" s="4211"/>
      <c r="Q406" s="3902"/>
      <c r="R406" s="3903"/>
      <c r="S406" s="3904" t="str">
        <f>INDEX(PT_DIFFERENTIATION_NUM_TER,MATCH(B406,PT_DIFFERENTIATION_TER_ID,0))</f>
        <v>2.5</v>
      </c>
      <c r="T406" s="4212" t="s">
        <v>719</v>
      </c>
      <c r="U406" s="3906"/>
      <c r="V406" s="3414"/>
      <c r="W406" s="3415"/>
      <c r="X406" s="3415"/>
      <c r="Y406" s="3415"/>
      <c r="Z406" s="3415"/>
      <c r="AA406" s="3415"/>
      <c r="AB406" s="3415"/>
      <c r="AC406" s="3416"/>
      <c r="AD406" s="3414" t="str">
        <f>INDEX(PT_DIFFERENTIATION_TER,MATCH(B406,PT_DIFFERENTIATION_TER_ID,0))</f>
        <v>Территория 5</v>
      </c>
      <c r="AE406" s="3415"/>
      <c r="AF406" s="3415"/>
      <c r="AG406" s="3415"/>
      <c r="AH406" s="3415"/>
      <c r="AI406" s="3415"/>
      <c r="AJ406" s="3415"/>
      <c r="AK406" s="3415"/>
      <c r="AL406" s="3414"/>
      <c r="AM406" s="3415"/>
      <c r="AN406" s="3415"/>
      <c r="AO406" s="3415"/>
      <c r="AP406" s="3415"/>
      <c r="AQ406" s="3415"/>
      <c r="AR406" s="3415"/>
      <c r="AS406" s="3416"/>
      <c r="AT406" s="3414"/>
      <c r="AU406" s="3415"/>
      <c r="AV406" s="3415"/>
      <c r="AW406" s="3415"/>
      <c r="AX406" s="3415"/>
      <c r="AY406" s="3415"/>
      <c r="AZ406" s="3415"/>
      <c r="BA406" s="3416"/>
      <c r="BB406" s="3414"/>
      <c r="BC406" s="3415"/>
      <c r="BD406" s="3415"/>
      <c r="BE406" s="3415"/>
      <c r="BF406" s="3415"/>
      <c r="BG406" s="3415"/>
      <c r="BH406" s="3415"/>
      <c r="BI406" s="3416"/>
      <c r="BJ406" s="3414"/>
      <c r="BK406" s="3415"/>
      <c r="BL406" s="3415"/>
      <c r="BM406" s="3415"/>
      <c r="BN406" s="3415"/>
      <c r="BO406" s="3415"/>
      <c r="BP406" s="3415"/>
      <c r="BQ406" s="3416"/>
      <c r="BR406" s="3414"/>
      <c r="BS406" s="3415"/>
      <c r="BT406" s="3415"/>
      <c r="BU406" s="3415"/>
      <c r="BV406" s="3415"/>
      <c r="BW406" s="3415"/>
      <c r="BX406" s="3415"/>
      <c r="BY406" s="3416"/>
      <c r="BZ406" s="3414"/>
      <c r="CA406" s="3415"/>
      <c r="CB406" s="3415"/>
      <c r="CC406" s="3415"/>
      <c r="CD406" s="3415"/>
      <c r="CE406" s="3415"/>
      <c r="CF406" s="3415"/>
      <c r="CG406" s="3416"/>
      <c r="CH406" s="3414"/>
      <c r="CI406" s="3415"/>
      <c r="CJ406" s="3415"/>
      <c r="CK406" s="3415"/>
      <c r="CL406" s="3415"/>
      <c r="CM406" s="3415"/>
      <c r="CN406" s="3415"/>
      <c r="CO406" s="3416"/>
      <c r="CP406" s="3414"/>
      <c r="CQ406" s="3415"/>
      <c r="CR406" s="3415"/>
      <c r="CS406" s="3415"/>
      <c r="CT406" s="3415"/>
      <c r="CU406" s="3415"/>
      <c r="CV406" s="3415"/>
      <c r="CW406" s="3416"/>
      <c r="CX406" s="3414"/>
      <c r="CY406" s="3415"/>
      <c r="CZ406" s="3415"/>
      <c r="DA406" s="3415"/>
      <c r="DB406" s="3415"/>
      <c r="DC406" s="3415"/>
      <c r="DD406" s="3415"/>
      <c r="DE406" s="3416"/>
      <c r="DF406" s="3416"/>
      <c r="DG406" s="3907" t="s">
        <v>720</v>
      </c>
      <c r="DH406" s="3656"/>
      <c r="DI406" s="3908"/>
      <c r="DJ406" s="3908" t="str">
        <f>IF(T406="","",T406)</f>
        <v>Территория действия тарифа</v>
      </c>
      <c r="DK406" s="3908"/>
      <c r="DL406" s="3908"/>
    </row>
    <row s="13185" customFormat="1" customHeight="1" ht="23.25">
      <c r="A407" s="3896"/>
      <c r="B407" s="3896"/>
      <c r="C407" s="3896" t="s">
        <v>350</v>
      </c>
      <c r="D407" s="3896"/>
      <c r="E407" s="3897"/>
      <c r="F407" s="3897" t="s">
        <v>90</v>
      </c>
      <c r="G407" s="3898">
        <v>1</v>
      </c>
      <c r="H407" s="3896"/>
      <c r="I407" s="3896"/>
      <c r="J407" s="3896"/>
      <c r="K407" s="3896"/>
      <c r="L407" s="3899"/>
      <c r="M407" s="3900"/>
      <c r="N407" s="3900"/>
      <c r="O407" s="3900"/>
      <c r="P407" s="3901"/>
      <c r="Q407" s="3902"/>
      <c r="R407" s="3903"/>
      <c r="S407" s="3904" t="str">
        <f>INDEX(PT_DIFFERENTIATION_NUM_CS,MATCH(C407,PT_DIFFERENTIATION_CS_ID,0))</f>
        <v>2.5.1</v>
      </c>
      <c r="T407" s="4214" t="s">
        <v>721</v>
      </c>
      <c r="U407" s="3906"/>
      <c r="V407" s="3414"/>
      <c r="W407" s="3415"/>
      <c r="X407" s="3415"/>
      <c r="Y407" s="3415"/>
      <c r="Z407" s="3415"/>
      <c r="AA407" s="3415"/>
      <c r="AB407" s="3415"/>
      <c r="AC407" s="3416"/>
      <c r="AD407" s="3414" t="str">
        <f>INDEX(PT_DIFFERENTIATION_CS,MATCH(C407,PT_DIFFERENTIATION_CS_ID,0))</f>
        <v>без дифференциации</v>
      </c>
      <c r="AE407" s="3415"/>
      <c r="AF407" s="3415"/>
      <c r="AG407" s="3415"/>
      <c r="AH407" s="3415"/>
      <c r="AI407" s="3415"/>
      <c r="AJ407" s="3415"/>
      <c r="AK407" s="3415"/>
      <c r="AL407" s="3414"/>
      <c r="AM407" s="3415"/>
      <c r="AN407" s="3415"/>
      <c r="AO407" s="3415"/>
      <c r="AP407" s="3415"/>
      <c r="AQ407" s="3415"/>
      <c r="AR407" s="3415"/>
      <c r="AS407" s="3416"/>
      <c r="AT407" s="3414"/>
      <c r="AU407" s="3415"/>
      <c r="AV407" s="3415"/>
      <c r="AW407" s="3415"/>
      <c r="AX407" s="3415"/>
      <c r="AY407" s="3415"/>
      <c r="AZ407" s="3415"/>
      <c r="BA407" s="3416"/>
      <c r="BB407" s="3414"/>
      <c r="BC407" s="3415"/>
      <c r="BD407" s="3415"/>
      <c r="BE407" s="3415"/>
      <c r="BF407" s="3415"/>
      <c r="BG407" s="3415"/>
      <c r="BH407" s="3415"/>
      <c r="BI407" s="3416"/>
      <c r="BJ407" s="3414"/>
      <c r="BK407" s="3415"/>
      <c r="BL407" s="3415"/>
      <c r="BM407" s="3415"/>
      <c r="BN407" s="3415"/>
      <c r="BO407" s="3415"/>
      <c r="BP407" s="3415"/>
      <c r="BQ407" s="3416"/>
      <c r="BR407" s="3414"/>
      <c r="BS407" s="3415"/>
      <c r="BT407" s="3415"/>
      <c r="BU407" s="3415"/>
      <c r="BV407" s="3415"/>
      <c r="BW407" s="3415"/>
      <c r="BX407" s="3415"/>
      <c r="BY407" s="3416"/>
      <c r="BZ407" s="3414"/>
      <c r="CA407" s="3415"/>
      <c r="CB407" s="3415"/>
      <c r="CC407" s="3415"/>
      <c r="CD407" s="3415"/>
      <c r="CE407" s="3415"/>
      <c r="CF407" s="3415"/>
      <c r="CG407" s="3416"/>
      <c r="CH407" s="3414"/>
      <c r="CI407" s="3415"/>
      <c r="CJ407" s="3415"/>
      <c r="CK407" s="3415"/>
      <c r="CL407" s="3415"/>
      <c r="CM407" s="3415"/>
      <c r="CN407" s="3415"/>
      <c r="CO407" s="3416"/>
      <c r="CP407" s="3414"/>
      <c r="CQ407" s="3415"/>
      <c r="CR407" s="3415"/>
      <c r="CS407" s="3415"/>
      <c r="CT407" s="3415"/>
      <c r="CU407" s="3415"/>
      <c r="CV407" s="3415"/>
      <c r="CW407" s="3416"/>
      <c r="CX407" s="3414"/>
      <c r="CY407" s="3415"/>
      <c r="CZ407" s="3415"/>
      <c r="DA407" s="3415"/>
      <c r="DB407" s="3415"/>
      <c r="DC407" s="3415"/>
      <c r="DD407" s="3415"/>
      <c r="DE407" s="3416"/>
      <c r="DF407" s="3416"/>
      <c r="DG407" s="3907" t="s">
        <v>722</v>
      </c>
      <c r="DH407" s="3656"/>
      <c r="DI407" s="3908"/>
      <c r="DJ407" s="3908" t="str">
        <f>IF(T407="","",T407)</f>
        <v>Наименование системы теплоснабжения </v>
      </c>
      <c r="DK407" s="3908"/>
      <c r="DL407" s="3908"/>
    </row>
    <row s="13186" customFormat="1" customHeight="1" ht="21">
      <c r="A408" s="3896"/>
      <c r="B408" s="3896"/>
      <c r="C408" s="3896"/>
      <c r="D408" s="3896" t="s">
        <v>351</v>
      </c>
      <c r="E408" s="3897"/>
      <c r="F408" s="3897" t="s">
        <v>90</v>
      </c>
      <c r="G408" s="3897"/>
      <c r="H408" s="3898">
        <v>1</v>
      </c>
      <c r="I408" s="3896"/>
      <c r="J408" s="3896"/>
      <c r="K408" s="3896"/>
      <c r="L408" s="3899"/>
      <c r="M408" s="3900"/>
      <c r="N408" s="3900"/>
      <c r="O408" s="3900"/>
      <c r="P408" s="3901"/>
      <c r="Q408" s="3902"/>
      <c r="R408" s="3903"/>
      <c r="S408" s="3904" t="str">
        <f>INDEX(PT_DIFFERENTIATION_NUM_IST_TE,MATCH(D408,PT_DIFFERENTIATION_IST_TE_ID,0))</f>
        <v>2.5.1.1</v>
      </c>
      <c r="T408" s="3905" t="s">
        <v>723</v>
      </c>
      <c r="U408" s="3906"/>
      <c r="V408" s="3414"/>
      <c r="W408" s="3415"/>
      <c r="X408" s="3415"/>
      <c r="Y408" s="3415"/>
      <c r="Z408" s="3415"/>
      <c r="AA408" s="3415"/>
      <c r="AB408" s="3415"/>
      <c r="AC408" s="3416"/>
      <c r="AD408" s="3414" t="str">
        <f>INDEX(PT_DIFFERENTIATION_IST_TE,MATCH(D408,PT_DIFFERENTIATION_IST_TE_ID,0))</f>
        <v>без дифференциации</v>
      </c>
      <c r="AE408" s="3415"/>
      <c r="AF408" s="3415"/>
      <c r="AG408" s="3415"/>
      <c r="AH408" s="3415"/>
      <c r="AI408" s="3415"/>
      <c r="AJ408" s="3415"/>
      <c r="AK408" s="3415"/>
      <c r="AL408" s="3414"/>
      <c r="AM408" s="3415"/>
      <c r="AN408" s="3415"/>
      <c r="AO408" s="3415"/>
      <c r="AP408" s="3415"/>
      <c r="AQ408" s="3415"/>
      <c r="AR408" s="3415"/>
      <c r="AS408" s="3416"/>
      <c r="AT408" s="3414"/>
      <c r="AU408" s="3415"/>
      <c r="AV408" s="3415"/>
      <c r="AW408" s="3415"/>
      <c r="AX408" s="3415"/>
      <c r="AY408" s="3415"/>
      <c r="AZ408" s="3415"/>
      <c r="BA408" s="3416"/>
      <c r="BB408" s="3414"/>
      <c r="BC408" s="3415"/>
      <c r="BD408" s="3415"/>
      <c r="BE408" s="3415"/>
      <c r="BF408" s="3415"/>
      <c r="BG408" s="3415"/>
      <c r="BH408" s="3415"/>
      <c r="BI408" s="3416"/>
      <c r="BJ408" s="3414"/>
      <c r="BK408" s="3415"/>
      <c r="BL408" s="3415"/>
      <c r="BM408" s="3415"/>
      <c r="BN408" s="3415"/>
      <c r="BO408" s="3415"/>
      <c r="BP408" s="3415"/>
      <c r="BQ408" s="3416"/>
      <c r="BR408" s="3414"/>
      <c r="BS408" s="3415"/>
      <c r="BT408" s="3415"/>
      <c r="BU408" s="3415"/>
      <c r="BV408" s="3415"/>
      <c r="BW408" s="3415"/>
      <c r="BX408" s="3415"/>
      <c r="BY408" s="3416"/>
      <c r="BZ408" s="3414"/>
      <c r="CA408" s="3415"/>
      <c r="CB408" s="3415"/>
      <c r="CC408" s="3415"/>
      <c r="CD408" s="3415"/>
      <c r="CE408" s="3415"/>
      <c r="CF408" s="3415"/>
      <c r="CG408" s="3416"/>
      <c r="CH408" s="3414"/>
      <c r="CI408" s="3415"/>
      <c r="CJ408" s="3415"/>
      <c r="CK408" s="3415"/>
      <c r="CL408" s="3415"/>
      <c r="CM408" s="3415"/>
      <c r="CN408" s="3415"/>
      <c r="CO408" s="3416"/>
      <c r="CP408" s="3414"/>
      <c r="CQ408" s="3415"/>
      <c r="CR408" s="3415"/>
      <c r="CS408" s="3415"/>
      <c r="CT408" s="3415"/>
      <c r="CU408" s="3415"/>
      <c r="CV408" s="3415"/>
      <c r="CW408" s="3416"/>
      <c r="CX408" s="3414"/>
      <c r="CY408" s="3415"/>
      <c r="CZ408" s="3415"/>
      <c r="DA408" s="3415"/>
      <c r="DB408" s="3415"/>
      <c r="DC408" s="3415"/>
      <c r="DD408" s="3415"/>
      <c r="DE408" s="3416"/>
      <c r="DF408" s="3416"/>
      <c r="DG408" s="3907" t="s">
        <v>724</v>
      </c>
      <c r="DH408" s="3656"/>
      <c r="DI408" s="3908"/>
      <c r="DJ408" s="3908" t="str">
        <f>IF(T408="","",T408)</f>
        <v>Источник тепловой энергии  </v>
      </c>
      <c r="DK408" s="3908"/>
      <c r="DL408" s="3908"/>
    </row>
    <row s="13187" customFormat="1" customHeight="1" ht="47.25">
      <c r="A409" s="3896"/>
      <c r="B409" s="3896"/>
      <c r="C409" s="3896"/>
      <c r="D409" s="3896"/>
      <c r="E409" s="3897"/>
      <c r="F409" s="3897" t="s">
        <v>90</v>
      </c>
      <c r="G409" s="3897"/>
      <c r="H409" s="3897"/>
      <c r="I409" s="3910" t="str">
        <f>S408&amp;".1"</f>
        <v>2.5.1.1.1</v>
      </c>
      <c r="J409" s="3896"/>
      <c r="K409" s="3896"/>
      <c r="L409" s="3899" t="s">
        <v>725</v>
      </c>
      <c r="M409" s="3647"/>
      <c r="N409" s="3911"/>
      <c r="O409" s="3911"/>
      <c r="P409" s="3912">
        <v>1</v>
      </c>
      <c r="Q409" s="3912"/>
      <c r="R409" s="3913"/>
      <c r="S409" s="3904" t="str">
        <f>$I409</f>
        <v>2.5.1.1.1</v>
      </c>
      <c r="T409" s="3914" t="s">
        <v>726</v>
      </c>
      <c r="U409" s="3906"/>
      <c r="V409" s="3419"/>
      <c r="W409" s="3420"/>
      <c r="X409" s="3420"/>
      <c r="Y409" s="3420"/>
      <c r="Z409" s="3420"/>
      <c r="AA409" s="3420"/>
      <c r="AB409" s="3420"/>
      <c r="AC409" s="3421"/>
      <c r="AD409" s="3419" t="s">
        <v>768</v>
      </c>
      <c r="AE409" s="3420"/>
      <c r="AF409" s="3420"/>
      <c r="AG409" s="3420"/>
      <c r="AH409" s="3420"/>
      <c r="AI409" s="3420"/>
      <c r="AJ409" s="3420"/>
      <c r="AK409" s="3420"/>
      <c r="AL409" s="3419"/>
      <c r="AM409" s="3420"/>
      <c r="AN409" s="3420"/>
      <c r="AO409" s="3420"/>
      <c r="AP409" s="3420"/>
      <c r="AQ409" s="3420"/>
      <c r="AR409" s="3420"/>
      <c r="AS409" s="3421"/>
      <c r="AT409" s="3419"/>
      <c r="AU409" s="3420"/>
      <c r="AV409" s="3420"/>
      <c r="AW409" s="3420"/>
      <c r="AX409" s="3420"/>
      <c r="AY409" s="3420"/>
      <c r="AZ409" s="3420"/>
      <c r="BA409" s="3421"/>
      <c r="BB409" s="3419"/>
      <c r="BC409" s="3420"/>
      <c r="BD409" s="3420"/>
      <c r="BE409" s="3420"/>
      <c r="BF409" s="3420"/>
      <c r="BG409" s="3420"/>
      <c r="BH409" s="3420"/>
      <c r="BI409" s="3421"/>
      <c r="BJ409" s="3419"/>
      <c r="BK409" s="3420"/>
      <c r="BL409" s="3420"/>
      <c r="BM409" s="3420"/>
      <c r="BN409" s="3420"/>
      <c r="BO409" s="3420"/>
      <c r="BP409" s="3420"/>
      <c r="BQ409" s="3421"/>
      <c r="BR409" s="3419"/>
      <c r="BS409" s="3420"/>
      <c r="BT409" s="3420"/>
      <c r="BU409" s="3420"/>
      <c r="BV409" s="3420"/>
      <c r="BW409" s="3420"/>
      <c r="BX409" s="3420"/>
      <c r="BY409" s="3421"/>
      <c r="BZ409" s="3419"/>
      <c r="CA409" s="3420"/>
      <c r="CB409" s="3420"/>
      <c r="CC409" s="3420"/>
      <c r="CD409" s="3420"/>
      <c r="CE409" s="3420"/>
      <c r="CF409" s="3420"/>
      <c r="CG409" s="3421"/>
      <c r="CH409" s="3419"/>
      <c r="CI409" s="3420"/>
      <c r="CJ409" s="3420"/>
      <c r="CK409" s="3420"/>
      <c r="CL409" s="3420"/>
      <c r="CM409" s="3420"/>
      <c r="CN409" s="3420"/>
      <c r="CO409" s="3421"/>
      <c r="CP409" s="3419"/>
      <c r="CQ409" s="3420"/>
      <c r="CR409" s="3420"/>
      <c r="CS409" s="3420"/>
      <c r="CT409" s="3420"/>
      <c r="CU409" s="3420"/>
      <c r="CV409" s="3420"/>
      <c r="CW409" s="3421"/>
      <c r="CX409" s="3419"/>
      <c r="CY409" s="3420"/>
      <c r="CZ409" s="3420"/>
      <c r="DA409" s="3420"/>
      <c r="DB409" s="3420"/>
      <c r="DC409" s="3420"/>
      <c r="DD409" s="3420"/>
      <c r="DE409" s="3421"/>
      <c r="DF409" s="3421"/>
      <c r="DG409" s="3907" t="s">
        <v>727</v>
      </c>
      <c r="DH409" s="3656"/>
      <c r="DI409" s="3908"/>
      <c r="DJ409" s="3908" t="str">
        <f>IF(T409="","",T409)</f>
        <v>Схема подключения теплопотребляющей установки к коллектору источника тепловой энергии</v>
      </c>
      <c r="DK409" s="3908"/>
      <c r="DL409" s="3908"/>
    </row>
    <row s="13188" customFormat="1" customHeight="1" ht="21">
      <c r="A410" s="3896"/>
      <c r="B410" s="3896"/>
      <c r="C410" s="3896"/>
      <c r="D410" s="3896"/>
      <c r="E410" s="3897"/>
      <c r="F410" s="3897" t="s">
        <v>90</v>
      </c>
      <c r="G410" s="3897"/>
      <c r="H410" s="3897"/>
      <c r="I410" s="3916"/>
      <c r="J410" s="3910" t="str">
        <f>I409&amp;".1"</f>
        <v>2.5.1.1.1.1</v>
      </c>
      <c r="K410" s="3896"/>
      <c r="L410" s="3899" t="s">
        <v>728</v>
      </c>
      <c r="M410" s="3647"/>
      <c r="N410" s="3647"/>
      <c r="O410" s="3911"/>
      <c r="P410" s="3912"/>
      <c r="Q410" s="3912">
        <v>1</v>
      </c>
      <c r="R410" s="3917"/>
      <c r="S410" s="3904" t="str">
        <f>$J410</f>
        <v>2.5.1.1.1.1</v>
      </c>
      <c r="T410" s="3918" t="s">
        <v>729</v>
      </c>
      <c r="U410" s="3906"/>
      <c r="V410" s="3419"/>
      <c r="W410" s="3420"/>
      <c r="X410" s="3420"/>
      <c r="Y410" s="3420"/>
      <c r="Z410" s="3420"/>
      <c r="AA410" s="3420"/>
      <c r="AB410" s="3420"/>
      <c r="AC410" s="3421"/>
      <c r="AD410" s="3419" t="s">
        <v>772</v>
      </c>
      <c r="AE410" s="3420"/>
      <c r="AF410" s="3420"/>
      <c r="AG410" s="3420"/>
      <c r="AH410" s="3420"/>
      <c r="AI410" s="3420"/>
      <c r="AJ410" s="3420"/>
      <c r="AK410" s="3420"/>
      <c r="AL410" s="3419"/>
      <c r="AM410" s="3420"/>
      <c r="AN410" s="3420"/>
      <c r="AO410" s="3420"/>
      <c r="AP410" s="3420"/>
      <c r="AQ410" s="3420"/>
      <c r="AR410" s="3420"/>
      <c r="AS410" s="3421"/>
      <c r="AT410" s="3419"/>
      <c r="AU410" s="3420"/>
      <c r="AV410" s="3420"/>
      <c r="AW410" s="3420"/>
      <c r="AX410" s="3420"/>
      <c r="AY410" s="3420"/>
      <c r="AZ410" s="3420"/>
      <c r="BA410" s="3421"/>
      <c r="BB410" s="3419"/>
      <c r="BC410" s="3420"/>
      <c r="BD410" s="3420"/>
      <c r="BE410" s="3420"/>
      <c r="BF410" s="3420"/>
      <c r="BG410" s="3420"/>
      <c r="BH410" s="3420"/>
      <c r="BI410" s="3421"/>
      <c r="BJ410" s="3419"/>
      <c r="BK410" s="3420"/>
      <c r="BL410" s="3420"/>
      <c r="BM410" s="3420"/>
      <c r="BN410" s="3420"/>
      <c r="BO410" s="3420"/>
      <c r="BP410" s="3420"/>
      <c r="BQ410" s="3421"/>
      <c r="BR410" s="3419"/>
      <c r="BS410" s="3420"/>
      <c r="BT410" s="3420"/>
      <c r="BU410" s="3420"/>
      <c r="BV410" s="3420"/>
      <c r="BW410" s="3420"/>
      <c r="BX410" s="3420"/>
      <c r="BY410" s="3421"/>
      <c r="BZ410" s="3419"/>
      <c r="CA410" s="3420"/>
      <c r="CB410" s="3420"/>
      <c r="CC410" s="3420"/>
      <c r="CD410" s="3420"/>
      <c r="CE410" s="3420"/>
      <c r="CF410" s="3420"/>
      <c r="CG410" s="3421"/>
      <c r="CH410" s="3419"/>
      <c r="CI410" s="3420"/>
      <c r="CJ410" s="3420"/>
      <c r="CK410" s="3420"/>
      <c r="CL410" s="3420"/>
      <c r="CM410" s="3420"/>
      <c r="CN410" s="3420"/>
      <c r="CO410" s="3421"/>
      <c r="CP410" s="3419"/>
      <c r="CQ410" s="3420"/>
      <c r="CR410" s="3420"/>
      <c r="CS410" s="3420"/>
      <c r="CT410" s="3420"/>
      <c r="CU410" s="3420"/>
      <c r="CV410" s="3420"/>
      <c r="CW410" s="3421"/>
      <c r="CX410" s="3419"/>
      <c r="CY410" s="3420"/>
      <c r="CZ410" s="3420"/>
      <c r="DA410" s="3420"/>
      <c r="DB410" s="3420"/>
      <c r="DC410" s="3420"/>
      <c r="DD410" s="3420"/>
      <c r="DE410" s="3421"/>
      <c r="DF410" s="3421"/>
      <c r="DG410" s="3907" t="s">
        <v>730</v>
      </c>
      <c r="DH410" s="3656"/>
      <c r="DI410" s="3908"/>
      <c r="DJ410" s="3908" t="str">
        <f>IF(T410="","",T410)</f>
        <v>Группа потребителей</v>
      </c>
      <c r="DK410" s="3908"/>
      <c r="DL410" s="3908"/>
    </row>
    <row s="13189" customFormat="1" customHeight="1" ht="21">
      <c r="A411" s="3896"/>
      <c r="B411" s="3896"/>
      <c r="C411" s="3896"/>
      <c r="D411" s="3896"/>
      <c r="E411" s="3897"/>
      <c r="F411" s="3897" t="s">
        <v>90</v>
      </c>
      <c r="G411" s="3897"/>
      <c r="H411" s="3897"/>
      <c r="I411" s="3916"/>
      <c r="J411" s="3916"/>
      <c r="K411" s="3910" t="str">
        <f>J410&amp;".1"</f>
        <v>2.5.1.1.1.1.1</v>
      </c>
      <c r="L411" s="3899" t="s">
        <v>731</v>
      </c>
      <c r="M411" s="3647"/>
      <c r="N411" s="3647"/>
      <c r="O411" s="3647"/>
      <c r="P411" s="3912"/>
      <c r="Q411" s="3912"/>
      <c r="R411" s="3917">
        <v>1</v>
      </c>
      <c r="S411" s="3904" t="str">
        <f>$K411</f>
        <v>2.5.1.1.1.1.1</v>
      </c>
      <c r="T411" s="3920" t="s">
        <v>770</v>
      </c>
      <c r="U411" s="3906"/>
      <c r="V411" s="3422"/>
      <c r="W411" s="3423"/>
      <c r="X411" s="3422"/>
      <c r="Y411" s="3424"/>
      <c r="Z411" s="3425"/>
      <c r="AA411" s="2871" t="s">
        <v>61</v>
      </c>
      <c r="AB411" s="3425"/>
      <c r="AC411" s="2871" t="s">
        <v>61</v>
      </c>
      <c r="AD411" s="3422">
        <v>3854.1</v>
      </c>
      <c r="AE411" s="3423"/>
      <c r="AF411" s="3422"/>
      <c r="AG411" s="3424"/>
      <c r="AH411" s="3425">
        <v>45292</v>
      </c>
      <c r="AI411" s="2871" t="s">
        <v>61</v>
      </c>
      <c r="AJ411" s="3425">
        <v>45473</v>
      </c>
      <c r="AK411" s="2871" t="s">
        <v>61</v>
      </c>
      <c r="AL411" s="3422">
        <v>4000</v>
      </c>
      <c r="AM411" s="3423"/>
      <c r="AN411" s="3422"/>
      <c r="AO411" s="3424"/>
      <c r="AP411" s="3425">
        <v>45474</v>
      </c>
      <c r="AQ411" s="2871" t="s">
        <v>61</v>
      </c>
      <c r="AR411" s="3425">
        <v>45657</v>
      </c>
      <c r="AS411" s="2871" t="s">
        <v>61</v>
      </c>
      <c r="AT411" s="3422">
        <v>4000</v>
      </c>
      <c r="AU411" s="3423"/>
      <c r="AV411" s="3422"/>
      <c r="AW411" s="3424"/>
      <c r="AX411" s="3425">
        <v>45658</v>
      </c>
      <c r="AY411" s="2871" t="s">
        <v>61</v>
      </c>
      <c r="AZ411" s="3425">
        <v>45838</v>
      </c>
      <c r="BA411" s="2871" t="s">
        <v>61</v>
      </c>
      <c r="BB411" s="3422">
        <v>4168</v>
      </c>
      <c r="BC411" s="3423"/>
      <c r="BD411" s="3422"/>
      <c r="BE411" s="3424"/>
      <c r="BF411" s="3425">
        <v>45839</v>
      </c>
      <c r="BG411" s="2871" t="s">
        <v>61</v>
      </c>
      <c r="BH411" s="3425">
        <v>46022</v>
      </c>
      <c r="BI411" s="2871" t="s">
        <v>61</v>
      </c>
      <c r="BJ411" s="3422">
        <v>4168</v>
      </c>
      <c r="BK411" s="3423"/>
      <c r="BL411" s="3422"/>
      <c r="BM411" s="3424"/>
      <c r="BN411" s="3425">
        <v>46023</v>
      </c>
      <c r="BO411" s="2871" t="s">
        <v>61</v>
      </c>
      <c r="BP411" s="3425">
        <v>46203</v>
      </c>
      <c r="BQ411" s="2871" t="s">
        <v>61</v>
      </c>
      <c r="BR411" s="3422">
        <v>4334.72</v>
      </c>
      <c r="BS411" s="3423"/>
      <c r="BT411" s="3422"/>
      <c r="BU411" s="3424"/>
      <c r="BV411" s="3425">
        <v>46204</v>
      </c>
      <c r="BW411" s="2871" t="s">
        <v>61</v>
      </c>
      <c r="BX411" s="3425">
        <v>46387</v>
      </c>
      <c r="BY411" s="2871" t="s">
        <v>61</v>
      </c>
      <c r="BZ411" s="3422">
        <v>4334.72</v>
      </c>
      <c r="CA411" s="3423"/>
      <c r="CB411" s="3422"/>
      <c r="CC411" s="3424"/>
      <c r="CD411" s="3425">
        <v>46388</v>
      </c>
      <c r="CE411" s="2871" t="s">
        <v>61</v>
      </c>
      <c r="CF411" s="3425">
        <v>46568</v>
      </c>
      <c r="CG411" s="2871" t="s">
        <v>61</v>
      </c>
      <c r="CH411" s="3422">
        <v>4508.11</v>
      </c>
      <c r="CI411" s="3423"/>
      <c r="CJ411" s="3422"/>
      <c r="CK411" s="3424"/>
      <c r="CL411" s="3425">
        <v>46569</v>
      </c>
      <c r="CM411" s="2871" t="s">
        <v>61</v>
      </c>
      <c r="CN411" s="3425">
        <v>46752</v>
      </c>
      <c r="CO411" s="2871" t="s">
        <v>61</v>
      </c>
      <c r="CP411" s="3422">
        <v>4508.11</v>
      </c>
      <c r="CQ411" s="3423"/>
      <c r="CR411" s="3422"/>
      <c r="CS411" s="3424"/>
      <c r="CT411" s="3425">
        <v>46753</v>
      </c>
      <c r="CU411" s="2871" t="s">
        <v>61</v>
      </c>
      <c r="CV411" s="3425">
        <v>46934</v>
      </c>
      <c r="CW411" s="2871" t="s">
        <v>61</v>
      </c>
      <c r="CX411" s="3422">
        <v>4688.43</v>
      </c>
      <c r="CY411" s="3423"/>
      <c r="CZ411" s="3422"/>
      <c r="DA411" s="3424"/>
      <c r="DB411" s="3425">
        <v>46935</v>
      </c>
      <c r="DC411" s="2871" t="s">
        <v>61</v>
      </c>
      <c r="DD411" s="3425">
        <v>47118</v>
      </c>
      <c r="DE411" s="2871" t="s">
        <v>61</v>
      </c>
      <c r="DF411" s="3423"/>
      <c r="DG411" s="3921" t="s">
        <v>732</v>
      </c>
      <c r="DH411" s="3656">
        <f>STRCHECKDATE(V412:DF412)</f>
      </c>
      <c r="DI411" s="3908"/>
      <c r="DJ411" s="3908" t="str">
        <f>IF(T411="","",T411)</f>
        <v>вода</v>
      </c>
      <c r="DK411" s="3908"/>
      <c r="DL411" s="3908"/>
    </row>
    <row s="13190" customFormat="1" customHeight="1" ht="0.75">
      <c r="A412" s="3896"/>
      <c r="B412" s="3896"/>
      <c r="C412" s="3896"/>
      <c r="D412" s="3896"/>
      <c r="E412" s="3897"/>
      <c r="F412" s="3897" t="s">
        <v>90</v>
      </c>
      <c r="G412" s="3897"/>
      <c r="H412" s="3897"/>
      <c r="I412" s="3916"/>
      <c r="J412" s="3916"/>
      <c r="K412" s="3910"/>
      <c r="L412" s="3899"/>
      <c r="M412" s="3647"/>
      <c r="N412" s="3647"/>
      <c r="O412" s="3647"/>
      <c r="P412" s="3912"/>
      <c r="Q412" s="3912"/>
      <c r="R412" s="3917"/>
      <c r="S412" s="3923"/>
      <c r="T412" s="3906"/>
      <c r="U412" s="3906"/>
      <c r="V412" s="3423"/>
      <c r="W412" s="3423"/>
      <c r="X412" s="3423"/>
      <c r="Y412" s="3427" t="str">
        <f>Z411&amp;"-"&amp;AB411</f>
        <v>-</v>
      </c>
      <c r="Z412" s="3428"/>
      <c r="AA412" s="2871"/>
      <c r="AB412" s="3428"/>
      <c r="AC412" s="2871"/>
      <c r="AD412" s="3423"/>
      <c r="AE412" s="3423"/>
      <c r="AF412" s="3423"/>
      <c r="AG412" s="3427" t="str">
        <f>AH411&amp;"-"&amp;AJ411</f>
        <v>45292-45473</v>
      </c>
      <c r="AH412" s="3428"/>
      <c r="AI412" s="2871"/>
      <c r="AJ412" s="3428"/>
      <c r="AK412" s="2871"/>
      <c r="AL412" s="3423"/>
      <c r="AM412" s="3423"/>
      <c r="AN412" s="3423"/>
      <c r="AO412" s="3427" t="str">
        <f>AP411&amp;"-"&amp;AR411</f>
        <v>45474-45657</v>
      </c>
      <c r="AP412" s="3428"/>
      <c r="AQ412" s="2871"/>
      <c r="AR412" s="3428"/>
      <c r="AS412" s="2871"/>
      <c r="AT412" s="3423"/>
      <c r="AU412" s="3423"/>
      <c r="AV412" s="3423"/>
      <c r="AW412" s="3427" t="str">
        <f>AX411&amp;"-"&amp;AZ411</f>
        <v>45658-45838</v>
      </c>
      <c r="AX412" s="3428"/>
      <c r="AY412" s="2871"/>
      <c r="AZ412" s="3428"/>
      <c r="BA412" s="2871"/>
      <c r="BB412" s="3423"/>
      <c r="BC412" s="3423"/>
      <c r="BD412" s="3423"/>
      <c r="BE412" s="3427" t="str">
        <f>BF411&amp;"-"&amp;BH411</f>
        <v>45839-46022</v>
      </c>
      <c r="BF412" s="3428"/>
      <c r="BG412" s="2871"/>
      <c r="BH412" s="3428"/>
      <c r="BI412" s="2871"/>
      <c r="BJ412" s="3423"/>
      <c r="BK412" s="3423"/>
      <c r="BL412" s="3423"/>
      <c r="BM412" s="3427" t="str">
        <f>BN411&amp;"-"&amp;BP411</f>
        <v>46023-46203</v>
      </c>
      <c r="BN412" s="3428"/>
      <c r="BO412" s="2871"/>
      <c r="BP412" s="3428"/>
      <c r="BQ412" s="2871"/>
      <c r="BR412" s="3423"/>
      <c r="BS412" s="3423"/>
      <c r="BT412" s="3423"/>
      <c r="BU412" s="3427" t="str">
        <f>BV411&amp;"-"&amp;BX411</f>
        <v>46204-46387</v>
      </c>
      <c r="BV412" s="3428"/>
      <c r="BW412" s="2871"/>
      <c r="BX412" s="3428"/>
      <c r="BY412" s="2871"/>
      <c r="BZ412" s="3423"/>
      <c r="CA412" s="3423"/>
      <c r="CB412" s="3423"/>
      <c r="CC412" s="3427" t="str">
        <f>CD411&amp;"-"&amp;CF411</f>
        <v>46388-46568</v>
      </c>
      <c r="CD412" s="3428"/>
      <c r="CE412" s="2871"/>
      <c r="CF412" s="3428"/>
      <c r="CG412" s="2871"/>
      <c r="CH412" s="3423"/>
      <c r="CI412" s="3423"/>
      <c r="CJ412" s="3423"/>
      <c r="CK412" s="3427" t="str">
        <f>CL411&amp;"-"&amp;CN411</f>
        <v>46569-46752</v>
      </c>
      <c r="CL412" s="3428"/>
      <c r="CM412" s="2871"/>
      <c r="CN412" s="3428"/>
      <c r="CO412" s="2871"/>
      <c r="CP412" s="3423"/>
      <c r="CQ412" s="3423"/>
      <c r="CR412" s="3423"/>
      <c r="CS412" s="3427" t="str">
        <f>CT411&amp;"-"&amp;CV411</f>
        <v>46753-46934</v>
      </c>
      <c r="CT412" s="3428"/>
      <c r="CU412" s="2871"/>
      <c r="CV412" s="3428"/>
      <c r="CW412" s="2871"/>
      <c r="CX412" s="3423"/>
      <c r="CY412" s="3423"/>
      <c r="CZ412" s="3423"/>
      <c r="DA412" s="3427" t="str">
        <f>DB411&amp;"-"&amp;DD411</f>
        <v>46935-47118</v>
      </c>
      <c r="DB412" s="3428"/>
      <c r="DC412" s="2871"/>
      <c r="DD412" s="3428"/>
      <c r="DE412" s="2871"/>
      <c r="DF412" s="3423"/>
      <c r="DG412" s="3924"/>
      <c r="DH412" s="3656"/>
      <c r="DI412" s="3908"/>
      <c r="DJ412" s="3908" t="str">
        <f>IF(T412="","",T412)</f>
        <v/>
      </c>
      <c r="DK412" s="3908"/>
      <c r="DL412" s="3908"/>
    </row>
    <row s="13191" customFormat="1" customHeight="1" ht="15">
      <c r="A413" s="3896"/>
      <c r="B413" s="3896"/>
      <c r="C413" s="3896"/>
      <c r="D413" s="3896"/>
      <c r="E413" s="3897"/>
      <c r="F413" s="3897" t="s">
        <v>90</v>
      </c>
      <c r="G413" s="3897"/>
      <c r="H413" s="3897"/>
      <c r="I413" s="3916"/>
      <c r="J413" s="3910"/>
      <c r="K413" s="3896"/>
      <c r="L413" s="3899"/>
      <c r="M413" s="3647"/>
      <c r="N413" s="3647"/>
      <c r="O413" s="3911"/>
      <c r="P413" s="3912"/>
      <c r="Q413" s="3912"/>
      <c r="R413" s="3913"/>
      <c r="S413" s="13192"/>
      <c r="T413" s="13193" t="s">
        <v>733</v>
      </c>
      <c r="U413" s="13194"/>
      <c r="V413" s="13195"/>
      <c r="W413" s="13196"/>
      <c r="X413" s="13197"/>
      <c r="Y413" s="13198"/>
      <c r="Z413" s="13199"/>
      <c r="AA413" s="13200"/>
      <c r="AB413" s="13201"/>
      <c r="AC413" s="13202"/>
      <c r="AD413" s="13203"/>
      <c r="AE413" s="13204"/>
      <c r="AF413" s="13205"/>
      <c r="AG413" s="13206"/>
      <c r="AH413" s="13207"/>
      <c r="AI413" s="13208"/>
      <c r="AJ413" s="13209"/>
      <c r="AK413" s="13210"/>
      <c r="AL413" s="13211"/>
      <c r="AM413" s="13212"/>
      <c r="AN413" s="13213"/>
      <c r="AO413" s="13214"/>
      <c r="AP413" s="13215"/>
      <c r="AQ413" s="13216"/>
      <c r="AR413" s="13217"/>
      <c r="AS413" s="13218"/>
      <c r="AT413" s="13219"/>
      <c r="AU413" s="13220"/>
      <c r="AV413" s="13221"/>
      <c r="AW413" s="13222"/>
      <c r="AX413" s="13223"/>
      <c r="AY413" s="13224"/>
      <c r="AZ413" s="13225"/>
      <c r="BA413" s="13226"/>
      <c r="BB413" s="13227"/>
      <c r="BC413" s="13228"/>
      <c r="BD413" s="13229"/>
      <c r="BE413" s="13230"/>
      <c r="BF413" s="13231"/>
      <c r="BG413" s="13232"/>
      <c r="BH413" s="13233"/>
      <c r="BI413" s="13234"/>
      <c r="BJ413" s="13235"/>
      <c r="BK413" s="13236"/>
      <c r="BL413" s="13237"/>
      <c r="BM413" s="13238"/>
      <c r="BN413" s="13239"/>
      <c r="BO413" s="13240"/>
      <c r="BP413" s="13241"/>
      <c r="BQ413" s="13242"/>
      <c r="BR413" s="13243"/>
      <c r="BS413" s="13244"/>
      <c r="BT413" s="13245"/>
      <c r="BU413" s="13246"/>
      <c r="BV413" s="13247"/>
      <c r="BW413" s="13248"/>
      <c r="BX413" s="13249"/>
      <c r="BY413" s="13250"/>
      <c r="BZ413" s="13251"/>
      <c r="CA413" s="13252"/>
      <c r="CB413" s="13253"/>
      <c r="CC413" s="13254"/>
      <c r="CD413" s="13255"/>
      <c r="CE413" s="13256"/>
      <c r="CF413" s="13257"/>
      <c r="CG413" s="13258"/>
      <c r="CH413" s="13259"/>
      <c r="CI413" s="13260"/>
      <c r="CJ413" s="13261"/>
      <c r="CK413" s="13262"/>
      <c r="CL413" s="13263"/>
      <c r="CM413" s="13264"/>
      <c r="CN413" s="13265"/>
      <c r="CO413" s="13266"/>
      <c r="CP413" s="13267"/>
      <c r="CQ413" s="13268"/>
      <c r="CR413" s="13269"/>
      <c r="CS413" s="13270"/>
      <c r="CT413" s="13271"/>
      <c r="CU413" s="13272"/>
      <c r="CV413" s="13273"/>
      <c r="CW413" s="13274"/>
      <c r="CX413" s="13275"/>
      <c r="CY413" s="13276"/>
      <c r="CZ413" s="13277"/>
      <c r="DA413" s="13278"/>
      <c r="DB413" s="13279"/>
      <c r="DC413" s="13280"/>
      <c r="DD413" s="13281"/>
      <c r="DE413" s="13282"/>
      <c r="DF413" s="13283"/>
      <c r="DG413" s="4018"/>
      <c r="DH413" s="3656"/>
      <c r="DI413" s="3908"/>
      <c r="DJ413" s="3908" t="str">
        <f>IF(T413="","",T413)</f>
        <v>Добавить вид теплоносителя (параметры теплоносителя)</v>
      </c>
      <c r="DK413" s="3908"/>
      <c r="DL413" s="3908"/>
    </row>
    <row s="13284" customFormat="1" customHeight="1" ht="15">
      <c r="A414" s="3896"/>
      <c r="B414" s="3896"/>
      <c r="C414" s="3896"/>
      <c r="D414" s="3896"/>
      <c r="E414" s="3897"/>
      <c r="F414" s="3897" t="s">
        <v>90</v>
      </c>
      <c r="G414" s="3897"/>
      <c r="H414" s="3897"/>
      <c r="I414" s="3910"/>
      <c r="J414" s="3896"/>
      <c r="K414" s="3896"/>
      <c r="L414" s="3899"/>
      <c r="M414" s="3647"/>
      <c r="N414" s="3911"/>
      <c r="O414" s="3911"/>
      <c r="P414" s="3912"/>
      <c r="Q414" s="3912"/>
      <c r="R414" s="3913"/>
      <c r="S414" s="13285"/>
      <c r="T414" s="13286" t="s">
        <v>734</v>
      </c>
      <c r="U414" s="13287"/>
      <c r="V414" s="13288"/>
      <c r="W414" s="13289"/>
      <c r="X414" s="13290"/>
      <c r="Y414" s="13291"/>
      <c r="Z414" s="13292"/>
      <c r="AA414" s="13293"/>
      <c r="AB414" s="13294"/>
      <c r="AC414" s="13295"/>
      <c r="AD414" s="13296"/>
      <c r="AE414" s="13297"/>
      <c r="AF414" s="13298"/>
      <c r="AG414" s="13299"/>
      <c r="AH414" s="13300"/>
      <c r="AI414" s="13301"/>
      <c r="AJ414" s="13302"/>
      <c r="AK414" s="13303"/>
      <c r="AL414" s="13304"/>
      <c r="AM414" s="13305"/>
      <c r="AN414" s="13306"/>
      <c r="AO414" s="13307"/>
      <c r="AP414" s="13308"/>
      <c r="AQ414" s="13309"/>
      <c r="AR414" s="13310"/>
      <c r="AS414" s="13311"/>
      <c r="AT414" s="13312"/>
      <c r="AU414" s="13313"/>
      <c r="AV414" s="13314"/>
      <c r="AW414" s="13315"/>
      <c r="AX414" s="13316"/>
      <c r="AY414" s="13317"/>
      <c r="AZ414" s="13318"/>
      <c r="BA414" s="13319"/>
      <c r="BB414" s="13320"/>
      <c r="BC414" s="13321"/>
      <c r="BD414" s="13322"/>
      <c r="BE414" s="13323"/>
      <c r="BF414" s="13324"/>
      <c r="BG414" s="13325"/>
      <c r="BH414" s="13326"/>
      <c r="BI414" s="13327"/>
      <c r="BJ414" s="13328"/>
      <c r="BK414" s="13329"/>
      <c r="BL414" s="13330"/>
      <c r="BM414" s="13331"/>
      <c r="BN414" s="13332"/>
      <c r="BO414" s="13333"/>
      <c r="BP414" s="13334"/>
      <c r="BQ414" s="13335"/>
      <c r="BR414" s="13336"/>
      <c r="BS414" s="13337"/>
      <c r="BT414" s="13338"/>
      <c r="BU414" s="13339"/>
      <c r="BV414" s="13340"/>
      <c r="BW414" s="13341"/>
      <c r="BX414" s="13342"/>
      <c r="BY414" s="13343"/>
      <c r="BZ414" s="13344"/>
      <c r="CA414" s="13345"/>
      <c r="CB414" s="13346"/>
      <c r="CC414" s="13347"/>
      <c r="CD414" s="13348"/>
      <c r="CE414" s="13349"/>
      <c r="CF414" s="13350"/>
      <c r="CG414" s="13351"/>
      <c r="CH414" s="13352"/>
      <c r="CI414" s="13353"/>
      <c r="CJ414" s="13354"/>
      <c r="CK414" s="13355"/>
      <c r="CL414" s="13356"/>
      <c r="CM414" s="13357"/>
      <c r="CN414" s="13358"/>
      <c r="CO414" s="13359"/>
      <c r="CP414" s="13360"/>
      <c r="CQ414" s="13361"/>
      <c r="CR414" s="13362"/>
      <c r="CS414" s="13363"/>
      <c r="CT414" s="13364"/>
      <c r="CU414" s="13365"/>
      <c r="CV414" s="13366"/>
      <c r="CW414" s="13367"/>
      <c r="CX414" s="13368"/>
      <c r="CY414" s="13369"/>
      <c r="CZ414" s="13370"/>
      <c r="DA414" s="13371"/>
      <c r="DB414" s="13372"/>
      <c r="DC414" s="13373"/>
      <c r="DD414" s="13374"/>
      <c r="DE414" s="13375"/>
      <c r="DF414" s="13376"/>
      <c r="DG414" s="13377"/>
      <c r="DH414" s="3656"/>
      <c r="DI414" s="3908"/>
      <c r="DJ414" s="3908" t="str">
        <f>IF(T414="","",T414)</f>
        <v>Добавить группу потребителей</v>
      </c>
      <c r="DK414" s="3908"/>
      <c r="DL414" s="3908"/>
    </row>
    <row s="13378" customFormat="1" customHeight="1" ht="14.25">
      <c r="A415" s="3896"/>
      <c r="B415" s="3896"/>
      <c r="C415" s="3896"/>
      <c r="D415" s="3896"/>
      <c r="E415" s="3897"/>
      <c r="F415" s="3897" t="s">
        <v>90</v>
      </c>
      <c r="G415" s="3897"/>
      <c r="H415" s="3898"/>
      <c r="I415" s="3896"/>
      <c r="J415" s="3896"/>
      <c r="K415" s="3896"/>
      <c r="L415" s="3899"/>
      <c r="M415" s="3900"/>
      <c r="N415" s="3900"/>
      <c r="O415" s="3647"/>
      <c r="P415" s="4114"/>
      <c r="Q415" s="4115"/>
      <c r="R415" s="4116"/>
      <c r="S415" s="13379"/>
      <c r="T415" s="13380" t="s">
        <v>735</v>
      </c>
      <c r="U415" s="13381"/>
      <c r="V415" s="13382"/>
      <c r="W415" s="13383"/>
      <c r="X415" s="13384"/>
      <c r="Y415" s="13385"/>
      <c r="Z415" s="13386"/>
      <c r="AA415" s="13387"/>
      <c r="AB415" s="13388"/>
      <c r="AC415" s="13389"/>
      <c r="AD415" s="13390"/>
      <c r="AE415" s="13391"/>
      <c r="AF415" s="13392"/>
      <c r="AG415" s="13393"/>
      <c r="AH415" s="13394"/>
      <c r="AI415" s="13395"/>
      <c r="AJ415" s="13396"/>
      <c r="AK415" s="13397"/>
      <c r="AL415" s="13398"/>
      <c r="AM415" s="13399"/>
      <c r="AN415" s="13400"/>
      <c r="AO415" s="13401"/>
      <c r="AP415" s="13402"/>
      <c r="AQ415" s="13403"/>
      <c r="AR415" s="13404"/>
      <c r="AS415" s="13405"/>
      <c r="AT415" s="13406"/>
      <c r="AU415" s="13407"/>
      <c r="AV415" s="13408"/>
      <c r="AW415" s="13409"/>
      <c r="AX415" s="13410"/>
      <c r="AY415" s="13411"/>
      <c r="AZ415" s="13412"/>
      <c r="BA415" s="13413"/>
      <c r="BB415" s="13414"/>
      <c r="BC415" s="13415"/>
      <c r="BD415" s="13416"/>
      <c r="BE415" s="13417"/>
      <c r="BF415" s="13418"/>
      <c r="BG415" s="13419"/>
      <c r="BH415" s="13420"/>
      <c r="BI415" s="13421"/>
      <c r="BJ415" s="13422"/>
      <c r="BK415" s="13423"/>
      <c r="BL415" s="13424"/>
      <c r="BM415" s="13425"/>
      <c r="BN415" s="13426"/>
      <c r="BO415" s="13427"/>
      <c r="BP415" s="13428"/>
      <c r="BQ415" s="13429"/>
      <c r="BR415" s="13430"/>
      <c r="BS415" s="13431"/>
      <c r="BT415" s="13432"/>
      <c r="BU415" s="13433"/>
      <c r="BV415" s="13434"/>
      <c r="BW415" s="13435"/>
      <c r="BX415" s="13436"/>
      <c r="BY415" s="13437"/>
      <c r="BZ415" s="13438"/>
      <c r="CA415" s="13439"/>
      <c r="CB415" s="13440"/>
      <c r="CC415" s="13441"/>
      <c r="CD415" s="13442"/>
      <c r="CE415" s="13443"/>
      <c r="CF415" s="13444"/>
      <c r="CG415" s="13445"/>
      <c r="CH415" s="13446"/>
      <c r="CI415" s="13447"/>
      <c r="CJ415" s="13448"/>
      <c r="CK415" s="13449"/>
      <c r="CL415" s="13450"/>
      <c r="CM415" s="13451"/>
      <c r="CN415" s="13452"/>
      <c r="CO415" s="13453"/>
      <c r="CP415" s="13454"/>
      <c r="CQ415" s="13455"/>
      <c r="CR415" s="13456"/>
      <c r="CS415" s="13457"/>
      <c r="CT415" s="13458"/>
      <c r="CU415" s="13459"/>
      <c r="CV415" s="13460"/>
      <c r="CW415" s="13461"/>
      <c r="CX415" s="13462"/>
      <c r="CY415" s="13463"/>
      <c r="CZ415" s="13464"/>
      <c r="DA415" s="13465"/>
      <c r="DB415" s="13466"/>
      <c r="DC415" s="13467"/>
      <c r="DD415" s="13468"/>
      <c r="DE415" s="13469"/>
      <c r="DF415" s="13470"/>
      <c r="DG415" s="13471"/>
      <c r="DH415" s="3656"/>
      <c r="DI415" s="3908"/>
      <c r="DJ415" s="3908" t="str">
        <f>IF(T415="","",T415)</f>
        <v>Добавить схему подключения</v>
      </c>
      <c r="DK415" s="3908"/>
      <c r="DL415" s="3908"/>
    </row>
    <row s="13472" customFormat="1" customHeight="1" ht="0.75">
      <c r="A416" s="4502"/>
      <c r="B416" s="4502"/>
      <c r="C416" s="4502"/>
      <c r="D416" s="4502"/>
      <c r="E416" s="3897"/>
      <c r="F416" s="3897" t="s">
        <v>90</v>
      </c>
      <c r="G416" s="3898"/>
      <c r="H416" s="4502"/>
      <c r="I416" s="4502"/>
      <c r="J416" s="4502"/>
      <c r="K416" s="4502"/>
      <c r="L416" s="4503"/>
      <c r="M416" s="4504"/>
      <c r="N416" s="4504"/>
      <c r="O416" s="3656"/>
      <c r="P416" s="4505"/>
      <c r="Q416" s="4506"/>
      <c r="R416" s="4505"/>
      <c r="S416" s="4507"/>
      <c r="T416" s="4508" t="s">
        <v>250</v>
      </c>
      <c r="U416" s="3645"/>
      <c r="V416" s="3645"/>
      <c r="W416" s="3645"/>
      <c r="X416" s="3645"/>
      <c r="Y416" s="3645"/>
      <c r="Z416" s="3645"/>
      <c r="AA416" s="3645"/>
      <c r="AB416" s="3645"/>
      <c r="AC416" s="3645"/>
      <c r="AD416" s="3645"/>
      <c r="AE416" s="3645"/>
      <c r="AF416" s="3645"/>
      <c r="AG416" s="3645"/>
      <c r="AH416" s="3645"/>
      <c r="AI416" s="3645"/>
      <c r="AJ416" s="3645"/>
      <c r="AK416" s="3645"/>
      <c r="AL416" s="3645"/>
      <c r="AM416" s="3645"/>
      <c r="AN416" s="3645"/>
      <c r="AO416" s="3645"/>
      <c r="AP416" s="3645"/>
      <c r="AQ416" s="3645"/>
      <c r="AR416" s="3645"/>
      <c r="AS416" s="3645"/>
      <c r="AT416" s="3645"/>
      <c r="AU416" s="3645"/>
      <c r="AV416" s="3645"/>
      <c r="AW416" s="3645"/>
      <c r="AX416" s="3645"/>
      <c r="AY416" s="3645"/>
      <c r="AZ416" s="3645"/>
      <c r="BA416" s="3645"/>
      <c r="BB416" s="3645"/>
      <c r="BC416" s="3645"/>
      <c r="BD416" s="3645"/>
      <c r="BE416" s="3645"/>
      <c r="BF416" s="3645"/>
      <c r="BG416" s="3645"/>
      <c r="BH416" s="3645"/>
      <c r="BI416" s="3645"/>
      <c r="BJ416" s="3645"/>
      <c r="BK416" s="3645"/>
      <c r="BL416" s="3645"/>
      <c r="BM416" s="3645"/>
      <c r="BN416" s="3645"/>
      <c r="BO416" s="3645"/>
      <c r="BP416" s="3645"/>
      <c r="BQ416" s="3645"/>
      <c r="BR416" s="3645"/>
      <c r="BS416" s="3645"/>
      <c r="BT416" s="3645"/>
      <c r="BU416" s="3645"/>
      <c r="BV416" s="3645"/>
      <c r="BW416" s="3645"/>
      <c r="BX416" s="3645"/>
      <c r="BY416" s="3645"/>
      <c r="BZ416" s="3645"/>
      <c r="CA416" s="3645"/>
      <c r="CB416" s="3645"/>
      <c r="CC416" s="3645"/>
      <c r="CD416" s="3645"/>
      <c r="CE416" s="3645"/>
      <c r="CF416" s="3645"/>
      <c r="CG416" s="3645"/>
      <c r="CH416" s="3645"/>
      <c r="CI416" s="3645"/>
      <c r="CJ416" s="3645"/>
      <c r="CK416" s="3645"/>
      <c r="CL416" s="3645"/>
      <c r="CM416" s="3645"/>
      <c r="CN416" s="3645"/>
      <c r="CO416" s="3645"/>
      <c r="CP416" s="3645"/>
      <c r="CQ416" s="3645"/>
      <c r="CR416" s="3645"/>
      <c r="CS416" s="3645"/>
      <c r="CT416" s="3645"/>
      <c r="CU416" s="3645"/>
      <c r="CV416" s="3645"/>
      <c r="CW416" s="3645"/>
      <c r="CX416" s="3645"/>
      <c r="CY416" s="3645"/>
      <c r="CZ416" s="3645"/>
      <c r="DA416" s="3645"/>
      <c r="DB416" s="3645"/>
      <c r="DC416" s="3645"/>
      <c r="DD416" s="3645"/>
      <c r="DE416" s="3645"/>
      <c r="DF416" s="3645"/>
      <c r="DG416" s="3645"/>
      <c r="DH416" s="3656"/>
      <c r="DI416" s="3908"/>
      <c r="DJ416" s="3908" t="str">
        <f>IF(T416="","",T416)</f>
        <v>Добавить источник для дифференциации</v>
      </c>
      <c r="DK416" s="3908"/>
      <c r="DL416" s="3908"/>
    </row>
    <row s="13473" customFormat="1" customHeight="1" ht="0.75">
      <c r="A417" s="4502"/>
      <c r="B417" s="4502"/>
      <c r="C417" s="4502"/>
      <c r="D417" s="4502"/>
      <c r="E417" s="3897"/>
      <c r="F417" s="3898" t="s">
        <v>90</v>
      </c>
      <c r="G417" s="4502"/>
      <c r="H417" s="4502"/>
      <c r="I417" s="4502"/>
      <c r="J417" s="4502"/>
      <c r="K417" s="4502"/>
      <c r="L417" s="4503"/>
      <c r="M417" s="4510"/>
      <c r="N417" s="4510"/>
      <c r="O417" s="3656"/>
      <c r="P417" s="4505"/>
      <c r="Q417" s="4506"/>
      <c r="R417" s="4505"/>
      <c r="S417" s="4511"/>
      <c r="T417" s="4512" t="s">
        <v>251</v>
      </c>
      <c r="U417" s="3646"/>
      <c r="V417" s="3646"/>
      <c r="W417" s="3646"/>
      <c r="X417" s="3646"/>
      <c r="Y417" s="3646"/>
      <c r="Z417" s="3646"/>
      <c r="AA417" s="3646"/>
      <c r="AB417" s="3646"/>
      <c r="AC417" s="3646"/>
      <c r="AD417" s="3646"/>
      <c r="AE417" s="3646"/>
      <c r="AF417" s="3646"/>
      <c r="AG417" s="3646"/>
      <c r="AH417" s="3646"/>
      <c r="AI417" s="3646"/>
      <c r="AJ417" s="3646"/>
      <c r="AK417" s="3646"/>
      <c r="AL417" s="3646"/>
      <c r="AM417" s="3646"/>
      <c r="AN417" s="3646"/>
      <c r="AO417" s="3646"/>
      <c r="AP417" s="3646"/>
      <c r="AQ417" s="3646"/>
      <c r="AR417" s="3646"/>
      <c r="AS417" s="3646"/>
      <c r="AT417" s="3646"/>
      <c r="AU417" s="3646"/>
      <c r="AV417" s="3646"/>
      <c r="AW417" s="3646"/>
      <c r="AX417" s="3646"/>
      <c r="AY417" s="3646"/>
      <c r="AZ417" s="3646"/>
      <c r="BA417" s="3646"/>
      <c r="BB417" s="3646"/>
      <c r="BC417" s="3646"/>
      <c r="BD417" s="3646"/>
      <c r="BE417" s="3646"/>
      <c r="BF417" s="3646"/>
      <c r="BG417" s="3646"/>
      <c r="BH417" s="3646"/>
      <c r="BI417" s="3646"/>
      <c r="BJ417" s="3646"/>
      <c r="BK417" s="3646"/>
      <c r="BL417" s="3646"/>
      <c r="BM417" s="3646"/>
      <c r="BN417" s="3646"/>
      <c r="BO417" s="3646"/>
      <c r="BP417" s="3646"/>
      <c r="BQ417" s="3646"/>
      <c r="BR417" s="3646"/>
      <c r="BS417" s="3646"/>
      <c r="BT417" s="3646"/>
      <c r="BU417" s="3646"/>
      <c r="BV417" s="3646"/>
      <c r="BW417" s="3646"/>
      <c r="BX417" s="3646"/>
      <c r="BY417" s="3646"/>
      <c r="BZ417" s="3646"/>
      <c r="CA417" s="3646"/>
      <c r="CB417" s="3646"/>
      <c r="CC417" s="3646"/>
      <c r="CD417" s="3646"/>
      <c r="CE417" s="3646"/>
      <c r="CF417" s="3646"/>
      <c r="CG417" s="3646"/>
      <c r="CH417" s="3646"/>
      <c r="CI417" s="3646"/>
      <c r="CJ417" s="3646"/>
      <c r="CK417" s="3646"/>
      <c r="CL417" s="3646"/>
      <c r="CM417" s="3646"/>
      <c r="CN417" s="3646"/>
      <c r="CO417" s="3646"/>
      <c r="CP417" s="3646"/>
      <c r="CQ417" s="3646"/>
      <c r="CR417" s="3646"/>
      <c r="CS417" s="3646"/>
      <c r="CT417" s="3646"/>
      <c r="CU417" s="3646"/>
      <c r="CV417" s="3646"/>
      <c r="CW417" s="3646"/>
      <c r="CX417" s="3646"/>
      <c r="CY417" s="3646"/>
      <c r="CZ417" s="3646"/>
      <c r="DA417" s="3646"/>
      <c r="DB417" s="3646"/>
      <c r="DC417" s="3646"/>
      <c r="DD417" s="3646"/>
      <c r="DE417" s="3646"/>
      <c r="DF417" s="3646"/>
      <c r="DG417" s="3646"/>
      <c r="DH417" s="3656"/>
      <c r="DI417" s="3908"/>
      <c r="DJ417" s="3908" t="str">
        <f>IF(T417="","",T417)</f>
        <v>Добавить централизованную систему для дифференциации</v>
      </c>
      <c r="DK417" s="3908"/>
      <c r="DL417" s="3908"/>
    </row>
    <row s="13474" customFormat="1" customHeight="1" ht="21">
      <c r="A418" s="3896"/>
      <c r="B418" s="3896" t="s">
        <v>352</v>
      </c>
      <c r="C418" s="3896"/>
      <c r="D418" s="3896"/>
      <c r="E418" s="3897"/>
      <c r="F418" s="3898" t="s">
        <v>91</v>
      </c>
      <c r="G418" s="3896"/>
      <c r="H418" s="3896"/>
      <c r="I418" s="3896"/>
      <c r="J418" s="3896"/>
      <c r="K418" s="3896"/>
      <c r="L418" s="3899"/>
      <c r="M418" s="3900"/>
      <c r="N418" s="3900"/>
      <c r="O418" s="3900"/>
      <c r="P418" s="4211"/>
      <c r="Q418" s="3902"/>
      <c r="R418" s="3903"/>
      <c r="S418" s="3904" t="str">
        <f>INDEX(PT_DIFFERENTIATION_NUM_TER,MATCH(B418,PT_DIFFERENTIATION_TER_ID,0))</f>
        <v>2.6</v>
      </c>
      <c r="T418" s="4212" t="s">
        <v>719</v>
      </c>
      <c r="U418" s="3906"/>
      <c r="V418" s="3414"/>
      <c r="W418" s="3415"/>
      <c r="X418" s="3415"/>
      <c r="Y418" s="3415"/>
      <c r="Z418" s="3415"/>
      <c r="AA418" s="3415"/>
      <c r="AB418" s="3415"/>
      <c r="AC418" s="3416"/>
      <c r="AD418" s="3414" t="str">
        <f>INDEX(PT_DIFFERENTIATION_TER,MATCH(B418,PT_DIFFERENTIATION_TER_ID,0))</f>
        <v>Территория 6</v>
      </c>
      <c r="AE418" s="3415"/>
      <c r="AF418" s="3415"/>
      <c r="AG418" s="3415"/>
      <c r="AH418" s="3415"/>
      <c r="AI418" s="3415"/>
      <c r="AJ418" s="3415"/>
      <c r="AK418" s="3415"/>
      <c r="AL418" s="3414"/>
      <c r="AM418" s="3415"/>
      <c r="AN418" s="3415"/>
      <c r="AO418" s="3415"/>
      <c r="AP418" s="3415"/>
      <c r="AQ418" s="3415"/>
      <c r="AR418" s="3415"/>
      <c r="AS418" s="3416"/>
      <c r="AT418" s="3414"/>
      <c r="AU418" s="3415"/>
      <c r="AV418" s="3415"/>
      <c r="AW418" s="3415"/>
      <c r="AX418" s="3415"/>
      <c r="AY418" s="3415"/>
      <c r="AZ418" s="3415"/>
      <c r="BA418" s="3416"/>
      <c r="BB418" s="3414"/>
      <c r="BC418" s="3415"/>
      <c r="BD418" s="3415"/>
      <c r="BE418" s="3415"/>
      <c r="BF418" s="3415"/>
      <c r="BG418" s="3415"/>
      <c r="BH418" s="3415"/>
      <c r="BI418" s="3416"/>
      <c r="BJ418" s="3414"/>
      <c r="BK418" s="3415"/>
      <c r="BL418" s="3415"/>
      <c r="BM418" s="3415"/>
      <c r="BN418" s="3415"/>
      <c r="BO418" s="3415"/>
      <c r="BP418" s="3415"/>
      <c r="BQ418" s="3416"/>
      <c r="BR418" s="3414"/>
      <c r="BS418" s="3415"/>
      <c r="BT418" s="3415"/>
      <c r="BU418" s="3415"/>
      <c r="BV418" s="3415"/>
      <c r="BW418" s="3415"/>
      <c r="BX418" s="3415"/>
      <c r="BY418" s="3416"/>
      <c r="BZ418" s="3414"/>
      <c r="CA418" s="3415"/>
      <c r="CB418" s="3415"/>
      <c r="CC418" s="3415"/>
      <c r="CD418" s="3415"/>
      <c r="CE418" s="3415"/>
      <c r="CF418" s="3415"/>
      <c r="CG418" s="3416"/>
      <c r="CH418" s="3414"/>
      <c r="CI418" s="3415"/>
      <c r="CJ418" s="3415"/>
      <c r="CK418" s="3415"/>
      <c r="CL418" s="3415"/>
      <c r="CM418" s="3415"/>
      <c r="CN418" s="3415"/>
      <c r="CO418" s="3416"/>
      <c r="CP418" s="3414"/>
      <c r="CQ418" s="3415"/>
      <c r="CR418" s="3415"/>
      <c r="CS418" s="3415"/>
      <c r="CT418" s="3415"/>
      <c r="CU418" s="3415"/>
      <c r="CV418" s="3415"/>
      <c r="CW418" s="3416"/>
      <c r="CX418" s="3414"/>
      <c r="CY418" s="3415"/>
      <c r="CZ418" s="3415"/>
      <c r="DA418" s="3415"/>
      <c r="DB418" s="3415"/>
      <c r="DC418" s="3415"/>
      <c r="DD418" s="3415"/>
      <c r="DE418" s="3416"/>
      <c r="DF418" s="3416"/>
      <c r="DG418" s="3907" t="s">
        <v>720</v>
      </c>
      <c r="DH418" s="3656"/>
      <c r="DI418" s="3908"/>
      <c r="DJ418" s="3908" t="str">
        <f>IF(T418="","",T418)</f>
        <v>Территория действия тарифа</v>
      </c>
      <c r="DK418" s="3908"/>
      <c r="DL418" s="3908"/>
    </row>
    <row s="13475" customFormat="1" customHeight="1" ht="23.25">
      <c r="A419" s="3896"/>
      <c r="B419" s="3896"/>
      <c r="C419" s="3896" t="s">
        <v>353</v>
      </c>
      <c r="D419" s="3896"/>
      <c r="E419" s="3897"/>
      <c r="F419" s="3897" t="s">
        <v>117</v>
      </c>
      <c r="G419" s="3898">
        <v>1</v>
      </c>
      <c r="H419" s="3896"/>
      <c r="I419" s="3896"/>
      <c r="J419" s="3896"/>
      <c r="K419" s="3896"/>
      <c r="L419" s="3899"/>
      <c r="M419" s="3900"/>
      <c r="N419" s="3900"/>
      <c r="O419" s="3900"/>
      <c r="P419" s="3901"/>
      <c r="Q419" s="3902"/>
      <c r="R419" s="3903"/>
      <c r="S419" s="3904" t="str">
        <f>INDEX(PT_DIFFERENTIATION_NUM_CS,MATCH(C419,PT_DIFFERENTIATION_CS_ID,0))</f>
        <v>2.6.1</v>
      </c>
      <c r="T419" s="4214" t="s">
        <v>721</v>
      </c>
      <c r="U419" s="3906"/>
      <c r="V419" s="3414"/>
      <c r="W419" s="3415"/>
      <c r="X419" s="3415"/>
      <c r="Y419" s="3415"/>
      <c r="Z419" s="3415"/>
      <c r="AA419" s="3415"/>
      <c r="AB419" s="3415"/>
      <c r="AC419" s="3416"/>
      <c r="AD419" s="3414" t="str">
        <f>INDEX(PT_DIFFERENTIATION_CS,MATCH(C419,PT_DIFFERENTIATION_CS_ID,0))</f>
        <v>без дифференциации</v>
      </c>
      <c r="AE419" s="3415"/>
      <c r="AF419" s="3415"/>
      <c r="AG419" s="3415"/>
      <c r="AH419" s="3415"/>
      <c r="AI419" s="3415"/>
      <c r="AJ419" s="3415"/>
      <c r="AK419" s="3415"/>
      <c r="AL419" s="3414"/>
      <c r="AM419" s="3415"/>
      <c r="AN419" s="3415"/>
      <c r="AO419" s="3415"/>
      <c r="AP419" s="3415"/>
      <c r="AQ419" s="3415"/>
      <c r="AR419" s="3415"/>
      <c r="AS419" s="3416"/>
      <c r="AT419" s="3414"/>
      <c r="AU419" s="3415"/>
      <c r="AV419" s="3415"/>
      <c r="AW419" s="3415"/>
      <c r="AX419" s="3415"/>
      <c r="AY419" s="3415"/>
      <c r="AZ419" s="3415"/>
      <c r="BA419" s="3416"/>
      <c r="BB419" s="3414"/>
      <c r="BC419" s="3415"/>
      <c r="BD419" s="3415"/>
      <c r="BE419" s="3415"/>
      <c r="BF419" s="3415"/>
      <c r="BG419" s="3415"/>
      <c r="BH419" s="3415"/>
      <c r="BI419" s="3416"/>
      <c r="BJ419" s="3414"/>
      <c r="BK419" s="3415"/>
      <c r="BL419" s="3415"/>
      <c r="BM419" s="3415"/>
      <c r="BN419" s="3415"/>
      <c r="BO419" s="3415"/>
      <c r="BP419" s="3415"/>
      <c r="BQ419" s="3416"/>
      <c r="BR419" s="3414"/>
      <c r="BS419" s="3415"/>
      <c r="BT419" s="3415"/>
      <c r="BU419" s="3415"/>
      <c r="BV419" s="3415"/>
      <c r="BW419" s="3415"/>
      <c r="BX419" s="3415"/>
      <c r="BY419" s="3416"/>
      <c r="BZ419" s="3414"/>
      <c r="CA419" s="3415"/>
      <c r="CB419" s="3415"/>
      <c r="CC419" s="3415"/>
      <c r="CD419" s="3415"/>
      <c r="CE419" s="3415"/>
      <c r="CF419" s="3415"/>
      <c r="CG419" s="3416"/>
      <c r="CH419" s="3414"/>
      <c r="CI419" s="3415"/>
      <c r="CJ419" s="3415"/>
      <c r="CK419" s="3415"/>
      <c r="CL419" s="3415"/>
      <c r="CM419" s="3415"/>
      <c r="CN419" s="3415"/>
      <c r="CO419" s="3416"/>
      <c r="CP419" s="3414"/>
      <c r="CQ419" s="3415"/>
      <c r="CR419" s="3415"/>
      <c r="CS419" s="3415"/>
      <c r="CT419" s="3415"/>
      <c r="CU419" s="3415"/>
      <c r="CV419" s="3415"/>
      <c r="CW419" s="3416"/>
      <c r="CX419" s="3414"/>
      <c r="CY419" s="3415"/>
      <c r="CZ419" s="3415"/>
      <c r="DA419" s="3415"/>
      <c r="DB419" s="3415"/>
      <c r="DC419" s="3415"/>
      <c r="DD419" s="3415"/>
      <c r="DE419" s="3416"/>
      <c r="DF419" s="3416"/>
      <c r="DG419" s="3907" t="s">
        <v>722</v>
      </c>
      <c r="DH419" s="3656"/>
      <c r="DI419" s="3908"/>
      <c r="DJ419" s="3908" t="str">
        <f>IF(T419="","",T419)</f>
        <v>Наименование системы теплоснабжения </v>
      </c>
      <c r="DK419" s="3908"/>
      <c r="DL419" s="3908"/>
    </row>
    <row s="13476" customFormat="1" customHeight="1" ht="21">
      <c r="A420" s="3896"/>
      <c r="B420" s="3896"/>
      <c r="C420" s="3896"/>
      <c r="D420" s="3896" t="s">
        <v>354</v>
      </c>
      <c r="E420" s="3897"/>
      <c r="F420" s="3897" t="s">
        <v>117</v>
      </c>
      <c r="G420" s="3897"/>
      <c r="H420" s="3898">
        <v>1</v>
      </c>
      <c r="I420" s="3896"/>
      <c r="J420" s="3896"/>
      <c r="K420" s="3896"/>
      <c r="L420" s="3899"/>
      <c r="M420" s="3900"/>
      <c r="N420" s="3900"/>
      <c r="O420" s="3900"/>
      <c r="P420" s="3901"/>
      <c r="Q420" s="3902"/>
      <c r="R420" s="3903"/>
      <c r="S420" s="3904" t="str">
        <f>INDEX(PT_DIFFERENTIATION_NUM_IST_TE,MATCH(D420,PT_DIFFERENTIATION_IST_TE_ID,0))</f>
        <v>2.6.1.1</v>
      </c>
      <c r="T420" s="3905" t="s">
        <v>723</v>
      </c>
      <c r="U420" s="3906"/>
      <c r="V420" s="3414"/>
      <c r="W420" s="3415"/>
      <c r="X420" s="3415"/>
      <c r="Y420" s="3415"/>
      <c r="Z420" s="3415"/>
      <c r="AA420" s="3415"/>
      <c r="AB420" s="3415"/>
      <c r="AC420" s="3416"/>
      <c r="AD420" s="3414" t="str">
        <f>INDEX(PT_DIFFERENTIATION_IST_TE,MATCH(D420,PT_DIFFERENTIATION_IST_TE_ID,0))</f>
        <v>пгт Кильдинстрой</v>
      </c>
      <c r="AE420" s="3415"/>
      <c r="AF420" s="3415"/>
      <c r="AG420" s="3415"/>
      <c r="AH420" s="3415"/>
      <c r="AI420" s="3415"/>
      <c r="AJ420" s="3415"/>
      <c r="AK420" s="3415"/>
      <c r="AL420" s="3414"/>
      <c r="AM420" s="3415"/>
      <c r="AN420" s="3415"/>
      <c r="AO420" s="3415"/>
      <c r="AP420" s="3415"/>
      <c r="AQ420" s="3415"/>
      <c r="AR420" s="3415"/>
      <c r="AS420" s="3416"/>
      <c r="AT420" s="3414"/>
      <c r="AU420" s="3415"/>
      <c r="AV420" s="3415"/>
      <c r="AW420" s="3415"/>
      <c r="AX420" s="3415"/>
      <c r="AY420" s="3415"/>
      <c r="AZ420" s="3415"/>
      <c r="BA420" s="3416"/>
      <c r="BB420" s="3414"/>
      <c r="BC420" s="3415"/>
      <c r="BD420" s="3415"/>
      <c r="BE420" s="3415"/>
      <c r="BF420" s="3415"/>
      <c r="BG420" s="3415"/>
      <c r="BH420" s="3415"/>
      <c r="BI420" s="3416"/>
      <c r="BJ420" s="3414"/>
      <c r="BK420" s="3415"/>
      <c r="BL420" s="3415"/>
      <c r="BM420" s="3415"/>
      <c r="BN420" s="3415"/>
      <c r="BO420" s="3415"/>
      <c r="BP420" s="3415"/>
      <c r="BQ420" s="3416"/>
      <c r="BR420" s="3414"/>
      <c r="BS420" s="3415"/>
      <c r="BT420" s="3415"/>
      <c r="BU420" s="3415"/>
      <c r="BV420" s="3415"/>
      <c r="BW420" s="3415"/>
      <c r="BX420" s="3415"/>
      <c r="BY420" s="3416"/>
      <c r="BZ420" s="3414"/>
      <c r="CA420" s="3415"/>
      <c r="CB420" s="3415"/>
      <c r="CC420" s="3415"/>
      <c r="CD420" s="3415"/>
      <c r="CE420" s="3415"/>
      <c r="CF420" s="3415"/>
      <c r="CG420" s="3416"/>
      <c r="CH420" s="3414"/>
      <c r="CI420" s="3415"/>
      <c r="CJ420" s="3415"/>
      <c r="CK420" s="3415"/>
      <c r="CL420" s="3415"/>
      <c r="CM420" s="3415"/>
      <c r="CN420" s="3415"/>
      <c r="CO420" s="3416"/>
      <c r="CP420" s="3414"/>
      <c r="CQ420" s="3415"/>
      <c r="CR420" s="3415"/>
      <c r="CS420" s="3415"/>
      <c r="CT420" s="3415"/>
      <c r="CU420" s="3415"/>
      <c r="CV420" s="3415"/>
      <c r="CW420" s="3416"/>
      <c r="CX420" s="3414"/>
      <c r="CY420" s="3415"/>
      <c r="CZ420" s="3415"/>
      <c r="DA420" s="3415"/>
      <c r="DB420" s="3415"/>
      <c r="DC420" s="3415"/>
      <c r="DD420" s="3415"/>
      <c r="DE420" s="3416"/>
      <c r="DF420" s="3416"/>
      <c r="DG420" s="3907" t="s">
        <v>724</v>
      </c>
      <c r="DH420" s="3656"/>
      <c r="DI420" s="3908"/>
      <c r="DJ420" s="3908" t="str">
        <f>IF(T420="","",T420)</f>
        <v>Источник тепловой энергии  </v>
      </c>
      <c r="DK420" s="3908"/>
      <c r="DL420" s="3908"/>
    </row>
    <row s="13477" customFormat="1" customHeight="1" ht="47.25">
      <c r="A421" s="3896"/>
      <c r="B421" s="3896"/>
      <c r="C421" s="3896"/>
      <c r="D421" s="3896"/>
      <c r="E421" s="3897"/>
      <c r="F421" s="3897" t="s">
        <v>117</v>
      </c>
      <c r="G421" s="3897"/>
      <c r="H421" s="3897"/>
      <c r="I421" s="3910" t="str">
        <f>S420&amp;".1"</f>
        <v>2.6.1.1.1</v>
      </c>
      <c r="J421" s="3896"/>
      <c r="K421" s="3896"/>
      <c r="L421" s="3899" t="s">
        <v>725</v>
      </c>
      <c r="M421" s="3647"/>
      <c r="N421" s="3911"/>
      <c r="O421" s="3911"/>
      <c r="P421" s="3912">
        <v>1</v>
      </c>
      <c r="Q421" s="3912"/>
      <c r="R421" s="3913"/>
      <c r="S421" s="3904" t="str">
        <f>$I421</f>
        <v>2.6.1.1.1</v>
      </c>
      <c r="T421" s="3914" t="s">
        <v>726</v>
      </c>
      <c r="U421" s="3906"/>
      <c r="V421" s="3419"/>
      <c r="W421" s="3420"/>
      <c r="X421" s="3420"/>
      <c r="Y421" s="3420"/>
      <c r="Z421" s="3420"/>
      <c r="AA421" s="3420"/>
      <c r="AB421" s="3420"/>
      <c r="AC421" s="3421"/>
      <c r="AD421" s="3419" t="s">
        <v>768</v>
      </c>
      <c r="AE421" s="3420"/>
      <c r="AF421" s="3420"/>
      <c r="AG421" s="3420"/>
      <c r="AH421" s="3420"/>
      <c r="AI421" s="3420"/>
      <c r="AJ421" s="3420"/>
      <c r="AK421" s="3420"/>
      <c r="AL421" s="3419"/>
      <c r="AM421" s="3420"/>
      <c r="AN421" s="3420"/>
      <c r="AO421" s="3420"/>
      <c r="AP421" s="3420"/>
      <c r="AQ421" s="3420"/>
      <c r="AR421" s="3420"/>
      <c r="AS421" s="3421"/>
      <c r="AT421" s="3419"/>
      <c r="AU421" s="3420"/>
      <c r="AV421" s="3420"/>
      <c r="AW421" s="3420"/>
      <c r="AX421" s="3420"/>
      <c r="AY421" s="3420"/>
      <c r="AZ421" s="3420"/>
      <c r="BA421" s="3421"/>
      <c r="BB421" s="3419"/>
      <c r="BC421" s="3420"/>
      <c r="BD421" s="3420"/>
      <c r="BE421" s="3420"/>
      <c r="BF421" s="3420"/>
      <c r="BG421" s="3420"/>
      <c r="BH421" s="3420"/>
      <c r="BI421" s="3421"/>
      <c r="BJ421" s="3419"/>
      <c r="BK421" s="3420"/>
      <c r="BL421" s="3420"/>
      <c r="BM421" s="3420"/>
      <c r="BN421" s="3420"/>
      <c r="BO421" s="3420"/>
      <c r="BP421" s="3420"/>
      <c r="BQ421" s="3421"/>
      <c r="BR421" s="3419"/>
      <c r="BS421" s="3420"/>
      <c r="BT421" s="3420"/>
      <c r="BU421" s="3420"/>
      <c r="BV421" s="3420"/>
      <c r="BW421" s="3420"/>
      <c r="BX421" s="3420"/>
      <c r="BY421" s="3421"/>
      <c r="BZ421" s="3419"/>
      <c r="CA421" s="3420"/>
      <c r="CB421" s="3420"/>
      <c r="CC421" s="3420"/>
      <c r="CD421" s="3420"/>
      <c r="CE421" s="3420"/>
      <c r="CF421" s="3420"/>
      <c r="CG421" s="3421"/>
      <c r="CH421" s="3419"/>
      <c r="CI421" s="3420"/>
      <c r="CJ421" s="3420"/>
      <c r="CK421" s="3420"/>
      <c r="CL421" s="3420"/>
      <c r="CM421" s="3420"/>
      <c r="CN421" s="3420"/>
      <c r="CO421" s="3421"/>
      <c r="CP421" s="3419"/>
      <c r="CQ421" s="3420"/>
      <c r="CR421" s="3420"/>
      <c r="CS421" s="3420"/>
      <c r="CT421" s="3420"/>
      <c r="CU421" s="3420"/>
      <c r="CV421" s="3420"/>
      <c r="CW421" s="3421"/>
      <c r="CX421" s="3419"/>
      <c r="CY421" s="3420"/>
      <c r="CZ421" s="3420"/>
      <c r="DA421" s="3420"/>
      <c r="DB421" s="3420"/>
      <c r="DC421" s="3420"/>
      <c r="DD421" s="3420"/>
      <c r="DE421" s="3421"/>
      <c r="DF421" s="3421"/>
      <c r="DG421" s="3907" t="s">
        <v>727</v>
      </c>
      <c r="DH421" s="3656"/>
      <c r="DI421" s="3908"/>
      <c r="DJ421" s="3908" t="str">
        <f>IF(T421="","",T421)</f>
        <v>Схема подключения теплопотребляющей установки к коллектору источника тепловой энергии</v>
      </c>
      <c r="DK421" s="3908"/>
      <c r="DL421" s="3908"/>
    </row>
    <row s="13478" customFormat="1" customHeight="1" ht="21">
      <c r="A422" s="3896"/>
      <c r="B422" s="3896"/>
      <c r="C422" s="3896"/>
      <c r="D422" s="3896"/>
      <c r="E422" s="3897"/>
      <c r="F422" s="3897" t="s">
        <v>117</v>
      </c>
      <c r="G422" s="3897"/>
      <c r="H422" s="3897"/>
      <c r="I422" s="3916"/>
      <c r="J422" s="3910" t="str">
        <f>I421&amp;".1"</f>
        <v>2.6.1.1.1.1</v>
      </c>
      <c r="K422" s="3896"/>
      <c r="L422" s="3899" t="s">
        <v>728</v>
      </c>
      <c r="M422" s="3647"/>
      <c r="N422" s="3647"/>
      <c r="O422" s="3911"/>
      <c r="P422" s="3912"/>
      <c r="Q422" s="3912">
        <v>1</v>
      </c>
      <c r="R422" s="3917"/>
      <c r="S422" s="3904" t="str">
        <f>$J422</f>
        <v>2.6.1.1.1.1</v>
      </c>
      <c r="T422" s="3918" t="s">
        <v>729</v>
      </c>
      <c r="U422" s="3906"/>
      <c r="V422" s="3419"/>
      <c r="W422" s="3420"/>
      <c r="X422" s="3420"/>
      <c r="Y422" s="3420"/>
      <c r="Z422" s="3420"/>
      <c r="AA422" s="3420"/>
      <c r="AB422" s="3420"/>
      <c r="AC422" s="3421"/>
      <c r="AD422" s="3419" t="s">
        <v>772</v>
      </c>
      <c r="AE422" s="3420"/>
      <c r="AF422" s="3420"/>
      <c r="AG422" s="3420"/>
      <c r="AH422" s="3420"/>
      <c r="AI422" s="3420"/>
      <c r="AJ422" s="3420"/>
      <c r="AK422" s="3420"/>
      <c r="AL422" s="3419"/>
      <c r="AM422" s="3420"/>
      <c r="AN422" s="3420"/>
      <c r="AO422" s="3420"/>
      <c r="AP422" s="3420"/>
      <c r="AQ422" s="3420"/>
      <c r="AR422" s="3420"/>
      <c r="AS422" s="3421"/>
      <c r="AT422" s="3419"/>
      <c r="AU422" s="3420"/>
      <c r="AV422" s="3420"/>
      <c r="AW422" s="3420"/>
      <c r="AX422" s="3420"/>
      <c r="AY422" s="3420"/>
      <c r="AZ422" s="3420"/>
      <c r="BA422" s="3421"/>
      <c r="BB422" s="3419"/>
      <c r="BC422" s="3420"/>
      <c r="BD422" s="3420"/>
      <c r="BE422" s="3420"/>
      <c r="BF422" s="3420"/>
      <c r="BG422" s="3420"/>
      <c r="BH422" s="3420"/>
      <c r="BI422" s="3421"/>
      <c r="BJ422" s="3419"/>
      <c r="BK422" s="3420"/>
      <c r="BL422" s="3420"/>
      <c r="BM422" s="3420"/>
      <c r="BN422" s="3420"/>
      <c r="BO422" s="3420"/>
      <c r="BP422" s="3420"/>
      <c r="BQ422" s="3421"/>
      <c r="BR422" s="3419"/>
      <c r="BS422" s="3420"/>
      <c r="BT422" s="3420"/>
      <c r="BU422" s="3420"/>
      <c r="BV422" s="3420"/>
      <c r="BW422" s="3420"/>
      <c r="BX422" s="3420"/>
      <c r="BY422" s="3421"/>
      <c r="BZ422" s="3419"/>
      <c r="CA422" s="3420"/>
      <c r="CB422" s="3420"/>
      <c r="CC422" s="3420"/>
      <c r="CD422" s="3420"/>
      <c r="CE422" s="3420"/>
      <c r="CF422" s="3420"/>
      <c r="CG422" s="3421"/>
      <c r="CH422" s="3419"/>
      <c r="CI422" s="3420"/>
      <c r="CJ422" s="3420"/>
      <c r="CK422" s="3420"/>
      <c r="CL422" s="3420"/>
      <c r="CM422" s="3420"/>
      <c r="CN422" s="3420"/>
      <c r="CO422" s="3421"/>
      <c r="CP422" s="3419"/>
      <c r="CQ422" s="3420"/>
      <c r="CR422" s="3420"/>
      <c r="CS422" s="3420"/>
      <c r="CT422" s="3420"/>
      <c r="CU422" s="3420"/>
      <c r="CV422" s="3420"/>
      <c r="CW422" s="3421"/>
      <c r="CX422" s="3419"/>
      <c r="CY422" s="3420"/>
      <c r="CZ422" s="3420"/>
      <c r="DA422" s="3420"/>
      <c r="DB422" s="3420"/>
      <c r="DC422" s="3420"/>
      <c r="DD422" s="3420"/>
      <c r="DE422" s="3421"/>
      <c r="DF422" s="3421"/>
      <c r="DG422" s="3907" t="s">
        <v>730</v>
      </c>
      <c r="DH422" s="3656"/>
      <c r="DI422" s="3908"/>
      <c r="DJ422" s="3908" t="str">
        <f>IF(T422="","",T422)</f>
        <v>Группа потребителей</v>
      </c>
      <c r="DK422" s="3908"/>
      <c r="DL422" s="3908"/>
    </row>
    <row s="13479" customFormat="1" customHeight="1" ht="21">
      <c r="A423" s="3896"/>
      <c r="B423" s="3896"/>
      <c r="C423" s="3896"/>
      <c r="D423" s="3896"/>
      <c r="E423" s="3897"/>
      <c r="F423" s="3897" t="s">
        <v>117</v>
      </c>
      <c r="G423" s="3897"/>
      <c r="H423" s="3897"/>
      <c r="I423" s="3916"/>
      <c r="J423" s="3916"/>
      <c r="K423" s="3910" t="str">
        <f>J422&amp;".1"</f>
        <v>2.6.1.1.1.1.1</v>
      </c>
      <c r="L423" s="3899" t="s">
        <v>731</v>
      </c>
      <c r="M423" s="3647"/>
      <c r="N423" s="3647"/>
      <c r="O423" s="3647"/>
      <c r="P423" s="3912"/>
      <c r="Q423" s="3912"/>
      <c r="R423" s="3917">
        <v>1</v>
      </c>
      <c r="S423" s="3904" t="str">
        <f>$K423</f>
        <v>2.6.1.1.1.1.1</v>
      </c>
      <c r="T423" s="3920" t="s">
        <v>770</v>
      </c>
      <c r="U423" s="3906"/>
      <c r="V423" s="3422"/>
      <c r="W423" s="3423"/>
      <c r="X423" s="3422"/>
      <c r="Y423" s="3424"/>
      <c r="Z423" s="3425"/>
      <c r="AA423" s="2871" t="s">
        <v>61</v>
      </c>
      <c r="AB423" s="3425"/>
      <c r="AC423" s="2871" t="s">
        <v>61</v>
      </c>
      <c r="AD423" s="3422">
        <v>3804.36</v>
      </c>
      <c r="AE423" s="3423"/>
      <c r="AF423" s="3422"/>
      <c r="AG423" s="3424"/>
      <c r="AH423" s="3425">
        <v>45292</v>
      </c>
      <c r="AI423" s="2871" t="s">
        <v>61</v>
      </c>
      <c r="AJ423" s="3425">
        <v>45473</v>
      </c>
      <c r="AK423" s="2871" t="s">
        <v>61</v>
      </c>
      <c r="AL423" s="3422">
        <v>4000</v>
      </c>
      <c r="AM423" s="3423"/>
      <c r="AN423" s="3422"/>
      <c r="AO423" s="3424"/>
      <c r="AP423" s="3425">
        <v>45474</v>
      </c>
      <c r="AQ423" s="2871" t="s">
        <v>61</v>
      </c>
      <c r="AR423" s="3425">
        <v>45657</v>
      </c>
      <c r="AS423" s="2871" t="s">
        <v>61</v>
      </c>
      <c r="AT423" s="3422">
        <v>4000</v>
      </c>
      <c r="AU423" s="3423"/>
      <c r="AV423" s="3422"/>
      <c r="AW423" s="3424"/>
      <c r="AX423" s="3425">
        <v>45658</v>
      </c>
      <c r="AY423" s="2871" t="s">
        <v>61</v>
      </c>
      <c r="AZ423" s="3425">
        <v>45838</v>
      </c>
      <c r="BA423" s="2871" t="s">
        <v>61</v>
      </c>
      <c r="BB423" s="3422">
        <v>4168</v>
      </c>
      <c r="BC423" s="3423"/>
      <c r="BD423" s="3422"/>
      <c r="BE423" s="3424"/>
      <c r="BF423" s="3425">
        <v>45839</v>
      </c>
      <c r="BG423" s="2871" t="s">
        <v>61</v>
      </c>
      <c r="BH423" s="3425">
        <v>46022</v>
      </c>
      <c r="BI423" s="2871" t="s">
        <v>61</v>
      </c>
      <c r="BJ423" s="3422">
        <v>4168</v>
      </c>
      <c r="BK423" s="3423"/>
      <c r="BL423" s="3422"/>
      <c r="BM423" s="3424"/>
      <c r="BN423" s="3425">
        <v>46023</v>
      </c>
      <c r="BO423" s="2871" t="s">
        <v>61</v>
      </c>
      <c r="BP423" s="3425">
        <v>46203</v>
      </c>
      <c r="BQ423" s="2871" t="s">
        <v>61</v>
      </c>
      <c r="BR423" s="3422">
        <v>4334.72</v>
      </c>
      <c r="BS423" s="3423"/>
      <c r="BT423" s="3422"/>
      <c r="BU423" s="3424"/>
      <c r="BV423" s="3425">
        <v>46204</v>
      </c>
      <c r="BW423" s="2871" t="s">
        <v>61</v>
      </c>
      <c r="BX423" s="3425">
        <v>46387</v>
      </c>
      <c r="BY423" s="2871" t="s">
        <v>61</v>
      </c>
      <c r="BZ423" s="3422">
        <v>4334.72</v>
      </c>
      <c r="CA423" s="3423"/>
      <c r="CB423" s="3422"/>
      <c r="CC423" s="3424"/>
      <c r="CD423" s="3425">
        <v>46388</v>
      </c>
      <c r="CE423" s="2871" t="s">
        <v>61</v>
      </c>
      <c r="CF423" s="3425">
        <v>46568</v>
      </c>
      <c r="CG423" s="2871" t="s">
        <v>61</v>
      </c>
      <c r="CH423" s="3422">
        <v>4508.11</v>
      </c>
      <c r="CI423" s="3423"/>
      <c r="CJ423" s="3422"/>
      <c r="CK423" s="3424"/>
      <c r="CL423" s="3425">
        <v>46569</v>
      </c>
      <c r="CM423" s="2871" t="s">
        <v>61</v>
      </c>
      <c r="CN423" s="3425">
        <v>46752</v>
      </c>
      <c r="CO423" s="2871" t="s">
        <v>61</v>
      </c>
      <c r="CP423" s="3422">
        <v>4508.11</v>
      </c>
      <c r="CQ423" s="3423"/>
      <c r="CR423" s="3422"/>
      <c r="CS423" s="3424"/>
      <c r="CT423" s="3425">
        <v>46753</v>
      </c>
      <c r="CU423" s="2871" t="s">
        <v>61</v>
      </c>
      <c r="CV423" s="3425">
        <v>46934</v>
      </c>
      <c r="CW423" s="2871" t="s">
        <v>61</v>
      </c>
      <c r="CX423" s="3422">
        <v>4688.43</v>
      </c>
      <c r="CY423" s="3423"/>
      <c r="CZ423" s="3422"/>
      <c r="DA423" s="3424"/>
      <c r="DB423" s="3425">
        <v>46935</v>
      </c>
      <c r="DC423" s="2871" t="s">
        <v>61</v>
      </c>
      <c r="DD423" s="3425">
        <v>47118</v>
      </c>
      <c r="DE423" s="2871" t="s">
        <v>61</v>
      </c>
      <c r="DF423" s="3423"/>
      <c r="DG423" s="3921" t="s">
        <v>732</v>
      </c>
      <c r="DH423" s="3656">
        <f>STRCHECKDATE(V424:DF424)</f>
      </c>
      <c r="DI423" s="3908"/>
      <c r="DJ423" s="3908" t="str">
        <f>IF(T423="","",T423)</f>
        <v>вода</v>
      </c>
      <c r="DK423" s="3908"/>
      <c r="DL423" s="3908"/>
    </row>
    <row s="13480" customFormat="1" customHeight="1" ht="0.75">
      <c r="A424" s="3896"/>
      <c r="B424" s="3896"/>
      <c r="C424" s="3896"/>
      <c r="D424" s="3896"/>
      <c r="E424" s="3897"/>
      <c r="F424" s="3897" t="s">
        <v>117</v>
      </c>
      <c r="G424" s="3897"/>
      <c r="H424" s="3897"/>
      <c r="I424" s="3916"/>
      <c r="J424" s="3916"/>
      <c r="K424" s="3910"/>
      <c r="L424" s="3899"/>
      <c r="M424" s="3647"/>
      <c r="N424" s="3647"/>
      <c r="O424" s="3647"/>
      <c r="P424" s="3912"/>
      <c r="Q424" s="3912"/>
      <c r="R424" s="3917"/>
      <c r="S424" s="3923"/>
      <c r="T424" s="3906"/>
      <c r="U424" s="3906"/>
      <c r="V424" s="3423"/>
      <c r="W424" s="3423"/>
      <c r="X424" s="3423"/>
      <c r="Y424" s="3427" t="str">
        <f>Z423&amp;"-"&amp;AB423</f>
        <v>-</v>
      </c>
      <c r="Z424" s="3428"/>
      <c r="AA424" s="2871"/>
      <c r="AB424" s="3428"/>
      <c r="AC424" s="2871"/>
      <c r="AD424" s="3423"/>
      <c r="AE424" s="3423"/>
      <c r="AF424" s="3423"/>
      <c r="AG424" s="3427" t="str">
        <f>AH423&amp;"-"&amp;AJ423</f>
        <v>45292-45473</v>
      </c>
      <c r="AH424" s="3428"/>
      <c r="AI424" s="2871"/>
      <c r="AJ424" s="3428"/>
      <c r="AK424" s="2871"/>
      <c r="AL424" s="3423"/>
      <c r="AM424" s="3423"/>
      <c r="AN424" s="3423"/>
      <c r="AO424" s="3427" t="str">
        <f>AP423&amp;"-"&amp;AR423</f>
        <v>45474-45657</v>
      </c>
      <c r="AP424" s="3428"/>
      <c r="AQ424" s="2871"/>
      <c r="AR424" s="3428"/>
      <c r="AS424" s="2871"/>
      <c r="AT424" s="3423"/>
      <c r="AU424" s="3423"/>
      <c r="AV424" s="3423"/>
      <c r="AW424" s="3427" t="str">
        <f>AX423&amp;"-"&amp;AZ423</f>
        <v>45658-45838</v>
      </c>
      <c r="AX424" s="3428"/>
      <c r="AY424" s="2871"/>
      <c r="AZ424" s="3428"/>
      <c r="BA424" s="2871"/>
      <c r="BB424" s="3423"/>
      <c r="BC424" s="3423"/>
      <c r="BD424" s="3423"/>
      <c r="BE424" s="3427" t="str">
        <f>BF423&amp;"-"&amp;BH423</f>
        <v>45839-46022</v>
      </c>
      <c r="BF424" s="3428"/>
      <c r="BG424" s="2871"/>
      <c r="BH424" s="3428"/>
      <c r="BI424" s="2871"/>
      <c r="BJ424" s="3423"/>
      <c r="BK424" s="3423"/>
      <c r="BL424" s="3423"/>
      <c r="BM424" s="3427" t="str">
        <f>BN423&amp;"-"&amp;BP423</f>
        <v>46023-46203</v>
      </c>
      <c r="BN424" s="3428"/>
      <c r="BO424" s="2871"/>
      <c r="BP424" s="3428"/>
      <c r="BQ424" s="2871"/>
      <c r="BR424" s="3423"/>
      <c r="BS424" s="3423"/>
      <c r="BT424" s="3423"/>
      <c r="BU424" s="3427" t="str">
        <f>BV423&amp;"-"&amp;BX423</f>
        <v>46204-46387</v>
      </c>
      <c r="BV424" s="3428"/>
      <c r="BW424" s="2871"/>
      <c r="BX424" s="3428"/>
      <c r="BY424" s="2871"/>
      <c r="BZ424" s="3423"/>
      <c r="CA424" s="3423"/>
      <c r="CB424" s="3423"/>
      <c r="CC424" s="3427" t="str">
        <f>CD423&amp;"-"&amp;CF423</f>
        <v>46388-46568</v>
      </c>
      <c r="CD424" s="3428"/>
      <c r="CE424" s="2871"/>
      <c r="CF424" s="3428"/>
      <c r="CG424" s="2871"/>
      <c r="CH424" s="3423"/>
      <c r="CI424" s="3423"/>
      <c r="CJ424" s="3423"/>
      <c r="CK424" s="3427" t="str">
        <f>CL423&amp;"-"&amp;CN423</f>
        <v>46569-46752</v>
      </c>
      <c r="CL424" s="3428"/>
      <c r="CM424" s="2871"/>
      <c r="CN424" s="3428"/>
      <c r="CO424" s="2871"/>
      <c r="CP424" s="3423"/>
      <c r="CQ424" s="3423"/>
      <c r="CR424" s="3423"/>
      <c r="CS424" s="3427" t="str">
        <f>CT423&amp;"-"&amp;CV423</f>
        <v>46753-46934</v>
      </c>
      <c r="CT424" s="3428"/>
      <c r="CU424" s="2871"/>
      <c r="CV424" s="3428"/>
      <c r="CW424" s="2871"/>
      <c r="CX424" s="3423"/>
      <c r="CY424" s="3423"/>
      <c r="CZ424" s="3423"/>
      <c r="DA424" s="3427" t="str">
        <f>DB423&amp;"-"&amp;DD423</f>
        <v>46935-47118</v>
      </c>
      <c r="DB424" s="3428"/>
      <c r="DC424" s="2871"/>
      <c r="DD424" s="3428"/>
      <c r="DE424" s="2871"/>
      <c r="DF424" s="3423"/>
      <c r="DG424" s="3924"/>
      <c r="DH424" s="3656"/>
      <c r="DI424" s="3908"/>
      <c r="DJ424" s="3908" t="str">
        <f>IF(T424="","",T424)</f>
        <v/>
      </c>
      <c r="DK424" s="3908"/>
      <c r="DL424" s="3908"/>
    </row>
    <row s="13481" customFormat="1" customHeight="1" ht="15">
      <c r="A425" s="3896"/>
      <c r="B425" s="3896"/>
      <c r="C425" s="3896"/>
      <c r="D425" s="3896"/>
      <c r="E425" s="3897"/>
      <c r="F425" s="3897" t="s">
        <v>117</v>
      </c>
      <c r="G425" s="3897"/>
      <c r="H425" s="3897"/>
      <c r="I425" s="3916"/>
      <c r="J425" s="3910"/>
      <c r="K425" s="3896"/>
      <c r="L425" s="3899"/>
      <c r="M425" s="3647"/>
      <c r="N425" s="3647"/>
      <c r="O425" s="3911"/>
      <c r="P425" s="3912"/>
      <c r="Q425" s="3912"/>
      <c r="R425" s="3913"/>
      <c r="S425" s="13482"/>
      <c r="T425" s="13483" t="s">
        <v>733</v>
      </c>
      <c r="U425" s="13484"/>
      <c r="V425" s="13485"/>
      <c r="W425" s="13486"/>
      <c r="X425" s="13487"/>
      <c r="Y425" s="13488"/>
      <c r="Z425" s="13489"/>
      <c r="AA425" s="13490"/>
      <c r="AB425" s="13491"/>
      <c r="AC425" s="13492"/>
      <c r="AD425" s="13493"/>
      <c r="AE425" s="13494"/>
      <c r="AF425" s="13495"/>
      <c r="AG425" s="13496"/>
      <c r="AH425" s="13497"/>
      <c r="AI425" s="13498"/>
      <c r="AJ425" s="13499"/>
      <c r="AK425" s="13500"/>
      <c r="AL425" s="13501"/>
      <c r="AM425" s="13502"/>
      <c r="AN425" s="13503"/>
      <c r="AO425" s="13504"/>
      <c r="AP425" s="13505"/>
      <c r="AQ425" s="13506"/>
      <c r="AR425" s="13507"/>
      <c r="AS425" s="13508"/>
      <c r="AT425" s="13509"/>
      <c r="AU425" s="13510"/>
      <c r="AV425" s="13511"/>
      <c r="AW425" s="13512"/>
      <c r="AX425" s="13513"/>
      <c r="AY425" s="13514"/>
      <c r="AZ425" s="13515"/>
      <c r="BA425" s="13516"/>
      <c r="BB425" s="13517"/>
      <c r="BC425" s="13518"/>
      <c r="BD425" s="13519"/>
      <c r="BE425" s="13520"/>
      <c r="BF425" s="13521"/>
      <c r="BG425" s="13522"/>
      <c r="BH425" s="13523"/>
      <c r="BI425" s="13524"/>
      <c r="BJ425" s="13525"/>
      <c r="BK425" s="13526"/>
      <c r="BL425" s="13527"/>
      <c r="BM425" s="13528"/>
      <c r="BN425" s="13529"/>
      <c r="BO425" s="13530"/>
      <c r="BP425" s="13531"/>
      <c r="BQ425" s="13532"/>
      <c r="BR425" s="13533"/>
      <c r="BS425" s="13534"/>
      <c r="BT425" s="13535"/>
      <c r="BU425" s="13536"/>
      <c r="BV425" s="13537"/>
      <c r="BW425" s="13538"/>
      <c r="BX425" s="13539"/>
      <c r="BY425" s="13540"/>
      <c r="BZ425" s="13541"/>
      <c r="CA425" s="13542"/>
      <c r="CB425" s="13543"/>
      <c r="CC425" s="13544"/>
      <c r="CD425" s="13545"/>
      <c r="CE425" s="13546"/>
      <c r="CF425" s="13547"/>
      <c r="CG425" s="13548"/>
      <c r="CH425" s="13549"/>
      <c r="CI425" s="13550"/>
      <c r="CJ425" s="13551"/>
      <c r="CK425" s="13552"/>
      <c r="CL425" s="13553"/>
      <c r="CM425" s="13554"/>
      <c r="CN425" s="13555"/>
      <c r="CO425" s="13556"/>
      <c r="CP425" s="13557"/>
      <c r="CQ425" s="13558"/>
      <c r="CR425" s="13559"/>
      <c r="CS425" s="13560"/>
      <c r="CT425" s="13561"/>
      <c r="CU425" s="13562"/>
      <c r="CV425" s="13563"/>
      <c r="CW425" s="13564"/>
      <c r="CX425" s="13565"/>
      <c r="CY425" s="13566"/>
      <c r="CZ425" s="13567"/>
      <c r="DA425" s="13568"/>
      <c r="DB425" s="13569"/>
      <c r="DC425" s="13570"/>
      <c r="DD425" s="13571"/>
      <c r="DE425" s="13572"/>
      <c r="DF425" s="13573"/>
      <c r="DG425" s="4018"/>
      <c r="DH425" s="3656"/>
      <c r="DI425" s="3908"/>
      <c r="DJ425" s="3908" t="str">
        <f>IF(T425="","",T425)</f>
        <v>Добавить вид теплоносителя (параметры теплоносителя)</v>
      </c>
      <c r="DK425" s="3908"/>
      <c r="DL425" s="3908"/>
    </row>
    <row s="13574" customFormat="1" customHeight="1" ht="15">
      <c r="A426" s="3896"/>
      <c r="B426" s="3896"/>
      <c r="C426" s="3896"/>
      <c r="D426" s="3896"/>
      <c r="E426" s="3897"/>
      <c r="F426" s="3897" t="s">
        <v>117</v>
      </c>
      <c r="G426" s="3897"/>
      <c r="H426" s="3897"/>
      <c r="I426" s="3910"/>
      <c r="J426" s="3896"/>
      <c r="K426" s="3896"/>
      <c r="L426" s="3899"/>
      <c r="M426" s="3647"/>
      <c r="N426" s="3911"/>
      <c r="O426" s="3911"/>
      <c r="P426" s="3912"/>
      <c r="Q426" s="3912"/>
      <c r="R426" s="3913"/>
      <c r="S426" s="13575"/>
      <c r="T426" s="13576" t="s">
        <v>734</v>
      </c>
      <c r="U426" s="13577"/>
      <c r="V426" s="13578"/>
      <c r="W426" s="13579"/>
      <c r="X426" s="13580"/>
      <c r="Y426" s="13581"/>
      <c r="Z426" s="13582"/>
      <c r="AA426" s="13583"/>
      <c r="AB426" s="13584"/>
      <c r="AC426" s="13585"/>
      <c r="AD426" s="13586"/>
      <c r="AE426" s="13587"/>
      <c r="AF426" s="13588"/>
      <c r="AG426" s="13589"/>
      <c r="AH426" s="13590"/>
      <c r="AI426" s="13591"/>
      <c r="AJ426" s="13592"/>
      <c r="AK426" s="13593"/>
      <c r="AL426" s="13594"/>
      <c r="AM426" s="13595"/>
      <c r="AN426" s="13596"/>
      <c r="AO426" s="13597"/>
      <c r="AP426" s="13598"/>
      <c r="AQ426" s="13599"/>
      <c r="AR426" s="13600"/>
      <c r="AS426" s="13601"/>
      <c r="AT426" s="13602"/>
      <c r="AU426" s="13603"/>
      <c r="AV426" s="13604"/>
      <c r="AW426" s="13605"/>
      <c r="AX426" s="13606"/>
      <c r="AY426" s="13607"/>
      <c r="AZ426" s="13608"/>
      <c r="BA426" s="13609"/>
      <c r="BB426" s="13610"/>
      <c r="BC426" s="13611"/>
      <c r="BD426" s="13612"/>
      <c r="BE426" s="13613"/>
      <c r="BF426" s="13614"/>
      <c r="BG426" s="13615"/>
      <c r="BH426" s="13616"/>
      <c r="BI426" s="13617"/>
      <c r="BJ426" s="13618"/>
      <c r="BK426" s="13619"/>
      <c r="BL426" s="13620"/>
      <c r="BM426" s="13621"/>
      <c r="BN426" s="13622"/>
      <c r="BO426" s="13623"/>
      <c r="BP426" s="13624"/>
      <c r="BQ426" s="13625"/>
      <c r="BR426" s="13626"/>
      <c r="BS426" s="13627"/>
      <c r="BT426" s="13628"/>
      <c r="BU426" s="13629"/>
      <c r="BV426" s="13630"/>
      <c r="BW426" s="13631"/>
      <c r="BX426" s="13632"/>
      <c r="BY426" s="13633"/>
      <c r="BZ426" s="13634"/>
      <c r="CA426" s="13635"/>
      <c r="CB426" s="13636"/>
      <c r="CC426" s="13637"/>
      <c r="CD426" s="13638"/>
      <c r="CE426" s="13639"/>
      <c r="CF426" s="13640"/>
      <c r="CG426" s="13641"/>
      <c r="CH426" s="13642"/>
      <c r="CI426" s="13643"/>
      <c r="CJ426" s="13644"/>
      <c r="CK426" s="13645"/>
      <c r="CL426" s="13646"/>
      <c r="CM426" s="13647"/>
      <c r="CN426" s="13648"/>
      <c r="CO426" s="13649"/>
      <c r="CP426" s="13650"/>
      <c r="CQ426" s="13651"/>
      <c r="CR426" s="13652"/>
      <c r="CS426" s="13653"/>
      <c r="CT426" s="13654"/>
      <c r="CU426" s="13655"/>
      <c r="CV426" s="13656"/>
      <c r="CW426" s="13657"/>
      <c r="CX426" s="13658"/>
      <c r="CY426" s="13659"/>
      <c r="CZ426" s="13660"/>
      <c r="DA426" s="13661"/>
      <c r="DB426" s="13662"/>
      <c r="DC426" s="13663"/>
      <c r="DD426" s="13664"/>
      <c r="DE426" s="13665"/>
      <c r="DF426" s="13666"/>
      <c r="DG426" s="13667"/>
      <c r="DH426" s="3656"/>
      <c r="DI426" s="3908"/>
      <c r="DJ426" s="3908" t="str">
        <f>IF(T426="","",T426)</f>
        <v>Добавить группу потребителей</v>
      </c>
      <c r="DK426" s="3908"/>
      <c r="DL426" s="3908"/>
    </row>
    <row s="13668" customFormat="1" customHeight="1" ht="14.25">
      <c r="A427" s="3896"/>
      <c r="B427" s="3896"/>
      <c r="C427" s="3896"/>
      <c r="D427" s="3896"/>
      <c r="E427" s="3897"/>
      <c r="F427" s="3897" t="s">
        <v>117</v>
      </c>
      <c r="G427" s="3897"/>
      <c r="H427" s="3898"/>
      <c r="I427" s="3896"/>
      <c r="J427" s="3896"/>
      <c r="K427" s="3896"/>
      <c r="L427" s="3899"/>
      <c r="M427" s="3900"/>
      <c r="N427" s="3900"/>
      <c r="O427" s="3647"/>
      <c r="P427" s="4114"/>
      <c r="Q427" s="4115"/>
      <c r="R427" s="4116"/>
      <c r="S427" s="13669"/>
      <c r="T427" s="13670" t="s">
        <v>735</v>
      </c>
      <c r="U427" s="13671"/>
      <c r="V427" s="13672"/>
      <c r="W427" s="13673"/>
      <c r="X427" s="13674"/>
      <c r="Y427" s="13675"/>
      <c r="Z427" s="13676"/>
      <c r="AA427" s="13677"/>
      <c r="AB427" s="13678"/>
      <c r="AC427" s="13679"/>
      <c r="AD427" s="13680"/>
      <c r="AE427" s="13681"/>
      <c r="AF427" s="13682"/>
      <c r="AG427" s="13683"/>
      <c r="AH427" s="13684"/>
      <c r="AI427" s="13685"/>
      <c r="AJ427" s="13686"/>
      <c r="AK427" s="13687"/>
      <c r="AL427" s="13688"/>
      <c r="AM427" s="13689"/>
      <c r="AN427" s="13690"/>
      <c r="AO427" s="13691"/>
      <c r="AP427" s="13692"/>
      <c r="AQ427" s="13693"/>
      <c r="AR427" s="13694"/>
      <c r="AS427" s="13695"/>
      <c r="AT427" s="13696"/>
      <c r="AU427" s="13697"/>
      <c r="AV427" s="13698"/>
      <c r="AW427" s="13699"/>
      <c r="AX427" s="13700"/>
      <c r="AY427" s="13701"/>
      <c r="AZ427" s="13702"/>
      <c r="BA427" s="13703"/>
      <c r="BB427" s="13704"/>
      <c r="BC427" s="13705"/>
      <c r="BD427" s="13706"/>
      <c r="BE427" s="13707"/>
      <c r="BF427" s="13708"/>
      <c r="BG427" s="13709"/>
      <c r="BH427" s="13710"/>
      <c r="BI427" s="13711"/>
      <c r="BJ427" s="13712"/>
      <c r="BK427" s="13713"/>
      <c r="BL427" s="13714"/>
      <c r="BM427" s="13715"/>
      <c r="BN427" s="13716"/>
      <c r="BO427" s="13717"/>
      <c r="BP427" s="13718"/>
      <c r="BQ427" s="13719"/>
      <c r="BR427" s="13720"/>
      <c r="BS427" s="13721"/>
      <c r="BT427" s="13722"/>
      <c r="BU427" s="13723"/>
      <c r="BV427" s="13724"/>
      <c r="BW427" s="13725"/>
      <c r="BX427" s="13726"/>
      <c r="BY427" s="13727"/>
      <c r="BZ427" s="13728"/>
      <c r="CA427" s="13729"/>
      <c r="CB427" s="13730"/>
      <c r="CC427" s="13731"/>
      <c r="CD427" s="13732"/>
      <c r="CE427" s="13733"/>
      <c r="CF427" s="13734"/>
      <c r="CG427" s="13735"/>
      <c r="CH427" s="13736"/>
      <c r="CI427" s="13737"/>
      <c r="CJ427" s="13738"/>
      <c r="CK427" s="13739"/>
      <c r="CL427" s="13740"/>
      <c r="CM427" s="13741"/>
      <c r="CN427" s="13742"/>
      <c r="CO427" s="13743"/>
      <c r="CP427" s="13744"/>
      <c r="CQ427" s="13745"/>
      <c r="CR427" s="13746"/>
      <c r="CS427" s="13747"/>
      <c r="CT427" s="13748"/>
      <c r="CU427" s="13749"/>
      <c r="CV427" s="13750"/>
      <c r="CW427" s="13751"/>
      <c r="CX427" s="13752"/>
      <c r="CY427" s="13753"/>
      <c r="CZ427" s="13754"/>
      <c r="DA427" s="13755"/>
      <c r="DB427" s="13756"/>
      <c r="DC427" s="13757"/>
      <c r="DD427" s="13758"/>
      <c r="DE427" s="13759"/>
      <c r="DF427" s="13760"/>
      <c r="DG427" s="13761"/>
      <c r="DH427" s="3656"/>
      <c r="DI427" s="3908"/>
      <c r="DJ427" s="3908" t="str">
        <f>IF(T427="","",T427)</f>
        <v>Добавить схему подключения</v>
      </c>
      <c r="DK427" s="3908"/>
      <c r="DL427" s="3908"/>
    </row>
    <row s="13762" customFormat="1" customHeight="1" ht="21">
      <c r="A428" s="3896"/>
      <c r="B428" s="3896"/>
      <c r="C428" s="3896"/>
      <c r="D428" s="3896" t="s">
        <v>355</v>
      </c>
      <c r="E428" s="3897"/>
      <c r="F428" s="3897"/>
      <c r="G428" s="3897"/>
      <c r="H428" s="3898" t="s">
        <v>102</v>
      </c>
      <c r="I428" s="3896"/>
      <c r="J428" s="3896"/>
      <c r="K428" s="3896"/>
      <c r="L428" s="3899"/>
      <c r="M428" s="3900"/>
      <c r="N428" s="3900"/>
      <c r="O428" s="3900"/>
      <c r="P428" s="3901"/>
      <c r="Q428" s="3902"/>
      <c r="R428" s="3903"/>
      <c r="S428" s="3904" t="str">
        <f>INDEX(PT_DIFFERENTIATION_NUM_IST_TE,MATCH(D428,PT_DIFFERENTIATION_IST_TE_ID,0))</f>
        <v>2.6.1.2</v>
      </c>
      <c r="T428" s="3905" t="s">
        <v>723</v>
      </c>
      <c r="U428" s="3906"/>
      <c r="V428" s="3414"/>
      <c r="W428" s="3415"/>
      <c r="X428" s="3415"/>
      <c r="Y428" s="3415"/>
      <c r="Z428" s="3415"/>
      <c r="AA428" s="3415"/>
      <c r="AB428" s="3415"/>
      <c r="AC428" s="3416"/>
      <c r="AD428" s="3414" t="str">
        <f>INDEX(PT_DIFFERENTIATION_IST_TE,MATCH(D428,PT_DIFFERENTIATION_IST_TE_ID,0))</f>
        <v>нп Шонгуй</v>
      </c>
      <c r="AE428" s="3415"/>
      <c r="AF428" s="3415"/>
      <c r="AG428" s="3415"/>
      <c r="AH428" s="3415"/>
      <c r="AI428" s="3415"/>
      <c r="AJ428" s="3415"/>
      <c r="AK428" s="3415"/>
      <c r="AL428" s="3414"/>
      <c r="AM428" s="3415"/>
      <c r="AN428" s="3415"/>
      <c r="AO428" s="3415"/>
      <c r="AP428" s="3415"/>
      <c r="AQ428" s="3415"/>
      <c r="AR428" s="3415"/>
      <c r="AS428" s="3416"/>
      <c r="AT428" s="3414"/>
      <c r="AU428" s="3415"/>
      <c r="AV428" s="3415"/>
      <c r="AW428" s="3415"/>
      <c r="AX428" s="3415"/>
      <c r="AY428" s="3415"/>
      <c r="AZ428" s="3415"/>
      <c r="BA428" s="3416"/>
      <c r="BB428" s="3414"/>
      <c r="BC428" s="3415"/>
      <c r="BD428" s="3415"/>
      <c r="BE428" s="3415"/>
      <c r="BF428" s="3415"/>
      <c r="BG428" s="3415"/>
      <c r="BH428" s="3415"/>
      <c r="BI428" s="3416"/>
      <c r="BJ428" s="3414"/>
      <c r="BK428" s="3415"/>
      <c r="BL428" s="3415"/>
      <c r="BM428" s="3415"/>
      <c r="BN428" s="3415"/>
      <c r="BO428" s="3415"/>
      <c r="BP428" s="3415"/>
      <c r="BQ428" s="3416"/>
      <c r="BR428" s="3414"/>
      <c r="BS428" s="3415"/>
      <c r="BT428" s="3415"/>
      <c r="BU428" s="3415"/>
      <c r="BV428" s="3415"/>
      <c r="BW428" s="3415"/>
      <c r="BX428" s="3415"/>
      <c r="BY428" s="3416"/>
      <c r="BZ428" s="3414"/>
      <c r="CA428" s="3415"/>
      <c r="CB428" s="3415"/>
      <c r="CC428" s="3415"/>
      <c r="CD428" s="3415"/>
      <c r="CE428" s="3415"/>
      <c r="CF428" s="3415"/>
      <c r="CG428" s="3416"/>
      <c r="CH428" s="3414"/>
      <c r="CI428" s="3415"/>
      <c r="CJ428" s="3415"/>
      <c r="CK428" s="3415"/>
      <c r="CL428" s="3415"/>
      <c r="CM428" s="3415"/>
      <c r="CN428" s="3415"/>
      <c r="CO428" s="3416"/>
      <c r="CP428" s="3414"/>
      <c r="CQ428" s="3415"/>
      <c r="CR428" s="3415"/>
      <c r="CS428" s="3415"/>
      <c r="CT428" s="3415"/>
      <c r="CU428" s="3415"/>
      <c r="CV428" s="3415"/>
      <c r="CW428" s="3416"/>
      <c r="CX428" s="3414"/>
      <c r="CY428" s="3415"/>
      <c r="CZ428" s="3415"/>
      <c r="DA428" s="3415"/>
      <c r="DB428" s="3415"/>
      <c r="DC428" s="3415"/>
      <c r="DD428" s="3415"/>
      <c r="DE428" s="3416"/>
      <c r="DF428" s="3416"/>
      <c r="DG428" s="3907" t="s">
        <v>724</v>
      </c>
      <c r="DH428" s="3656"/>
      <c r="DI428" s="3908"/>
      <c r="DJ428" s="3908" t="str">
        <f>IF(T428="","",T428)</f>
        <v>Источник тепловой энергии  </v>
      </c>
      <c r="DK428" s="3908"/>
      <c r="DL428" s="3908"/>
    </row>
    <row s="13763" customFormat="1" customHeight="1" ht="47.25">
      <c r="A429" s="3896"/>
      <c r="B429" s="3896"/>
      <c r="C429" s="3896"/>
      <c r="D429" s="3896"/>
      <c r="E429" s="3897"/>
      <c r="F429" s="3897"/>
      <c r="G429" s="3897"/>
      <c r="H429" s="3897">
        <v>1</v>
      </c>
      <c r="I429" s="3910" t="str">
        <f>S428&amp;".1"</f>
        <v>2.6.1.2.1</v>
      </c>
      <c r="J429" s="3896"/>
      <c r="K429" s="3896"/>
      <c r="L429" s="3899" t="s">
        <v>725</v>
      </c>
      <c r="M429" s="3647"/>
      <c r="N429" s="3911"/>
      <c r="O429" s="3911"/>
      <c r="P429" s="3912">
        <v>1</v>
      </c>
      <c r="Q429" s="3912"/>
      <c r="R429" s="3913"/>
      <c r="S429" s="3904" t="str">
        <f>$I429</f>
        <v>2.6.1.2.1</v>
      </c>
      <c r="T429" s="3914" t="s">
        <v>726</v>
      </c>
      <c r="U429" s="3906"/>
      <c r="V429" s="3419"/>
      <c r="W429" s="3420"/>
      <c r="X429" s="3420"/>
      <c r="Y429" s="3420"/>
      <c r="Z429" s="3420"/>
      <c r="AA429" s="3420"/>
      <c r="AB429" s="3420"/>
      <c r="AC429" s="3421"/>
      <c r="AD429" s="3419" t="s">
        <v>768</v>
      </c>
      <c r="AE429" s="3420"/>
      <c r="AF429" s="3420"/>
      <c r="AG429" s="3420"/>
      <c r="AH429" s="3420"/>
      <c r="AI429" s="3420"/>
      <c r="AJ429" s="3420"/>
      <c r="AK429" s="3420"/>
      <c r="AL429" s="3419"/>
      <c r="AM429" s="3420"/>
      <c r="AN429" s="3420"/>
      <c r="AO429" s="3420"/>
      <c r="AP429" s="3420"/>
      <c r="AQ429" s="3420"/>
      <c r="AR429" s="3420"/>
      <c r="AS429" s="3421"/>
      <c r="AT429" s="3419"/>
      <c r="AU429" s="3420"/>
      <c r="AV429" s="3420"/>
      <c r="AW429" s="3420"/>
      <c r="AX429" s="3420"/>
      <c r="AY429" s="3420"/>
      <c r="AZ429" s="3420"/>
      <c r="BA429" s="3421"/>
      <c r="BB429" s="3419"/>
      <c r="BC429" s="3420"/>
      <c r="BD429" s="3420"/>
      <c r="BE429" s="3420"/>
      <c r="BF429" s="3420"/>
      <c r="BG429" s="3420"/>
      <c r="BH429" s="3420"/>
      <c r="BI429" s="3421"/>
      <c r="BJ429" s="3419"/>
      <c r="BK429" s="3420"/>
      <c r="BL429" s="3420"/>
      <c r="BM429" s="3420"/>
      <c r="BN429" s="3420"/>
      <c r="BO429" s="3420"/>
      <c r="BP429" s="3420"/>
      <c r="BQ429" s="3421"/>
      <c r="BR429" s="3419"/>
      <c r="BS429" s="3420"/>
      <c r="BT429" s="3420"/>
      <c r="BU429" s="3420"/>
      <c r="BV429" s="3420"/>
      <c r="BW429" s="3420"/>
      <c r="BX429" s="3420"/>
      <c r="BY429" s="3421"/>
      <c r="BZ429" s="3419"/>
      <c r="CA429" s="3420"/>
      <c r="CB429" s="3420"/>
      <c r="CC429" s="3420"/>
      <c r="CD429" s="3420"/>
      <c r="CE429" s="3420"/>
      <c r="CF429" s="3420"/>
      <c r="CG429" s="3421"/>
      <c r="CH429" s="3419"/>
      <c r="CI429" s="3420"/>
      <c r="CJ429" s="3420"/>
      <c r="CK429" s="3420"/>
      <c r="CL429" s="3420"/>
      <c r="CM429" s="3420"/>
      <c r="CN429" s="3420"/>
      <c r="CO429" s="3421"/>
      <c r="CP429" s="3419"/>
      <c r="CQ429" s="3420"/>
      <c r="CR429" s="3420"/>
      <c r="CS429" s="3420"/>
      <c r="CT429" s="3420"/>
      <c r="CU429" s="3420"/>
      <c r="CV429" s="3420"/>
      <c r="CW429" s="3421"/>
      <c r="CX429" s="3419"/>
      <c r="CY429" s="3420"/>
      <c r="CZ429" s="3420"/>
      <c r="DA429" s="3420"/>
      <c r="DB429" s="3420"/>
      <c r="DC429" s="3420"/>
      <c r="DD429" s="3420"/>
      <c r="DE429" s="3421"/>
      <c r="DF429" s="3421"/>
      <c r="DG429" s="3907" t="s">
        <v>727</v>
      </c>
      <c r="DH429" s="3656"/>
      <c r="DI429" s="3908"/>
      <c r="DJ429" s="3908" t="str">
        <f>IF(T429="","",T429)</f>
        <v>Схема подключения теплопотребляющей установки к коллектору источника тепловой энергии</v>
      </c>
      <c r="DK429" s="3908"/>
      <c r="DL429" s="3908"/>
    </row>
    <row s="13764" customFormat="1" customHeight="1" ht="21">
      <c r="A430" s="3896"/>
      <c r="B430" s="3896"/>
      <c r="C430" s="3896"/>
      <c r="D430" s="3896"/>
      <c r="E430" s="3897"/>
      <c r="F430" s="3897"/>
      <c r="G430" s="3897"/>
      <c r="H430" s="3897">
        <v>1</v>
      </c>
      <c r="I430" s="3916"/>
      <c r="J430" s="3910" t="str">
        <f>I429&amp;".1"</f>
        <v>2.6.1.2.1.1</v>
      </c>
      <c r="K430" s="3896"/>
      <c r="L430" s="3899" t="s">
        <v>728</v>
      </c>
      <c r="M430" s="3647"/>
      <c r="N430" s="3647"/>
      <c r="O430" s="3911"/>
      <c r="P430" s="3912"/>
      <c r="Q430" s="3912">
        <v>1</v>
      </c>
      <c r="R430" s="3917"/>
      <c r="S430" s="3904" t="str">
        <f>$J430</f>
        <v>2.6.1.2.1.1</v>
      </c>
      <c r="T430" s="3918" t="s">
        <v>729</v>
      </c>
      <c r="U430" s="3906"/>
      <c r="V430" s="3419"/>
      <c r="W430" s="3420"/>
      <c r="X430" s="3420"/>
      <c r="Y430" s="3420"/>
      <c r="Z430" s="3420"/>
      <c r="AA430" s="3420"/>
      <c r="AB430" s="3420"/>
      <c r="AC430" s="3421"/>
      <c r="AD430" s="3419" t="s">
        <v>772</v>
      </c>
      <c r="AE430" s="3420"/>
      <c r="AF430" s="3420"/>
      <c r="AG430" s="3420"/>
      <c r="AH430" s="3420"/>
      <c r="AI430" s="3420"/>
      <c r="AJ430" s="3420"/>
      <c r="AK430" s="3420"/>
      <c r="AL430" s="3419"/>
      <c r="AM430" s="3420"/>
      <c r="AN430" s="3420"/>
      <c r="AO430" s="3420"/>
      <c r="AP430" s="3420"/>
      <c r="AQ430" s="3420"/>
      <c r="AR430" s="3420"/>
      <c r="AS430" s="3421"/>
      <c r="AT430" s="3419"/>
      <c r="AU430" s="3420"/>
      <c r="AV430" s="3420"/>
      <c r="AW430" s="3420"/>
      <c r="AX430" s="3420"/>
      <c r="AY430" s="3420"/>
      <c r="AZ430" s="3420"/>
      <c r="BA430" s="3421"/>
      <c r="BB430" s="3419"/>
      <c r="BC430" s="3420"/>
      <c r="BD430" s="3420"/>
      <c r="BE430" s="3420"/>
      <c r="BF430" s="3420"/>
      <c r="BG430" s="3420"/>
      <c r="BH430" s="3420"/>
      <c r="BI430" s="3421"/>
      <c r="BJ430" s="3419"/>
      <c r="BK430" s="3420"/>
      <c r="BL430" s="3420"/>
      <c r="BM430" s="3420"/>
      <c r="BN430" s="3420"/>
      <c r="BO430" s="3420"/>
      <c r="BP430" s="3420"/>
      <c r="BQ430" s="3421"/>
      <c r="BR430" s="3419"/>
      <c r="BS430" s="3420"/>
      <c r="BT430" s="3420"/>
      <c r="BU430" s="3420"/>
      <c r="BV430" s="3420"/>
      <c r="BW430" s="3420"/>
      <c r="BX430" s="3420"/>
      <c r="BY430" s="3421"/>
      <c r="BZ430" s="3419"/>
      <c r="CA430" s="3420"/>
      <c r="CB430" s="3420"/>
      <c r="CC430" s="3420"/>
      <c r="CD430" s="3420"/>
      <c r="CE430" s="3420"/>
      <c r="CF430" s="3420"/>
      <c r="CG430" s="3421"/>
      <c r="CH430" s="3419"/>
      <c r="CI430" s="3420"/>
      <c r="CJ430" s="3420"/>
      <c r="CK430" s="3420"/>
      <c r="CL430" s="3420"/>
      <c r="CM430" s="3420"/>
      <c r="CN430" s="3420"/>
      <c r="CO430" s="3421"/>
      <c r="CP430" s="3419"/>
      <c r="CQ430" s="3420"/>
      <c r="CR430" s="3420"/>
      <c r="CS430" s="3420"/>
      <c r="CT430" s="3420"/>
      <c r="CU430" s="3420"/>
      <c r="CV430" s="3420"/>
      <c r="CW430" s="3421"/>
      <c r="CX430" s="3419"/>
      <c r="CY430" s="3420"/>
      <c r="CZ430" s="3420"/>
      <c r="DA430" s="3420"/>
      <c r="DB430" s="3420"/>
      <c r="DC430" s="3420"/>
      <c r="DD430" s="3420"/>
      <c r="DE430" s="3421"/>
      <c r="DF430" s="3421"/>
      <c r="DG430" s="3907" t="s">
        <v>730</v>
      </c>
      <c r="DH430" s="3656"/>
      <c r="DI430" s="3908"/>
      <c r="DJ430" s="3908" t="str">
        <f>IF(T430="","",T430)</f>
        <v>Группа потребителей</v>
      </c>
      <c r="DK430" s="3908"/>
      <c r="DL430" s="3908"/>
    </row>
    <row s="13765" customFormat="1" customHeight="1" ht="21">
      <c r="A431" s="3896"/>
      <c r="B431" s="3896"/>
      <c r="C431" s="3896"/>
      <c r="D431" s="3896"/>
      <c r="E431" s="3897"/>
      <c r="F431" s="3897"/>
      <c r="G431" s="3897"/>
      <c r="H431" s="3897">
        <v>1</v>
      </c>
      <c r="I431" s="3916"/>
      <c r="J431" s="3916"/>
      <c r="K431" s="3910" t="str">
        <f>J430&amp;".1"</f>
        <v>2.6.1.2.1.1.1</v>
      </c>
      <c r="L431" s="3899" t="s">
        <v>731</v>
      </c>
      <c r="M431" s="3647"/>
      <c r="N431" s="3647"/>
      <c r="O431" s="3647"/>
      <c r="P431" s="3912"/>
      <c r="Q431" s="3912"/>
      <c r="R431" s="3917">
        <v>1</v>
      </c>
      <c r="S431" s="3904" t="str">
        <f>$K431</f>
        <v>2.6.1.2.1.1.1</v>
      </c>
      <c r="T431" s="3920" t="s">
        <v>770</v>
      </c>
      <c r="U431" s="3906"/>
      <c r="V431" s="3422"/>
      <c r="W431" s="3423"/>
      <c r="X431" s="3422"/>
      <c r="Y431" s="3424"/>
      <c r="Z431" s="3425"/>
      <c r="AA431" s="2871" t="s">
        <v>61</v>
      </c>
      <c r="AB431" s="3425"/>
      <c r="AC431" s="2871" t="s">
        <v>61</v>
      </c>
      <c r="AD431" s="3422">
        <v>3804.36</v>
      </c>
      <c r="AE431" s="3423"/>
      <c r="AF431" s="3422"/>
      <c r="AG431" s="3424"/>
      <c r="AH431" s="3425">
        <v>45292</v>
      </c>
      <c r="AI431" s="2871" t="s">
        <v>61</v>
      </c>
      <c r="AJ431" s="3425">
        <v>45473</v>
      </c>
      <c r="AK431" s="2871" t="s">
        <v>61</v>
      </c>
      <c r="AL431" s="3422">
        <v>4000</v>
      </c>
      <c r="AM431" s="3423"/>
      <c r="AN431" s="3422"/>
      <c r="AO431" s="3424"/>
      <c r="AP431" s="3425">
        <v>45474</v>
      </c>
      <c r="AQ431" s="2871" t="s">
        <v>61</v>
      </c>
      <c r="AR431" s="3425">
        <v>45657</v>
      </c>
      <c r="AS431" s="2871" t="s">
        <v>61</v>
      </c>
      <c r="AT431" s="3422">
        <v>4000</v>
      </c>
      <c r="AU431" s="3423"/>
      <c r="AV431" s="3422"/>
      <c r="AW431" s="3424"/>
      <c r="AX431" s="3425">
        <v>45658</v>
      </c>
      <c r="AY431" s="2871" t="s">
        <v>61</v>
      </c>
      <c r="AZ431" s="3425">
        <v>45838</v>
      </c>
      <c r="BA431" s="2871" t="s">
        <v>61</v>
      </c>
      <c r="BB431" s="3422">
        <v>4168</v>
      </c>
      <c r="BC431" s="3423"/>
      <c r="BD431" s="3422"/>
      <c r="BE431" s="3424"/>
      <c r="BF431" s="3425">
        <v>45839</v>
      </c>
      <c r="BG431" s="2871" t="s">
        <v>61</v>
      </c>
      <c r="BH431" s="3425">
        <v>46022</v>
      </c>
      <c r="BI431" s="2871" t="s">
        <v>61</v>
      </c>
      <c r="BJ431" s="3422">
        <v>4168</v>
      </c>
      <c r="BK431" s="3423"/>
      <c r="BL431" s="3422"/>
      <c r="BM431" s="3424"/>
      <c r="BN431" s="3425">
        <v>46023</v>
      </c>
      <c r="BO431" s="2871" t="s">
        <v>61</v>
      </c>
      <c r="BP431" s="3425">
        <v>46203</v>
      </c>
      <c r="BQ431" s="2871" t="s">
        <v>61</v>
      </c>
      <c r="BR431" s="3422">
        <v>4334.72</v>
      </c>
      <c r="BS431" s="3423"/>
      <c r="BT431" s="3422"/>
      <c r="BU431" s="3424"/>
      <c r="BV431" s="3425">
        <v>46204</v>
      </c>
      <c r="BW431" s="2871" t="s">
        <v>61</v>
      </c>
      <c r="BX431" s="3425">
        <v>46387</v>
      </c>
      <c r="BY431" s="2871" t="s">
        <v>61</v>
      </c>
      <c r="BZ431" s="3422">
        <v>4334.72</v>
      </c>
      <c r="CA431" s="3423"/>
      <c r="CB431" s="3422"/>
      <c r="CC431" s="3424"/>
      <c r="CD431" s="3425">
        <v>46388</v>
      </c>
      <c r="CE431" s="2871" t="s">
        <v>61</v>
      </c>
      <c r="CF431" s="3425">
        <v>46568</v>
      </c>
      <c r="CG431" s="2871" t="s">
        <v>61</v>
      </c>
      <c r="CH431" s="3422">
        <v>4508.11</v>
      </c>
      <c r="CI431" s="3423"/>
      <c r="CJ431" s="3422"/>
      <c r="CK431" s="3424"/>
      <c r="CL431" s="3425">
        <v>46569</v>
      </c>
      <c r="CM431" s="2871" t="s">
        <v>61</v>
      </c>
      <c r="CN431" s="3425">
        <v>46752</v>
      </c>
      <c r="CO431" s="2871" t="s">
        <v>61</v>
      </c>
      <c r="CP431" s="3422">
        <v>4508.11</v>
      </c>
      <c r="CQ431" s="3423"/>
      <c r="CR431" s="3422"/>
      <c r="CS431" s="3424"/>
      <c r="CT431" s="3425">
        <v>46753</v>
      </c>
      <c r="CU431" s="2871" t="s">
        <v>61</v>
      </c>
      <c r="CV431" s="3425">
        <v>46934</v>
      </c>
      <c r="CW431" s="2871" t="s">
        <v>61</v>
      </c>
      <c r="CX431" s="3422">
        <v>4688.43</v>
      </c>
      <c r="CY431" s="3423"/>
      <c r="CZ431" s="3422"/>
      <c r="DA431" s="3424"/>
      <c r="DB431" s="3425">
        <v>46935</v>
      </c>
      <c r="DC431" s="2871" t="s">
        <v>61</v>
      </c>
      <c r="DD431" s="3425">
        <v>47118</v>
      </c>
      <c r="DE431" s="2871" t="s">
        <v>61</v>
      </c>
      <c r="DF431" s="3423"/>
      <c r="DG431" s="3921" t="s">
        <v>732</v>
      </c>
      <c r="DH431" s="3656">
        <f>STRCHECKDATE(V432:DF432)</f>
      </c>
      <c r="DI431" s="3908"/>
      <c r="DJ431" s="3908" t="str">
        <f>IF(T431="","",T431)</f>
        <v>вода</v>
      </c>
      <c r="DK431" s="3908"/>
      <c r="DL431" s="3908"/>
    </row>
    <row s="13766" customFormat="1" customHeight="1" ht="0.75">
      <c r="A432" s="3896"/>
      <c r="B432" s="3896"/>
      <c r="C432" s="3896"/>
      <c r="D432" s="3896"/>
      <c r="E432" s="3897"/>
      <c r="F432" s="3897"/>
      <c r="G432" s="3897"/>
      <c r="H432" s="3897">
        <v>1</v>
      </c>
      <c r="I432" s="3916"/>
      <c r="J432" s="3916"/>
      <c r="K432" s="3910"/>
      <c r="L432" s="3899"/>
      <c r="M432" s="3647"/>
      <c r="N432" s="3647"/>
      <c r="O432" s="3647"/>
      <c r="P432" s="3912"/>
      <c r="Q432" s="3912"/>
      <c r="R432" s="3917"/>
      <c r="S432" s="3923"/>
      <c r="T432" s="3906"/>
      <c r="U432" s="3906"/>
      <c r="V432" s="3423"/>
      <c r="W432" s="3423"/>
      <c r="X432" s="3423"/>
      <c r="Y432" s="3427" t="str">
        <f>Z431&amp;"-"&amp;AB431</f>
        <v>-</v>
      </c>
      <c r="Z432" s="3428"/>
      <c r="AA432" s="2871"/>
      <c r="AB432" s="3428"/>
      <c r="AC432" s="2871"/>
      <c r="AD432" s="3423"/>
      <c r="AE432" s="3423"/>
      <c r="AF432" s="3423"/>
      <c r="AG432" s="3427" t="str">
        <f>AH431&amp;"-"&amp;AJ431</f>
        <v>45292-45473</v>
      </c>
      <c r="AH432" s="3428"/>
      <c r="AI432" s="2871"/>
      <c r="AJ432" s="3428"/>
      <c r="AK432" s="2871"/>
      <c r="AL432" s="3423"/>
      <c r="AM432" s="3423"/>
      <c r="AN432" s="3423"/>
      <c r="AO432" s="3427" t="str">
        <f>AP431&amp;"-"&amp;AR431</f>
        <v>45474-45657</v>
      </c>
      <c r="AP432" s="3428"/>
      <c r="AQ432" s="2871"/>
      <c r="AR432" s="3428"/>
      <c r="AS432" s="2871"/>
      <c r="AT432" s="3423"/>
      <c r="AU432" s="3423"/>
      <c r="AV432" s="3423"/>
      <c r="AW432" s="3427" t="str">
        <f>AX431&amp;"-"&amp;AZ431</f>
        <v>45658-45838</v>
      </c>
      <c r="AX432" s="3428"/>
      <c r="AY432" s="2871"/>
      <c r="AZ432" s="3428"/>
      <c r="BA432" s="2871"/>
      <c r="BB432" s="3423"/>
      <c r="BC432" s="3423"/>
      <c r="BD432" s="3423"/>
      <c r="BE432" s="3427" t="str">
        <f>BF431&amp;"-"&amp;BH431</f>
        <v>45839-46022</v>
      </c>
      <c r="BF432" s="3428"/>
      <c r="BG432" s="2871"/>
      <c r="BH432" s="3428"/>
      <c r="BI432" s="2871"/>
      <c r="BJ432" s="3423"/>
      <c r="BK432" s="3423"/>
      <c r="BL432" s="3423"/>
      <c r="BM432" s="3427" t="str">
        <f>BN431&amp;"-"&amp;BP431</f>
        <v>46023-46203</v>
      </c>
      <c r="BN432" s="3428"/>
      <c r="BO432" s="2871"/>
      <c r="BP432" s="3428"/>
      <c r="BQ432" s="2871"/>
      <c r="BR432" s="3423"/>
      <c r="BS432" s="3423"/>
      <c r="BT432" s="3423"/>
      <c r="BU432" s="3427" t="str">
        <f>BV431&amp;"-"&amp;BX431</f>
        <v>46204-46387</v>
      </c>
      <c r="BV432" s="3428"/>
      <c r="BW432" s="2871"/>
      <c r="BX432" s="3428"/>
      <c r="BY432" s="2871"/>
      <c r="BZ432" s="3423"/>
      <c r="CA432" s="3423"/>
      <c r="CB432" s="3423"/>
      <c r="CC432" s="3427" t="str">
        <f>CD431&amp;"-"&amp;CF431</f>
        <v>46388-46568</v>
      </c>
      <c r="CD432" s="3428"/>
      <c r="CE432" s="2871"/>
      <c r="CF432" s="3428"/>
      <c r="CG432" s="2871"/>
      <c r="CH432" s="3423"/>
      <c r="CI432" s="3423"/>
      <c r="CJ432" s="3423"/>
      <c r="CK432" s="3427" t="str">
        <f>CL431&amp;"-"&amp;CN431</f>
        <v>46569-46752</v>
      </c>
      <c r="CL432" s="3428"/>
      <c r="CM432" s="2871"/>
      <c r="CN432" s="3428"/>
      <c r="CO432" s="2871"/>
      <c r="CP432" s="3423"/>
      <c r="CQ432" s="3423"/>
      <c r="CR432" s="3423"/>
      <c r="CS432" s="3427" t="str">
        <f>CT431&amp;"-"&amp;CV431</f>
        <v>46753-46934</v>
      </c>
      <c r="CT432" s="3428"/>
      <c r="CU432" s="2871"/>
      <c r="CV432" s="3428"/>
      <c r="CW432" s="2871"/>
      <c r="CX432" s="3423"/>
      <c r="CY432" s="3423"/>
      <c r="CZ432" s="3423"/>
      <c r="DA432" s="3427" t="str">
        <f>DB431&amp;"-"&amp;DD431</f>
        <v>46935-47118</v>
      </c>
      <c r="DB432" s="3428"/>
      <c r="DC432" s="2871"/>
      <c r="DD432" s="3428"/>
      <c r="DE432" s="2871"/>
      <c r="DF432" s="3423"/>
      <c r="DG432" s="3924"/>
      <c r="DH432" s="3656"/>
      <c r="DI432" s="3908"/>
      <c r="DJ432" s="3908" t="str">
        <f>IF(T432="","",T432)</f>
        <v/>
      </c>
      <c r="DK432" s="3908"/>
      <c r="DL432" s="3908"/>
    </row>
    <row s="13767" customFormat="1" customHeight="1" ht="15">
      <c r="A433" s="3896"/>
      <c r="B433" s="3896"/>
      <c r="C433" s="3896"/>
      <c r="D433" s="3896"/>
      <c r="E433" s="3897"/>
      <c r="F433" s="3897"/>
      <c r="G433" s="3897"/>
      <c r="H433" s="3897">
        <v>1</v>
      </c>
      <c r="I433" s="3916"/>
      <c r="J433" s="3910"/>
      <c r="K433" s="3896"/>
      <c r="L433" s="3899"/>
      <c r="M433" s="3647"/>
      <c r="N433" s="3647"/>
      <c r="O433" s="3911"/>
      <c r="P433" s="3912"/>
      <c r="Q433" s="3912"/>
      <c r="R433" s="3913"/>
      <c r="S433" s="13768"/>
      <c r="T433" s="13769" t="s">
        <v>733</v>
      </c>
      <c r="U433" s="13770"/>
      <c r="V433" s="13771"/>
      <c r="W433" s="13772"/>
      <c r="X433" s="13773"/>
      <c r="Y433" s="13774"/>
      <c r="Z433" s="13775"/>
      <c r="AA433" s="13776"/>
      <c r="AB433" s="13777"/>
      <c r="AC433" s="13778"/>
      <c r="AD433" s="13779"/>
      <c r="AE433" s="13780"/>
      <c r="AF433" s="13781"/>
      <c r="AG433" s="13782"/>
      <c r="AH433" s="13783"/>
      <c r="AI433" s="13784"/>
      <c r="AJ433" s="13785"/>
      <c r="AK433" s="13786"/>
      <c r="AL433" s="13787"/>
      <c r="AM433" s="13788"/>
      <c r="AN433" s="13789"/>
      <c r="AO433" s="13790"/>
      <c r="AP433" s="13791"/>
      <c r="AQ433" s="13792"/>
      <c r="AR433" s="13793"/>
      <c r="AS433" s="13794"/>
      <c r="AT433" s="13795"/>
      <c r="AU433" s="13796"/>
      <c r="AV433" s="13797"/>
      <c r="AW433" s="13798"/>
      <c r="AX433" s="13799"/>
      <c r="AY433" s="13800"/>
      <c r="AZ433" s="13801"/>
      <c r="BA433" s="13802"/>
      <c r="BB433" s="13803"/>
      <c r="BC433" s="13804"/>
      <c r="BD433" s="13805"/>
      <c r="BE433" s="13806"/>
      <c r="BF433" s="13807"/>
      <c r="BG433" s="13808"/>
      <c r="BH433" s="13809"/>
      <c r="BI433" s="13810"/>
      <c r="BJ433" s="13811"/>
      <c r="BK433" s="13812"/>
      <c r="BL433" s="13813"/>
      <c r="BM433" s="13814"/>
      <c r="BN433" s="13815"/>
      <c r="BO433" s="13816"/>
      <c r="BP433" s="13817"/>
      <c r="BQ433" s="13818"/>
      <c r="BR433" s="13819"/>
      <c r="BS433" s="13820"/>
      <c r="BT433" s="13821"/>
      <c r="BU433" s="13822"/>
      <c r="BV433" s="13823"/>
      <c r="BW433" s="13824"/>
      <c r="BX433" s="13825"/>
      <c r="BY433" s="13826"/>
      <c r="BZ433" s="13827"/>
      <c r="CA433" s="13828"/>
      <c r="CB433" s="13829"/>
      <c r="CC433" s="13830"/>
      <c r="CD433" s="13831"/>
      <c r="CE433" s="13832"/>
      <c r="CF433" s="13833"/>
      <c r="CG433" s="13834"/>
      <c r="CH433" s="13835"/>
      <c r="CI433" s="13836"/>
      <c r="CJ433" s="13837"/>
      <c r="CK433" s="13838"/>
      <c r="CL433" s="13839"/>
      <c r="CM433" s="13840"/>
      <c r="CN433" s="13841"/>
      <c r="CO433" s="13842"/>
      <c r="CP433" s="13843"/>
      <c r="CQ433" s="13844"/>
      <c r="CR433" s="13845"/>
      <c r="CS433" s="13846"/>
      <c r="CT433" s="13847"/>
      <c r="CU433" s="13848"/>
      <c r="CV433" s="13849"/>
      <c r="CW433" s="13850"/>
      <c r="CX433" s="13851"/>
      <c r="CY433" s="13852"/>
      <c r="CZ433" s="13853"/>
      <c r="DA433" s="13854"/>
      <c r="DB433" s="13855"/>
      <c r="DC433" s="13856"/>
      <c r="DD433" s="13857"/>
      <c r="DE433" s="13858"/>
      <c r="DF433" s="13859"/>
      <c r="DG433" s="4018"/>
      <c r="DH433" s="3656"/>
      <c r="DI433" s="3908"/>
      <c r="DJ433" s="3908" t="str">
        <f>IF(T433="","",T433)</f>
        <v>Добавить вид теплоносителя (параметры теплоносителя)</v>
      </c>
      <c r="DK433" s="3908"/>
      <c r="DL433" s="3908"/>
    </row>
    <row s="13860" customFormat="1" customHeight="1" ht="15">
      <c r="A434" s="3896"/>
      <c r="B434" s="3896"/>
      <c r="C434" s="3896"/>
      <c r="D434" s="3896"/>
      <c r="E434" s="3897"/>
      <c r="F434" s="3897"/>
      <c r="G434" s="3897"/>
      <c r="H434" s="3897">
        <v>1</v>
      </c>
      <c r="I434" s="3910"/>
      <c r="J434" s="3896"/>
      <c r="K434" s="3896"/>
      <c r="L434" s="3899"/>
      <c r="M434" s="3647"/>
      <c r="N434" s="3911"/>
      <c r="O434" s="3911"/>
      <c r="P434" s="3912"/>
      <c r="Q434" s="3912"/>
      <c r="R434" s="3913"/>
      <c r="S434" s="13861"/>
      <c r="T434" s="13862" t="s">
        <v>734</v>
      </c>
      <c r="U434" s="13863"/>
      <c r="V434" s="13864"/>
      <c r="W434" s="13865"/>
      <c r="X434" s="13866"/>
      <c r="Y434" s="13867"/>
      <c r="Z434" s="13868"/>
      <c r="AA434" s="13869"/>
      <c r="AB434" s="13870"/>
      <c r="AC434" s="13871"/>
      <c r="AD434" s="13872"/>
      <c r="AE434" s="13873"/>
      <c r="AF434" s="13874"/>
      <c r="AG434" s="13875"/>
      <c r="AH434" s="13876"/>
      <c r="AI434" s="13877"/>
      <c r="AJ434" s="13878"/>
      <c r="AK434" s="13879"/>
      <c r="AL434" s="13880"/>
      <c r="AM434" s="13881"/>
      <c r="AN434" s="13882"/>
      <c r="AO434" s="13883"/>
      <c r="AP434" s="13884"/>
      <c r="AQ434" s="13885"/>
      <c r="AR434" s="13886"/>
      <c r="AS434" s="13887"/>
      <c r="AT434" s="13888"/>
      <c r="AU434" s="13889"/>
      <c r="AV434" s="13890"/>
      <c r="AW434" s="13891"/>
      <c r="AX434" s="13892"/>
      <c r="AY434" s="13893"/>
      <c r="AZ434" s="13894"/>
      <c r="BA434" s="13895"/>
      <c r="BB434" s="13896"/>
      <c r="BC434" s="13897"/>
      <c r="BD434" s="13898"/>
      <c r="BE434" s="13899"/>
      <c r="BF434" s="13900"/>
      <c r="BG434" s="13901"/>
      <c r="BH434" s="13902"/>
      <c r="BI434" s="13903"/>
      <c r="BJ434" s="13904"/>
      <c r="BK434" s="13905"/>
      <c r="BL434" s="13906"/>
      <c r="BM434" s="13907"/>
      <c r="BN434" s="13908"/>
      <c r="BO434" s="13909"/>
      <c r="BP434" s="13910"/>
      <c r="BQ434" s="13911"/>
      <c r="BR434" s="13912"/>
      <c r="BS434" s="13913"/>
      <c r="BT434" s="13914"/>
      <c r="BU434" s="13915"/>
      <c r="BV434" s="13916"/>
      <c r="BW434" s="13917"/>
      <c r="BX434" s="13918"/>
      <c r="BY434" s="13919"/>
      <c r="BZ434" s="13920"/>
      <c r="CA434" s="13921"/>
      <c r="CB434" s="13922"/>
      <c r="CC434" s="13923"/>
      <c r="CD434" s="13924"/>
      <c r="CE434" s="13925"/>
      <c r="CF434" s="13926"/>
      <c r="CG434" s="13927"/>
      <c r="CH434" s="13928"/>
      <c r="CI434" s="13929"/>
      <c r="CJ434" s="13930"/>
      <c r="CK434" s="13931"/>
      <c r="CL434" s="13932"/>
      <c r="CM434" s="13933"/>
      <c r="CN434" s="13934"/>
      <c r="CO434" s="13935"/>
      <c r="CP434" s="13936"/>
      <c r="CQ434" s="13937"/>
      <c r="CR434" s="13938"/>
      <c r="CS434" s="13939"/>
      <c r="CT434" s="13940"/>
      <c r="CU434" s="13941"/>
      <c r="CV434" s="13942"/>
      <c r="CW434" s="13943"/>
      <c r="CX434" s="13944"/>
      <c r="CY434" s="13945"/>
      <c r="CZ434" s="13946"/>
      <c r="DA434" s="13947"/>
      <c r="DB434" s="13948"/>
      <c r="DC434" s="13949"/>
      <c r="DD434" s="13950"/>
      <c r="DE434" s="13951"/>
      <c r="DF434" s="13952"/>
      <c r="DG434" s="13953"/>
      <c r="DH434" s="3656"/>
      <c r="DI434" s="3908"/>
      <c r="DJ434" s="3908" t="str">
        <f>IF(T434="","",T434)</f>
        <v>Добавить группу потребителей</v>
      </c>
      <c r="DK434" s="3908"/>
      <c r="DL434" s="3908"/>
    </row>
    <row s="13954" customFormat="1" customHeight="1" ht="14.25">
      <c r="A435" s="3896"/>
      <c r="B435" s="3896"/>
      <c r="C435" s="3896"/>
      <c r="D435" s="3896"/>
      <c r="E435" s="3897"/>
      <c r="F435" s="3897"/>
      <c r="G435" s="3897"/>
      <c r="H435" s="3898">
        <v>1</v>
      </c>
      <c r="I435" s="3896"/>
      <c r="J435" s="3896"/>
      <c r="K435" s="3896"/>
      <c r="L435" s="3899"/>
      <c r="M435" s="3900"/>
      <c r="N435" s="3900"/>
      <c r="O435" s="3647"/>
      <c r="P435" s="4114"/>
      <c r="Q435" s="4115"/>
      <c r="R435" s="4116"/>
      <c r="S435" s="13955"/>
      <c r="T435" s="13956" t="s">
        <v>735</v>
      </c>
      <c r="U435" s="13957"/>
      <c r="V435" s="13958"/>
      <c r="W435" s="13959"/>
      <c r="X435" s="13960"/>
      <c r="Y435" s="13961"/>
      <c r="Z435" s="13962"/>
      <c r="AA435" s="13963"/>
      <c r="AB435" s="13964"/>
      <c r="AC435" s="13965"/>
      <c r="AD435" s="13966"/>
      <c r="AE435" s="13967"/>
      <c r="AF435" s="13968"/>
      <c r="AG435" s="13969"/>
      <c r="AH435" s="13970"/>
      <c r="AI435" s="13971"/>
      <c r="AJ435" s="13972"/>
      <c r="AK435" s="13973"/>
      <c r="AL435" s="13974"/>
      <c r="AM435" s="13975"/>
      <c r="AN435" s="13976"/>
      <c r="AO435" s="13977"/>
      <c r="AP435" s="13978"/>
      <c r="AQ435" s="13979"/>
      <c r="AR435" s="13980"/>
      <c r="AS435" s="13981"/>
      <c r="AT435" s="13982"/>
      <c r="AU435" s="13983"/>
      <c r="AV435" s="13984"/>
      <c r="AW435" s="13985"/>
      <c r="AX435" s="13986"/>
      <c r="AY435" s="13987"/>
      <c r="AZ435" s="13988"/>
      <c r="BA435" s="13989"/>
      <c r="BB435" s="13990"/>
      <c r="BC435" s="13991"/>
      <c r="BD435" s="13992"/>
      <c r="BE435" s="13993"/>
      <c r="BF435" s="13994"/>
      <c r="BG435" s="13995"/>
      <c r="BH435" s="13996"/>
      <c r="BI435" s="13997"/>
      <c r="BJ435" s="13998"/>
      <c r="BK435" s="13999"/>
      <c r="BL435" s="14000"/>
      <c r="BM435" s="14001"/>
      <c r="BN435" s="14002"/>
      <c r="BO435" s="14003"/>
      <c r="BP435" s="14004"/>
      <c r="BQ435" s="14005"/>
      <c r="BR435" s="14006"/>
      <c r="BS435" s="14007"/>
      <c r="BT435" s="14008"/>
      <c r="BU435" s="14009"/>
      <c r="BV435" s="14010"/>
      <c r="BW435" s="14011"/>
      <c r="BX435" s="14012"/>
      <c r="BY435" s="14013"/>
      <c r="BZ435" s="14014"/>
      <c r="CA435" s="14015"/>
      <c r="CB435" s="14016"/>
      <c r="CC435" s="14017"/>
      <c r="CD435" s="14018"/>
      <c r="CE435" s="14019"/>
      <c r="CF435" s="14020"/>
      <c r="CG435" s="14021"/>
      <c r="CH435" s="14022"/>
      <c r="CI435" s="14023"/>
      <c r="CJ435" s="14024"/>
      <c r="CK435" s="14025"/>
      <c r="CL435" s="14026"/>
      <c r="CM435" s="14027"/>
      <c r="CN435" s="14028"/>
      <c r="CO435" s="14029"/>
      <c r="CP435" s="14030"/>
      <c r="CQ435" s="14031"/>
      <c r="CR435" s="14032"/>
      <c r="CS435" s="14033"/>
      <c r="CT435" s="14034"/>
      <c r="CU435" s="14035"/>
      <c r="CV435" s="14036"/>
      <c r="CW435" s="14037"/>
      <c r="CX435" s="14038"/>
      <c r="CY435" s="14039"/>
      <c r="CZ435" s="14040"/>
      <c r="DA435" s="14041"/>
      <c r="DB435" s="14042"/>
      <c r="DC435" s="14043"/>
      <c r="DD435" s="14044"/>
      <c r="DE435" s="14045"/>
      <c r="DF435" s="14046"/>
      <c r="DG435" s="14047"/>
      <c r="DH435" s="3656"/>
      <c r="DI435" s="3908"/>
      <c r="DJ435" s="3908" t="str">
        <f>IF(T435="","",T435)</f>
        <v>Добавить схему подключения</v>
      </c>
      <c r="DK435" s="3908"/>
      <c r="DL435" s="3908"/>
    </row>
    <row s="14048" customFormat="1" customHeight="1" ht="0.75">
      <c r="A436" s="4502"/>
      <c r="B436" s="4502"/>
      <c r="C436" s="4502"/>
      <c r="D436" s="4502"/>
      <c r="E436" s="3897"/>
      <c r="F436" s="3897" t="s">
        <v>117</v>
      </c>
      <c r="G436" s="3898"/>
      <c r="H436" s="4502"/>
      <c r="I436" s="4502"/>
      <c r="J436" s="4502"/>
      <c r="K436" s="4502"/>
      <c r="L436" s="4503"/>
      <c r="M436" s="4504"/>
      <c r="N436" s="4504"/>
      <c r="O436" s="3656"/>
      <c r="P436" s="4505"/>
      <c r="Q436" s="4506"/>
      <c r="R436" s="4505"/>
      <c r="S436" s="4507"/>
      <c r="T436" s="4508" t="s">
        <v>250</v>
      </c>
      <c r="U436" s="3645"/>
      <c r="V436" s="3645"/>
      <c r="W436" s="3645"/>
      <c r="X436" s="3645"/>
      <c r="Y436" s="3645"/>
      <c r="Z436" s="3645"/>
      <c r="AA436" s="3645"/>
      <c r="AB436" s="3645"/>
      <c r="AC436" s="3645"/>
      <c r="AD436" s="3645"/>
      <c r="AE436" s="3645"/>
      <c r="AF436" s="3645"/>
      <c r="AG436" s="3645"/>
      <c r="AH436" s="3645"/>
      <c r="AI436" s="3645"/>
      <c r="AJ436" s="3645"/>
      <c r="AK436" s="3645"/>
      <c r="AL436" s="3645"/>
      <c r="AM436" s="3645"/>
      <c r="AN436" s="3645"/>
      <c r="AO436" s="3645"/>
      <c r="AP436" s="3645"/>
      <c r="AQ436" s="3645"/>
      <c r="AR436" s="3645"/>
      <c r="AS436" s="3645"/>
      <c r="AT436" s="3645"/>
      <c r="AU436" s="3645"/>
      <c r="AV436" s="3645"/>
      <c r="AW436" s="3645"/>
      <c r="AX436" s="3645"/>
      <c r="AY436" s="3645"/>
      <c r="AZ436" s="3645"/>
      <c r="BA436" s="3645"/>
      <c r="BB436" s="3645"/>
      <c r="BC436" s="3645"/>
      <c r="BD436" s="3645"/>
      <c r="BE436" s="3645"/>
      <c r="BF436" s="3645"/>
      <c r="BG436" s="3645"/>
      <c r="BH436" s="3645"/>
      <c r="BI436" s="3645"/>
      <c r="BJ436" s="3645"/>
      <c r="BK436" s="3645"/>
      <c r="BL436" s="3645"/>
      <c r="BM436" s="3645"/>
      <c r="BN436" s="3645"/>
      <c r="BO436" s="3645"/>
      <c r="BP436" s="3645"/>
      <c r="BQ436" s="3645"/>
      <c r="BR436" s="3645"/>
      <c r="BS436" s="3645"/>
      <c r="BT436" s="3645"/>
      <c r="BU436" s="3645"/>
      <c r="BV436" s="3645"/>
      <c r="BW436" s="3645"/>
      <c r="BX436" s="3645"/>
      <c r="BY436" s="3645"/>
      <c r="BZ436" s="3645"/>
      <c r="CA436" s="3645"/>
      <c r="CB436" s="3645"/>
      <c r="CC436" s="3645"/>
      <c r="CD436" s="3645"/>
      <c r="CE436" s="3645"/>
      <c r="CF436" s="3645"/>
      <c r="CG436" s="3645"/>
      <c r="CH436" s="3645"/>
      <c r="CI436" s="3645"/>
      <c r="CJ436" s="3645"/>
      <c r="CK436" s="3645"/>
      <c r="CL436" s="3645"/>
      <c r="CM436" s="3645"/>
      <c r="CN436" s="3645"/>
      <c r="CO436" s="3645"/>
      <c r="CP436" s="3645"/>
      <c r="CQ436" s="3645"/>
      <c r="CR436" s="3645"/>
      <c r="CS436" s="3645"/>
      <c r="CT436" s="3645"/>
      <c r="CU436" s="3645"/>
      <c r="CV436" s="3645"/>
      <c r="CW436" s="3645"/>
      <c r="CX436" s="3645"/>
      <c r="CY436" s="3645"/>
      <c r="CZ436" s="3645"/>
      <c r="DA436" s="3645"/>
      <c r="DB436" s="3645"/>
      <c r="DC436" s="3645"/>
      <c r="DD436" s="3645"/>
      <c r="DE436" s="3645"/>
      <c r="DF436" s="3645"/>
      <c r="DG436" s="3645"/>
      <c r="DH436" s="3656"/>
      <c r="DI436" s="3908"/>
      <c r="DJ436" s="3908" t="str">
        <f>IF(T436="","",T436)</f>
        <v>Добавить источник для дифференциации</v>
      </c>
      <c r="DK436" s="3908"/>
      <c r="DL436" s="3908"/>
    </row>
    <row s="14049" customFormat="1" customHeight="1" ht="0.75">
      <c r="A437" s="4502"/>
      <c r="B437" s="4502"/>
      <c r="C437" s="4502"/>
      <c r="D437" s="4502"/>
      <c r="E437" s="3897"/>
      <c r="F437" s="3898" t="s">
        <v>117</v>
      </c>
      <c r="G437" s="4502"/>
      <c r="H437" s="4502"/>
      <c r="I437" s="4502"/>
      <c r="J437" s="4502"/>
      <c r="K437" s="4502"/>
      <c r="L437" s="4503"/>
      <c r="M437" s="4510"/>
      <c r="N437" s="4510"/>
      <c r="O437" s="3656"/>
      <c r="P437" s="4505"/>
      <c r="Q437" s="4506"/>
      <c r="R437" s="4505"/>
      <c r="S437" s="4511"/>
      <c r="T437" s="4512" t="s">
        <v>251</v>
      </c>
      <c r="U437" s="3646"/>
      <c r="V437" s="3646"/>
      <c r="W437" s="3646"/>
      <c r="X437" s="3646"/>
      <c r="Y437" s="3646"/>
      <c r="Z437" s="3646"/>
      <c r="AA437" s="3646"/>
      <c r="AB437" s="3646"/>
      <c r="AC437" s="3646"/>
      <c r="AD437" s="3646"/>
      <c r="AE437" s="3646"/>
      <c r="AF437" s="3646"/>
      <c r="AG437" s="3646"/>
      <c r="AH437" s="3646"/>
      <c r="AI437" s="3646"/>
      <c r="AJ437" s="3646"/>
      <c r="AK437" s="3646"/>
      <c r="AL437" s="3646"/>
      <c r="AM437" s="3646"/>
      <c r="AN437" s="3646"/>
      <c r="AO437" s="3646"/>
      <c r="AP437" s="3646"/>
      <c r="AQ437" s="3646"/>
      <c r="AR437" s="3646"/>
      <c r="AS437" s="3646"/>
      <c r="AT437" s="3646"/>
      <c r="AU437" s="3646"/>
      <c r="AV437" s="3646"/>
      <c r="AW437" s="3646"/>
      <c r="AX437" s="3646"/>
      <c r="AY437" s="3646"/>
      <c r="AZ437" s="3646"/>
      <c r="BA437" s="3646"/>
      <c r="BB437" s="3646"/>
      <c r="BC437" s="3646"/>
      <c r="BD437" s="3646"/>
      <c r="BE437" s="3646"/>
      <c r="BF437" s="3646"/>
      <c r="BG437" s="3646"/>
      <c r="BH437" s="3646"/>
      <c r="BI437" s="3646"/>
      <c r="BJ437" s="3646"/>
      <c r="BK437" s="3646"/>
      <c r="BL437" s="3646"/>
      <c r="BM437" s="3646"/>
      <c r="BN437" s="3646"/>
      <c r="BO437" s="3646"/>
      <c r="BP437" s="3646"/>
      <c r="BQ437" s="3646"/>
      <c r="BR437" s="3646"/>
      <c r="BS437" s="3646"/>
      <c r="BT437" s="3646"/>
      <c r="BU437" s="3646"/>
      <c r="BV437" s="3646"/>
      <c r="BW437" s="3646"/>
      <c r="BX437" s="3646"/>
      <c r="BY437" s="3646"/>
      <c r="BZ437" s="3646"/>
      <c r="CA437" s="3646"/>
      <c r="CB437" s="3646"/>
      <c r="CC437" s="3646"/>
      <c r="CD437" s="3646"/>
      <c r="CE437" s="3646"/>
      <c r="CF437" s="3646"/>
      <c r="CG437" s="3646"/>
      <c r="CH437" s="3646"/>
      <c r="CI437" s="3646"/>
      <c r="CJ437" s="3646"/>
      <c r="CK437" s="3646"/>
      <c r="CL437" s="3646"/>
      <c r="CM437" s="3646"/>
      <c r="CN437" s="3646"/>
      <c r="CO437" s="3646"/>
      <c r="CP437" s="3646"/>
      <c r="CQ437" s="3646"/>
      <c r="CR437" s="3646"/>
      <c r="CS437" s="3646"/>
      <c r="CT437" s="3646"/>
      <c r="CU437" s="3646"/>
      <c r="CV437" s="3646"/>
      <c r="CW437" s="3646"/>
      <c r="CX437" s="3646"/>
      <c r="CY437" s="3646"/>
      <c r="CZ437" s="3646"/>
      <c r="DA437" s="3646"/>
      <c r="DB437" s="3646"/>
      <c r="DC437" s="3646"/>
      <c r="DD437" s="3646"/>
      <c r="DE437" s="3646"/>
      <c r="DF437" s="3646"/>
      <c r="DG437" s="3646"/>
      <c r="DH437" s="3656"/>
      <c r="DI437" s="3908"/>
      <c r="DJ437" s="3908" t="str">
        <f>IF(T437="","",T437)</f>
        <v>Добавить централизованную систему для дифференциации</v>
      </c>
      <c r="DK437" s="3908"/>
      <c r="DL437" s="3908"/>
    </row>
    <row s="14050" customFormat="1" customHeight="1" ht="21">
      <c r="A438" s="3896"/>
      <c r="B438" s="3896" t="s">
        <v>356</v>
      </c>
      <c r="C438" s="3896"/>
      <c r="D438" s="3896"/>
      <c r="E438" s="3897"/>
      <c r="F438" s="3898" t="s">
        <v>92</v>
      </c>
      <c r="G438" s="3896"/>
      <c r="H438" s="3896"/>
      <c r="I438" s="3896"/>
      <c r="J438" s="3896"/>
      <c r="K438" s="3896"/>
      <c r="L438" s="3899"/>
      <c r="M438" s="3900"/>
      <c r="N438" s="3900"/>
      <c r="O438" s="3900"/>
      <c r="P438" s="4211"/>
      <c r="Q438" s="3902"/>
      <c r="R438" s="3903"/>
      <c r="S438" s="3904" t="str">
        <f>INDEX(PT_DIFFERENTIATION_NUM_TER,MATCH(B438,PT_DIFFERENTIATION_TER_ID,0))</f>
        <v>2.7</v>
      </c>
      <c r="T438" s="4212" t="s">
        <v>719</v>
      </c>
      <c r="U438" s="3906"/>
      <c r="V438" s="3414"/>
      <c r="W438" s="3415"/>
      <c r="X438" s="3415"/>
      <c r="Y438" s="3415"/>
      <c r="Z438" s="3415"/>
      <c r="AA438" s="3415"/>
      <c r="AB438" s="3415"/>
      <c r="AC438" s="3416"/>
      <c r="AD438" s="3414" t="str">
        <f>INDEX(PT_DIFFERENTIATION_TER,MATCH(B438,PT_DIFFERENTIATION_TER_ID,0))</f>
        <v>Территория 7</v>
      </c>
      <c r="AE438" s="3415"/>
      <c r="AF438" s="3415"/>
      <c r="AG438" s="3415"/>
      <c r="AH438" s="3415"/>
      <c r="AI438" s="3415"/>
      <c r="AJ438" s="3415"/>
      <c r="AK438" s="3415"/>
      <c r="AL438" s="3414"/>
      <c r="AM438" s="3415"/>
      <c r="AN438" s="3415"/>
      <c r="AO438" s="3415"/>
      <c r="AP438" s="3415"/>
      <c r="AQ438" s="3415"/>
      <c r="AR438" s="3415"/>
      <c r="AS438" s="3416"/>
      <c r="AT438" s="3414"/>
      <c r="AU438" s="3415"/>
      <c r="AV438" s="3415"/>
      <c r="AW438" s="3415"/>
      <c r="AX438" s="3415"/>
      <c r="AY438" s="3415"/>
      <c r="AZ438" s="3415"/>
      <c r="BA438" s="3416"/>
      <c r="BB438" s="3414"/>
      <c r="BC438" s="3415"/>
      <c r="BD438" s="3415"/>
      <c r="BE438" s="3415"/>
      <c r="BF438" s="3415"/>
      <c r="BG438" s="3415"/>
      <c r="BH438" s="3415"/>
      <c r="BI438" s="3416"/>
      <c r="BJ438" s="3414"/>
      <c r="BK438" s="3415"/>
      <c r="BL438" s="3415"/>
      <c r="BM438" s="3415"/>
      <c r="BN438" s="3415"/>
      <c r="BO438" s="3415"/>
      <c r="BP438" s="3415"/>
      <c r="BQ438" s="3416"/>
      <c r="BR438" s="3414"/>
      <c r="BS438" s="3415"/>
      <c r="BT438" s="3415"/>
      <c r="BU438" s="3415"/>
      <c r="BV438" s="3415"/>
      <c r="BW438" s="3415"/>
      <c r="BX438" s="3415"/>
      <c r="BY438" s="3416"/>
      <c r="BZ438" s="3414"/>
      <c r="CA438" s="3415"/>
      <c r="CB438" s="3415"/>
      <c r="CC438" s="3415"/>
      <c r="CD438" s="3415"/>
      <c r="CE438" s="3415"/>
      <c r="CF438" s="3415"/>
      <c r="CG438" s="3416"/>
      <c r="CH438" s="3414"/>
      <c r="CI438" s="3415"/>
      <c r="CJ438" s="3415"/>
      <c r="CK438" s="3415"/>
      <c r="CL438" s="3415"/>
      <c r="CM438" s="3415"/>
      <c r="CN438" s="3415"/>
      <c r="CO438" s="3416"/>
      <c r="CP438" s="3414"/>
      <c r="CQ438" s="3415"/>
      <c r="CR438" s="3415"/>
      <c r="CS438" s="3415"/>
      <c r="CT438" s="3415"/>
      <c r="CU438" s="3415"/>
      <c r="CV438" s="3415"/>
      <c r="CW438" s="3416"/>
      <c r="CX438" s="3414"/>
      <c r="CY438" s="3415"/>
      <c r="CZ438" s="3415"/>
      <c r="DA438" s="3415"/>
      <c r="DB438" s="3415"/>
      <c r="DC438" s="3415"/>
      <c r="DD438" s="3415"/>
      <c r="DE438" s="3416"/>
      <c r="DF438" s="3416"/>
      <c r="DG438" s="3907" t="s">
        <v>720</v>
      </c>
      <c r="DH438" s="3656"/>
      <c r="DI438" s="3908"/>
      <c r="DJ438" s="3908" t="str">
        <f>IF(T438="","",T438)</f>
        <v>Территория действия тарифа</v>
      </c>
      <c r="DK438" s="3908"/>
      <c r="DL438" s="3908"/>
    </row>
    <row s="14051" customFormat="1" customHeight="1" ht="23.25">
      <c r="A439" s="3896"/>
      <c r="B439" s="3896"/>
      <c r="C439" s="3896" t="s">
        <v>357</v>
      </c>
      <c r="D439" s="3896"/>
      <c r="E439" s="3897"/>
      <c r="F439" s="3897" t="s">
        <v>91</v>
      </c>
      <c r="G439" s="3898">
        <v>1</v>
      </c>
      <c r="H439" s="3896"/>
      <c r="I439" s="3896"/>
      <c r="J439" s="3896"/>
      <c r="K439" s="3896"/>
      <c r="L439" s="3899"/>
      <c r="M439" s="3900"/>
      <c r="N439" s="3900"/>
      <c r="O439" s="3900"/>
      <c r="P439" s="3901"/>
      <c r="Q439" s="3902"/>
      <c r="R439" s="3903"/>
      <c r="S439" s="3904" t="str">
        <f>INDEX(PT_DIFFERENTIATION_NUM_CS,MATCH(C439,PT_DIFFERENTIATION_CS_ID,0))</f>
        <v>2.7.1</v>
      </c>
      <c r="T439" s="4214" t="s">
        <v>721</v>
      </c>
      <c r="U439" s="3906"/>
      <c r="V439" s="3414"/>
      <c r="W439" s="3415"/>
      <c r="X439" s="3415"/>
      <c r="Y439" s="3415"/>
      <c r="Z439" s="3415"/>
      <c r="AA439" s="3415"/>
      <c r="AB439" s="3415"/>
      <c r="AC439" s="3416"/>
      <c r="AD439" s="3414" t="str">
        <f>INDEX(PT_DIFFERENTIATION_CS,MATCH(C439,PT_DIFFERENTIATION_CS_ID,0))</f>
        <v>без дифференциации</v>
      </c>
      <c r="AE439" s="3415"/>
      <c r="AF439" s="3415"/>
      <c r="AG439" s="3415"/>
      <c r="AH439" s="3415"/>
      <c r="AI439" s="3415"/>
      <c r="AJ439" s="3415"/>
      <c r="AK439" s="3415"/>
      <c r="AL439" s="3414"/>
      <c r="AM439" s="3415"/>
      <c r="AN439" s="3415"/>
      <c r="AO439" s="3415"/>
      <c r="AP439" s="3415"/>
      <c r="AQ439" s="3415"/>
      <c r="AR439" s="3415"/>
      <c r="AS439" s="3416"/>
      <c r="AT439" s="3414"/>
      <c r="AU439" s="3415"/>
      <c r="AV439" s="3415"/>
      <c r="AW439" s="3415"/>
      <c r="AX439" s="3415"/>
      <c r="AY439" s="3415"/>
      <c r="AZ439" s="3415"/>
      <c r="BA439" s="3416"/>
      <c r="BB439" s="3414"/>
      <c r="BC439" s="3415"/>
      <c r="BD439" s="3415"/>
      <c r="BE439" s="3415"/>
      <c r="BF439" s="3415"/>
      <c r="BG439" s="3415"/>
      <c r="BH439" s="3415"/>
      <c r="BI439" s="3416"/>
      <c r="BJ439" s="3414"/>
      <c r="BK439" s="3415"/>
      <c r="BL439" s="3415"/>
      <c r="BM439" s="3415"/>
      <c r="BN439" s="3415"/>
      <c r="BO439" s="3415"/>
      <c r="BP439" s="3415"/>
      <c r="BQ439" s="3416"/>
      <c r="BR439" s="3414"/>
      <c r="BS439" s="3415"/>
      <c r="BT439" s="3415"/>
      <c r="BU439" s="3415"/>
      <c r="BV439" s="3415"/>
      <c r="BW439" s="3415"/>
      <c r="BX439" s="3415"/>
      <c r="BY439" s="3416"/>
      <c r="BZ439" s="3414"/>
      <c r="CA439" s="3415"/>
      <c r="CB439" s="3415"/>
      <c r="CC439" s="3415"/>
      <c r="CD439" s="3415"/>
      <c r="CE439" s="3415"/>
      <c r="CF439" s="3415"/>
      <c r="CG439" s="3416"/>
      <c r="CH439" s="3414"/>
      <c r="CI439" s="3415"/>
      <c r="CJ439" s="3415"/>
      <c r="CK439" s="3415"/>
      <c r="CL439" s="3415"/>
      <c r="CM439" s="3415"/>
      <c r="CN439" s="3415"/>
      <c r="CO439" s="3416"/>
      <c r="CP439" s="3414"/>
      <c r="CQ439" s="3415"/>
      <c r="CR439" s="3415"/>
      <c r="CS439" s="3415"/>
      <c r="CT439" s="3415"/>
      <c r="CU439" s="3415"/>
      <c r="CV439" s="3415"/>
      <c r="CW439" s="3416"/>
      <c r="CX439" s="3414"/>
      <c r="CY439" s="3415"/>
      <c r="CZ439" s="3415"/>
      <c r="DA439" s="3415"/>
      <c r="DB439" s="3415"/>
      <c r="DC439" s="3415"/>
      <c r="DD439" s="3415"/>
      <c r="DE439" s="3416"/>
      <c r="DF439" s="3416"/>
      <c r="DG439" s="3907" t="s">
        <v>722</v>
      </c>
      <c r="DH439" s="3656"/>
      <c r="DI439" s="3908"/>
      <c r="DJ439" s="3908" t="str">
        <f>IF(T439="","",T439)</f>
        <v>Наименование системы теплоснабжения </v>
      </c>
      <c r="DK439" s="3908"/>
      <c r="DL439" s="3908"/>
    </row>
    <row s="14052" customFormat="1" customHeight="1" ht="21">
      <c r="A440" s="3896"/>
      <c r="B440" s="3896"/>
      <c r="C440" s="3896"/>
      <c r="D440" s="3896" t="s">
        <v>358</v>
      </c>
      <c r="E440" s="3897"/>
      <c r="F440" s="3897" t="s">
        <v>91</v>
      </c>
      <c r="G440" s="3897"/>
      <c r="H440" s="3898">
        <v>1</v>
      </c>
      <c r="I440" s="3896"/>
      <c r="J440" s="3896"/>
      <c r="K440" s="3896"/>
      <c r="L440" s="3899"/>
      <c r="M440" s="3900"/>
      <c r="N440" s="3900"/>
      <c r="O440" s="3900"/>
      <c r="P440" s="3901"/>
      <c r="Q440" s="3902"/>
      <c r="R440" s="3903"/>
      <c r="S440" s="3904" t="str">
        <f>INDEX(PT_DIFFERENTIATION_NUM_IST_TE,MATCH(D440,PT_DIFFERENTIATION_IST_TE_ID,0))</f>
        <v>2.7.1.1</v>
      </c>
      <c r="T440" s="3905" t="s">
        <v>723</v>
      </c>
      <c r="U440" s="3906"/>
      <c r="V440" s="3414"/>
      <c r="W440" s="3415"/>
      <c r="X440" s="3415"/>
      <c r="Y440" s="3415"/>
      <c r="Z440" s="3415"/>
      <c r="AA440" s="3415"/>
      <c r="AB440" s="3415"/>
      <c r="AC440" s="3416"/>
      <c r="AD440" s="3414" t="str">
        <f>INDEX(PT_DIFFERENTIATION_IST_TE,MATCH(D440,PT_DIFFERENTIATION_IST_TE_ID,0))</f>
        <v>без дифференциации</v>
      </c>
      <c r="AE440" s="3415"/>
      <c r="AF440" s="3415"/>
      <c r="AG440" s="3415"/>
      <c r="AH440" s="3415"/>
      <c r="AI440" s="3415"/>
      <c r="AJ440" s="3415"/>
      <c r="AK440" s="3415"/>
      <c r="AL440" s="3414"/>
      <c r="AM440" s="3415"/>
      <c r="AN440" s="3415"/>
      <c r="AO440" s="3415"/>
      <c r="AP440" s="3415"/>
      <c r="AQ440" s="3415"/>
      <c r="AR440" s="3415"/>
      <c r="AS440" s="3416"/>
      <c r="AT440" s="3414"/>
      <c r="AU440" s="3415"/>
      <c r="AV440" s="3415"/>
      <c r="AW440" s="3415"/>
      <c r="AX440" s="3415"/>
      <c r="AY440" s="3415"/>
      <c r="AZ440" s="3415"/>
      <c r="BA440" s="3416"/>
      <c r="BB440" s="3414"/>
      <c r="BC440" s="3415"/>
      <c r="BD440" s="3415"/>
      <c r="BE440" s="3415"/>
      <c r="BF440" s="3415"/>
      <c r="BG440" s="3415"/>
      <c r="BH440" s="3415"/>
      <c r="BI440" s="3416"/>
      <c r="BJ440" s="3414"/>
      <c r="BK440" s="3415"/>
      <c r="BL440" s="3415"/>
      <c r="BM440" s="3415"/>
      <c r="BN440" s="3415"/>
      <c r="BO440" s="3415"/>
      <c r="BP440" s="3415"/>
      <c r="BQ440" s="3416"/>
      <c r="BR440" s="3414"/>
      <c r="BS440" s="3415"/>
      <c r="BT440" s="3415"/>
      <c r="BU440" s="3415"/>
      <c r="BV440" s="3415"/>
      <c r="BW440" s="3415"/>
      <c r="BX440" s="3415"/>
      <c r="BY440" s="3416"/>
      <c r="BZ440" s="3414"/>
      <c r="CA440" s="3415"/>
      <c r="CB440" s="3415"/>
      <c r="CC440" s="3415"/>
      <c r="CD440" s="3415"/>
      <c r="CE440" s="3415"/>
      <c r="CF440" s="3415"/>
      <c r="CG440" s="3416"/>
      <c r="CH440" s="3414"/>
      <c r="CI440" s="3415"/>
      <c r="CJ440" s="3415"/>
      <c r="CK440" s="3415"/>
      <c r="CL440" s="3415"/>
      <c r="CM440" s="3415"/>
      <c r="CN440" s="3415"/>
      <c r="CO440" s="3416"/>
      <c r="CP440" s="3414"/>
      <c r="CQ440" s="3415"/>
      <c r="CR440" s="3415"/>
      <c r="CS440" s="3415"/>
      <c r="CT440" s="3415"/>
      <c r="CU440" s="3415"/>
      <c r="CV440" s="3415"/>
      <c r="CW440" s="3416"/>
      <c r="CX440" s="3414"/>
      <c r="CY440" s="3415"/>
      <c r="CZ440" s="3415"/>
      <c r="DA440" s="3415"/>
      <c r="DB440" s="3415"/>
      <c r="DC440" s="3415"/>
      <c r="DD440" s="3415"/>
      <c r="DE440" s="3416"/>
      <c r="DF440" s="3416"/>
      <c r="DG440" s="3907" t="s">
        <v>724</v>
      </c>
      <c r="DH440" s="3656"/>
      <c r="DI440" s="3908"/>
      <c r="DJ440" s="3908" t="str">
        <f>IF(T440="","",T440)</f>
        <v>Источник тепловой энергии  </v>
      </c>
      <c r="DK440" s="3908"/>
      <c r="DL440" s="3908"/>
    </row>
    <row s="14053" customFormat="1" customHeight="1" ht="47.25">
      <c r="A441" s="3896"/>
      <c r="B441" s="3896"/>
      <c r="C441" s="3896"/>
      <c r="D441" s="3896"/>
      <c r="E441" s="3897"/>
      <c r="F441" s="3897" t="s">
        <v>91</v>
      </c>
      <c r="G441" s="3897"/>
      <c r="H441" s="3897"/>
      <c r="I441" s="3910" t="str">
        <f>S440&amp;".1"</f>
        <v>2.7.1.1.1</v>
      </c>
      <c r="J441" s="3896"/>
      <c r="K441" s="3896"/>
      <c r="L441" s="3899" t="s">
        <v>725</v>
      </c>
      <c r="M441" s="3647"/>
      <c r="N441" s="3911"/>
      <c r="O441" s="3911"/>
      <c r="P441" s="3912">
        <v>1</v>
      </c>
      <c r="Q441" s="3912"/>
      <c r="R441" s="3913"/>
      <c r="S441" s="3904" t="str">
        <f>$I441</f>
        <v>2.7.1.1.1</v>
      </c>
      <c r="T441" s="3914" t="s">
        <v>726</v>
      </c>
      <c r="U441" s="3906"/>
      <c r="V441" s="3419"/>
      <c r="W441" s="3420"/>
      <c r="X441" s="3420"/>
      <c r="Y441" s="3420"/>
      <c r="Z441" s="3420"/>
      <c r="AA441" s="3420"/>
      <c r="AB441" s="3420"/>
      <c r="AC441" s="3421"/>
      <c r="AD441" s="3419" t="s">
        <v>768</v>
      </c>
      <c r="AE441" s="3420"/>
      <c r="AF441" s="3420"/>
      <c r="AG441" s="3420"/>
      <c r="AH441" s="3420"/>
      <c r="AI441" s="3420"/>
      <c r="AJ441" s="3420"/>
      <c r="AK441" s="3420"/>
      <c r="AL441" s="3419"/>
      <c r="AM441" s="3420"/>
      <c r="AN441" s="3420"/>
      <c r="AO441" s="3420"/>
      <c r="AP441" s="3420"/>
      <c r="AQ441" s="3420"/>
      <c r="AR441" s="3420"/>
      <c r="AS441" s="3421"/>
      <c r="AT441" s="3419"/>
      <c r="AU441" s="3420"/>
      <c r="AV441" s="3420"/>
      <c r="AW441" s="3420"/>
      <c r="AX441" s="3420"/>
      <c r="AY441" s="3420"/>
      <c r="AZ441" s="3420"/>
      <c r="BA441" s="3421"/>
      <c r="BB441" s="3419"/>
      <c r="BC441" s="3420"/>
      <c r="BD441" s="3420"/>
      <c r="BE441" s="3420"/>
      <c r="BF441" s="3420"/>
      <c r="BG441" s="3420"/>
      <c r="BH441" s="3420"/>
      <c r="BI441" s="3421"/>
      <c r="BJ441" s="3419"/>
      <c r="BK441" s="3420"/>
      <c r="BL441" s="3420"/>
      <c r="BM441" s="3420"/>
      <c r="BN441" s="3420"/>
      <c r="BO441" s="3420"/>
      <c r="BP441" s="3420"/>
      <c r="BQ441" s="3421"/>
      <c r="BR441" s="3419"/>
      <c r="BS441" s="3420"/>
      <c r="BT441" s="3420"/>
      <c r="BU441" s="3420"/>
      <c r="BV441" s="3420"/>
      <c r="BW441" s="3420"/>
      <c r="BX441" s="3420"/>
      <c r="BY441" s="3421"/>
      <c r="BZ441" s="3419"/>
      <c r="CA441" s="3420"/>
      <c r="CB441" s="3420"/>
      <c r="CC441" s="3420"/>
      <c r="CD441" s="3420"/>
      <c r="CE441" s="3420"/>
      <c r="CF441" s="3420"/>
      <c r="CG441" s="3421"/>
      <c r="CH441" s="3419"/>
      <c r="CI441" s="3420"/>
      <c r="CJ441" s="3420"/>
      <c r="CK441" s="3420"/>
      <c r="CL441" s="3420"/>
      <c r="CM441" s="3420"/>
      <c r="CN441" s="3420"/>
      <c r="CO441" s="3421"/>
      <c r="CP441" s="3419"/>
      <c r="CQ441" s="3420"/>
      <c r="CR441" s="3420"/>
      <c r="CS441" s="3420"/>
      <c r="CT441" s="3420"/>
      <c r="CU441" s="3420"/>
      <c r="CV441" s="3420"/>
      <c r="CW441" s="3421"/>
      <c r="CX441" s="3419"/>
      <c r="CY441" s="3420"/>
      <c r="CZ441" s="3420"/>
      <c r="DA441" s="3420"/>
      <c r="DB441" s="3420"/>
      <c r="DC441" s="3420"/>
      <c r="DD441" s="3420"/>
      <c r="DE441" s="3421"/>
      <c r="DF441" s="3421"/>
      <c r="DG441" s="3907" t="s">
        <v>727</v>
      </c>
      <c r="DH441" s="3656"/>
      <c r="DI441" s="3908"/>
      <c r="DJ441" s="3908" t="str">
        <f>IF(T441="","",T441)</f>
        <v>Схема подключения теплопотребляющей установки к коллектору источника тепловой энергии</v>
      </c>
      <c r="DK441" s="3908"/>
      <c r="DL441" s="3908"/>
    </row>
    <row s="14054" customFormat="1" customHeight="1" ht="21">
      <c r="A442" s="3896"/>
      <c r="B442" s="3896"/>
      <c r="C442" s="3896"/>
      <c r="D442" s="3896"/>
      <c r="E442" s="3897"/>
      <c r="F442" s="3897" t="s">
        <v>91</v>
      </c>
      <c r="G442" s="3897"/>
      <c r="H442" s="3897"/>
      <c r="I442" s="3916"/>
      <c r="J442" s="3910" t="str">
        <f>I441&amp;".1"</f>
        <v>2.7.1.1.1.1</v>
      </c>
      <c r="K442" s="3896"/>
      <c r="L442" s="3899" t="s">
        <v>728</v>
      </c>
      <c r="M442" s="3647"/>
      <c r="N442" s="3647"/>
      <c r="O442" s="3911"/>
      <c r="P442" s="3912"/>
      <c r="Q442" s="3912">
        <v>1</v>
      </c>
      <c r="R442" s="3917"/>
      <c r="S442" s="3904" t="str">
        <f>$J442</f>
        <v>2.7.1.1.1.1</v>
      </c>
      <c r="T442" s="3918" t="s">
        <v>729</v>
      </c>
      <c r="U442" s="3906"/>
      <c r="V442" s="3419"/>
      <c r="W442" s="3420"/>
      <c r="X442" s="3420"/>
      <c r="Y442" s="3420"/>
      <c r="Z442" s="3420"/>
      <c r="AA442" s="3420"/>
      <c r="AB442" s="3420"/>
      <c r="AC442" s="3421"/>
      <c r="AD442" s="3419" t="s">
        <v>772</v>
      </c>
      <c r="AE442" s="3420"/>
      <c r="AF442" s="3420"/>
      <c r="AG442" s="3420"/>
      <c r="AH442" s="3420"/>
      <c r="AI442" s="3420"/>
      <c r="AJ442" s="3420"/>
      <c r="AK442" s="3420"/>
      <c r="AL442" s="3419"/>
      <c r="AM442" s="3420"/>
      <c r="AN442" s="3420"/>
      <c r="AO442" s="3420"/>
      <c r="AP442" s="3420"/>
      <c r="AQ442" s="3420"/>
      <c r="AR442" s="3420"/>
      <c r="AS442" s="3421"/>
      <c r="AT442" s="3419"/>
      <c r="AU442" s="3420"/>
      <c r="AV442" s="3420"/>
      <c r="AW442" s="3420"/>
      <c r="AX442" s="3420"/>
      <c r="AY442" s="3420"/>
      <c r="AZ442" s="3420"/>
      <c r="BA442" s="3421"/>
      <c r="BB442" s="3419"/>
      <c r="BC442" s="3420"/>
      <c r="BD442" s="3420"/>
      <c r="BE442" s="3420"/>
      <c r="BF442" s="3420"/>
      <c r="BG442" s="3420"/>
      <c r="BH442" s="3420"/>
      <c r="BI442" s="3421"/>
      <c r="BJ442" s="3419"/>
      <c r="BK442" s="3420"/>
      <c r="BL442" s="3420"/>
      <c r="BM442" s="3420"/>
      <c r="BN442" s="3420"/>
      <c r="BO442" s="3420"/>
      <c r="BP442" s="3420"/>
      <c r="BQ442" s="3421"/>
      <c r="BR442" s="3419"/>
      <c r="BS442" s="3420"/>
      <c r="BT442" s="3420"/>
      <c r="BU442" s="3420"/>
      <c r="BV442" s="3420"/>
      <c r="BW442" s="3420"/>
      <c r="BX442" s="3420"/>
      <c r="BY442" s="3421"/>
      <c r="BZ442" s="3419"/>
      <c r="CA442" s="3420"/>
      <c r="CB442" s="3420"/>
      <c r="CC442" s="3420"/>
      <c r="CD442" s="3420"/>
      <c r="CE442" s="3420"/>
      <c r="CF442" s="3420"/>
      <c r="CG442" s="3421"/>
      <c r="CH442" s="3419"/>
      <c r="CI442" s="3420"/>
      <c r="CJ442" s="3420"/>
      <c r="CK442" s="3420"/>
      <c r="CL442" s="3420"/>
      <c r="CM442" s="3420"/>
      <c r="CN442" s="3420"/>
      <c r="CO442" s="3421"/>
      <c r="CP442" s="3419"/>
      <c r="CQ442" s="3420"/>
      <c r="CR442" s="3420"/>
      <c r="CS442" s="3420"/>
      <c r="CT442" s="3420"/>
      <c r="CU442" s="3420"/>
      <c r="CV442" s="3420"/>
      <c r="CW442" s="3421"/>
      <c r="CX442" s="3419"/>
      <c r="CY442" s="3420"/>
      <c r="CZ442" s="3420"/>
      <c r="DA442" s="3420"/>
      <c r="DB442" s="3420"/>
      <c r="DC442" s="3420"/>
      <c r="DD442" s="3420"/>
      <c r="DE442" s="3421"/>
      <c r="DF442" s="3421"/>
      <c r="DG442" s="3907" t="s">
        <v>730</v>
      </c>
      <c r="DH442" s="3656"/>
      <c r="DI442" s="3908"/>
      <c r="DJ442" s="3908" t="str">
        <f>IF(T442="","",T442)</f>
        <v>Группа потребителей</v>
      </c>
      <c r="DK442" s="3908"/>
      <c r="DL442" s="3908"/>
    </row>
    <row s="14055" customFormat="1" customHeight="1" ht="21">
      <c r="A443" s="3896"/>
      <c r="B443" s="3896"/>
      <c r="C443" s="3896"/>
      <c r="D443" s="3896"/>
      <c r="E443" s="3897"/>
      <c r="F443" s="3897" t="s">
        <v>91</v>
      </c>
      <c r="G443" s="3897"/>
      <c r="H443" s="3897"/>
      <c r="I443" s="3916"/>
      <c r="J443" s="3916"/>
      <c r="K443" s="3910" t="str">
        <f>J442&amp;".1"</f>
        <v>2.7.1.1.1.1.1</v>
      </c>
      <c r="L443" s="3899" t="s">
        <v>731</v>
      </c>
      <c r="M443" s="3647"/>
      <c r="N443" s="3647"/>
      <c r="O443" s="3647"/>
      <c r="P443" s="3912"/>
      <c r="Q443" s="3912"/>
      <c r="R443" s="3917">
        <v>1</v>
      </c>
      <c r="S443" s="3904" t="str">
        <f>$K443</f>
        <v>2.7.1.1.1.1.1</v>
      </c>
      <c r="T443" s="3920" t="s">
        <v>770</v>
      </c>
      <c r="U443" s="3906"/>
      <c r="V443" s="3422"/>
      <c r="W443" s="3423"/>
      <c r="X443" s="3422"/>
      <c r="Y443" s="3424"/>
      <c r="Z443" s="3425"/>
      <c r="AA443" s="2871" t="s">
        <v>61</v>
      </c>
      <c r="AB443" s="3425"/>
      <c r="AC443" s="2871" t="s">
        <v>61</v>
      </c>
      <c r="AD443" s="3422">
        <v>3804.36</v>
      </c>
      <c r="AE443" s="3423"/>
      <c r="AF443" s="3422"/>
      <c r="AG443" s="3424"/>
      <c r="AH443" s="3425">
        <v>45292</v>
      </c>
      <c r="AI443" s="2871" t="s">
        <v>61</v>
      </c>
      <c r="AJ443" s="3425">
        <v>45473</v>
      </c>
      <c r="AK443" s="2871" t="s">
        <v>61</v>
      </c>
      <c r="AL443" s="3422">
        <v>4000</v>
      </c>
      <c r="AM443" s="3423"/>
      <c r="AN443" s="3422"/>
      <c r="AO443" s="3424"/>
      <c r="AP443" s="3425">
        <v>45474</v>
      </c>
      <c r="AQ443" s="2871" t="s">
        <v>61</v>
      </c>
      <c r="AR443" s="3425">
        <v>45657</v>
      </c>
      <c r="AS443" s="2871" t="s">
        <v>61</v>
      </c>
      <c r="AT443" s="3422">
        <v>4000</v>
      </c>
      <c r="AU443" s="3423"/>
      <c r="AV443" s="3422"/>
      <c r="AW443" s="3424"/>
      <c r="AX443" s="3425">
        <v>45658</v>
      </c>
      <c r="AY443" s="2871" t="s">
        <v>61</v>
      </c>
      <c r="AZ443" s="3425">
        <v>45838</v>
      </c>
      <c r="BA443" s="2871" t="s">
        <v>61</v>
      </c>
      <c r="BB443" s="3422">
        <v>4168</v>
      </c>
      <c r="BC443" s="3423"/>
      <c r="BD443" s="3422"/>
      <c r="BE443" s="3424"/>
      <c r="BF443" s="3425">
        <v>45839</v>
      </c>
      <c r="BG443" s="2871" t="s">
        <v>61</v>
      </c>
      <c r="BH443" s="3425">
        <v>46022</v>
      </c>
      <c r="BI443" s="2871" t="s">
        <v>61</v>
      </c>
      <c r="BJ443" s="3422">
        <v>4168</v>
      </c>
      <c r="BK443" s="3423"/>
      <c r="BL443" s="3422"/>
      <c r="BM443" s="3424"/>
      <c r="BN443" s="3425">
        <v>46023</v>
      </c>
      <c r="BO443" s="2871" t="s">
        <v>61</v>
      </c>
      <c r="BP443" s="3425">
        <v>46203</v>
      </c>
      <c r="BQ443" s="2871" t="s">
        <v>61</v>
      </c>
      <c r="BR443" s="3422">
        <v>4334.72</v>
      </c>
      <c r="BS443" s="3423"/>
      <c r="BT443" s="3422"/>
      <c r="BU443" s="3424"/>
      <c r="BV443" s="3425">
        <v>46204</v>
      </c>
      <c r="BW443" s="2871" t="s">
        <v>61</v>
      </c>
      <c r="BX443" s="3425">
        <v>46387</v>
      </c>
      <c r="BY443" s="2871" t="s">
        <v>61</v>
      </c>
      <c r="BZ443" s="3422">
        <v>4334.72</v>
      </c>
      <c r="CA443" s="3423"/>
      <c r="CB443" s="3422"/>
      <c r="CC443" s="3424"/>
      <c r="CD443" s="3425">
        <v>46388</v>
      </c>
      <c r="CE443" s="2871" t="s">
        <v>61</v>
      </c>
      <c r="CF443" s="3425">
        <v>46568</v>
      </c>
      <c r="CG443" s="2871" t="s">
        <v>61</v>
      </c>
      <c r="CH443" s="3422">
        <v>4508.11</v>
      </c>
      <c r="CI443" s="3423"/>
      <c r="CJ443" s="3422"/>
      <c r="CK443" s="3424"/>
      <c r="CL443" s="3425">
        <v>46569</v>
      </c>
      <c r="CM443" s="2871" t="s">
        <v>61</v>
      </c>
      <c r="CN443" s="3425">
        <v>46752</v>
      </c>
      <c r="CO443" s="2871" t="s">
        <v>61</v>
      </c>
      <c r="CP443" s="3422">
        <v>4508.11</v>
      </c>
      <c r="CQ443" s="3423"/>
      <c r="CR443" s="3422"/>
      <c r="CS443" s="3424"/>
      <c r="CT443" s="3425">
        <v>46753</v>
      </c>
      <c r="CU443" s="2871" t="s">
        <v>61</v>
      </c>
      <c r="CV443" s="3425">
        <v>46934</v>
      </c>
      <c r="CW443" s="2871" t="s">
        <v>61</v>
      </c>
      <c r="CX443" s="3422">
        <v>4688.43</v>
      </c>
      <c r="CY443" s="3423"/>
      <c r="CZ443" s="3422"/>
      <c r="DA443" s="3424"/>
      <c r="DB443" s="3425">
        <v>46935</v>
      </c>
      <c r="DC443" s="2871" t="s">
        <v>61</v>
      </c>
      <c r="DD443" s="3425">
        <v>47118</v>
      </c>
      <c r="DE443" s="2871" t="s">
        <v>61</v>
      </c>
      <c r="DF443" s="3423"/>
      <c r="DG443" s="3921" t="s">
        <v>732</v>
      </c>
      <c r="DH443" s="3656">
        <f>STRCHECKDATE(V444:DF444)</f>
      </c>
      <c r="DI443" s="3908"/>
      <c r="DJ443" s="3908" t="str">
        <f>IF(T443="","",T443)</f>
        <v>вода</v>
      </c>
      <c r="DK443" s="3908"/>
      <c r="DL443" s="3908"/>
    </row>
    <row s="14056" customFormat="1" customHeight="1" ht="0.75">
      <c r="A444" s="3896"/>
      <c r="B444" s="3896"/>
      <c r="C444" s="3896"/>
      <c r="D444" s="3896"/>
      <c r="E444" s="3897"/>
      <c r="F444" s="3897" t="s">
        <v>91</v>
      </c>
      <c r="G444" s="3897"/>
      <c r="H444" s="3897"/>
      <c r="I444" s="3916"/>
      <c r="J444" s="3916"/>
      <c r="K444" s="3910"/>
      <c r="L444" s="3899"/>
      <c r="M444" s="3647"/>
      <c r="N444" s="3647"/>
      <c r="O444" s="3647"/>
      <c r="P444" s="3912"/>
      <c r="Q444" s="3912"/>
      <c r="R444" s="3917"/>
      <c r="S444" s="3923"/>
      <c r="T444" s="3906"/>
      <c r="U444" s="3906"/>
      <c r="V444" s="3423"/>
      <c r="W444" s="3423"/>
      <c r="X444" s="3423"/>
      <c r="Y444" s="3427" t="str">
        <f>Z443&amp;"-"&amp;AB443</f>
        <v>-</v>
      </c>
      <c r="Z444" s="3428"/>
      <c r="AA444" s="2871"/>
      <c r="AB444" s="3428"/>
      <c r="AC444" s="2871"/>
      <c r="AD444" s="3423"/>
      <c r="AE444" s="3423"/>
      <c r="AF444" s="3423"/>
      <c r="AG444" s="3427" t="str">
        <f>AH443&amp;"-"&amp;AJ443</f>
        <v>45292-45473</v>
      </c>
      <c r="AH444" s="3428"/>
      <c r="AI444" s="2871"/>
      <c r="AJ444" s="3428"/>
      <c r="AK444" s="2871"/>
      <c r="AL444" s="3423"/>
      <c r="AM444" s="3423"/>
      <c r="AN444" s="3423"/>
      <c r="AO444" s="3427" t="str">
        <f>AP443&amp;"-"&amp;AR443</f>
        <v>45474-45657</v>
      </c>
      <c r="AP444" s="3428"/>
      <c r="AQ444" s="2871"/>
      <c r="AR444" s="3428"/>
      <c r="AS444" s="2871"/>
      <c r="AT444" s="3423"/>
      <c r="AU444" s="3423"/>
      <c r="AV444" s="3423"/>
      <c r="AW444" s="3427" t="str">
        <f>AX443&amp;"-"&amp;AZ443</f>
        <v>45658-45838</v>
      </c>
      <c r="AX444" s="3428"/>
      <c r="AY444" s="2871"/>
      <c r="AZ444" s="3428"/>
      <c r="BA444" s="2871"/>
      <c r="BB444" s="3423"/>
      <c r="BC444" s="3423"/>
      <c r="BD444" s="3423"/>
      <c r="BE444" s="3427" t="str">
        <f>BF443&amp;"-"&amp;BH443</f>
        <v>45839-46022</v>
      </c>
      <c r="BF444" s="3428"/>
      <c r="BG444" s="2871"/>
      <c r="BH444" s="3428"/>
      <c r="BI444" s="2871"/>
      <c r="BJ444" s="3423"/>
      <c r="BK444" s="3423"/>
      <c r="BL444" s="3423"/>
      <c r="BM444" s="3427" t="str">
        <f>BN443&amp;"-"&amp;BP443</f>
        <v>46023-46203</v>
      </c>
      <c r="BN444" s="3428"/>
      <c r="BO444" s="2871"/>
      <c r="BP444" s="3428"/>
      <c r="BQ444" s="2871"/>
      <c r="BR444" s="3423"/>
      <c r="BS444" s="3423"/>
      <c r="BT444" s="3423"/>
      <c r="BU444" s="3427" t="str">
        <f>BV443&amp;"-"&amp;BX443</f>
        <v>46204-46387</v>
      </c>
      <c r="BV444" s="3428"/>
      <c r="BW444" s="2871"/>
      <c r="BX444" s="3428"/>
      <c r="BY444" s="2871"/>
      <c r="BZ444" s="3423"/>
      <c r="CA444" s="3423"/>
      <c r="CB444" s="3423"/>
      <c r="CC444" s="3427" t="str">
        <f>CD443&amp;"-"&amp;CF443</f>
        <v>46388-46568</v>
      </c>
      <c r="CD444" s="3428"/>
      <c r="CE444" s="2871"/>
      <c r="CF444" s="3428"/>
      <c r="CG444" s="2871"/>
      <c r="CH444" s="3423"/>
      <c r="CI444" s="3423"/>
      <c r="CJ444" s="3423"/>
      <c r="CK444" s="3427" t="str">
        <f>CL443&amp;"-"&amp;CN443</f>
        <v>46569-46752</v>
      </c>
      <c r="CL444" s="3428"/>
      <c r="CM444" s="2871"/>
      <c r="CN444" s="3428"/>
      <c r="CO444" s="2871"/>
      <c r="CP444" s="3423"/>
      <c r="CQ444" s="3423"/>
      <c r="CR444" s="3423"/>
      <c r="CS444" s="3427" t="str">
        <f>CT443&amp;"-"&amp;CV443</f>
        <v>46753-46934</v>
      </c>
      <c r="CT444" s="3428"/>
      <c r="CU444" s="2871"/>
      <c r="CV444" s="3428"/>
      <c r="CW444" s="2871"/>
      <c r="CX444" s="3423"/>
      <c r="CY444" s="3423"/>
      <c r="CZ444" s="3423"/>
      <c r="DA444" s="3427" t="str">
        <f>DB443&amp;"-"&amp;DD443</f>
        <v>46935-47118</v>
      </c>
      <c r="DB444" s="3428"/>
      <c r="DC444" s="2871"/>
      <c r="DD444" s="3428"/>
      <c r="DE444" s="2871"/>
      <c r="DF444" s="3423"/>
      <c r="DG444" s="3924"/>
      <c r="DH444" s="3656"/>
      <c r="DI444" s="3908"/>
      <c r="DJ444" s="3908" t="str">
        <f>IF(T444="","",T444)</f>
        <v/>
      </c>
      <c r="DK444" s="3908"/>
      <c r="DL444" s="3908"/>
    </row>
    <row s="14057" customFormat="1" customHeight="1" ht="15">
      <c r="A445" s="3896"/>
      <c r="B445" s="3896"/>
      <c r="C445" s="3896"/>
      <c r="D445" s="3896"/>
      <c r="E445" s="3897"/>
      <c r="F445" s="3897" t="s">
        <v>91</v>
      </c>
      <c r="G445" s="3897"/>
      <c r="H445" s="3897"/>
      <c r="I445" s="3916"/>
      <c r="J445" s="3910"/>
      <c r="K445" s="3896"/>
      <c r="L445" s="3899"/>
      <c r="M445" s="3647"/>
      <c r="N445" s="3647"/>
      <c r="O445" s="3911"/>
      <c r="P445" s="3912"/>
      <c r="Q445" s="3912"/>
      <c r="R445" s="3913"/>
      <c r="S445" s="14058"/>
      <c r="T445" s="14059" t="s">
        <v>733</v>
      </c>
      <c r="U445" s="14060"/>
      <c r="V445" s="14061"/>
      <c r="W445" s="14062"/>
      <c r="X445" s="14063"/>
      <c r="Y445" s="14064"/>
      <c r="Z445" s="14065"/>
      <c r="AA445" s="14066"/>
      <c r="AB445" s="14067"/>
      <c r="AC445" s="14068"/>
      <c r="AD445" s="14069"/>
      <c r="AE445" s="14070"/>
      <c r="AF445" s="14071"/>
      <c r="AG445" s="14072"/>
      <c r="AH445" s="14073"/>
      <c r="AI445" s="14074"/>
      <c r="AJ445" s="14075"/>
      <c r="AK445" s="14076"/>
      <c r="AL445" s="14077"/>
      <c r="AM445" s="14078"/>
      <c r="AN445" s="14079"/>
      <c r="AO445" s="14080"/>
      <c r="AP445" s="14081"/>
      <c r="AQ445" s="14082"/>
      <c r="AR445" s="14083"/>
      <c r="AS445" s="14084"/>
      <c r="AT445" s="14085"/>
      <c r="AU445" s="14086"/>
      <c r="AV445" s="14087"/>
      <c r="AW445" s="14088"/>
      <c r="AX445" s="14089"/>
      <c r="AY445" s="14090"/>
      <c r="AZ445" s="14091"/>
      <c r="BA445" s="14092"/>
      <c r="BB445" s="14093"/>
      <c r="BC445" s="14094"/>
      <c r="BD445" s="14095"/>
      <c r="BE445" s="14096"/>
      <c r="BF445" s="14097"/>
      <c r="BG445" s="14098"/>
      <c r="BH445" s="14099"/>
      <c r="BI445" s="14100"/>
      <c r="BJ445" s="14101"/>
      <c r="BK445" s="14102"/>
      <c r="BL445" s="14103"/>
      <c r="BM445" s="14104"/>
      <c r="BN445" s="14105"/>
      <c r="BO445" s="14106"/>
      <c r="BP445" s="14107"/>
      <c r="BQ445" s="14108"/>
      <c r="BR445" s="14109"/>
      <c r="BS445" s="14110"/>
      <c r="BT445" s="14111"/>
      <c r="BU445" s="14112"/>
      <c r="BV445" s="14113"/>
      <c r="BW445" s="14114"/>
      <c r="BX445" s="14115"/>
      <c r="BY445" s="14116"/>
      <c r="BZ445" s="14117"/>
      <c r="CA445" s="14118"/>
      <c r="CB445" s="14119"/>
      <c r="CC445" s="14120"/>
      <c r="CD445" s="14121"/>
      <c r="CE445" s="14122"/>
      <c r="CF445" s="14123"/>
      <c r="CG445" s="14124"/>
      <c r="CH445" s="14125"/>
      <c r="CI445" s="14126"/>
      <c r="CJ445" s="14127"/>
      <c r="CK445" s="14128"/>
      <c r="CL445" s="14129"/>
      <c r="CM445" s="14130"/>
      <c r="CN445" s="14131"/>
      <c r="CO445" s="14132"/>
      <c r="CP445" s="14133"/>
      <c r="CQ445" s="14134"/>
      <c r="CR445" s="14135"/>
      <c r="CS445" s="14136"/>
      <c r="CT445" s="14137"/>
      <c r="CU445" s="14138"/>
      <c r="CV445" s="14139"/>
      <c r="CW445" s="14140"/>
      <c r="CX445" s="14141"/>
      <c r="CY445" s="14142"/>
      <c r="CZ445" s="14143"/>
      <c r="DA445" s="14144"/>
      <c r="DB445" s="14145"/>
      <c r="DC445" s="14146"/>
      <c r="DD445" s="14147"/>
      <c r="DE445" s="14148"/>
      <c r="DF445" s="14149"/>
      <c r="DG445" s="4018"/>
      <c r="DH445" s="3656"/>
      <c r="DI445" s="3908"/>
      <c r="DJ445" s="3908" t="str">
        <f>IF(T445="","",T445)</f>
        <v>Добавить вид теплоносителя (параметры теплоносителя)</v>
      </c>
      <c r="DK445" s="3908"/>
      <c r="DL445" s="3908"/>
    </row>
    <row s="14150" customFormat="1" customHeight="1" ht="15">
      <c r="A446" s="3896"/>
      <c r="B446" s="3896"/>
      <c r="C446" s="3896"/>
      <c r="D446" s="3896"/>
      <c r="E446" s="3897"/>
      <c r="F446" s="3897" t="s">
        <v>91</v>
      </c>
      <c r="G446" s="3897"/>
      <c r="H446" s="3897"/>
      <c r="I446" s="3910"/>
      <c r="J446" s="3896"/>
      <c r="K446" s="3896"/>
      <c r="L446" s="3899"/>
      <c r="M446" s="3647"/>
      <c r="N446" s="3911"/>
      <c r="O446" s="3911"/>
      <c r="P446" s="3912"/>
      <c r="Q446" s="3912"/>
      <c r="R446" s="3913"/>
      <c r="S446" s="14151"/>
      <c r="T446" s="14152" t="s">
        <v>734</v>
      </c>
      <c r="U446" s="14153"/>
      <c r="V446" s="14154"/>
      <c r="W446" s="14155"/>
      <c r="X446" s="14156"/>
      <c r="Y446" s="14157"/>
      <c r="Z446" s="14158"/>
      <c r="AA446" s="14159"/>
      <c r="AB446" s="14160"/>
      <c r="AC446" s="14161"/>
      <c r="AD446" s="14162"/>
      <c r="AE446" s="14163"/>
      <c r="AF446" s="14164"/>
      <c r="AG446" s="14165"/>
      <c r="AH446" s="14166"/>
      <c r="AI446" s="14167"/>
      <c r="AJ446" s="14168"/>
      <c r="AK446" s="14169"/>
      <c r="AL446" s="14170"/>
      <c r="AM446" s="14171"/>
      <c r="AN446" s="14172"/>
      <c r="AO446" s="14173"/>
      <c r="AP446" s="14174"/>
      <c r="AQ446" s="14175"/>
      <c r="AR446" s="14176"/>
      <c r="AS446" s="14177"/>
      <c r="AT446" s="14178"/>
      <c r="AU446" s="14179"/>
      <c r="AV446" s="14180"/>
      <c r="AW446" s="14181"/>
      <c r="AX446" s="14182"/>
      <c r="AY446" s="14183"/>
      <c r="AZ446" s="14184"/>
      <c r="BA446" s="14185"/>
      <c r="BB446" s="14186"/>
      <c r="BC446" s="14187"/>
      <c r="BD446" s="14188"/>
      <c r="BE446" s="14189"/>
      <c r="BF446" s="14190"/>
      <c r="BG446" s="14191"/>
      <c r="BH446" s="14192"/>
      <c r="BI446" s="14193"/>
      <c r="BJ446" s="14194"/>
      <c r="BK446" s="14195"/>
      <c r="BL446" s="14196"/>
      <c r="BM446" s="14197"/>
      <c r="BN446" s="14198"/>
      <c r="BO446" s="14199"/>
      <c r="BP446" s="14200"/>
      <c r="BQ446" s="14201"/>
      <c r="BR446" s="14202"/>
      <c r="BS446" s="14203"/>
      <c r="BT446" s="14204"/>
      <c r="BU446" s="14205"/>
      <c r="BV446" s="14206"/>
      <c r="BW446" s="14207"/>
      <c r="BX446" s="14208"/>
      <c r="BY446" s="14209"/>
      <c r="BZ446" s="14210"/>
      <c r="CA446" s="14211"/>
      <c r="CB446" s="14212"/>
      <c r="CC446" s="14213"/>
      <c r="CD446" s="14214"/>
      <c r="CE446" s="14215"/>
      <c r="CF446" s="14216"/>
      <c r="CG446" s="14217"/>
      <c r="CH446" s="14218"/>
      <c r="CI446" s="14219"/>
      <c r="CJ446" s="14220"/>
      <c r="CK446" s="14221"/>
      <c r="CL446" s="14222"/>
      <c r="CM446" s="14223"/>
      <c r="CN446" s="14224"/>
      <c r="CO446" s="14225"/>
      <c r="CP446" s="14226"/>
      <c r="CQ446" s="14227"/>
      <c r="CR446" s="14228"/>
      <c r="CS446" s="14229"/>
      <c r="CT446" s="14230"/>
      <c r="CU446" s="14231"/>
      <c r="CV446" s="14232"/>
      <c r="CW446" s="14233"/>
      <c r="CX446" s="14234"/>
      <c r="CY446" s="14235"/>
      <c r="CZ446" s="14236"/>
      <c r="DA446" s="14237"/>
      <c r="DB446" s="14238"/>
      <c r="DC446" s="14239"/>
      <c r="DD446" s="14240"/>
      <c r="DE446" s="14241"/>
      <c r="DF446" s="14242"/>
      <c r="DG446" s="14243"/>
      <c r="DH446" s="3656"/>
      <c r="DI446" s="3908"/>
      <c r="DJ446" s="3908" t="str">
        <f>IF(T446="","",T446)</f>
        <v>Добавить группу потребителей</v>
      </c>
      <c r="DK446" s="3908"/>
      <c r="DL446" s="3908"/>
    </row>
    <row s="14244" customFormat="1" customHeight="1" ht="14.25">
      <c r="A447" s="3896"/>
      <c r="B447" s="3896"/>
      <c r="C447" s="3896"/>
      <c r="D447" s="3896"/>
      <c r="E447" s="3897"/>
      <c r="F447" s="3897" t="s">
        <v>91</v>
      </c>
      <c r="G447" s="3897"/>
      <c r="H447" s="3898"/>
      <c r="I447" s="3896"/>
      <c r="J447" s="3896"/>
      <c r="K447" s="3896"/>
      <c r="L447" s="3899"/>
      <c r="M447" s="3900"/>
      <c r="N447" s="3900"/>
      <c r="O447" s="3647"/>
      <c r="P447" s="4114"/>
      <c r="Q447" s="4115"/>
      <c r="R447" s="4116"/>
      <c r="S447" s="14245"/>
      <c r="T447" s="14246" t="s">
        <v>735</v>
      </c>
      <c r="U447" s="14247"/>
      <c r="V447" s="14248"/>
      <c r="W447" s="14249"/>
      <c r="X447" s="14250"/>
      <c r="Y447" s="14251"/>
      <c r="Z447" s="14252"/>
      <c r="AA447" s="14253"/>
      <c r="AB447" s="14254"/>
      <c r="AC447" s="14255"/>
      <c r="AD447" s="14256"/>
      <c r="AE447" s="14257"/>
      <c r="AF447" s="14258"/>
      <c r="AG447" s="14259"/>
      <c r="AH447" s="14260"/>
      <c r="AI447" s="14261"/>
      <c r="AJ447" s="14262"/>
      <c r="AK447" s="14263"/>
      <c r="AL447" s="14264"/>
      <c r="AM447" s="14265"/>
      <c r="AN447" s="14266"/>
      <c r="AO447" s="14267"/>
      <c r="AP447" s="14268"/>
      <c r="AQ447" s="14269"/>
      <c r="AR447" s="14270"/>
      <c r="AS447" s="14271"/>
      <c r="AT447" s="14272"/>
      <c r="AU447" s="14273"/>
      <c r="AV447" s="14274"/>
      <c r="AW447" s="14275"/>
      <c r="AX447" s="14276"/>
      <c r="AY447" s="14277"/>
      <c r="AZ447" s="14278"/>
      <c r="BA447" s="14279"/>
      <c r="BB447" s="14280"/>
      <c r="BC447" s="14281"/>
      <c r="BD447" s="14282"/>
      <c r="BE447" s="14283"/>
      <c r="BF447" s="14284"/>
      <c r="BG447" s="14285"/>
      <c r="BH447" s="14286"/>
      <c r="BI447" s="14287"/>
      <c r="BJ447" s="14288"/>
      <c r="BK447" s="14289"/>
      <c r="BL447" s="14290"/>
      <c r="BM447" s="14291"/>
      <c r="BN447" s="14292"/>
      <c r="BO447" s="14293"/>
      <c r="BP447" s="14294"/>
      <c r="BQ447" s="14295"/>
      <c r="BR447" s="14296"/>
      <c r="BS447" s="14297"/>
      <c r="BT447" s="14298"/>
      <c r="BU447" s="14299"/>
      <c r="BV447" s="14300"/>
      <c r="BW447" s="14301"/>
      <c r="BX447" s="14302"/>
      <c r="BY447" s="14303"/>
      <c r="BZ447" s="14304"/>
      <c r="CA447" s="14305"/>
      <c r="CB447" s="14306"/>
      <c r="CC447" s="14307"/>
      <c r="CD447" s="14308"/>
      <c r="CE447" s="14309"/>
      <c r="CF447" s="14310"/>
      <c r="CG447" s="14311"/>
      <c r="CH447" s="14312"/>
      <c r="CI447" s="14313"/>
      <c r="CJ447" s="14314"/>
      <c r="CK447" s="14315"/>
      <c r="CL447" s="14316"/>
      <c r="CM447" s="14317"/>
      <c r="CN447" s="14318"/>
      <c r="CO447" s="14319"/>
      <c r="CP447" s="14320"/>
      <c r="CQ447" s="14321"/>
      <c r="CR447" s="14322"/>
      <c r="CS447" s="14323"/>
      <c r="CT447" s="14324"/>
      <c r="CU447" s="14325"/>
      <c r="CV447" s="14326"/>
      <c r="CW447" s="14327"/>
      <c r="CX447" s="14328"/>
      <c r="CY447" s="14329"/>
      <c r="CZ447" s="14330"/>
      <c r="DA447" s="14331"/>
      <c r="DB447" s="14332"/>
      <c r="DC447" s="14333"/>
      <c r="DD447" s="14334"/>
      <c r="DE447" s="14335"/>
      <c r="DF447" s="14336"/>
      <c r="DG447" s="14337"/>
      <c r="DH447" s="3656"/>
      <c r="DI447" s="3908"/>
      <c r="DJ447" s="3908" t="str">
        <f>IF(T447="","",T447)</f>
        <v>Добавить схему подключения</v>
      </c>
      <c r="DK447" s="3908"/>
      <c r="DL447" s="3908"/>
    </row>
    <row s="14338" customFormat="1" customHeight="1" ht="0.75">
      <c r="A448" s="4502"/>
      <c r="B448" s="4502"/>
      <c r="C448" s="4502"/>
      <c r="D448" s="4502"/>
      <c r="E448" s="3897"/>
      <c r="F448" s="3897" t="s">
        <v>91</v>
      </c>
      <c r="G448" s="3898"/>
      <c r="H448" s="4502"/>
      <c r="I448" s="4502"/>
      <c r="J448" s="4502"/>
      <c r="K448" s="4502"/>
      <c r="L448" s="4503"/>
      <c r="M448" s="4504"/>
      <c r="N448" s="4504"/>
      <c r="O448" s="3656"/>
      <c r="P448" s="4505"/>
      <c r="Q448" s="4506"/>
      <c r="R448" s="4505"/>
      <c r="S448" s="4507"/>
      <c r="T448" s="4508" t="s">
        <v>250</v>
      </c>
      <c r="U448" s="3645"/>
      <c r="V448" s="3645"/>
      <c r="W448" s="3645"/>
      <c r="X448" s="3645"/>
      <c r="Y448" s="3645"/>
      <c r="Z448" s="3645"/>
      <c r="AA448" s="3645"/>
      <c r="AB448" s="3645"/>
      <c r="AC448" s="3645"/>
      <c r="AD448" s="3645"/>
      <c r="AE448" s="3645"/>
      <c r="AF448" s="3645"/>
      <c r="AG448" s="3645"/>
      <c r="AH448" s="3645"/>
      <c r="AI448" s="3645"/>
      <c r="AJ448" s="3645"/>
      <c r="AK448" s="3645"/>
      <c r="AL448" s="3645"/>
      <c r="AM448" s="3645"/>
      <c r="AN448" s="3645"/>
      <c r="AO448" s="3645"/>
      <c r="AP448" s="3645"/>
      <c r="AQ448" s="3645"/>
      <c r="AR448" s="3645"/>
      <c r="AS448" s="3645"/>
      <c r="AT448" s="3645"/>
      <c r="AU448" s="3645"/>
      <c r="AV448" s="3645"/>
      <c r="AW448" s="3645"/>
      <c r="AX448" s="3645"/>
      <c r="AY448" s="3645"/>
      <c r="AZ448" s="3645"/>
      <c r="BA448" s="3645"/>
      <c r="BB448" s="3645"/>
      <c r="BC448" s="3645"/>
      <c r="BD448" s="3645"/>
      <c r="BE448" s="3645"/>
      <c r="BF448" s="3645"/>
      <c r="BG448" s="3645"/>
      <c r="BH448" s="3645"/>
      <c r="BI448" s="3645"/>
      <c r="BJ448" s="3645"/>
      <c r="BK448" s="3645"/>
      <c r="BL448" s="3645"/>
      <c r="BM448" s="3645"/>
      <c r="BN448" s="3645"/>
      <c r="BO448" s="3645"/>
      <c r="BP448" s="3645"/>
      <c r="BQ448" s="3645"/>
      <c r="BR448" s="3645"/>
      <c r="BS448" s="3645"/>
      <c r="BT448" s="3645"/>
      <c r="BU448" s="3645"/>
      <c r="BV448" s="3645"/>
      <c r="BW448" s="3645"/>
      <c r="BX448" s="3645"/>
      <c r="BY448" s="3645"/>
      <c r="BZ448" s="3645"/>
      <c r="CA448" s="3645"/>
      <c r="CB448" s="3645"/>
      <c r="CC448" s="3645"/>
      <c r="CD448" s="3645"/>
      <c r="CE448" s="3645"/>
      <c r="CF448" s="3645"/>
      <c r="CG448" s="3645"/>
      <c r="CH448" s="3645"/>
      <c r="CI448" s="3645"/>
      <c r="CJ448" s="3645"/>
      <c r="CK448" s="3645"/>
      <c r="CL448" s="3645"/>
      <c r="CM448" s="3645"/>
      <c r="CN448" s="3645"/>
      <c r="CO448" s="3645"/>
      <c r="CP448" s="3645"/>
      <c r="CQ448" s="3645"/>
      <c r="CR448" s="3645"/>
      <c r="CS448" s="3645"/>
      <c r="CT448" s="3645"/>
      <c r="CU448" s="3645"/>
      <c r="CV448" s="3645"/>
      <c r="CW448" s="3645"/>
      <c r="CX448" s="3645"/>
      <c r="CY448" s="3645"/>
      <c r="CZ448" s="3645"/>
      <c r="DA448" s="3645"/>
      <c r="DB448" s="3645"/>
      <c r="DC448" s="3645"/>
      <c r="DD448" s="3645"/>
      <c r="DE448" s="3645"/>
      <c r="DF448" s="3645"/>
      <c r="DG448" s="3645"/>
      <c r="DH448" s="3656"/>
      <c r="DI448" s="3908"/>
      <c r="DJ448" s="3908" t="str">
        <f>IF(T448="","",T448)</f>
        <v>Добавить источник для дифференциации</v>
      </c>
      <c r="DK448" s="3908"/>
      <c r="DL448" s="3908"/>
    </row>
    <row s="14339" customFormat="1" customHeight="1" ht="0.75">
      <c r="A449" s="4502"/>
      <c r="B449" s="4502"/>
      <c r="C449" s="4502"/>
      <c r="D449" s="4502"/>
      <c r="E449" s="3897"/>
      <c r="F449" s="3898" t="s">
        <v>91</v>
      </c>
      <c r="G449" s="4502"/>
      <c r="H449" s="4502"/>
      <c r="I449" s="4502"/>
      <c r="J449" s="4502"/>
      <c r="K449" s="4502"/>
      <c r="L449" s="4503"/>
      <c r="M449" s="4510"/>
      <c r="N449" s="4510"/>
      <c r="O449" s="3656"/>
      <c r="P449" s="4505"/>
      <c r="Q449" s="4506"/>
      <c r="R449" s="4505"/>
      <c r="S449" s="4511"/>
      <c r="T449" s="4512" t="s">
        <v>251</v>
      </c>
      <c r="U449" s="3646"/>
      <c r="V449" s="3646"/>
      <c r="W449" s="3646"/>
      <c r="X449" s="3646"/>
      <c r="Y449" s="3646"/>
      <c r="Z449" s="3646"/>
      <c r="AA449" s="3646"/>
      <c r="AB449" s="3646"/>
      <c r="AC449" s="3646"/>
      <c r="AD449" s="3646"/>
      <c r="AE449" s="3646"/>
      <c r="AF449" s="3646"/>
      <c r="AG449" s="3646"/>
      <c r="AH449" s="3646"/>
      <c r="AI449" s="3646"/>
      <c r="AJ449" s="3646"/>
      <c r="AK449" s="3646"/>
      <c r="AL449" s="3646"/>
      <c r="AM449" s="3646"/>
      <c r="AN449" s="3646"/>
      <c r="AO449" s="3646"/>
      <c r="AP449" s="3646"/>
      <c r="AQ449" s="3646"/>
      <c r="AR449" s="3646"/>
      <c r="AS449" s="3646"/>
      <c r="AT449" s="3646"/>
      <c r="AU449" s="3646"/>
      <c r="AV449" s="3646"/>
      <c r="AW449" s="3646"/>
      <c r="AX449" s="3646"/>
      <c r="AY449" s="3646"/>
      <c r="AZ449" s="3646"/>
      <c r="BA449" s="3646"/>
      <c r="BB449" s="3646"/>
      <c r="BC449" s="3646"/>
      <c r="BD449" s="3646"/>
      <c r="BE449" s="3646"/>
      <c r="BF449" s="3646"/>
      <c r="BG449" s="3646"/>
      <c r="BH449" s="3646"/>
      <c r="BI449" s="3646"/>
      <c r="BJ449" s="3646"/>
      <c r="BK449" s="3646"/>
      <c r="BL449" s="3646"/>
      <c r="BM449" s="3646"/>
      <c r="BN449" s="3646"/>
      <c r="BO449" s="3646"/>
      <c r="BP449" s="3646"/>
      <c r="BQ449" s="3646"/>
      <c r="BR449" s="3646"/>
      <c r="BS449" s="3646"/>
      <c r="BT449" s="3646"/>
      <c r="BU449" s="3646"/>
      <c r="BV449" s="3646"/>
      <c r="BW449" s="3646"/>
      <c r="BX449" s="3646"/>
      <c r="BY449" s="3646"/>
      <c r="BZ449" s="3646"/>
      <c r="CA449" s="3646"/>
      <c r="CB449" s="3646"/>
      <c r="CC449" s="3646"/>
      <c r="CD449" s="3646"/>
      <c r="CE449" s="3646"/>
      <c r="CF449" s="3646"/>
      <c r="CG449" s="3646"/>
      <c r="CH449" s="3646"/>
      <c r="CI449" s="3646"/>
      <c r="CJ449" s="3646"/>
      <c r="CK449" s="3646"/>
      <c r="CL449" s="3646"/>
      <c r="CM449" s="3646"/>
      <c r="CN449" s="3646"/>
      <c r="CO449" s="3646"/>
      <c r="CP449" s="3646"/>
      <c r="CQ449" s="3646"/>
      <c r="CR449" s="3646"/>
      <c r="CS449" s="3646"/>
      <c r="CT449" s="3646"/>
      <c r="CU449" s="3646"/>
      <c r="CV449" s="3646"/>
      <c r="CW449" s="3646"/>
      <c r="CX449" s="3646"/>
      <c r="CY449" s="3646"/>
      <c r="CZ449" s="3646"/>
      <c r="DA449" s="3646"/>
      <c r="DB449" s="3646"/>
      <c r="DC449" s="3646"/>
      <c r="DD449" s="3646"/>
      <c r="DE449" s="3646"/>
      <c r="DF449" s="3646"/>
      <c r="DG449" s="3646"/>
      <c r="DH449" s="3656"/>
      <c r="DI449" s="3908"/>
      <c r="DJ449" s="3908" t="str">
        <f>IF(T449="","",T449)</f>
        <v>Добавить централизованную систему для дифференциации</v>
      </c>
      <c r="DK449" s="3908"/>
      <c r="DL449" s="3908"/>
    </row>
    <row s="14340" customFormat="1" customHeight="1" ht="21">
      <c r="A450" s="3896"/>
      <c r="B450" s="3896" t="s">
        <v>359</v>
      </c>
      <c r="C450" s="3896"/>
      <c r="D450" s="3896"/>
      <c r="E450" s="3897"/>
      <c r="F450" s="3898" t="s">
        <v>130</v>
      </c>
      <c r="G450" s="3896"/>
      <c r="H450" s="3896"/>
      <c r="I450" s="3896"/>
      <c r="J450" s="3896"/>
      <c r="K450" s="3896"/>
      <c r="L450" s="3899"/>
      <c r="M450" s="3900"/>
      <c r="N450" s="3900"/>
      <c r="O450" s="3900"/>
      <c r="P450" s="4211"/>
      <c r="Q450" s="3902"/>
      <c r="R450" s="3903"/>
      <c r="S450" s="3904" t="str">
        <f>INDEX(PT_DIFFERENTIATION_NUM_TER,MATCH(B450,PT_DIFFERENTIATION_TER_ID,0))</f>
        <v>2.8</v>
      </c>
      <c r="T450" s="4212" t="s">
        <v>719</v>
      </c>
      <c r="U450" s="3906"/>
      <c r="V450" s="3414"/>
      <c r="W450" s="3415"/>
      <c r="X450" s="3415"/>
      <c r="Y450" s="3415"/>
      <c r="Z450" s="3415"/>
      <c r="AA450" s="3415"/>
      <c r="AB450" s="3415"/>
      <c r="AC450" s="3416"/>
      <c r="AD450" s="3414" t="str">
        <f>INDEX(PT_DIFFERENTIATION_TER,MATCH(B450,PT_DIFFERENTIATION_TER_ID,0))</f>
        <v>Территория 8</v>
      </c>
      <c r="AE450" s="3415"/>
      <c r="AF450" s="3415"/>
      <c r="AG450" s="3415"/>
      <c r="AH450" s="3415"/>
      <c r="AI450" s="3415"/>
      <c r="AJ450" s="3415"/>
      <c r="AK450" s="3415"/>
      <c r="AL450" s="3414"/>
      <c r="AM450" s="3415"/>
      <c r="AN450" s="3415"/>
      <c r="AO450" s="3415"/>
      <c r="AP450" s="3415"/>
      <c r="AQ450" s="3415"/>
      <c r="AR450" s="3415"/>
      <c r="AS450" s="3416"/>
      <c r="AT450" s="3414"/>
      <c r="AU450" s="3415"/>
      <c r="AV450" s="3415"/>
      <c r="AW450" s="3415"/>
      <c r="AX450" s="3415"/>
      <c r="AY450" s="3415"/>
      <c r="AZ450" s="3415"/>
      <c r="BA450" s="3416"/>
      <c r="BB450" s="3414"/>
      <c r="BC450" s="3415"/>
      <c r="BD450" s="3415"/>
      <c r="BE450" s="3415"/>
      <c r="BF450" s="3415"/>
      <c r="BG450" s="3415"/>
      <c r="BH450" s="3415"/>
      <c r="BI450" s="3416"/>
      <c r="BJ450" s="3414"/>
      <c r="BK450" s="3415"/>
      <c r="BL450" s="3415"/>
      <c r="BM450" s="3415"/>
      <c r="BN450" s="3415"/>
      <c r="BO450" s="3415"/>
      <c r="BP450" s="3415"/>
      <c r="BQ450" s="3416"/>
      <c r="BR450" s="3414"/>
      <c r="BS450" s="3415"/>
      <c r="BT450" s="3415"/>
      <c r="BU450" s="3415"/>
      <c r="BV450" s="3415"/>
      <c r="BW450" s="3415"/>
      <c r="BX450" s="3415"/>
      <c r="BY450" s="3416"/>
      <c r="BZ450" s="3414"/>
      <c r="CA450" s="3415"/>
      <c r="CB450" s="3415"/>
      <c r="CC450" s="3415"/>
      <c r="CD450" s="3415"/>
      <c r="CE450" s="3415"/>
      <c r="CF450" s="3415"/>
      <c r="CG450" s="3416"/>
      <c r="CH450" s="3414"/>
      <c r="CI450" s="3415"/>
      <c r="CJ450" s="3415"/>
      <c r="CK450" s="3415"/>
      <c r="CL450" s="3415"/>
      <c r="CM450" s="3415"/>
      <c r="CN450" s="3415"/>
      <c r="CO450" s="3416"/>
      <c r="CP450" s="3414"/>
      <c r="CQ450" s="3415"/>
      <c r="CR450" s="3415"/>
      <c r="CS450" s="3415"/>
      <c r="CT450" s="3415"/>
      <c r="CU450" s="3415"/>
      <c r="CV450" s="3415"/>
      <c r="CW450" s="3416"/>
      <c r="CX450" s="3414"/>
      <c r="CY450" s="3415"/>
      <c r="CZ450" s="3415"/>
      <c r="DA450" s="3415"/>
      <c r="DB450" s="3415"/>
      <c r="DC450" s="3415"/>
      <c r="DD450" s="3415"/>
      <c r="DE450" s="3416"/>
      <c r="DF450" s="3416"/>
      <c r="DG450" s="3907" t="s">
        <v>720</v>
      </c>
      <c r="DH450" s="3656"/>
      <c r="DI450" s="3908"/>
      <c r="DJ450" s="3908" t="str">
        <f>IF(T450="","",T450)</f>
        <v>Территория действия тарифа</v>
      </c>
      <c r="DK450" s="3908"/>
      <c r="DL450" s="3908"/>
    </row>
    <row s="14341" customFormat="1" customHeight="1" ht="23.25">
      <c r="A451" s="3896"/>
      <c r="B451" s="3896"/>
      <c r="C451" s="3896" t="s">
        <v>360</v>
      </c>
      <c r="D451" s="3896"/>
      <c r="E451" s="3897"/>
      <c r="F451" s="3897" t="s">
        <v>92</v>
      </c>
      <c r="G451" s="3898">
        <v>1</v>
      </c>
      <c r="H451" s="3896"/>
      <c r="I451" s="3896"/>
      <c r="J451" s="3896"/>
      <c r="K451" s="3896"/>
      <c r="L451" s="3899"/>
      <c r="M451" s="3900"/>
      <c r="N451" s="3900"/>
      <c r="O451" s="3900"/>
      <c r="P451" s="3901"/>
      <c r="Q451" s="3902"/>
      <c r="R451" s="3903"/>
      <c r="S451" s="3904" t="str">
        <f>INDEX(PT_DIFFERENTIATION_NUM_CS,MATCH(C451,PT_DIFFERENTIATION_CS_ID,0))</f>
        <v>2.8.1</v>
      </c>
      <c r="T451" s="4214" t="s">
        <v>721</v>
      </c>
      <c r="U451" s="3906"/>
      <c r="V451" s="3414"/>
      <c r="W451" s="3415"/>
      <c r="X451" s="3415"/>
      <c r="Y451" s="3415"/>
      <c r="Z451" s="3415"/>
      <c r="AA451" s="3415"/>
      <c r="AB451" s="3415"/>
      <c r="AC451" s="3416"/>
      <c r="AD451" s="3414" t="str">
        <f>INDEX(PT_DIFFERENTIATION_CS,MATCH(C451,PT_DIFFERENTIATION_CS_ID,0))</f>
        <v>без дифференциации</v>
      </c>
      <c r="AE451" s="3415"/>
      <c r="AF451" s="3415"/>
      <c r="AG451" s="3415"/>
      <c r="AH451" s="3415"/>
      <c r="AI451" s="3415"/>
      <c r="AJ451" s="3415"/>
      <c r="AK451" s="3415"/>
      <c r="AL451" s="3414"/>
      <c r="AM451" s="3415"/>
      <c r="AN451" s="3415"/>
      <c r="AO451" s="3415"/>
      <c r="AP451" s="3415"/>
      <c r="AQ451" s="3415"/>
      <c r="AR451" s="3415"/>
      <c r="AS451" s="3416"/>
      <c r="AT451" s="3414"/>
      <c r="AU451" s="3415"/>
      <c r="AV451" s="3415"/>
      <c r="AW451" s="3415"/>
      <c r="AX451" s="3415"/>
      <c r="AY451" s="3415"/>
      <c r="AZ451" s="3415"/>
      <c r="BA451" s="3416"/>
      <c r="BB451" s="3414"/>
      <c r="BC451" s="3415"/>
      <c r="BD451" s="3415"/>
      <c r="BE451" s="3415"/>
      <c r="BF451" s="3415"/>
      <c r="BG451" s="3415"/>
      <c r="BH451" s="3415"/>
      <c r="BI451" s="3416"/>
      <c r="BJ451" s="3414"/>
      <c r="BK451" s="3415"/>
      <c r="BL451" s="3415"/>
      <c r="BM451" s="3415"/>
      <c r="BN451" s="3415"/>
      <c r="BO451" s="3415"/>
      <c r="BP451" s="3415"/>
      <c r="BQ451" s="3416"/>
      <c r="BR451" s="3414"/>
      <c r="BS451" s="3415"/>
      <c r="BT451" s="3415"/>
      <c r="BU451" s="3415"/>
      <c r="BV451" s="3415"/>
      <c r="BW451" s="3415"/>
      <c r="BX451" s="3415"/>
      <c r="BY451" s="3416"/>
      <c r="BZ451" s="3414"/>
      <c r="CA451" s="3415"/>
      <c r="CB451" s="3415"/>
      <c r="CC451" s="3415"/>
      <c r="CD451" s="3415"/>
      <c r="CE451" s="3415"/>
      <c r="CF451" s="3415"/>
      <c r="CG451" s="3416"/>
      <c r="CH451" s="3414"/>
      <c r="CI451" s="3415"/>
      <c r="CJ451" s="3415"/>
      <c r="CK451" s="3415"/>
      <c r="CL451" s="3415"/>
      <c r="CM451" s="3415"/>
      <c r="CN451" s="3415"/>
      <c r="CO451" s="3416"/>
      <c r="CP451" s="3414"/>
      <c r="CQ451" s="3415"/>
      <c r="CR451" s="3415"/>
      <c r="CS451" s="3415"/>
      <c r="CT451" s="3415"/>
      <c r="CU451" s="3415"/>
      <c r="CV451" s="3415"/>
      <c r="CW451" s="3416"/>
      <c r="CX451" s="3414"/>
      <c r="CY451" s="3415"/>
      <c r="CZ451" s="3415"/>
      <c r="DA451" s="3415"/>
      <c r="DB451" s="3415"/>
      <c r="DC451" s="3415"/>
      <c r="DD451" s="3415"/>
      <c r="DE451" s="3416"/>
      <c r="DF451" s="3416"/>
      <c r="DG451" s="3907" t="s">
        <v>722</v>
      </c>
      <c r="DH451" s="3656"/>
      <c r="DI451" s="3908"/>
      <c r="DJ451" s="3908" t="str">
        <f>IF(T451="","",T451)</f>
        <v>Наименование системы теплоснабжения </v>
      </c>
      <c r="DK451" s="3908"/>
      <c r="DL451" s="3908"/>
    </row>
    <row s="14342" customFormat="1" customHeight="1" ht="21">
      <c r="A452" s="3896"/>
      <c r="B452" s="3896"/>
      <c r="C452" s="3896"/>
      <c r="D452" s="3896" t="s">
        <v>361</v>
      </c>
      <c r="E452" s="3897"/>
      <c r="F452" s="3897" t="s">
        <v>92</v>
      </c>
      <c r="G452" s="3897"/>
      <c r="H452" s="3898">
        <v>1</v>
      </c>
      <c r="I452" s="3896"/>
      <c r="J452" s="3896"/>
      <c r="K452" s="3896"/>
      <c r="L452" s="3899"/>
      <c r="M452" s="3900"/>
      <c r="N452" s="3900"/>
      <c r="O452" s="3900"/>
      <c r="P452" s="3901"/>
      <c r="Q452" s="3902"/>
      <c r="R452" s="3903"/>
      <c r="S452" s="3904" t="str">
        <f>INDEX(PT_DIFFERENTIATION_NUM_IST_TE,MATCH(D452,PT_DIFFERENTIATION_IST_TE_ID,0))</f>
        <v>2.8.1.1</v>
      </c>
      <c r="T452" s="3905" t="s">
        <v>723</v>
      </c>
      <c r="U452" s="3906"/>
      <c r="V452" s="3414"/>
      <c r="W452" s="3415"/>
      <c r="X452" s="3415"/>
      <c r="Y452" s="3415"/>
      <c r="Z452" s="3415"/>
      <c r="AA452" s="3415"/>
      <c r="AB452" s="3415"/>
      <c r="AC452" s="3416"/>
      <c r="AD452" s="3414" t="str">
        <f>INDEX(PT_DIFFERENTIATION_IST_TE,MATCH(D452,PT_DIFFERENTIATION_IST_TE_ID,0))</f>
        <v>ж-д ст. Лопарская</v>
      </c>
      <c r="AE452" s="3415"/>
      <c r="AF452" s="3415"/>
      <c r="AG452" s="3415"/>
      <c r="AH452" s="3415"/>
      <c r="AI452" s="3415"/>
      <c r="AJ452" s="3415"/>
      <c r="AK452" s="3415"/>
      <c r="AL452" s="3414"/>
      <c r="AM452" s="3415"/>
      <c r="AN452" s="3415"/>
      <c r="AO452" s="3415"/>
      <c r="AP452" s="3415"/>
      <c r="AQ452" s="3415"/>
      <c r="AR452" s="3415"/>
      <c r="AS452" s="3416"/>
      <c r="AT452" s="3414"/>
      <c r="AU452" s="3415"/>
      <c r="AV452" s="3415"/>
      <c r="AW452" s="3415"/>
      <c r="AX452" s="3415"/>
      <c r="AY452" s="3415"/>
      <c r="AZ452" s="3415"/>
      <c r="BA452" s="3416"/>
      <c r="BB452" s="3414"/>
      <c r="BC452" s="3415"/>
      <c r="BD452" s="3415"/>
      <c r="BE452" s="3415"/>
      <c r="BF452" s="3415"/>
      <c r="BG452" s="3415"/>
      <c r="BH452" s="3415"/>
      <c r="BI452" s="3416"/>
      <c r="BJ452" s="3414"/>
      <c r="BK452" s="3415"/>
      <c r="BL452" s="3415"/>
      <c r="BM452" s="3415"/>
      <c r="BN452" s="3415"/>
      <c r="BO452" s="3415"/>
      <c r="BP452" s="3415"/>
      <c r="BQ452" s="3416"/>
      <c r="BR452" s="3414"/>
      <c r="BS452" s="3415"/>
      <c r="BT452" s="3415"/>
      <c r="BU452" s="3415"/>
      <c r="BV452" s="3415"/>
      <c r="BW452" s="3415"/>
      <c r="BX452" s="3415"/>
      <c r="BY452" s="3416"/>
      <c r="BZ452" s="3414"/>
      <c r="CA452" s="3415"/>
      <c r="CB452" s="3415"/>
      <c r="CC452" s="3415"/>
      <c r="CD452" s="3415"/>
      <c r="CE452" s="3415"/>
      <c r="CF452" s="3415"/>
      <c r="CG452" s="3416"/>
      <c r="CH452" s="3414"/>
      <c r="CI452" s="3415"/>
      <c r="CJ452" s="3415"/>
      <c r="CK452" s="3415"/>
      <c r="CL452" s="3415"/>
      <c r="CM452" s="3415"/>
      <c r="CN452" s="3415"/>
      <c r="CO452" s="3416"/>
      <c r="CP452" s="3414"/>
      <c r="CQ452" s="3415"/>
      <c r="CR452" s="3415"/>
      <c r="CS452" s="3415"/>
      <c r="CT452" s="3415"/>
      <c r="CU452" s="3415"/>
      <c r="CV452" s="3415"/>
      <c r="CW452" s="3416"/>
      <c r="CX452" s="3414"/>
      <c r="CY452" s="3415"/>
      <c r="CZ452" s="3415"/>
      <c r="DA452" s="3415"/>
      <c r="DB452" s="3415"/>
      <c r="DC452" s="3415"/>
      <c r="DD452" s="3415"/>
      <c r="DE452" s="3416"/>
      <c r="DF452" s="3416"/>
      <c r="DG452" s="3907" t="s">
        <v>724</v>
      </c>
      <c r="DH452" s="3656"/>
      <c r="DI452" s="3908"/>
      <c r="DJ452" s="3908" t="str">
        <f>IF(T452="","",T452)</f>
        <v>Источник тепловой энергии  </v>
      </c>
      <c r="DK452" s="3908"/>
      <c r="DL452" s="3908"/>
    </row>
    <row s="14343" customFormat="1" customHeight="1" ht="47.25">
      <c r="A453" s="3896"/>
      <c r="B453" s="3896"/>
      <c r="C453" s="3896"/>
      <c r="D453" s="3896"/>
      <c r="E453" s="3897"/>
      <c r="F453" s="3897" t="s">
        <v>92</v>
      </c>
      <c r="G453" s="3897"/>
      <c r="H453" s="3897"/>
      <c r="I453" s="3910" t="str">
        <f>S452&amp;".1"</f>
        <v>2.8.1.1.1</v>
      </c>
      <c r="J453" s="3896"/>
      <c r="K453" s="3896"/>
      <c r="L453" s="3899" t="s">
        <v>725</v>
      </c>
      <c r="M453" s="3647"/>
      <c r="N453" s="3911"/>
      <c r="O453" s="3911"/>
      <c r="P453" s="3912">
        <v>1</v>
      </c>
      <c r="Q453" s="3912"/>
      <c r="R453" s="3913"/>
      <c r="S453" s="3904" t="str">
        <f>$I453</f>
        <v>2.8.1.1.1</v>
      </c>
      <c r="T453" s="3914" t="s">
        <v>726</v>
      </c>
      <c r="U453" s="3906"/>
      <c r="V453" s="3419"/>
      <c r="W453" s="3420"/>
      <c r="X453" s="3420"/>
      <c r="Y453" s="3420"/>
      <c r="Z453" s="3420"/>
      <c r="AA453" s="3420"/>
      <c r="AB453" s="3420"/>
      <c r="AC453" s="3421"/>
      <c r="AD453" s="3419" t="s">
        <v>768</v>
      </c>
      <c r="AE453" s="3420"/>
      <c r="AF453" s="3420"/>
      <c r="AG453" s="3420"/>
      <c r="AH453" s="3420"/>
      <c r="AI453" s="3420"/>
      <c r="AJ453" s="3420"/>
      <c r="AK453" s="3420"/>
      <c r="AL453" s="3419"/>
      <c r="AM453" s="3420"/>
      <c r="AN453" s="3420"/>
      <c r="AO453" s="3420"/>
      <c r="AP453" s="3420"/>
      <c r="AQ453" s="3420"/>
      <c r="AR453" s="3420"/>
      <c r="AS453" s="3421"/>
      <c r="AT453" s="3419"/>
      <c r="AU453" s="3420"/>
      <c r="AV453" s="3420"/>
      <c r="AW453" s="3420"/>
      <c r="AX453" s="3420"/>
      <c r="AY453" s="3420"/>
      <c r="AZ453" s="3420"/>
      <c r="BA453" s="3421"/>
      <c r="BB453" s="3419"/>
      <c r="BC453" s="3420"/>
      <c r="BD453" s="3420"/>
      <c r="BE453" s="3420"/>
      <c r="BF453" s="3420"/>
      <c r="BG453" s="3420"/>
      <c r="BH453" s="3420"/>
      <c r="BI453" s="3421"/>
      <c r="BJ453" s="3419"/>
      <c r="BK453" s="3420"/>
      <c r="BL453" s="3420"/>
      <c r="BM453" s="3420"/>
      <c r="BN453" s="3420"/>
      <c r="BO453" s="3420"/>
      <c r="BP453" s="3420"/>
      <c r="BQ453" s="3421"/>
      <c r="BR453" s="3419"/>
      <c r="BS453" s="3420"/>
      <c r="BT453" s="3420"/>
      <c r="BU453" s="3420"/>
      <c r="BV453" s="3420"/>
      <c r="BW453" s="3420"/>
      <c r="BX453" s="3420"/>
      <c r="BY453" s="3421"/>
      <c r="BZ453" s="3419"/>
      <c r="CA453" s="3420"/>
      <c r="CB453" s="3420"/>
      <c r="CC453" s="3420"/>
      <c r="CD453" s="3420"/>
      <c r="CE453" s="3420"/>
      <c r="CF453" s="3420"/>
      <c r="CG453" s="3421"/>
      <c r="CH453" s="3419"/>
      <c r="CI453" s="3420"/>
      <c r="CJ453" s="3420"/>
      <c r="CK453" s="3420"/>
      <c r="CL453" s="3420"/>
      <c r="CM453" s="3420"/>
      <c r="CN453" s="3420"/>
      <c r="CO453" s="3421"/>
      <c r="CP453" s="3419"/>
      <c r="CQ453" s="3420"/>
      <c r="CR453" s="3420"/>
      <c r="CS453" s="3420"/>
      <c r="CT453" s="3420"/>
      <c r="CU453" s="3420"/>
      <c r="CV453" s="3420"/>
      <c r="CW453" s="3421"/>
      <c r="CX453" s="3419"/>
      <c r="CY453" s="3420"/>
      <c r="CZ453" s="3420"/>
      <c r="DA453" s="3420"/>
      <c r="DB453" s="3420"/>
      <c r="DC453" s="3420"/>
      <c r="DD453" s="3420"/>
      <c r="DE453" s="3421"/>
      <c r="DF453" s="3421"/>
      <c r="DG453" s="3907" t="s">
        <v>727</v>
      </c>
      <c r="DH453" s="3656"/>
      <c r="DI453" s="3908"/>
      <c r="DJ453" s="3908" t="str">
        <f>IF(T453="","",T453)</f>
        <v>Схема подключения теплопотребляющей установки к коллектору источника тепловой энергии</v>
      </c>
      <c r="DK453" s="3908"/>
      <c r="DL453" s="3908"/>
    </row>
    <row s="14344" customFormat="1" customHeight="1" ht="21">
      <c r="A454" s="3896"/>
      <c r="B454" s="3896"/>
      <c r="C454" s="3896"/>
      <c r="D454" s="3896"/>
      <c r="E454" s="3897"/>
      <c r="F454" s="3897" t="s">
        <v>92</v>
      </c>
      <c r="G454" s="3897"/>
      <c r="H454" s="3897"/>
      <c r="I454" s="3916"/>
      <c r="J454" s="3910" t="str">
        <f>I453&amp;".1"</f>
        <v>2.8.1.1.1.1</v>
      </c>
      <c r="K454" s="3896"/>
      <c r="L454" s="3899" t="s">
        <v>728</v>
      </c>
      <c r="M454" s="3647"/>
      <c r="N454" s="3647"/>
      <c r="O454" s="3911"/>
      <c r="P454" s="3912"/>
      <c r="Q454" s="3912">
        <v>1</v>
      </c>
      <c r="R454" s="3917"/>
      <c r="S454" s="3904" t="str">
        <f>$J454</f>
        <v>2.8.1.1.1.1</v>
      </c>
      <c r="T454" s="3918" t="s">
        <v>729</v>
      </c>
      <c r="U454" s="3906"/>
      <c r="V454" s="3419"/>
      <c r="W454" s="3420"/>
      <c r="X454" s="3420"/>
      <c r="Y454" s="3420"/>
      <c r="Z454" s="3420"/>
      <c r="AA454" s="3420"/>
      <c r="AB454" s="3420"/>
      <c r="AC454" s="3421"/>
      <c r="AD454" s="3419" t="s">
        <v>772</v>
      </c>
      <c r="AE454" s="3420"/>
      <c r="AF454" s="3420"/>
      <c r="AG454" s="3420"/>
      <c r="AH454" s="3420"/>
      <c r="AI454" s="3420"/>
      <c r="AJ454" s="3420"/>
      <c r="AK454" s="3420"/>
      <c r="AL454" s="3419"/>
      <c r="AM454" s="3420"/>
      <c r="AN454" s="3420"/>
      <c r="AO454" s="3420"/>
      <c r="AP454" s="3420"/>
      <c r="AQ454" s="3420"/>
      <c r="AR454" s="3420"/>
      <c r="AS454" s="3421"/>
      <c r="AT454" s="3419"/>
      <c r="AU454" s="3420"/>
      <c r="AV454" s="3420"/>
      <c r="AW454" s="3420"/>
      <c r="AX454" s="3420"/>
      <c r="AY454" s="3420"/>
      <c r="AZ454" s="3420"/>
      <c r="BA454" s="3421"/>
      <c r="BB454" s="3419"/>
      <c r="BC454" s="3420"/>
      <c r="BD454" s="3420"/>
      <c r="BE454" s="3420"/>
      <c r="BF454" s="3420"/>
      <c r="BG454" s="3420"/>
      <c r="BH454" s="3420"/>
      <c r="BI454" s="3421"/>
      <c r="BJ454" s="3419"/>
      <c r="BK454" s="3420"/>
      <c r="BL454" s="3420"/>
      <c r="BM454" s="3420"/>
      <c r="BN454" s="3420"/>
      <c r="BO454" s="3420"/>
      <c r="BP454" s="3420"/>
      <c r="BQ454" s="3421"/>
      <c r="BR454" s="3419"/>
      <c r="BS454" s="3420"/>
      <c r="BT454" s="3420"/>
      <c r="BU454" s="3420"/>
      <c r="BV454" s="3420"/>
      <c r="BW454" s="3420"/>
      <c r="BX454" s="3420"/>
      <c r="BY454" s="3421"/>
      <c r="BZ454" s="3419"/>
      <c r="CA454" s="3420"/>
      <c r="CB454" s="3420"/>
      <c r="CC454" s="3420"/>
      <c r="CD454" s="3420"/>
      <c r="CE454" s="3420"/>
      <c r="CF454" s="3420"/>
      <c r="CG454" s="3421"/>
      <c r="CH454" s="3419"/>
      <c r="CI454" s="3420"/>
      <c r="CJ454" s="3420"/>
      <c r="CK454" s="3420"/>
      <c r="CL454" s="3420"/>
      <c r="CM454" s="3420"/>
      <c r="CN454" s="3420"/>
      <c r="CO454" s="3421"/>
      <c r="CP454" s="3419"/>
      <c r="CQ454" s="3420"/>
      <c r="CR454" s="3420"/>
      <c r="CS454" s="3420"/>
      <c r="CT454" s="3420"/>
      <c r="CU454" s="3420"/>
      <c r="CV454" s="3420"/>
      <c r="CW454" s="3421"/>
      <c r="CX454" s="3419"/>
      <c r="CY454" s="3420"/>
      <c r="CZ454" s="3420"/>
      <c r="DA454" s="3420"/>
      <c r="DB454" s="3420"/>
      <c r="DC454" s="3420"/>
      <c r="DD454" s="3420"/>
      <c r="DE454" s="3421"/>
      <c r="DF454" s="3421"/>
      <c r="DG454" s="3907" t="s">
        <v>730</v>
      </c>
      <c r="DH454" s="3656"/>
      <c r="DI454" s="3908"/>
      <c r="DJ454" s="3908" t="str">
        <f>IF(T454="","",T454)</f>
        <v>Группа потребителей</v>
      </c>
      <c r="DK454" s="3908"/>
      <c r="DL454" s="3908"/>
    </row>
    <row s="14345" customFormat="1" customHeight="1" ht="21">
      <c r="A455" s="3896"/>
      <c r="B455" s="3896"/>
      <c r="C455" s="3896"/>
      <c r="D455" s="3896"/>
      <c r="E455" s="3897"/>
      <c r="F455" s="3897" t="s">
        <v>92</v>
      </c>
      <c r="G455" s="3897"/>
      <c r="H455" s="3897"/>
      <c r="I455" s="3916"/>
      <c r="J455" s="3916"/>
      <c r="K455" s="3910" t="str">
        <f>J454&amp;".1"</f>
        <v>2.8.1.1.1.1.1</v>
      </c>
      <c r="L455" s="3899" t="s">
        <v>731</v>
      </c>
      <c r="M455" s="3647"/>
      <c r="N455" s="3647"/>
      <c r="O455" s="3647"/>
      <c r="P455" s="3912"/>
      <c r="Q455" s="3912"/>
      <c r="R455" s="3917">
        <v>1</v>
      </c>
      <c r="S455" s="3904" t="str">
        <f>$K455</f>
        <v>2.8.1.1.1.1.1</v>
      </c>
      <c r="T455" s="3920" t="s">
        <v>770</v>
      </c>
      <c r="U455" s="3906"/>
      <c r="V455" s="3422"/>
      <c r="W455" s="3423"/>
      <c r="X455" s="3422"/>
      <c r="Y455" s="3424"/>
      <c r="Z455" s="3425"/>
      <c r="AA455" s="2871" t="s">
        <v>61</v>
      </c>
      <c r="AB455" s="3425"/>
      <c r="AC455" s="2871" t="s">
        <v>61</v>
      </c>
      <c r="AD455" s="3422">
        <v>3804.36</v>
      </c>
      <c r="AE455" s="3423"/>
      <c r="AF455" s="3422"/>
      <c r="AG455" s="3424"/>
      <c r="AH455" s="3425">
        <v>45292</v>
      </c>
      <c r="AI455" s="2871" t="s">
        <v>61</v>
      </c>
      <c r="AJ455" s="3425">
        <v>45473</v>
      </c>
      <c r="AK455" s="2871" t="s">
        <v>61</v>
      </c>
      <c r="AL455" s="3422">
        <v>4000</v>
      </c>
      <c r="AM455" s="3423"/>
      <c r="AN455" s="3422"/>
      <c r="AO455" s="3424"/>
      <c r="AP455" s="3425">
        <v>45474</v>
      </c>
      <c r="AQ455" s="2871" t="s">
        <v>61</v>
      </c>
      <c r="AR455" s="3425">
        <v>45657</v>
      </c>
      <c r="AS455" s="2871" t="s">
        <v>61</v>
      </c>
      <c r="AT455" s="3422">
        <v>4000</v>
      </c>
      <c r="AU455" s="3423"/>
      <c r="AV455" s="3422"/>
      <c r="AW455" s="3424"/>
      <c r="AX455" s="3425">
        <v>45658</v>
      </c>
      <c r="AY455" s="2871" t="s">
        <v>61</v>
      </c>
      <c r="AZ455" s="3425">
        <v>45838</v>
      </c>
      <c r="BA455" s="2871" t="s">
        <v>61</v>
      </c>
      <c r="BB455" s="3422">
        <v>4168</v>
      </c>
      <c r="BC455" s="3423"/>
      <c r="BD455" s="3422"/>
      <c r="BE455" s="3424"/>
      <c r="BF455" s="3425">
        <v>45839</v>
      </c>
      <c r="BG455" s="2871" t="s">
        <v>61</v>
      </c>
      <c r="BH455" s="3425">
        <v>46022</v>
      </c>
      <c r="BI455" s="2871" t="s">
        <v>61</v>
      </c>
      <c r="BJ455" s="3422">
        <v>4168</v>
      </c>
      <c r="BK455" s="3423"/>
      <c r="BL455" s="3422"/>
      <c r="BM455" s="3424"/>
      <c r="BN455" s="3425">
        <v>46023</v>
      </c>
      <c r="BO455" s="2871" t="s">
        <v>61</v>
      </c>
      <c r="BP455" s="3425">
        <v>46203</v>
      </c>
      <c r="BQ455" s="2871" t="s">
        <v>61</v>
      </c>
      <c r="BR455" s="3422">
        <v>4334.72</v>
      </c>
      <c r="BS455" s="3423"/>
      <c r="BT455" s="3422"/>
      <c r="BU455" s="3424"/>
      <c r="BV455" s="3425">
        <v>46204</v>
      </c>
      <c r="BW455" s="2871" t="s">
        <v>61</v>
      </c>
      <c r="BX455" s="3425">
        <v>46387</v>
      </c>
      <c r="BY455" s="2871" t="s">
        <v>61</v>
      </c>
      <c r="BZ455" s="3422">
        <v>4334.72</v>
      </c>
      <c r="CA455" s="3423"/>
      <c r="CB455" s="3422"/>
      <c r="CC455" s="3424"/>
      <c r="CD455" s="3425">
        <v>46388</v>
      </c>
      <c r="CE455" s="2871" t="s">
        <v>61</v>
      </c>
      <c r="CF455" s="3425">
        <v>46568</v>
      </c>
      <c r="CG455" s="2871" t="s">
        <v>61</v>
      </c>
      <c r="CH455" s="3422">
        <v>4508.11</v>
      </c>
      <c r="CI455" s="3423"/>
      <c r="CJ455" s="3422"/>
      <c r="CK455" s="3424"/>
      <c r="CL455" s="3425">
        <v>46569</v>
      </c>
      <c r="CM455" s="2871" t="s">
        <v>61</v>
      </c>
      <c r="CN455" s="3425">
        <v>46752</v>
      </c>
      <c r="CO455" s="2871" t="s">
        <v>61</v>
      </c>
      <c r="CP455" s="3422">
        <v>4508.11</v>
      </c>
      <c r="CQ455" s="3423"/>
      <c r="CR455" s="3422"/>
      <c r="CS455" s="3424"/>
      <c r="CT455" s="3425">
        <v>46753</v>
      </c>
      <c r="CU455" s="2871" t="s">
        <v>61</v>
      </c>
      <c r="CV455" s="3425">
        <v>46934</v>
      </c>
      <c r="CW455" s="2871" t="s">
        <v>61</v>
      </c>
      <c r="CX455" s="3422">
        <v>4688.43</v>
      </c>
      <c r="CY455" s="3423"/>
      <c r="CZ455" s="3422"/>
      <c r="DA455" s="3424"/>
      <c r="DB455" s="3425">
        <v>46935</v>
      </c>
      <c r="DC455" s="2871" t="s">
        <v>61</v>
      </c>
      <c r="DD455" s="3425">
        <v>47118</v>
      </c>
      <c r="DE455" s="2871" t="s">
        <v>61</v>
      </c>
      <c r="DF455" s="3423"/>
      <c r="DG455" s="3921" t="s">
        <v>732</v>
      </c>
      <c r="DH455" s="3656">
        <f>STRCHECKDATE(V456:DF456)</f>
      </c>
      <c r="DI455" s="3908"/>
      <c r="DJ455" s="3908" t="str">
        <f>IF(T455="","",T455)</f>
        <v>вода</v>
      </c>
      <c r="DK455" s="3908"/>
      <c r="DL455" s="3908"/>
    </row>
    <row s="14346" customFormat="1" customHeight="1" ht="0.75">
      <c r="A456" s="3896"/>
      <c r="B456" s="3896"/>
      <c r="C456" s="3896"/>
      <c r="D456" s="3896"/>
      <c r="E456" s="3897"/>
      <c r="F456" s="3897" t="s">
        <v>92</v>
      </c>
      <c r="G456" s="3897"/>
      <c r="H456" s="3897"/>
      <c r="I456" s="3916"/>
      <c r="J456" s="3916"/>
      <c r="K456" s="3910"/>
      <c r="L456" s="3899"/>
      <c r="M456" s="3647"/>
      <c r="N456" s="3647"/>
      <c r="O456" s="3647"/>
      <c r="P456" s="3912"/>
      <c r="Q456" s="3912"/>
      <c r="R456" s="3917"/>
      <c r="S456" s="3923"/>
      <c r="T456" s="3906"/>
      <c r="U456" s="3906"/>
      <c r="V456" s="3423"/>
      <c r="W456" s="3423"/>
      <c r="X456" s="3423"/>
      <c r="Y456" s="3427" t="str">
        <f>Z455&amp;"-"&amp;AB455</f>
        <v>-</v>
      </c>
      <c r="Z456" s="3428"/>
      <c r="AA456" s="2871"/>
      <c r="AB456" s="3428"/>
      <c r="AC456" s="2871"/>
      <c r="AD456" s="3423"/>
      <c r="AE456" s="3423"/>
      <c r="AF456" s="3423"/>
      <c r="AG456" s="3427" t="str">
        <f>AH455&amp;"-"&amp;AJ455</f>
        <v>45292-45473</v>
      </c>
      <c r="AH456" s="3428"/>
      <c r="AI456" s="2871"/>
      <c r="AJ456" s="3428"/>
      <c r="AK456" s="2871"/>
      <c r="AL456" s="3423"/>
      <c r="AM456" s="3423"/>
      <c r="AN456" s="3423"/>
      <c r="AO456" s="3427" t="str">
        <f>AP455&amp;"-"&amp;AR455</f>
        <v>45474-45657</v>
      </c>
      <c r="AP456" s="3428"/>
      <c r="AQ456" s="2871"/>
      <c r="AR456" s="3428"/>
      <c r="AS456" s="2871"/>
      <c r="AT456" s="3423"/>
      <c r="AU456" s="3423"/>
      <c r="AV456" s="3423"/>
      <c r="AW456" s="3427" t="str">
        <f>AX455&amp;"-"&amp;AZ455</f>
        <v>45658-45838</v>
      </c>
      <c r="AX456" s="3428"/>
      <c r="AY456" s="2871"/>
      <c r="AZ456" s="3428"/>
      <c r="BA456" s="2871"/>
      <c r="BB456" s="3423"/>
      <c r="BC456" s="3423"/>
      <c r="BD456" s="3423"/>
      <c r="BE456" s="3427" t="str">
        <f>BF455&amp;"-"&amp;BH455</f>
        <v>45839-46022</v>
      </c>
      <c r="BF456" s="3428"/>
      <c r="BG456" s="2871"/>
      <c r="BH456" s="3428"/>
      <c r="BI456" s="2871"/>
      <c r="BJ456" s="3423"/>
      <c r="BK456" s="3423"/>
      <c r="BL456" s="3423"/>
      <c r="BM456" s="3427" t="str">
        <f>BN455&amp;"-"&amp;BP455</f>
        <v>46023-46203</v>
      </c>
      <c r="BN456" s="3428"/>
      <c r="BO456" s="2871"/>
      <c r="BP456" s="3428"/>
      <c r="BQ456" s="2871"/>
      <c r="BR456" s="3423"/>
      <c r="BS456" s="3423"/>
      <c r="BT456" s="3423"/>
      <c r="BU456" s="3427" t="str">
        <f>BV455&amp;"-"&amp;BX455</f>
        <v>46204-46387</v>
      </c>
      <c r="BV456" s="3428"/>
      <c r="BW456" s="2871"/>
      <c r="BX456" s="3428"/>
      <c r="BY456" s="2871"/>
      <c r="BZ456" s="3423"/>
      <c r="CA456" s="3423"/>
      <c r="CB456" s="3423"/>
      <c r="CC456" s="3427" t="str">
        <f>CD455&amp;"-"&amp;CF455</f>
        <v>46388-46568</v>
      </c>
      <c r="CD456" s="3428"/>
      <c r="CE456" s="2871"/>
      <c r="CF456" s="3428"/>
      <c r="CG456" s="2871"/>
      <c r="CH456" s="3423"/>
      <c r="CI456" s="3423"/>
      <c r="CJ456" s="3423"/>
      <c r="CK456" s="3427" t="str">
        <f>CL455&amp;"-"&amp;CN455</f>
        <v>46569-46752</v>
      </c>
      <c r="CL456" s="3428"/>
      <c r="CM456" s="2871"/>
      <c r="CN456" s="3428"/>
      <c r="CO456" s="2871"/>
      <c r="CP456" s="3423"/>
      <c r="CQ456" s="3423"/>
      <c r="CR456" s="3423"/>
      <c r="CS456" s="3427" t="str">
        <f>CT455&amp;"-"&amp;CV455</f>
        <v>46753-46934</v>
      </c>
      <c r="CT456" s="3428"/>
      <c r="CU456" s="2871"/>
      <c r="CV456" s="3428"/>
      <c r="CW456" s="2871"/>
      <c r="CX456" s="3423"/>
      <c r="CY456" s="3423"/>
      <c r="CZ456" s="3423"/>
      <c r="DA456" s="3427" t="str">
        <f>DB455&amp;"-"&amp;DD455</f>
        <v>46935-47118</v>
      </c>
      <c r="DB456" s="3428"/>
      <c r="DC456" s="2871"/>
      <c r="DD456" s="3428"/>
      <c r="DE456" s="2871"/>
      <c r="DF456" s="3423"/>
      <c r="DG456" s="3924"/>
      <c r="DH456" s="3656"/>
      <c r="DI456" s="3908"/>
      <c r="DJ456" s="3908" t="str">
        <f>IF(T456="","",T456)</f>
        <v/>
      </c>
      <c r="DK456" s="3908"/>
      <c r="DL456" s="3908"/>
    </row>
    <row s="14347" customFormat="1" customHeight="1" ht="15">
      <c r="A457" s="3896"/>
      <c r="B457" s="3896"/>
      <c r="C457" s="3896"/>
      <c r="D457" s="3896"/>
      <c r="E457" s="3897"/>
      <c r="F457" s="3897" t="s">
        <v>92</v>
      </c>
      <c r="G457" s="3897"/>
      <c r="H457" s="3897"/>
      <c r="I457" s="3916"/>
      <c r="J457" s="3910"/>
      <c r="K457" s="3896"/>
      <c r="L457" s="3899"/>
      <c r="M457" s="3647"/>
      <c r="N457" s="3647"/>
      <c r="O457" s="3911"/>
      <c r="P457" s="3912"/>
      <c r="Q457" s="3912"/>
      <c r="R457" s="3913"/>
      <c r="S457" s="14348"/>
      <c r="T457" s="14349" t="s">
        <v>733</v>
      </c>
      <c r="U457" s="14350"/>
      <c r="V457" s="14351"/>
      <c r="W457" s="14352"/>
      <c r="X457" s="14353"/>
      <c r="Y457" s="14354"/>
      <c r="Z457" s="14355"/>
      <c r="AA457" s="14356"/>
      <c r="AB457" s="14357"/>
      <c r="AC457" s="14358"/>
      <c r="AD457" s="14359"/>
      <c r="AE457" s="14360"/>
      <c r="AF457" s="14361"/>
      <c r="AG457" s="14362"/>
      <c r="AH457" s="14363"/>
      <c r="AI457" s="14364"/>
      <c r="AJ457" s="14365"/>
      <c r="AK457" s="14366"/>
      <c r="AL457" s="14367"/>
      <c r="AM457" s="14368"/>
      <c r="AN457" s="14369"/>
      <c r="AO457" s="14370"/>
      <c r="AP457" s="14371"/>
      <c r="AQ457" s="14372"/>
      <c r="AR457" s="14373"/>
      <c r="AS457" s="14374"/>
      <c r="AT457" s="14375"/>
      <c r="AU457" s="14376"/>
      <c r="AV457" s="14377"/>
      <c r="AW457" s="14378"/>
      <c r="AX457" s="14379"/>
      <c r="AY457" s="14380"/>
      <c r="AZ457" s="14381"/>
      <c r="BA457" s="14382"/>
      <c r="BB457" s="14383"/>
      <c r="BC457" s="14384"/>
      <c r="BD457" s="14385"/>
      <c r="BE457" s="14386"/>
      <c r="BF457" s="14387"/>
      <c r="BG457" s="14388"/>
      <c r="BH457" s="14389"/>
      <c r="BI457" s="14390"/>
      <c r="BJ457" s="14391"/>
      <c r="BK457" s="14392"/>
      <c r="BL457" s="14393"/>
      <c r="BM457" s="14394"/>
      <c r="BN457" s="14395"/>
      <c r="BO457" s="14396"/>
      <c r="BP457" s="14397"/>
      <c r="BQ457" s="14398"/>
      <c r="BR457" s="14399"/>
      <c r="BS457" s="14400"/>
      <c r="BT457" s="14401"/>
      <c r="BU457" s="14402"/>
      <c r="BV457" s="14403"/>
      <c r="BW457" s="14404"/>
      <c r="BX457" s="14405"/>
      <c r="BY457" s="14406"/>
      <c r="BZ457" s="14407"/>
      <c r="CA457" s="14408"/>
      <c r="CB457" s="14409"/>
      <c r="CC457" s="14410"/>
      <c r="CD457" s="14411"/>
      <c r="CE457" s="14412"/>
      <c r="CF457" s="14413"/>
      <c r="CG457" s="14414"/>
      <c r="CH457" s="14415"/>
      <c r="CI457" s="14416"/>
      <c r="CJ457" s="14417"/>
      <c r="CK457" s="14418"/>
      <c r="CL457" s="14419"/>
      <c r="CM457" s="14420"/>
      <c r="CN457" s="14421"/>
      <c r="CO457" s="14422"/>
      <c r="CP457" s="14423"/>
      <c r="CQ457" s="14424"/>
      <c r="CR457" s="14425"/>
      <c r="CS457" s="14426"/>
      <c r="CT457" s="14427"/>
      <c r="CU457" s="14428"/>
      <c r="CV457" s="14429"/>
      <c r="CW457" s="14430"/>
      <c r="CX457" s="14431"/>
      <c r="CY457" s="14432"/>
      <c r="CZ457" s="14433"/>
      <c r="DA457" s="14434"/>
      <c r="DB457" s="14435"/>
      <c r="DC457" s="14436"/>
      <c r="DD457" s="14437"/>
      <c r="DE457" s="14438"/>
      <c r="DF457" s="14439"/>
      <c r="DG457" s="4018"/>
      <c r="DH457" s="3656"/>
      <c r="DI457" s="3908"/>
      <c r="DJ457" s="3908" t="str">
        <f>IF(T457="","",T457)</f>
        <v>Добавить вид теплоносителя (параметры теплоносителя)</v>
      </c>
      <c r="DK457" s="3908"/>
      <c r="DL457" s="3908"/>
    </row>
    <row s="14440" customFormat="1" customHeight="1" ht="15">
      <c r="A458" s="3896"/>
      <c r="B458" s="3896"/>
      <c r="C458" s="3896"/>
      <c r="D458" s="3896"/>
      <c r="E458" s="3897"/>
      <c r="F458" s="3897" t="s">
        <v>92</v>
      </c>
      <c r="G458" s="3897"/>
      <c r="H458" s="3897"/>
      <c r="I458" s="3910"/>
      <c r="J458" s="3896"/>
      <c r="K458" s="3896"/>
      <c r="L458" s="3899"/>
      <c r="M458" s="3647"/>
      <c r="N458" s="3911"/>
      <c r="O458" s="3911"/>
      <c r="P458" s="3912"/>
      <c r="Q458" s="3912"/>
      <c r="R458" s="3913"/>
      <c r="S458" s="14441"/>
      <c r="T458" s="14442" t="s">
        <v>734</v>
      </c>
      <c r="U458" s="14443"/>
      <c r="V458" s="14444"/>
      <c r="W458" s="14445"/>
      <c r="X458" s="14446"/>
      <c r="Y458" s="14447"/>
      <c r="Z458" s="14448"/>
      <c r="AA458" s="14449"/>
      <c r="AB458" s="14450"/>
      <c r="AC458" s="14451"/>
      <c r="AD458" s="14452"/>
      <c r="AE458" s="14453"/>
      <c r="AF458" s="14454"/>
      <c r="AG458" s="14455"/>
      <c r="AH458" s="14456"/>
      <c r="AI458" s="14457"/>
      <c r="AJ458" s="14458"/>
      <c r="AK458" s="14459"/>
      <c r="AL458" s="14460"/>
      <c r="AM458" s="14461"/>
      <c r="AN458" s="14462"/>
      <c r="AO458" s="14463"/>
      <c r="AP458" s="14464"/>
      <c r="AQ458" s="14465"/>
      <c r="AR458" s="14466"/>
      <c r="AS458" s="14467"/>
      <c r="AT458" s="14468"/>
      <c r="AU458" s="14469"/>
      <c r="AV458" s="14470"/>
      <c r="AW458" s="14471"/>
      <c r="AX458" s="14472"/>
      <c r="AY458" s="14473"/>
      <c r="AZ458" s="14474"/>
      <c r="BA458" s="14475"/>
      <c r="BB458" s="14476"/>
      <c r="BC458" s="14477"/>
      <c r="BD458" s="14478"/>
      <c r="BE458" s="14479"/>
      <c r="BF458" s="14480"/>
      <c r="BG458" s="14481"/>
      <c r="BH458" s="14482"/>
      <c r="BI458" s="14483"/>
      <c r="BJ458" s="14484"/>
      <c r="BK458" s="14485"/>
      <c r="BL458" s="14486"/>
      <c r="BM458" s="14487"/>
      <c r="BN458" s="14488"/>
      <c r="BO458" s="14489"/>
      <c r="BP458" s="14490"/>
      <c r="BQ458" s="14491"/>
      <c r="BR458" s="14492"/>
      <c r="BS458" s="14493"/>
      <c r="BT458" s="14494"/>
      <c r="BU458" s="14495"/>
      <c r="BV458" s="14496"/>
      <c r="BW458" s="14497"/>
      <c r="BX458" s="14498"/>
      <c r="BY458" s="14499"/>
      <c r="BZ458" s="14500"/>
      <c r="CA458" s="14501"/>
      <c r="CB458" s="14502"/>
      <c r="CC458" s="14503"/>
      <c r="CD458" s="14504"/>
      <c r="CE458" s="14505"/>
      <c r="CF458" s="14506"/>
      <c r="CG458" s="14507"/>
      <c r="CH458" s="14508"/>
      <c r="CI458" s="14509"/>
      <c r="CJ458" s="14510"/>
      <c r="CK458" s="14511"/>
      <c r="CL458" s="14512"/>
      <c r="CM458" s="14513"/>
      <c r="CN458" s="14514"/>
      <c r="CO458" s="14515"/>
      <c r="CP458" s="14516"/>
      <c r="CQ458" s="14517"/>
      <c r="CR458" s="14518"/>
      <c r="CS458" s="14519"/>
      <c r="CT458" s="14520"/>
      <c r="CU458" s="14521"/>
      <c r="CV458" s="14522"/>
      <c r="CW458" s="14523"/>
      <c r="CX458" s="14524"/>
      <c r="CY458" s="14525"/>
      <c r="CZ458" s="14526"/>
      <c r="DA458" s="14527"/>
      <c r="DB458" s="14528"/>
      <c r="DC458" s="14529"/>
      <c r="DD458" s="14530"/>
      <c r="DE458" s="14531"/>
      <c r="DF458" s="14532"/>
      <c r="DG458" s="14533"/>
      <c r="DH458" s="3656"/>
      <c r="DI458" s="3908"/>
      <c r="DJ458" s="3908" t="str">
        <f>IF(T458="","",T458)</f>
        <v>Добавить группу потребителей</v>
      </c>
      <c r="DK458" s="3908"/>
      <c r="DL458" s="3908"/>
    </row>
    <row s="14534" customFormat="1" customHeight="1" ht="14.25">
      <c r="A459" s="3896"/>
      <c r="B459" s="3896"/>
      <c r="C459" s="3896"/>
      <c r="D459" s="3896"/>
      <c r="E459" s="3897"/>
      <c r="F459" s="3897" t="s">
        <v>92</v>
      </c>
      <c r="G459" s="3897"/>
      <c r="H459" s="3898"/>
      <c r="I459" s="3896"/>
      <c r="J459" s="3896"/>
      <c r="K459" s="3896"/>
      <c r="L459" s="3899"/>
      <c r="M459" s="3900"/>
      <c r="N459" s="3900"/>
      <c r="O459" s="3647"/>
      <c r="P459" s="4114"/>
      <c r="Q459" s="4115"/>
      <c r="R459" s="4116"/>
      <c r="S459" s="14535"/>
      <c r="T459" s="14536" t="s">
        <v>735</v>
      </c>
      <c r="U459" s="14537"/>
      <c r="V459" s="14538"/>
      <c r="W459" s="14539"/>
      <c r="X459" s="14540"/>
      <c r="Y459" s="14541"/>
      <c r="Z459" s="14542"/>
      <c r="AA459" s="14543"/>
      <c r="AB459" s="14544"/>
      <c r="AC459" s="14545"/>
      <c r="AD459" s="14546"/>
      <c r="AE459" s="14547"/>
      <c r="AF459" s="14548"/>
      <c r="AG459" s="14549"/>
      <c r="AH459" s="14550"/>
      <c r="AI459" s="14551"/>
      <c r="AJ459" s="14552"/>
      <c r="AK459" s="14553"/>
      <c r="AL459" s="14554"/>
      <c r="AM459" s="14555"/>
      <c r="AN459" s="14556"/>
      <c r="AO459" s="14557"/>
      <c r="AP459" s="14558"/>
      <c r="AQ459" s="14559"/>
      <c r="AR459" s="14560"/>
      <c r="AS459" s="14561"/>
      <c r="AT459" s="14562"/>
      <c r="AU459" s="14563"/>
      <c r="AV459" s="14564"/>
      <c r="AW459" s="14565"/>
      <c r="AX459" s="14566"/>
      <c r="AY459" s="14567"/>
      <c r="AZ459" s="14568"/>
      <c r="BA459" s="14569"/>
      <c r="BB459" s="14570"/>
      <c r="BC459" s="14571"/>
      <c r="BD459" s="14572"/>
      <c r="BE459" s="14573"/>
      <c r="BF459" s="14574"/>
      <c r="BG459" s="14575"/>
      <c r="BH459" s="14576"/>
      <c r="BI459" s="14577"/>
      <c r="BJ459" s="14578"/>
      <c r="BK459" s="14579"/>
      <c r="BL459" s="14580"/>
      <c r="BM459" s="14581"/>
      <c r="BN459" s="14582"/>
      <c r="BO459" s="14583"/>
      <c r="BP459" s="14584"/>
      <c r="BQ459" s="14585"/>
      <c r="BR459" s="14586"/>
      <c r="BS459" s="14587"/>
      <c r="BT459" s="14588"/>
      <c r="BU459" s="14589"/>
      <c r="BV459" s="14590"/>
      <c r="BW459" s="14591"/>
      <c r="BX459" s="14592"/>
      <c r="BY459" s="14593"/>
      <c r="BZ459" s="14594"/>
      <c r="CA459" s="14595"/>
      <c r="CB459" s="14596"/>
      <c r="CC459" s="14597"/>
      <c r="CD459" s="14598"/>
      <c r="CE459" s="14599"/>
      <c r="CF459" s="14600"/>
      <c r="CG459" s="14601"/>
      <c r="CH459" s="14602"/>
      <c r="CI459" s="14603"/>
      <c r="CJ459" s="14604"/>
      <c r="CK459" s="14605"/>
      <c r="CL459" s="14606"/>
      <c r="CM459" s="14607"/>
      <c r="CN459" s="14608"/>
      <c r="CO459" s="14609"/>
      <c r="CP459" s="14610"/>
      <c r="CQ459" s="14611"/>
      <c r="CR459" s="14612"/>
      <c r="CS459" s="14613"/>
      <c r="CT459" s="14614"/>
      <c r="CU459" s="14615"/>
      <c r="CV459" s="14616"/>
      <c r="CW459" s="14617"/>
      <c r="CX459" s="14618"/>
      <c r="CY459" s="14619"/>
      <c r="CZ459" s="14620"/>
      <c r="DA459" s="14621"/>
      <c r="DB459" s="14622"/>
      <c r="DC459" s="14623"/>
      <c r="DD459" s="14624"/>
      <c r="DE459" s="14625"/>
      <c r="DF459" s="14626"/>
      <c r="DG459" s="14627"/>
      <c r="DH459" s="3656"/>
      <c r="DI459" s="3908"/>
      <c r="DJ459" s="3908" t="str">
        <f>IF(T459="","",T459)</f>
        <v>Добавить схему подключения</v>
      </c>
      <c r="DK459" s="3908"/>
      <c r="DL459" s="3908"/>
    </row>
    <row s="14628" customFormat="1" customHeight="1" ht="0.75">
      <c r="A460" s="4502"/>
      <c r="B460" s="4502"/>
      <c r="C460" s="4502"/>
      <c r="D460" s="4502"/>
      <c r="E460" s="3897"/>
      <c r="F460" s="3897" t="s">
        <v>92</v>
      </c>
      <c r="G460" s="3898"/>
      <c r="H460" s="4502"/>
      <c r="I460" s="4502"/>
      <c r="J460" s="4502"/>
      <c r="K460" s="4502"/>
      <c r="L460" s="4503"/>
      <c r="M460" s="4504"/>
      <c r="N460" s="4504"/>
      <c r="O460" s="3656"/>
      <c r="P460" s="4505"/>
      <c r="Q460" s="4506"/>
      <c r="R460" s="4505"/>
      <c r="S460" s="4507"/>
      <c r="T460" s="4508" t="s">
        <v>250</v>
      </c>
      <c r="U460" s="3645"/>
      <c r="V460" s="3645"/>
      <c r="W460" s="3645"/>
      <c r="X460" s="3645"/>
      <c r="Y460" s="3645"/>
      <c r="Z460" s="3645"/>
      <c r="AA460" s="3645"/>
      <c r="AB460" s="3645"/>
      <c r="AC460" s="3645"/>
      <c r="AD460" s="3645"/>
      <c r="AE460" s="3645"/>
      <c r="AF460" s="3645"/>
      <c r="AG460" s="3645"/>
      <c r="AH460" s="3645"/>
      <c r="AI460" s="3645"/>
      <c r="AJ460" s="3645"/>
      <c r="AK460" s="3645"/>
      <c r="AL460" s="3645"/>
      <c r="AM460" s="3645"/>
      <c r="AN460" s="3645"/>
      <c r="AO460" s="3645"/>
      <c r="AP460" s="3645"/>
      <c r="AQ460" s="3645"/>
      <c r="AR460" s="3645"/>
      <c r="AS460" s="3645"/>
      <c r="AT460" s="3645"/>
      <c r="AU460" s="3645"/>
      <c r="AV460" s="3645"/>
      <c r="AW460" s="3645"/>
      <c r="AX460" s="3645"/>
      <c r="AY460" s="3645"/>
      <c r="AZ460" s="3645"/>
      <c r="BA460" s="3645"/>
      <c r="BB460" s="3645"/>
      <c r="BC460" s="3645"/>
      <c r="BD460" s="3645"/>
      <c r="BE460" s="3645"/>
      <c r="BF460" s="3645"/>
      <c r="BG460" s="3645"/>
      <c r="BH460" s="3645"/>
      <c r="BI460" s="3645"/>
      <c r="BJ460" s="3645"/>
      <c r="BK460" s="3645"/>
      <c r="BL460" s="3645"/>
      <c r="BM460" s="3645"/>
      <c r="BN460" s="3645"/>
      <c r="BO460" s="3645"/>
      <c r="BP460" s="3645"/>
      <c r="BQ460" s="3645"/>
      <c r="BR460" s="3645"/>
      <c r="BS460" s="3645"/>
      <c r="BT460" s="3645"/>
      <c r="BU460" s="3645"/>
      <c r="BV460" s="3645"/>
      <c r="BW460" s="3645"/>
      <c r="BX460" s="3645"/>
      <c r="BY460" s="3645"/>
      <c r="BZ460" s="3645"/>
      <c r="CA460" s="3645"/>
      <c r="CB460" s="3645"/>
      <c r="CC460" s="3645"/>
      <c r="CD460" s="3645"/>
      <c r="CE460" s="3645"/>
      <c r="CF460" s="3645"/>
      <c r="CG460" s="3645"/>
      <c r="CH460" s="3645"/>
      <c r="CI460" s="3645"/>
      <c r="CJ460" s="3645"/>
      <c r="CK460" s="3645"/>
      <c r="CL460" s="3645"/>
      <c r="CM460" s="3645"/>
      <c r="CN460" s="3645"/>
      <c r="CO460" s="3645"/>
      <c r="CP460" s="3645"/>
      <c r="CQ460" s="3645"/>
      <c r="CR460" s="3645"/>
      <c r="CS460" s="3645"/>
      <c r="CT460" s="3645"/>
      <c r="CU460" s="3645"/>
      <c r="CV460" s="3645"/>
      <c r="CW460" s="3645"/>
      <c r="CX460" s="3645"/>
      <c r="CY460" s="3645"/>
      <c r="CZ460" s="3645"/>
      <c r="DA460" s="3645"/>
      <c r="DB460" s="3645"/>
      <c r="DC460" s="3645"/>
      <c r="DD460" s="3645"/>
      <c r="DE460" s="3645"/>
      <c r="DF460" s="3645"/>
      <c r="DG460" s="3645"/>
      <c r="DH460" s="3656"/>
      <c r="DI460" s="3908"/>
      <c r="DJ460" s="3908" t="str">
        <f>IF(T460="","",T460)</f>
        <v>Добавить источник для дифференциации</v>
      </c>
      <c r="DK460" s="3908"/>
      <c r="DL460" s="3908"/>
    </row>
    <row s="14629" customFormat="1" customHeight="1" ht="0.75">
      <c r="A461" s="4502"/>
      <c r="B461" s="4502"/>
      <c r="C461" s="4502"/>
      <c r="D461" s="4502"/>
      <c r="E461" s="3897"/>
      <c r="F461" s="3898" t="s">
        <v>92</v>
      </c>
      <c r="G461" s="4502"/>
      <c r="H461" s="4502"/>
      <c r="I461" s="4502"/>
      <c r="J461" s="4502"/>
      <c r="K461" s="4502"/>
      <c r="L461" s="4503"/>
      <c r="M461" s="4510"/>
      <c r="N461" s="4510"/>
      <c r="O461" s="3656"/>
      <c r="P461" s="4505"/>
      <c r="Q461" s="4506"/>
      <c r="R461" s="4505"/>
      <c r="S461" s="4511"/>
      <c r="T461" s="4512" t="s">
        <v>251</v>
      </c>
      <c r="U461" s="3646"/>
      <c r="V461" s="3646"/>
      <c r="W461" s="3646"/>
      <c r="X461" s="3646"/>
      <c r="Y461" s="3646"/>
      <c r="Z461" s="3646"/>
      <c r="AA461" s="3646"/>
      <c r="AB461" s="3646"/>
      <c r="AC461" s="3646"/>
      <c r="AD461" s="3646"/>
      <c r="AE461" s="3646"/>
      <c r="AF461" s="3646"/>
      <c r="AG461" s="3646"/>
      <c r="AH461" s="3646"/>
      <c r="AI461" s="3646"/>
      <c r="AJ461" s="3646"/>
      <c r="AK461" s="3646"/>
      <c r="AL461" s="3646"/>
      <c r="AM461" s="3646"/>
      <c r="AN461" s="3646"/>
      <c r="AO461" s="3646"/>
      <c r="AP461" s="3646"/>
      <c r="AQ461" s="3646"/>
      <c r="AR461" s="3646"/>
      <c r="AS461" s="3646"/>
      <c r="AT461" s="3646"/>
      <c r="AU461" s="3646"/>
      <c r="AV461" s="3646"/>
      <c r="AW461" s="3646"/>
      <c r="AX461" s="3646"/>
      <c r="AY461" s="3646"/>
      <c r="AZ461" s="3646"/>
      <c r="BA461" s="3646"/>
      <c r="BB461" s="3646"/>
      <c r="BC461" s="3646"/>
      <c r="BD461" s="3646"/>
      <c r="BE461" s="3646"/>
      <c r="BF461" s="3646"/>
      <c r="BG461" s="3646"/>
      <c r="BH461" s="3646"/>
      <c r="BI461" s="3646"/>
      <c r="BJ461" s="3646"/>
      <c r="BK461" s="3646"/>
      <c r="BL461" s="3646"/>
      <c r="BM461" s="3646"/>
      <c r="BN461" s="3646"/>
      <c r="BO461" s="3646"/>
      <c r="BP461" s="3646"/>
      <c r="BQ461" s="3646"/>
      <c r="BR461" s="3646"/>
      <c r="BS461" s="3646"/>
      <c r="BT461" s="3646"/>
      <c r="BU461" s="3646"/>
      <c r="BV461" s="3646"/>
      <c r="BW461" s="3646"/>
      <c r="BX461" s="3646"/>
      <c r="BY461" s="3646"/>
      <c r="BZ461" s="3646"/>
      <c r="CA461" s="3646"/>
      <c r="CB461" s="3646"/>
      <c r="CC461" s="3646"/>
      <c r="CD461" s="3646"/>
      <c r="CE461" s="3646"/>
      <c r="CF461" s="3646"/>
      <c r="CG461" s="3646"/>
      <c r="CH461" s="3646"/>
      <c r="CI461" s="3646"/>
      <c r="CJ461" s="3646"/>
      <c r="CK461" s="3646"/>
      <c r="CL461" s="3646"/>
      <c r="CM461" s="3646"/>
      <c r="CN461" s="3646"/>
      <c r="CO461" s="3646"/>
      <c r="CP461" s="3646"/>
      <c r="CQ461" s="3646"/>
      <c r="CR461" s="3646"/>
      <c r="CS461" s="3646"/>
      <c r="CT461" s="3646"/>
      <c r="CU461" s="3646"/>
      <c r="CV461" s="3646"/>
      <c r="CW461" s="3646"/>
      <c r="CX461" s="3646"/>
      <c r="CY461" s="3646"/>
      <c r="CZ461" s="3646"/>
      <c r="DA461" s="3646"/>
      <c r="DB461" s="3646"/>
      <c r="DC461" s="3646"/>
      <c r="DD461" s="3646"/>
      <c r="DE461" s="3646"/>
      <c r="DF461" s="3646"/>
      <c r="DG461" s="3646"/>
      <c r="DH461" s="3656"/>
      <c r="DI461" s="3908"/>
      <c r="DJ461" s="3908" t="str">
        <f>IF(T461="","",T461)</f>
        <v>Добавить централизованную систему для дифференциации</v>
      </c>
      <c r="DK461" s="3908"/>
      <c r="DL461" s="3908"/>
    </row>
    <row s="14630" customFormat="1" customHeight="1" ht="21">
      <c r="A462" s="3896"/>
      <c r="B462" s="3896" t="s">
        <v>362</v>
      </c>
      <c r="C462" s="3896"/>
      <c r="D462" s="3896"/>
      <c r="E462" s="3897"/>
      <c r="F462" s="3898" t="s">
        <v>135</v>
      </c>
      <c r="G462" s="3896"/>
      <c r="H462" s="3896"/>
      <c r="I462" s="3896"/>
      <c r="J462" s="3896"/>
      <c r="K462" s="3896"/>
      <c r="L462" s="3899"/>
      <c r="M462" s="3900"/>
      <c r="N462" s="3900"/>
      <c r="O462" s="3900"/>
      <c r="P462" s="4211"/>
      <c r="Q462" s="3902"/>
      <c r="R462" s="3903"/>
      <c r="S462" s="3904" t="str">
        <f>INDEX(PT_DIFFERENTIATION_NUM_TER,MATCH(B462,PT_DIFFERENTIATION_TER_ID,0))</f>
        <v>2.9</v>
      </c>
      <c r="T462" s="4212" t="s">
        <v>719</v>
      </c>
      <c r="U462" s="3906"/>
      <c r="V462" s="3414"/>
      <c r="W462" s="3415"/>
      <c r="X462" s="3415"/>
      <c r="Y462" s="3415"/>
      <c r="Z462" s="3415"/>
      <c r="AA462" s="3415"/>
      <c r="AB462" s="3415"/>
      <c r="AC462" s="3416"/>
      <c r="AD462" s="3414" t="str">
        <f>INDEX(PT_DIFFERENTIATION_TER,MATCH(B462,PT_DIFFERENTIATION_TER_ID,0))</f>
        <v>Территория 9</v>
      </c>
      <c r="AE462" s="3415"/>
      <c r="AF462" s="3415"/>
      <c r="AG462" s="3415"/>
      <c r="AH462" s="3415"/>
      <c r="AI462" s="3415"/>
      <c r="AJ462" s="3415"/>
      <c r="AK462" s="3415"/>
      <c r="AL462" s="3414"/>
      <c r="AM462" s="3415"/>
      <c r="AN462" s="3415"/>
      <c r="AO462" s="3415"/>
      <c r="AP462" s="3415"/>
      <c r="AQ462" s="3415"/>
      <c r="AR462" s="3415"/>
      <c r="AS462" s="3416"/>
      <c r="AT462" s="3414"/>
      <c r="AU462" s="3415"/>
      <c r="AV462" s="3415"/>
      <c r="AW462" s="3415"/>
      <c r="AX462" s="3415"/>
      <c r="AY462" s="3415"/>
      <c r="AZ462" s="3415"/>
      <c r="BA462" s="3416"/>
      <c r="BB462" s="3414"/>
      <c r="BC462" s="3415"/>
      <c r="BD462" s="3415"/>
      <c r="BE462" s="3415"/>
      <c r="BF462" s="3415"/>
      <c r="BG462" s="3415"/>
      <c r="BH462" s="3415"/>
      <c r="BI462" s="3416"/>
      <c r="BJ462" s="3414"/>
      <c r="BK462" s="3415"/>
      <c r="BL462" s="3415"/>
      <c r="BM462" s="3415"/>
      <c r="BN462" s="3415"/>
      <c r="BO462" s="3415"/>
      <c r="BP462" s="3415"/>
      <c r="BQ462" s="3416"/>
      <c r="BR462" s="3414"/>
      <c r="BS462" s="3415"/>
      <c r="BT462" s="3415"/>
      <c r="BU462" s="3415"/>
      <c r="BV462" s="3415"/>
      <c r="BW462" s="3415"/>
      <c r="BX462" s="3415"/>
      <c r="BY462" s="3416"/>
      <c r="BZ462" s="3414"/>
      <c r="CA462" s="3415"/>
      <c r="CB462" s="3415"/>
      <c r="CC462" s="3415"/>
      <c r="CD462" s="3415"/>
      <c r="CE462" s="3415"/>
      <c r="CF462" s="3415"/>
      <c r="CG462" s="3416"/>
      <c r="CH462" s="3414"/>
      <c r="CI462" s="3415"/>
      <c r="CJ462" s="3415"/>
      <c r="CK462" s="3415"/>
      <c r="CL462" s="3415"/>
      <c r="CM462" s="3415"/>
      <c r="CN462" s="3415"/>
      <c r="CO462" s="3416"/>
      <c r="CP462" s="3414"/>
      <c r="CQ462" s="3415"/>
      <c r="CR462" s="3415"/>
      <c r="CS462" s="3415"/>
      <c r="CT462" s="3415"/>
      <c r="CU462" s="3415"/>
      <c r="CV462" s="3415"/>
      <c r="CW462" s="3416"/>
      <c r="CX462" s="3414"/>
      <c r="CY462" s="3415"/>
      <c r="CZ462" s="3415"/>
      <c r="DA462" s="3415"/>
      <c r="DB462" s="3415"/>
      <c r="DC462" s="3415"/>
      <c r="DD462" s="3415"/>
      <c r="DE462" s="3416"/>
      <c r="DF462" s="3416"/>
      <c r="DG462" s="3907" t="s">
        <v>720</v>
      </c>
      <c r="DH462" s="3656"/>
      <c r="DI462" s="3908"/>
      <c r="DJ462" s="3908" t="str">
        <f>IF(T462="","",T462)</f>
        <v>Территория действия тарифа</v>
      </c>
      <c r="DK462" s="3908"/>
      <c r="DL462" s="3908"/>
    </row>
    <row s="14631" customFormat="1" customHeight="1" ht="23.25">
      <c r="A463" s="3896"/>
      <c r="B463" s="3896"/>
      <c r="C463" s="3896" t="s">
        <v>363</v>
      </c>
      <c r="D463" s="3896"/>
      <c r="E463" s="3897"/>
      <c r="F463" s="3897" t="s">
        <v>130</v>
      </c>
      <c r="G463" s="3898">
        <v>1</v>
      </c>
      <c r="H463" s="3896"/>
      <c r="I463" s="3896"/>
      <c r="J463" s="3896"/>
      <c r="K463" s="3896"/>
      <c r="L463" s="3899"/>
      <c r="M463" s="3900"/>
      <c r="N463" s="3900"/>
      <c r="O463" s="3900"/>
      <c r="P463" s="3901"/>
      <c r="Q463" s="3902"/>
      <c r="R463" s="3903"/>
      <c r="S463" s="3904" t="str">
        <f>INDEX(PT_DIFFERENTIATION_NUM_CS,MATCH(C463,PT_DIFFERENTIATION_CS_ID,0))</f>
        <v>2.9.1</v>
      </c>
      <c r="T463" s="4214" t="s">
        <v>721</v>
      </c>
      <c r="U463" s="3906"/>
      <c r="V463" s="3414"/>
      <c r="W463" s="3415"/>
      <c r="X463" s="3415"/>
      <c r="Y463" s="3415"/>
      <c r="Z463" s="3415"/>
      <c r="AA463" s="3415"/>
      <c r="AB463" s="3415"/>
      <c r="AC463" s="3416"/>
      <c r="AD463" s="3414" t="str">
        <f>INDEX(PT_DIFFERENTIATION_CS,MATCH(C463,PT_DIFFERENTIATION_CS_ID,0))</f>
        <v>без дифференциации</v>
      </c>
      <c r="AE463" s="3415"/>
      <c r="AF463" s="3415"/>
      <c r="AG463" s="3415"/>
      <c r="AH463" s="3415"/>
      <c r="AI463" s="3415"/>
      <c r="AJ463" s="3415"/>
      <c r="AK463" s="3415"/>
      <c r="AL463" s="3414"/>
      <c r="AM463" s="3415"/>
      <c r="AN463" s="3415"/>
      <c r="AO463" s="3415"/>
      <c r="AP463" s="3415"/>
      <c r="AQ463" s="3415"/>
      <c r="AR463" s="3415"/>
      <c r="AS463" s="3416"/>
      <c r="AT463" s="3414"/>
      <c r="AU463" s="3415"/>
      <c r="AV463" s="3415"/>
      <c r="AW463" s="3415"/>
      <c r="AX463" s="3415"/>
      <c r="AY463" s="3415"/>
      <c r="AZ463" s="3415"/>
      <c r="BA463" s="3416"/>
      <c r="BB463" s="3414"/>
      <c r="BC463" s="3415"/>
      <c r="BD463" s="3415"/>
      <c r="BE463" s="3415"/>
      <c r="BF463" s="3415"/>
      <c r="BG463" s="3415"/>
      <c r="BH463" s="3415"/>
      <c r="BI463" s="3416"/>
      <c r="BJ463" s="3414"/>
      <c r="BK463" s="3415"/>
      <c r="BL463" s="3415"/>
      <c r="BM463" s="3415"/>
      <c r="BN463" s="3415"/>
      <c r="BO463" s="3415"/>
      <c r="BP463" s="3415"/>
      <c r="BQ463" s="3416"/>
      <c r="BR463" s="3414"/>
      <c r="BS463" s="3415"/>
      <c r="BT463" s="3415"/>
      <c r="BU463" s="3415"/>
      <c r="BV463" s="3415"/>
      <c r="BW463" s="3415"/>
      <c r="BX463" s="3415"/>
      <c r="BY463" s="3416"/>
      <c r="BZ463" s="3414"/>
      <c r="CA463" s="3415"/>
      <c r="CB463" s="3415"/>
      <c r="CC463" s="3415"/>
      <c r="CD463" s="3415"/>
      <c r="CE463" s="3415"/>
      <c r="CF463" s="3415"/>
      <c r="CG463" s="3416"/>
      <c r="CH463" s="3414"/>
      <c r="CI463" s="3415"/>
      <c r="CJ463" s="3415"/>
      <c r="CK463" s="3415"/>
      <c r="CL463" s="3415"/>
      <c r="CM463" s="3415"/>
      <c r="CN463" s="3415"/>
      <c r="CO463" s="3416"/>
      <c r="CP463" s="3414"/>
      <c r="CQ463" s="3415"/>
      <c r="CR463" s="3415"/>
      <c r="CS463" s="3415"/>
      <c r="CT463" s="3415"/>
      <c r="CU463" s="3415"/>
      <c r="CV463" s="3415"/>
      <c r="CW463" s="3416"/>
      <c r="CX463" s="3414"/>
      <c r="CY463" s="3415"/>
      <c r="CZ463" s="3415"/>
      <c r="DA463" s="3415"/>
      <c r="DB463" s="3415"/>
      <c r="DC463" s="3415"/>
      <c r="DD463" s="3415"/>
      <c r="DE463" s="3416"/>
      <c r="DF463" s="3416"/>
      <c r="DG463" s="3907" t="s">
        <v>722</v>
      </c>
      <c r="DH463" s="3656"/>
      <c r="DI463" s="3908"/>
      <c r="DJ463" s="3908" t="str">
        <f>IF(T463="","",T463)</f>
        <v>Наименование системы теплоснабжения </v>
      </c>
      <c r="DK463" s="3908"/>
      <c r="DL463" s="3908"/>
    </row>
    <row s="14632" customFormat="1" customHeight="1" ht="21">
      <c r="A464" s="3896"/>
      <c r="B464" s="3896"/>
      <c r="C464" s="3896"/>
      <c r="D464" s="3896" t="s">
        <v>364</v>
      </c>
      <c r="E464" s="3897"/>
      <c r="F464" s="3897" t="s">
        <v>130</v>
      </c>
      <c r="G464" s="3897"/>
      <c r="H464" s="3898">
        <v>1</v>
      </c>
      <c r="I464" s="3896"/>
      <c r="J464" s="3896"/>
      <c r="K464" s="3896"/>
      <c r="L464" s="3899"/>
      <c r="M464" s="3900"/>
      <c r="N464" s="3900"/>
      <c r="O464" s="3900"/>
      <c r="P464" s="3901"/>
      <c r="Q464" s="3902"/>
      <c r="R464" s="3903"/>
      <c r="S464" s="3904" t="str">
        <f>INDEX(PT_DIFFERENTIATION_NUM_IST_TE,MATCH(D464,PT_DIFFERENTIATION_IST_TE_ID,0))</f>
        <v>2.9.1.1</v>
      </c>
      <c r="T464" s="3905" t="s">
        <v>723</v>
      </c>
      <c r="U464" s="3906"/>
      <c r="V464" s="3414"/>
      <c r="W464" s="3415"/>
      <c r="X464" s="3415"/>
      <c r="Y464" s="3415"/>
      <c r="Z464" s="3415"/>
      <c r="AA464" s="3415"/>
      <c r="AB464" s="3415"/>
      <c r="AC464" s="3416"/>
      <c r="AD464" s="3414" t="str">
        <f>INDEX(PT_DIFFERENTIATION_IST_TE,MATCH(D464,PT_DIFFERENTIATION_IST_TE_ID,0))</f>
        <v>без дифференциации</v>
      </c>
      <c r="AE464" s="3415"/>
      <c r="AF464" s="3415"/>
      <c r="AG464" s="3415"/>
      <c r="AH464" s="3415"/>
      <c r="AI464" s="3415"/>
      <c r="AJ464" s="3415"/>
      <c r="AK464" s="3415"/>
      <c r="AL464" s="3414"/>
      <c r="AM464" s="3415"/>
      <c r="AN464" s="3415"/>
      <c r="AO464" s="3415"/>
      <c r="AP464" s="3415"/>
      <c r="AQ464" s="3415"/>
      <c r="AR464" s="3415"/>
      <c r="AS464" s="3416"/>
      <c r="AT464" s="3414"/>
      <c r="AU464" s="3415"/>
      <c r="AV464" s="3415"/>
      <c r="AW464" s="3415"/>
      <c r="AX464" s="3415"/>
      <c r="AY464" s="3415"/>
      <c r="AZ464" s="3415"/>
      <c r="BA464" s="3416"/>
      <c r="BB464" s="3414"/>
      <c r="BC464" s="3415"/>
      <c r="BD464" s="3415"/>
      <c r="BE464" s="3415"/>
      <c r="BF464" s="3415"/>
      <c r="BG464" s="3415"/>
      <c r="BH464" s="3415"/>
      <c r="BI464" s="3416"/>
      <c r="BJ464" s="3414"/>
      <c r="BK464" s="3415"/>
      <c r="BL464" s="3415"/>
      <c r="BM464" s="3415"/>
      <c r="BN464" s="3415"/>
      <c r="BO464" s="3415"/>
      <c r="BP464" s="3415"/>
      <c r="BQ464" s="3416"/>
      <c r="BR464" s="3414"/>
      <c r="BS464" s="3415"/>
      <c r="BT464" s="3415"/>
      <c r="BU464" s="3415"/>
      <c r="BV464" s="3415"/>
      <c r="BW464" s="3415"/>
      <c r="BX464" s="3415"/>
      <c r="BY464" s="3416"/>
      <c r="BZ464" s="3414"/>
      <c r="CA464" s="3415"/>
      <c r="CB464" s="3415"/>
      <c r="CC464" s="3415"/>
      <c r="CD464" s="3415"/>
      <c r="CE464" s="3415"/>
      <c r="CF464" s="3415"/>
      <c r="CG464" s="3416"/>
      <c r="CH464" s="3414"/>
      <c r="CI464" s="3415"/>
      <c r="CJ464" s="3415"/>
      <c r="CK464" s="3415"/>
      <c r="CL464" s="3415"/>
      <c r="CM464" s="3415"/>
      <c r="CN464" s="3415"/>
      <c r="CO464" s="3416"/>
      <c r="CP464" s="3414"/>
      <c r="CQ464" s="3415"/>
      <c r="CR464" s="3415"/>
      <c r="CS464" s="3415"/>
      <c r="CT464" s="3415"/>
      <c r="CU464" s="3415"/>
      <c r="CV464" s="3415"/>
      <c r="CW464" s="3416"/>
      <c r="CX464" s="3414"/>
      <c r="CY464" s="3415"/>
      <c r="CZ464" s="3415"/>
      <c r="DA464" s="3415"/>
      <c r="DB464" s="3415"/>
      <c r="DC464" s="3415"/>
      <c r="DD464" s="3415"/>
      <c r="DE464" s="3416"/>
      <c r="DF464" s="3416"/>
      <c r="DG464" s="3907" t="s">
        <v>724</v>
      </c>
      <c r="DH464" s="3656"/>
      <c r="DI464" s="3908"/>
      <c r="DJ464" s="3908" t="str">
        <f>IF(T464="","",T464)</f>
        <v>Источник тепловой энергии  </v>
      </c>
      <c r="DK464" s="3908"/>
      <c r="DL464" s="3908"/>
    </row>
    <row s="14633" customFormat="1" customHeight="1" ht="47.25">
      <c r="A465" s="3896"/>
      <c r="B465" s="3896"/>
      <c r="C465" s="3896"/>
      <c r="D465" s="3896"/>
      <c r="E465" s="3897"/>
      <c r="F465" s="3897" t="s">
        <v>130</v>
      </c>
      <c r="G465" s="3897"/>
      <c r="H465" s="3897"/>
      <c r="I465" s="3910" t="str">
        <f>S464&amp;".1"</f>
        <v>2.9.1.1.1</v>
      </c>
      <c r="J465" s="3896"/>
      <c r="K465" s="3896"/>
      <c r="L465" s="3899" t="s">
        <v>725</v>
      </c>
      <c r="M465" s="3647"/>
      <c r="N465" s="3911"/>
      <c r="O465" s="3911"/>
      <c r="P465" s="3912">
        <v>1</v>
      </c>
      <c r="Q465" s="3912"/>
      <c r="R465" s="3913"/>
      <c r="S465" s="3904" t="str">
        <f>$I465</f>
        <v>2.9.1.1.1</v>
      </c>
      <c r="T465" s="3914" t="s">
        <v>726</v>
      </c>
      <c r="U465" s="3906"/>
      <c r="V465" s="3419"/>
      <c r="W465" s="3420"/>
      <c r="X465" s="3420"/>
      <c r="Y465" s="3420"/>
      <c r="Z465" s="3420"/>
      <c r="AA465" s="3420"/>
      <c r="AB465" s="3420"/>
      <c r="AC465" s="3421"/>
      <c r="AD465" s="3419" t="s">
        <v>768</v>
      </c>
      <c r="AE465" s="3420"/>
      <c r="AF465" s="3420"/>
      <c r="AG465" s="3420"/>
      <c r="AH465" s="3420"/>
      <c r="AI465" s="3420"/>
      <c r="AJ465" s="3420"/>
      <c r="AK465" s="3420"/>
      <c r="AL465" s="3419"/>
      <c r="AM465" s="3420"/>
      <c r="AN465" s="3420"/>
      <c r="AO465" s="3420"/>
      <c r="AP465" s="3420"/>
      <c r="AQ465" s="3420"/>
      <c r="AR465" s="3420"/>
      <c r="AS465" s="3421"/>
      <c r="AT465" s="3419"/>
      <c r="AU465" s="3420"/>
      <c r="AV465" s="3420"/>
      <c r="AW465" s="3420"/>
      <c r="AX465" s="3420"/>
      <c r="AY465" s="3420"/>
      <c r="AZ465" s="3420"/>
      <c r="BA465" s="3421"/>
      <c r="BB465" s="3419"/>
      <c r="BC465" s="3420"/>
      <c r="BD465" s="3420"/>
      <c r="BE465" s="3420"/>
      <c r="BF465" s="3420"/>
      <c r="BG465" s="3420"/>
      <c r="BH465" s="3420"/>
      <c r="BI465" s="3421"/>
      <c r="BJ465" s="3419"/>
      <c r="BK465" s="3420"/>
      <c r="BL465" s="3420"/>
      <c r="BM465" s="3420"/>
      <c r="BN465" s="3420"/>
      <c r="BO465" s="3420"/>
      <c r="BP465" s="3420"/>
      <c r="BQ465" s="3421"/>
      <c r="BR465" s="3419"/>
      <c r="BS465" s="3420"/>
      <c r="BT465" s="3420"/>
      <c r="BU465" s="3420"/>
      <c r="BV465" s="3420"/>
      <c r="BW465" s="3420"/>
      <c r="BX465" s="3420"/>
      <c r="BY465" s="3421"/>
      <c r="BZ465" s="3419"/>
      <c r="CA465" s="3420"/>
      <c r="CB465" s="3420"/>
      <c r="CC465" s="3420"/>
      <c r="CD465" s="3420"/>
      <c r="CE465" s="3420"/>
      <c r="CF465" s="3420"/>
      <c r="CG465" s="3421"/>
      <c r="CH465" s="3419"/>
      <c r="CI465" s="3420"/>
      <c r="CJ465" s="3420"/>
      <c r="CK465" s="3420"/>
      <c r="CL465" s="3420"/>
      <c r="CM465" s="3420"/>
      <c r="CN465" s="3420"/>
      <c r="CO465" s="3421"/>
      <c r="CP465" s="3419"/>
      <c r="CQ465" s="3420"/>
      <c r="CR465" s="3420"/>
      <c r="CS465" s="3420"/>
      <c r="CT465" s="3420"/>
      <c r="CU465" s="3420"/>
      <c r="CV465" s="3420"/>
      <c r="CW465" s="3421"/>
      <c r="CX465" s="3419"/>
      <c r="CY465" s="3420"/>
      <c r="CZ465" s="3420"/>
      <c r="DA465" s="3420"/>
      <c r="DB465" s="3420"/>
      <c r="DC465" s="3420"/>
      <c r="DD465" s="3420"/>
      <c r="DE465" s="3421"/>
      <c r="DF465" s="3421"/>
      <c r="DG465" s="3907" t="s">
        <v>727</v>
      </c>
      <c r="DH465" s="3656"/>
      <c r="DI465" s="3908"/>
      <c r="DJ465" s="3908" t="str">
        <f>IF(T465="","",T465)</f>
        <v>Схема подключения теплопотребляющей установки к коллектору источника тепловой энергии</v>
      </c>
      <c r="DK465" s="3908"/>
      <c r="DL465" s="3908"/>
    </row>
    <row s="14634" customFormat="1" customHeight="1" ht="21">
      <c r="A466" s="3896"/>
      <c r="B466" s="3896"/>
      <c r="C466" s="3896"/>
      <c r="D466" s="3896"/>
      <c r="E466" s="3897"/>
      <c r="F466" s="3897" t="s">
        <v>130</v>
      </c>
      <c r="G466" s="3897"/>
      <c r="H466" s="3897"/>
      <c r="I466" s="3916"/>
      <c r="J466" s="3910" t="str">
        <f>I465&amp;".1"</f>
        <v>2.9.1.1.1.1</v>
      </c>
      <c r="K466" s="3896"/>
      <c r="L466" s="3899" t="s">
        <v>728</v>
      </c>
      <c r="M466" s="3647"/>
      <c r="N466" s="3647"/>
      <c r="O466" s="3911"/>
      <c r="P466" s="3912"/>
      <c r="Q466" s="3912">
        <v>1</v>
      </c>
      <c r="R466" s="3917"/>
      <c r="S466" s="3904" t="str">
        <f>$J466</f>
        <v>2.9.1.1.1.1</v>
      </c>
      <c r="T466" s="3918" t="s">
        <v>729</v>
      </c>
      <c r="U466" s="3906"/>
      <c r="V466" s="3419"/>
      <c r="W466" s="3420"/>
      <c r="X466" s="3420"/>
      <c r="Y466" s="3420"/>
      <c r="Z466" s="3420"/>
      <c r="AA466" s="3420"/>
      <c r="AB466" s="3420"/>
      <c r="AC466" s="3421"/>
      <c r="AD466" s="3419" t="s">
        <v>772</v>
      </c>
      <c r="AE466" s="3420"/>
      <c r="AF466" s="3420"/>
      <c r="AG466" s="3420"/>
      <c r="AH466" s="3420"/>
      <c r="AI466" s="3420"/>
      <c r="AJ466" s="3420"/>
      <c r="AK466" s="3420"/>
      <c r="AL466" s="3419"/>
      <c r="AM466" s="3420"/>
      <c r="AN466" s="3420"/>
      <c r="AO466" s="3420"/>
      <c r="AP466" s="3420"/>
      <c r="AQ466" s="3420"/>
      <c r="AR466" s="3420"/>
      <c r="AS466" s="3421"/>
      <c r="AT466" s="3419"/>
      <c r="AU466" s="3420"/>
      <c r="AV466" s="3420"/>
      <c r="AW466" s="3420"/>
      <c r="AX466" s="3420"/>
      <c r="AY466" s="3420"/>
      <c r="AZ466" s="3420"/>
      <c r="BA466" s="3421"/>
      <c r="BB466" s="3419"/>
      <c r="BC466" s="3420"/>
      <c r="BD466" s="3420"/>
      <c r="BE466" s="3420"/>
      <c r="BF466" s="3420"/>
      <c r="BG466" s="3420"/>
      <c r="BH466" s="3420"/>
      <c r="BI466" s="3421"/>
      <c r="BJ466" s="3419"/>
      <c r="BK466" s="3420"/>
      <c r="BL466" s="3420"/>
      <c r="BM466" s="3420"/>
      <c r="BN466" s="3420"/>
      <c r="BO466" s="3420"/>
      <c r="BP466" s="3420"/>
      <c r="BQ466" s="3421"/>
      <c r="BR466" s="3419"/>
      <c r="BS466" s="3420"/>
      <c r="BT466" s="3420"/>
      <c r="BU466" s="3420"/>
      <c r="BV466" s="3420"/>
      <c r="BW466" s="3420"/>
      <c r="BX466" s="3420"/>
      <c r="BY466" s="3421"/>
      <c r="BZ466" s="3419"/>
      <c r="CA466" s="3420"/>
      <c r="CB466" s="3420"/>
      <c r="CC466" s="3420"/>
      <c r="CD466" s="3420"/>
      <c r="CE466" s="3420"/>
      <c r="CF466" s="3420"/>
      <c r="CG466" s="3421"/>
      <c r="CH466" s="3419"/>
      <c r="CI466" s="3420"/>
      <c r="CJ466" s="3420"/>
      <c r="CK466" s="3420"/>
      <c r="CL466" s="3420"/>
      <c r="CM466" s="3420"/>
      <c r="CN466" s="3420"/>
      <c r="CO466" s="3421"/>
      <c r="CP466" s="3419"/>
      <c r="CQ466" s="3420"/>
      <c r="CR466" s="3420"/>
      <c r="CS466" s="3420"/>
      <c r="CT466" s="3420"/>
      <c r="CU466" s="3420"/>
      <c r="CV466" s="3420"/>
      <c r="CW466" s="3421"/>
      <c r="CX466" s="3419"/>
      <c r="CY466" s="3420"/>
      <c r="CZ466" s="3420"/>
      <c r="DA466" s="3420"/>
      <c r="DB466" s="3420"/>
      <c r="DC466" s="3420"/>
      <c r="DD466" s="3420"/>
      <c r="DE466" s="3421"/>
      <c r="DF466" s="3421"/>
      <c r="DG466" s="3907" t="s">
        <v>730</v>
      </c>
      <c r="DH466" s="3656"/>
      <c r="DI466" s="3908"/>
      <c r="DJ466" s="3908" t="str">
        <f>IF(T466="","",T466)</f>
        <v>Группа потребителей</v>
      </c>
      <c r="DK466" s="3908"/>
      <c r="DL466" s="3908"/>
    </row>
    <row s="14635" customFormat="1" customHeight="1" ht="21">
      <c r="A467" s="3896"/>
      <c r="B467" s="3896"/>
      <c r="C467" s="3896"/>
      <c r="D467" s="3896"/>
      <c r="E467" s="3897"/>
      <c r="F467" s="3897" t="s">
        <v>130</v>
      </c>
      <c r="G467" s="3897"/>
      <c r="H467" s="3897"/>
      <c r="I467" s="3916"/>
      <c r="J467" s="3916"/>
      <c r="K467" s="3910" t="str">
        <f>J466&amp;".1"</f>
        <v>2.9.1.1.1.1.1</v>
      </c>
      <c r="L467" s="3899" t="s">
        <v>731</v>
      </c>
      <c r="M467" s="3647"/>
      <c r="N467" s="3647"/>
      <c r="O467" s="3647"/>
      <c r="P467" s="3912"/>
      <c r="Q467" s="3912"/>
      <c r="R467" s="3917">
        <v>1</v>
      </c>
      <c r="S467" s="3904" t="str">
        <f>$K467</f>
        <v>2.9.1.1.1.1.1</v>
      </c>
      <c r="T467" s="3920" t="s">
        <v>770</v>
      </c>
      <c r="U467" s="3906"/>
      <c r="V467" s="3422"/>
      <c r="W467" s="3423"/>
      <c r="X467" s="3422"/>
      <c r="Y467" s="3424"/>
      <c r="Z467" s="3425"/>
      <c r="AA467" s="2871" t="s">
        <v>61</v>
      </c>
      <c r="AB467" s="3425"/>
      <c r="AC467" s="2871" t="s">
        <v>61</v>
      </c>
      <c r="AD467" s="3422">
        <v>3804.36</v>
      </c>
      <c r="AE467" s="3423"/>
      <c r="AF467" s="3422"/>
      <c r="AG467" s="3424"/>
      <c r="AH467" s="3425">
        <v>45292</v>
      </c>
      <c r="AI467" s="2871" t="s">
        <v>61</v>
      </c>
      <c r="AJ467" s="3425">
        <v>45473</v>
      </c>
      <c r="AK467" s="2871" t="s">
        <v>61</v>
      </c>
      <c r="AL467" s="3422">
        <v>4000</v>
      </c>
      <c r="AM467" s="3423"/>
      <c r="AN467" s="3422"/>
      <c r="AO467" s="3424"/>
      <c r="AP467" s="3425">
        <v>45474</v>
      </c>
      <c r="AQ467" s="2871" t="s">
        <v>61</v>
      </c>
      <c r="AR467" s="3425">
        <v>45657</v>
      </c>
      <c r="AS467" s="2871" t="s">
        <v>61</v>
      </c>
      <c r="AT467" s="3422">
        <v>4000</v>
      </c>
      <c r="AU467" s="3423"/>
      <c r="AV467" s="3422"/>
      <c r="AW467" s="3424"/>
      <c r="AX467" s="3425">
        <v>45658</v>
      </c>
      <c r="AY467" s="2871" t="s">
        <v>61</v>
      </c>
      <c r="AZ467" s="3425">
        <v>45838</v>
      </c>
      <c r="BA467" s="2871" t="s">
        <v>61</v>
      </c>
      <c r="BB467" s="3422">
        <v>4168</v>
      </c>
      <c r="BC467" s="3423"/>
      <c r="BD467" s="3422"/>
      <c r="BE467" s="3424"/>
      <c r="BF467" s="3425">
        <v>45839</v>
      </c>
      <c r="BG467" s="2871" t="s">
        <v>61</v>
      </c>
      <c r="BH467" s="3425">
        <v>46022</v>
      </c>
      <c r="BI467" s="2871" t="s">
        <v>61</v>
      </c>
      <c r="BJ467" s="3422">
        <v>4168</v>
      </c>
      <c r="BK467" s="3423"/>
      <c r="BL467" s="3422"/>
      <c r="BM467" s="3424"/>
      <c r="BN467" s="3425">
        <v>46023</v>
      </c>
      <c r="BO467" s="2871" t="s">
        <v>61</v>
      </c>
      <c r="BP467" s="3425">
        <v>46203</v>
      </c>
      <c r="BQ467" s="2871" t="s">
        <v>61</v>
      </c>
      <c r="BR467" s="3422">
        <v>4334.72</v>
      </c>
      <c r="BS467" s="3423"/>
      <c r="BT467" s="3422"/>
      <c r="BU467" s="3424"/>
      <c r="BV467" s="3425">
        <v>46204</v>
      </c>
      <c r="BW467" s="2871" t="s">
        <v>61</v>
      </c>
      <c r="BX467" s="3425">
        <v>46387</v>
      </c>
      <c r="BY467" s="2871" t="s">
        <v>61</v>
      </c>
      <c r="BZ467" s="3422">
        <v>4334.72</v>
      </c>
      <c r="CA467" s="3423"/>
      <c r="CB467" s="3422"/>
      <c r="CC467" s="3424"/>
      <c r="CD467" s="3425">
        <v>46388</v>
      </c>
      <c r="CE467" s="2871" t="s">
        <v>61</v>
      </c>
      <c r="CF467" s="3425">
        <v>46568</v>
      </c>
      <c r="CG467" s="2871" t="s">
        <v>61</v>
      </c>
      <c r="CH467" s="3422">
        <v>4508.11</v>
      </c>
      <c r="CI467" s="3423"/>
      <c r="CJ467" s="3422"/>
      <c r="CK467" s="3424"/>
      <c r="CL467" s="3425">
        <v>46569</v>
      </c>
      <c r="CM467" s="2871" t="s">
        <v>61</v>
      </c>
      <c r="CN467" s="3425">
        <v>46752</v>
      </c>
      <c r="CO467" s="2871" t="s">
        <v>61</v>
      </c>
      <c r="CP467" s="3422">
        <v>4508.11</v>
      </c>
      <c r="CQ467" s="3423"/>
      <c r="CR467" s="3422"/>
      <c r="CS467" s="3424"/>
      <c r="CT467" s="3425">
        <v>46753</v>
      </c>
      <c r="CU467" s="2871" t="s">
        <v>61</v>
      </c>
      <c r="CV467" s="3425">
        <v>46934</v>
      </c>
      <c r="CW467" s="2871" t="s">
        <v>61</v>
      </c>
      <c r="CX467" s="3422">
        <v>4688.43</v>
      </c>
      <c r="CY467" s="3423"/>
      <c r="CZ467" s="3422"/>
      <c r="DA467" s="3424"/>
      <c r="DB467" s="3425">
        <v>46935</v>
      </c>
      <c r="DC467" s="2871" t="s">
        <v>61</v>
      </c>
      <c r="DD467" s="3425">
        <v>47118</v>
      </c>
      <c r="DE467" s="2871" t="s">
        <v>61</v>
      </c>
      <c r="DF467" s="3423"/>
      <c r="DG467" s="3921" t="s">
        <v>732</v>
      </c>
      <c r="DH467" s="3656">
        <f>STRCHECKDATE(V468:DF468)</f>
      </c>
      <c r="DI467" s="3908"/>
      <c r="DJ467" s="3908" t="str">
        <f>IF(T467="","",T467)</f>
        <v>вода</v>
      </c>
      <c r="DK467" s="3908"/>
      <c r="DL467" s="3908"/>
    </row>
    <row s="14636" customFormat="1" customHeight="1" ht="0.75">
      <c r="A468" s="3896"/>
      <c r="B468" s="3896"/>
      <c r="C468" s="3896"/>
      <c r="D468" s="3896"/>
      <c r="E468" s="3897"/>
      <c r="F468" s="3897" t="s">
        <v>130</v>
      </c>
      <c r="G468" s="3897"/>
      <c r="H468" s="3897"/>
      <c r="I468" s="3916"/>
      <c r="J468" s="3916"/>
      <c r="K468" s="3910"/>
      <c r="L468" s="3899"/>
      <c r="M468" s="3647"/>
      <c r="N468" s="3647"/>
      <c r="O468" s="3647"/>
      <c r="P468" s="3912"/>
      <c r="Q468" s="3912"/>
      <c r="R468" s="3917"/>
      <c r="S468" s="3923"/>
      <c r="T468" s="3906"/>
      <c r="U468" s="3906"/>
      <c r="V468" s="3423"/>
      <c r="W468" s="3423"/>
      <c r="X468" s="3423"/>
      <c r="Y468" s="3427" t="str">
        <f>Z467&amp;"-"&amp;AB467</f>
        <v>-</v>
      </c>
      <c r="Z468" s="3428"/>
      <c r="AA468" s="2871"/>
      <c r="AB468" s="3428"/>
      <c r="AC468" s="2871"/>
      <c r="AD468" s="3423"/>
      <c r="AE468" s="3423"/>
      <c r="AF468" s="3423"/>
      <c r="AG468" s="3427" t="str">
        <f>AH467&amp;"-"&amp;AJ467</f>
        <v>45292-45473</v>
      </c>
      <c r="AH468" s="3428"/>
      <c r="AI468" s="2871"/>
      <c r="AJ468" s="3428"/>
      <c r="AK468" s="2871"/>
      <c r="AL468" s="3423"/>
      <c r="AM468" s="3423"/>
      <c r="AN468" s="3423"/>
      <c r="AO468" s="3427" t="str">
        <f>AP467&amp;"-"&amp;AR467</f>
        <v>45474-45657</v>
      </c>
      <c r="AP468" s="3428"/>
      <c r="AQ468" s="2871"/>
      <c r="AR468" s="3428"/>
      <c r="AS468" s="2871"/>
      <c r="AT468" s="3423"/>
      <c r="AU468" s="3423"/>
      <c r="AV468" s="3423"/>
      <c r="AW468" s="3427" t="str">
        <f>AX467&amp;"-"&amp;AZ467</f>
        <v>45658-45838</v>
      </c>
      <c r="AX468" s="3428"/>
      <c r="AY468" s="2871"/>
      <c r="AZ468" s="3428"/>
      <c r="BA468" s="2871"/>
      <c r="BB468" s="3423"/>
      <c r="BC468" s="3423"/>
      <c r="BD468" s="3423"/>
      <c r="BE468" s="3427" t="str">
        <f>BF467&amp;"-"&amp;BH467</f>
        <v>45839-46022</v>
      </c>
      <c r="BF468" s="3428"/>
      <c r="BG468" s="2871"/>
      <c r="BH468" s="3428"/>
      <c r="BI468" s="2871"/>
      <c r="BJ468" s="3423"/>
      <c r="BK468" s="3423"/>
      <c r="BL468" s="3423"/>
      <c r="BM468" s="3427" t="str">
        <f>BN467&amp;"-"&amp;BP467</f>
        <v>46023-46203</v>
      </c>
      <c r="BN468" s="3428"/>
      <c r="BO468" s="2871"/>
      <c r="BP468" s="3428"/>
      <c r="BQ468" s="2871"/>
      <c r="BR468" s="3423"/>
      <c r="BS468" s="3423"/>
      <c r="BT468" s="3423"/>
      <c r="BU468" s="3427" t="str">
        <f>BV467&amp;"-"&amp;BX467</f>
        <v>46204-46387</v>
      </c>
      <c r="BV468" s="3428"/>
      <c r="BW468" s="2871"/>
      <c r="BX468" s="3428"/>
      <c r="BY468" s="2871"/>
      <c r="BZ468" s="3423"/>
      <c r="CA468" s="3423"/>
      <c r="CB468" s="3423"/>
      <c r="CC468" s="3427" t="str">
        <f>CD467&amp;"-"&amp;CF467</f>
        <v>46388-46568</v>
      </c>
      <c r="CD468" s="3428"/>
      <c r="CE468" s="2871"/>
      <c r="CF468" s="3428"/>
      <c r="CG468" s="2871"/>
      <c r="CH468" s="3423"/>
      <c r="CI468" s="3423"/>
      <c r="CJ468" s="3423"/>
      <c r="CK468" s="3427" t="str">
        <f>CL467&amp;"-"&amp;CN467</f>
        <v>46569-46752</v>
      </c>
      <c r="CL468" s="3428"/>
      <c r="CM468" s="2871"/>
      <c r="CN468" s="3428"/>
      <c r="CO468" s="2871"/>
      <c r="CP468" s="3423"/>
      <c r="CQ468" s="3423"/>
      <c r="CR468" s="3423"/>
      <c r="CS468" s="3427" t="str">
        <f>CT467&amp;"-"&amp;CV467</f>
        <v>46753-46934</v>
      </c>
      <c r="CT468" s="3428"/>
      <c r="CU468" s="2871"/>
      <c r="CV468" s="3428"/>
      <c r="CW468" s="2871"/>
      <c r="CX468" s="3423"/>
      <c r="CY468" s="3423"/>
      <c r="CZ468" s="3423"/>
      <c r="DA468" s="3427" t="str">
        <f>DB467&amp;"-"&amp;DD467</f>
        <v>46935-47118</v>
      </c>
      <c r="DB468" s="3428"/>
      <c r="DC468" s="2871"/>
      <c r="DD468" s="3428"/>
      <c r="DE468" s="2871"/>
      <c r="DF468" s="3423"/>
      <c r="DG468" s="3924"/>
      <c r="DH468" s="3656"/>
      <c r="DI468" s="3908"/>
      <c r="DJ468" s="3908" t="str">
        <f>IF(T468="","",T468)</f>
        <v/>
      </c>
      <c r="DK468" s="3908"/>
      <c r="DL468" s="3908"/>
    </row>
    <row s="14637" customFormat="1" customHeight="1" ht="15">
      <c r="A469" s="3896"/>
      <c r="B469" s="3896"/>
      <c r="C469" s="3896"/>
      <c r="D469" s="3896"/>
      <c r="E469" s="3897"/>
      <c r="F469" s="3897" t="s">
        <v>130</v>
      </c>
      <c r="G469" s="3897"/>
      <c r="H469" s="3897"/>
      <c r="I469" s="3916"/>
      <c r="J469" s="3910"/>
      <c r="K469" s="3896"/>
      <c r="L469" s="3899"/>
      <c r="M469" s="3647"/>
      <c r="N469" s="3647"/>
      <c r="O469" s="3911"/>
      <c r="P469" s="3912"/>
      <c r="Q469" s="3912"/>
      <c r="R469" s="3913"/>
      <c r="S469" s="14638"/>
      <c r="T469" s="14639" t="s">
        <v>733</v>
      </c>
      <c r="U469" s="14640"/>
      <c r="V469" s="14641"/>
      <c r="W469" s="14642"/>
      <c r="X469" s="14643"/>
      <c r="Y469" s="14644"/>
      <c r="Z469" s="14645"/>
      <c r="AA469" s="14646"/>
      <c r="AB469" s="14647"/>
      <c r="AC469" s="14648"/>
      <c r="AD469" s="14649"/>
      <c r="AE469" s="14650"/>
      <c r="AF469" s="14651"/>
      <c r="AG469" s="14652"/>
      <c r="AH469" s="14653"/>
      <c r="AI469" s="14654"/>
      <c r="AJ469" s="14655"/>
      <c r="AK469" s="14656"/>
      <c r="AL469" s="14657"/>
      <c r="AM469" s="14658"/>
      <c r="AN469" s="14659"/>
      <c r="AO469" s="14660"/>
      <c r="AP469" s="14661"/>
      <c r="AQ469" s="14662"/>
      <c r="AR469" s="14663"/>
      <c r="AS469" s="14664"/>
      <c r="AT469" s="14665"/>
      <c r="AU469" s="14666"/>
      <c r="AV469" s="14667"/>
      <c r="AW469" s="14668"/>
      <c r="AX469" s="14669"/>
      <c r="AY469" s="14670"/>
      <c r="AZ469" s="14671"/>
      <c r="BA469" s="14672"/>
      <c r="BB469" s="14673"/>
      <c r="BC469" s="14674"/>
      <c r="BD469" s="14675"/>
      <c r="BE469" s="14676"/>
      <c r="BF469" s="14677"/>
      <c r="BG469" s="14678"/>
      <c r="BH469" s="14679"/>
      <c r="BI469" s="14680"/>
      <c r="BJ469" s="14681"/>
      <c r="BK469" s="14682"/>
      <c r="BL469" s="14683"/>
      <c r="BM469" s="14684"/>
      <c r="BN469" s="14685"/>
      <c r="BO469" s="14686"/>
      <c r="BP469" s="14687"/>
      <c r="BQ469" s="14688"/>
      <c r="BR469" s="14689"/>
      <c r="BS469" s="14690"/>
      <c r="BT469" s="14691"/>
      <c r="BU469" s="14692"/>
      <c r="BV469" s="14693"/>
      <c r="BW469" s="14694"/>
      <c r="BX469" s="14695"/>
      <c r="BY469" s="14696"/>
      <c r="BZ469" s="14697"/>
      <c r="CA469" s="14698"/>
      <c r="CB469" s="14699"/>
      <c r="CC469" s="14700"/>
      <c r="CD469" s="14701"/>
      <c r="CE469" s="14702"/>
      <c r="CF469" s="14703"/>
      <c r="CG469" s="14704"/>
      <c r="CH469" s="14705"/>
      <c r="CI469" s="14706"/>
      <c r="CJ469" s="14707"/>
      <c r="CK469" s="14708"/>
      <c r="CL469" s="14709"/>
      <c r="CM469" s="14710"/>
      <c r="CN469" s="14711"/>
      <c r="CO469" s="14712"/>
      <c r="CP469" s="14713"/>
      <c r="CQ469" s="14714"/>
      <c r="CR469" s="14715"/>
      <c r="CS469" s="14716"/>
      <c r="CT469" s="14717"/>
      <c r="CU469" s="14718"/>
      <c r="CV469" s="14719"/>
      <c r="CW469" s="14720"/>
      <c r="CX469" s="14721"/>
      <c r="CY469" s="14722"/>
      <c r="CZ469" s="14723"/>
      <c r="DA469" s="14724"/>
      <c r="DB469" s="14725"/>
      <c r="DC469" s="14726"/>
      <c r="DD469" s="14727"/>
      <c r="DE469" s="14728"/>
      <c r="DF469" s="14729"/>
      <c r="DG469" s="4018"/>
      <c r="DH469" s="3656"/>
      <c r="DI469" s="3908"/>
      <c r="DJ469" s="3908" t="str">
        <f>IF(T469="","",T469)</f>
        <v>Добавить вид теплоносителя (параметры теплоносителя)</v>
      </c>
      <c r="DK469" s="3908"/>
      <c r="DL469" s="3908"/>
    </row>
    <row s="14730" customFormat="1" customHeight="1" ht="15">
      <c r="A470" s="3896"/>
      <c r="B470" s="3896"/>
      <c r="C470" s="3896"/>
      <c r="D470" s="3896"/>
      <c r="E470" s="3897"/>
      <c r="F470" s="3897" t="s">
        <v>130</v>
      </c>
      <c r="G470" s="3897"/>
      <c r="H470" s="3897"/>
      <c r="I470" s="3910"/>
      <c r="J470" s="3896"/>
      <c r="K470" s="3896"/>
      <c r="L470" s="3899"/>
      <c r="M470" s="3647"/>
      <c r="N470" s="3911"/>
      <c r="O470" s="3911"/>
      <c r="P470" s="3912"/>
      <c r="Q470" s="3912"/>
      <c r="R470" s="3913"/>
      <c r="S470" s="14731"/>
      <c r="T470" s="14732" t="s">
        <v>734</v>
      </c>
      <c r="U470" s="14733"/>
      <c r="V470" s="14734"/>
      <c r="W470" s="14735"/>
      <c r="X470" s="14736"/>
      <c r="Y470" s="14737"/>
      <c r="Z470" s="14738"/>
      <c r="AA470" s="14739"/>
      <c r="AB470" s="14740"/>
      <c r="AC470" s="14741"/>
      <c r="AD470" s="14742"/>
      <c r="AE470" s="14743"/>
      <c r="AF470" s="14744"/>
      <c r="AG470" s="14745"/>
      <c r="AH470" s="14746"/>
      <c r="AI470" s="14747"/>
      <c r="AJ470" s="14748"/>
      <c r="AK470" s="14749"/>
      <c r="AL470" s="14750"/>
      <c r="AM470" s="14751"/>
      <c r="AN470" s="14752"/>
      <c r="AO470" s="14753"/>
      <c r="AP470" s="14754"/>
      <c r="AQ470" s="14755"/>
      <c r="AR470" s="14756"/>
      <c r="AS470" s="14757"/>
      <c r="AT470" s="14758"/>
      <c r="AU470" s="14759"/>
      <c r="AV470" s="14760"/>
      <c r="AW470" s="14761"/>
      <c r="AX470" s="14762"/>
      <c r="AY470" s="14763"/>
      <c r="AZ470" s="14764"/>
      <c r="BA470" s="14765"/>
      <c r="BB470" s="14766"/>
      <c r="BC470" s="14767"/>
      <c r="BD470" s="14768"/>
      <c r="BE470" s="14769"/>
      <c r="BF470" s="14770"/>
      <c r="BG470" s="14771"/>
      <c r="BH470" s="14772"/>
      <c r="BI470" s="14773"/>
      <c r="BJ470" s="14774"/>
      <c r="BK470" s="14775"/>
      <c r="BL470" s="14776"/>
      <c r="BM470" s="14777"/>
      <c r="BN470" s="14778"/>
      <c r="BO470" s="14779"/>
      <c r="BP470" s="14780"/>
      <c r="BQ470" s="14781"/>
      <c r="BR470" s="14782"/>
      <c r="BS470" s="14783"/>
      <c r="BT470" s="14784"/>
      <c r="BU470" s="14785"/>
      <c r="BV470" s="14786"/>
      <c r="BW470" s="14787"/>
      <c r="BX470" s="14788"/>
      <c r="BY470" s="14789"/>
      <c r="BZ470" s="14790"/>
      <c r="CA470" s="14791"/>
      <c r="CB470" s="14792"/>
      <c r="CC470" s="14793"/>
      <c r="CD470" s="14794"/>
      <c r="CE470" s="14795"/>
      <c r="CF470" s="14796"/>
      <c r="CG470" s="14797"/>
      <c r="CH470" s="14798"/>
      <c r="CI470" s="14799"/>
      <c r="CJ470" s="14800"/>
      <c r="CK470" s="14801"/>
      <c r="CL470" s="14802"/>
      <c r="CM470" s="14803"/>
      <c r="CN470" s="14804"/>
      <c r="CO470" s="14805"/>
      <c r="CP470" s="14806"/>
      <c r="CQ470" s="14807"/>
      <c r="CR470" s="14808"/>
      <c r="CS470" s="14809"/>
      <c r="CT470" s="14810"/>
      <c r="CU470" s="14811"/>
      <c r="CV470" s="14812"/>
      <c r="CW470" s="14813"/>
      <c r="CX470" s="14814"/>
      <c r="CY470" s="14815"/>
      <c r="CZ470" s="14816"/>
      <c r="DA470" s="14817"/>
      <c r="DB470" s="14818"/>
      <c r="DC470" s="14819"/>
      <c r="DD470" s="14820"/>
      <c r="DE470" s="14821"/>
      <c r="DF470" s="14822"/>
      <c r="DG470" s="14823"/>
      <c r="DH470" s="3656"/>
      <c r="DI470" s="3908"/>
      <c r="DJ470" s="3908" t="str">
        <f>IF(T470="","",T470)</f>
        <v>Добавить группу потребителей</v>
      </c>
      <c r="DK470" s="3908"/>
      <c r="DL470" s="3908"/>
    </row>
    <row s="14824" customFormat="1" customHeight="1" ht="14.25">
      <c r="A471" s="3896"/>
      <c r="B471" s="3896"/>
      <c r="C471" s="3896"/>
      <c r="D471" s="3896"/>
      <c r="E471" s="3897"/>
      <c r="F471" s="3897" t="s">
        <v>130</v>
      </c>
      <c r="G471" s="3897"/>
      <c r="H471" s="3898"/>
      <c r="I471" s="3896"/>
      <c r="J471" s="3896"/>
      <c r="K471" s="3896"/>
      <c r="L471" s="3899"/>
      <c r="M471" s="3900"/>
      <c r="N471" s="3900"/>
      <c r="O471" s="3647"/>
      <c r="P471" s="4114"/>
      <c r="Q471" s="4115"/>
      <c r="R471" s="4116"/>
      <c r="S471" s="14825"/>
      <c r="T471" s="14826" t="s">
        <v>735</v>
      </c>
      <c r="U471" s="14827"/>
      <c r="V471" s="14828"/>
      <c r="W471" s="14829"/>
      <c r="X471" s="14830"/>
      <c r="Y471" s="14831"/>
      <c r="Z471" s="14832"/>
      <c r="AA471" s="14833"/>
      <c r="AB471" s="14834"/>
      <c r="AC471" s="14835"/>
      <c r="AD471" s="14836"/>
      <c r="AE471" s="14837"/>
      <c r="AF471" s="14838"/>
      <c r="AG471" s="14839"/>
      <c r="AH471" s="14840"/>
      <c r="AI471" s="14841"/>
      <c r="AJ471" s="14842"/>
      <c r="AK471" s="14843"/>
      <c r="AL471" s="14844"/>
      <c r="AM471" s="14845"/>
      <c r="AN471" s="14846"/>
      <c r="AO471" s="14847"/>
      <c r="AP471" s="14848"/>
      <c r="AQ471" s="14849"/>
      <c r="AR471" s="14850"/>
      <c r="AS471" s="14851"/>
      <c r="AT471" s="14852"/>
      <c r="AU471" s="14853"/>
      <c r="AV471" s="14854"/>
      <c r="AW471" s="14855"/>
      <c r="AX471" s="14856"/>
      <c r="AY471" s="14857"/>
      <c r="AZ471" s="14858"/>
      <c r="BA471" s="14859"/>
      <c r="BB471" s="14860"/>
      <c r="BC471" s="14861"/>
      <c r="BD471" s="14862"/>
      <c r="BE471" s="14863"/>
      <c r="BF471" s="14864"/>
      <c r="BG471" s="14865"/>
      <c r="BH471" s="14866"/>
      <c r="BI471" s="14867"/>
      <c r="BJ471" s="14868"/>
      <c r="BK471" s="14869"/>
      <c r="BL471" s="14870"/>
      <c r="BM471" s="14871"/>
      <c r="BN471" s="14872"/>
      <c r="BO471" s="14873"/>
      <c r="BP471" s="14874"/>
      <c r="BQ471" s="14875"/>
      <c r="BR471" s="14876"/>
      <c r="BS471" s="14877"/>
      <c r="BT471" s="14878"/>
      <c r="BU471" s="14879"/>
      <c r="BV471" s="14880"/>
      <c r="BW471" s="14881"/>
      <c r="BX471" s="14882"/>
      <c r="BY471" s="14883"/>
      <c r="BZ471" s="14884"/>
      <c r="CA471" s="14885"/>
      <c r="CB471" s="14886"/>
      <c r="CC471" s="14887"/>
      <c r="CD471" s="14888"/>
      <c r="CE471" s="14889"/>
      <c r="CF471" s="14890"/>
      <c r="CG471" s="14891"/>
      <c r="CH471" s="14892"/>
      <c r="CI471" s="14893"/>
      <c r="CJ471" s="14894"/>
      <c r="CK471" s="14895"/>
      <c r="CL471" s="14896"/>
      <c r="CM471" s="14897"/>
      <c r="CN471" s="14898"/>
      <c r="CO471" s="14899"/>
      <c r="CP471" s="14900"/>
      <c r="CQ471" s="14901"/>
      <c r="CR471" s="14902"/>
      <c r="CS471" s="14903"/>
      <c r="CT471" s="14904"/>
      <c r="CU471" s="14905"/>
      <c r="CV471" s="14906"/>
      <c r="CW471" s="14907"/>
      <c r="CX471" s="14908"/>
      <c r="CY471" s="14909"/>
      <c r="CZ471" s="14910"/>
      <c r="DA471" s="14911"/>
      <c r="DB471" s="14912"/>
      <c r="DC471" s="14913"/>
      <c r="DD471" s="14914"/>
      <c r="DE471" s="14915"/>
      <c r="DF471" s="14916"/>
      <c r="DG471" s="14917"/>
      <c r="DH471" s="3656"/>
      <c r="DI471" s="3908"/>
      <c r="DJ471" s="3908" t="str">
        <f>IF(T471="","",T471)</f>
        <v>Добавить схему подключения</v>
      </c>
      <c r="DK471" s="3908"/>
      <c r="DL471" s="3908"/>
    </row>
    <row s="14918" customFormat="1" customHeight="1" ht="0.75">
      <c r="A472" s="4502"/>
      <c r="B472" s="4502"/>
      <c r="C472" s="4502"/>
      <c r="D472" s="4502"/>
      <c r="E472" s="3897"/>
      <c r="F472" s="3897" t="s">
        <v>130</v>
      </c>
      <c r="G472" s="3898"/>
      <c r="H472" s="4502"/>
      <c r="I472" s="4502"/>
      <c r="J472" s="4502"/>
      <c r="K472" s="4502"/>
      <c r="L472" s="4503"/>
      <c r="M472" s="4504"/>
      <c r="N472" s="4504"/>
      <c r="O472" s="3656"/>
      <c r="P472" s="4505"/>
      <c r="Q472" s="4506"/>
      <c r="R472" s="4505"/>
      <c r="S472" s="4507"/>
      <c r="T472" s="4508" t="s">
        <v>250</v>
      </c>
      <c r="U472" s="3645"/>
      <c r="V472" s="3645"/>
      <c r="W472" s="3645"/>
      <c r="X472" s="3645"/>
      <c r="Y472" s="3645"/>
      <c r="Z472" s="3645"/>
      <c r="AA472" s="3645"/>
      <c r="AB472" s="3645"/>
      <c r="AC472" s="3645"/>
      <c r="AD472" s="3645"/>
      <c r="AE472" s="3645"/>
      <c r="AF472" s="3645"/>
      <c r="AG472" s="3645"/>
      <c r="AH472" s="3645"/>
      <c r="AI472" s="3645"/>
      <c r="AJ472" s="3645"/>
      <c r="AK472" s="3645"/>
      <c r="AL472" s="3645"/>
      <c r="AM472" s="3645"/>
      <c r="AN472" s="3645"/>
      <c r="AO472" s="3645"/>
      <c r="AP472" s="3645"/>
      <c r="AQ472" s="3645"/>
      <c r="AR472" s="3645"/>
      <c r="AS472" s="3645"/>
      <c r="AT472" s="3645"/>
      <c r="AU472" s="3645"/>
      <c r="AV472" s="3645"/>
      <c r="AW472" s="3645"/>
      <c r="AX472" s="3645"/>
      <c r="AY472" s="3645"/>
      <c r="AZ472" s="3645"/>
      <c r="BA472" s="3645"/>
      <c r="BB472" s="3645"/>
      <c r="BC472" s="3645"/>
      <c r="BD472" s="3645"/>
      <c r="BE472" s="3645"/>
      <c r="BF472" s="3645"/>
      <c r="BG472" s="3645"/>
      <c r="BH472" s="3645"/>
      <c r="BI472" s="3645"/>
      <c r="BJ472" s="3645"/>
      <c r="BK472" s="3645"/>
      <c r="BL472" s="3645"/>
      <c r="BM472" s="3645"/>
      <c r="BN472" s="3645"/>
      <c r="BO472" s="3645"/>
      <c r="BP472" s="3645"/>
      <c r="BQ472" s="3645"/>
      <c r="BR472" s="3645"/>
      <c r="BS472" s="3645"/>
      <c r="BT472" s="3645"/>
      <c r="BU472" s="3645"/>
      <c r="BV472" s="3645"/>
      <c r="BW472" s="3645"/>
      <c r="BX472" s="3645"/>
      <c r="BY472" s="3645"/>
      <c r="BZ472" s="3645"/>
      <c r="CA472" s="3645"/>
      <c r="CB472" s="3645"/>
      <c r="CC472" s="3645"/>
      <c r="CD472" s="3645"/>
      <c r="CE472" s="3645"/>
      <c r="CF472" s="3645"/>
      <c r="CG472" s="3645"/>
      <c r="CH472" s="3645"/>
      <c r="CI472" s="3645"/>
      <c r="CJ472" s="3645"/>
      <c r="CK472" s="3645"/>
      <c r="CL472" s="3645"/>
      <c r="CM472" s="3645"/>
      <c r="CN472" s="3645"/>
      <c r="CO472" s="3645"/>
      <c r="CP472" s="3645"/>
      <c r="CQ472" s="3645"/>
      <c r="CR472" s="3645"/>
      <c r="CS472" s="3645"/>
      <c r="CT472" s="3645"/>
      <c r="CU472" s="3645"/>
      <c r="CV472" s="3645"/>
      <c r="CW472" s="3645"/>
      <c r="CX472" s="3645"/>
      <c r="CY472" s="3645"/>
      <c r="CZ472" s="3645"/>
      <c r="DA472" s="3645"/>
      <c r="DB472" s="3645"/>
      <c r="DC472" s="3645"/>
      <c r="DD472" s="3645"/>
      <c r="DE472" s="3645"/>
      <c r="DF472" s="3645"/>
      <c r="DG472" s="3645"/>
      <c r="DH472" s="3656"/>
      <c r="DI472" s="3908"/>
      <c r="DJ472" s="3908" t="str">
        <f>IF(T472="","",T472)</f>
        <v>Добавить источник для дифференциации</v>
      </c>
      <c r="DK472" s="3908"/>
      <c r="DL472" s="3908"/>
    </row>
    <row s="14919" customFormat="1" customHeight="1" ht="0.75">
      <c r="A473" s="4502"/>
      <c r="B473" s="4502"/>
      <c r="C473" s="4502"/>
      <c r="D473" s="4502"/>
      <c r="E473" s="3897"/>
      <c r="F473" s="3898" t="s">
        <v>130</v>
      </c>
      <c r="G473" s="4502"/>
      <c r="H473" s="4502"/>
      <c r="I473" s="4502"/>
      <c r="J473" s="4502"/>
      <c r="K473" s="4502"/>
      <c r="L473" s="4503"/>
      <c r="M473" s="4510"/>
      <c r="N473" s="4510"/>
      <c r="O473" s="3656"/>
      <c r="P473" s="4505"/>
      <c r="Q473" s="4506"/>
      <c r="R473" s="4505"/>
      <c r="S473" s="4511"/>
      <c r="T473" s="4512" t="s">
        <v>251</v>
      </c>
      <c r="U473" s="3646"/>
      <c r="V473" s="3646"/>
      <c r="W473" s="3646"/>
      <c r="X473" s="3646"/>
      <c r="Y473" s="3646"/>
      <c r="Z473" s="3646"/>
      <c r="AA473" s="3646"/>
      <c r="AB473" s="3646"/>
      <c r="AC473" s="3646"/>
      <c r="AD473" s="3646"/>
      <c r="AE473" s="3646"/>
      <c r="AF473" s="3646"/>
      <c r="AG473" s="3646"/>
      <c r="AH473" s="3646"/>
      <c r="AI473" s="3646"/>
      <c r="AJ473" s="3646"/>
      <c r="AK473" s="3646"/>
      <c r="AL473" s="3646"/>
      <c r="AM473" s="3646"/>
      <c r="AN473" s="3646"/>
      <c r="AO473" s="3646"/>
      <c r="AP473" s="3646"/>
      <c r="AQ473" s="3646"/>
      <c r="AR473" s="3646"/>
      <c r="AS473" s="3646"/>
      <c r="AT473" s="3646"/>
      <c r="AU473" s="3646"/>
      <c r="AV473" s="3646"/>
      <c r="AW473" s="3646"/>
      <c r="AX473" s="3646"/>
      <c r="AY473" s="3646"/>
      <c r="AZ473" s="3646"/>
      <c r="BA473" s="3646"/>
      <c r="BB473" s="3646"/>
      <c r="BC473" s="3646"/>
      <c r="BD473" s="3646"/>
      <c r="BE473" s="3646"/>
      <c r="BF473" s="3646"/>
      <c r="BG473" s="3646"/>
      <c r="BH473" s="3646"/>
      <c r="BI473" s="3646"/>
      <c r="BJ473" s="3646"/>
      <c r="BK473" s="3646"/>
      <c r="BL473" s="3646"/>
      <c r="BM473" s="3646"/>
      <c r="BN473" s="3646"/>
      <c r="BO473" s="3646"/>
      <c r="BP473" s="3646"/>
      <c r="BQ473" s="3646"/>
      <c r="BR473" s="3646"/>
      <c r="BS473" s="3646"/>
      <c r="BT473" s="3646"/>
      <c r="BU473" s="3646"/>
      <c r="BV473" s="3646"/>
      <c r="BW473" s="3646"/>
      <c r="BX473" s="3646"/>
      <c r="BY473" s="3646"/>
      <c r="BZ473" s="3646"/>
      <c r="CA473" s="3646"/>
      <c r="CB473" s="3646"/>
      <c r="CC473" s="3646"/>
      <c r="CD473" s="3646"/>
      <c r="CE473" s="3646"/>
      <c r="CF473" s="3646"/>
      <c r="CG473" s="3646"/>
      <c r="CH473" s="3646"/>
      <c r="CI473" s="3646"/>
      <c r="CJ473" s="3646"/>
      <c r="CK473" s="3646"/>
      <c r="CL473" s="3646"/>
      <c r="CM473" s="3646"/>
      <c r="CN473" s="3646"/>
      <c r="CO473" s="3646"/>
      <c r="CP473" s="3646"/>
      <c r="CQ473" s="3646"/>
      <c r="CR473" s="3646"/>
      <c r="CS473" s="3646"/>
      <c r="CT473" s="3646"/>
      <c r="CU473" s="3646"/>
      <c r="CV473" s="3646"/>
      <c r="CW473" s="3646"/>
      <c r="CX473" s="3646"/>
      <c r="CY473" s="3646"/>
      <c r="CZ473" s="3646"/>
      <c r="DA473" s="3646"/>
      <c r="DB473" s="3646"/>
      <c r="DC473" s="3646"/>
      <c r="DD473" s="3646"/>
      <c r="DE473" s="3646"/>
      <c r="DF473" s="3646"/>
      <c r="DG473" s="3646"/>
      <c r="DH473" s="3656"/>
      <c r="DI473" s="3908"/>
      <c r="DJ473" s="3908" t="str">
        <f>IF(T473="","",T473)</f>
        <v>Добавить централизованную систему для дифференциации</v>
      </c>
      <c r="DK473" s="3908"/>
      <c r="DL473" s="3908"/>
    </row>
    <row s="14920" customFormat="1" customHeight="1" ht="21">
      <c r="A474" s="3896"/>
      <c r="B474" s="3896" t="s">
        <v>365</v>
      </c>
      <c r="C474" s="3896"/>
      <c r="D474" s="3896"/>
      <c r="E474" s="3897"/>
      <c r="F474" s="3898" t="s">
        <v>140</v>
      </c>
      <c r="G474" s="3896"/>
      <c r="H474" s="3896"/>
      <c r="I474" s="3896"/>
      <c r="J474" s="3896"/>
      <c r="K474" s="3896"/>
      <c r="L474" s="3899"/>
      <c r="M474" s="3900"/>
      <c r="N474" s="3900"/>
      <c r="O474" s="3900"/>
      <c r="P474" s="4211"/>
      <c r="Q474" s="3902"/>
      <c r="R474" s="3903"/>
      <c r="S474" s="3904" t="str">
        <f>INDEX(PT_DIFFERENTIATION_NUM_TER,MATCH(B474,PT_DIFFERENTIATION_TER_ID,0))</f>
        <v>2.10</v>
      </c>
      <c r="T474" s="4212" t="s">
        <v>719</v>
      </c>
      <c r="U474" s="3906"/>
      <c r="V474" s="3414"/>
      <c r="W474" s="3415"/>
      <c r="X474" s="3415"/>
      <c r="Y474" s="3415"/>
      <c r="Z474" s="3415"/>
      <c r="AA474" s="3415"/>
      <c r="AB474" s="3415"/>
      <c r="AC474" s="3416"/>
      <c r="AD474" s="3414" t="str">
        <f>INDEX(PT_DIFFERENTIATION_TER,MATCH(B474,PT_DIFFERENTIATION_TER_ID,0))</f>
        <v>Территория 10</v>
      </c>
      <c r="AE474" s="3415"/>
      <c r="AF474" s="3415"/>
      <c r="AG474" s="3415"/>
      <c r="AH474" s="3415"/>
      <c r="AI474" s="3415"/>
      <c r="AJ474" s="3415"/>
      <c r="AK474" s="3415"/>
      <c r="AL474" s="3414"/>
      <c r="AM474" s="3415"/>
      <c r="AN474" s="3415"/>
      <c r="AO474" s="3415"/>
      <c r="AP474" s="3415"/>
      <c r="AQ474" s="3415"/>
      <c r="AR474" s="3415"/>
      <c r="AS474" s="3416"/>
      <c r="AT474" s="3414"/>
      <c r="AU474" s="3415"/>
      <c r="AV474" s="3415"/>
      <c r="AW474" s="3415"/>
      <c r="AX474" s="3415"/>
      <c r="AY474" s="3415"/>
      <c r="AZ474" s="3415"/>
      <c r="BA474" s="3416"/>
      <c r="BB474" s="3414"/>
      <c r="BC474" s="3415"/>
      <c r="BD474" s="3415"/>
      <c r="BE474" s="3415"/>
      <c r="BF474" s="3415"/>
      <c r="BG474" s="3415"/>
      <c r="BH474" s="3415"/>
      <c r="BI474" s="3416"/>
      <c r="BJ474" s="3414"/>
      <c r="BK474" s="3415"/>
      <c r="BL474" s="3415"/>
      <c r="BM474" s="3415"/>
      <c r="BN474" s="3415"/>
      <c r="BO474" s="3415"/>
      <c r="BP474" s="3415"/>
      <c r="BQ474" s="3416"/>
      <c r="BR474" s="3414"/>
      <c r="BS474" s="3415"/>
      <c r="BT474" s="3415"/>
      <c r="BU474" s="3415"/>
      <c r="BV474" s="3415"/>
      <c r="BW474" s="3415"/>
      <c r="BX474" s="3415"/>
      <c r="BY474" s="3416"/>
      <c r="BZ474" s="3414"/>
      <c r="CA474" s="3415"/>
      <c r="CB474" s="3415"/>
      <c r="CC474" s="3415"/>
      <c r="CD474" s="3415"/>
      <c r="CE474" s="3415"/>
      <c r="CF474" s="3415"/>
      <c r="CG474" s="3416"/>
      <c r="CH474" s="3414"/>
      <c r="CI474" s="3415"/>
      <c r="CJ474" s="3415"/>
      <c r="CK474" s="3415"/>
      <c r="CL474" s="3415"/>
      <c r="CM474" s="3415"/>
      <c r="CN474" s="3415"/>
      <c r="CO474" s="3416"/>
      <c r="CP474" s="3414"/>
      <c r="CQ474" s="3415"/>
      <c r="CR474" s="3415"/>
      <c r="CS474" s="3415"/>
      <c r="CT474" s="3415"/>
      <c r="CU474" s="3415"/>
      <c r="CV474" s="3415"/>
      <c r="CW474" s="3416"/>
      <c r="CX474" s="3414"/>
      <c r="CY474" s="3415"/>
      <c r="CZ474" s="3415"/>
      <c r="DA474" s="3415"/>
      <c r="DB474" s="3415"/>
      <c r="DC474" s="3415"/>
      <c r="DD474" s="3415"/>
      <c r="DE474" s="3416"/>
      <c r="DF474" s="3416"/>
      <c r="DG474" s="3907" t="s">
        <v>720</v>
      </c>
      <c r="DH474" s="3656"/>
      <c r="DI474" s="3908"/>
      <c r="DJ474" s="3908" t="str">
        <f>IF(T474="","",T474)</f>
        <v>Территория действия тарифа</v>
      </c>
      <c r="DK474" s="3908"/>
      <c r="DL474" s="3908"/>
    </row>
    <row s="14921" customFormat="1" customHeight="1" ht="23.25">
      <c r="A475" s="3896"/>
      <c r="B475" s="3896"/>
      <c r="C475" s="3896" t="s">
        <v>366</v>
      </c>
      <c r="D475" s="3896"/>
      <c r="E475" s="3897"/>
      <c r="F475" s="3897" t="s">
        <v>135</v>
      </c>
      <c r="G475" s="3898">
        <v>1</v>
      </c>
      <c r="H475" s="3896"/>
      <c r="I475" s="3896"/>
      <c r="J475" s="3896"/>
      <c r="K475" s="3896"/>
      <c r="L475" s="3899"/>
      <c r="M475" s="3900"/>
      <c r="N475" s="3900"/>
      <c r="O475" s="3900"/>
      <c r="P475" s="3901"/>
      <c r="Q475" s="3902"/>
      <c r="R475" s="3903"/>
      <c r="S475" s="3904" t="str">
        <f>INDEX(PT_DIFFERENTIATION_NUM_CS,MATCH(C475,PT_DIFFERENTIATION_CS_ID,0))</f>
        <v>2.10.1</v>
      </c>
      <c r="T475" s="4214" t="s">
        <v>721</v>
      </c>
      <c r="U475" s="3906"/>
      <c r="V475" s="3414"/>
      <c r="W475" s="3415"/>
      <c r="X475" s="3415"/>
      <c r="Y475" s="3415"/>
      <c r="Z475" s="3415"/>
      <c r="AA475" s="3415"/>
      <c r="AB475" s="3415"/>
      <c r="AC475" s="3416"/>
      <c r="AD475" s="3414" t="str">
        <f>INDEX(PT_DIFFERENTIATION_CS,MATCH(C475,PT_DIFFERENTIATION_CS_ID,0))</f>
        <v>без дифференциации</v>
      </c>
      <c r="AE475" s="3415"/>
      <c r="AF475" s="3415"/>
      <c r="AG475" s="3415"/>
      <c r="AH475" s="3415"/>
      <c r="AI475" s="3415"/>
      <c r="AJ475" s="3415"/>
      <c r="AK475" s="3415"/>
      <c r="AL475" s="3414"/>
      <c r="AM475" s="3415"/>
      <c r="AN475" s="3415"/>
      <c r="AO475" s="3415"/>
      <c r="AP475" s="3415"/>
      <c r="AQ475" s="3415"/>
      <c r="AR475" s="3415"/>
      <c r="AS475" s="3416"/>
      <c r="AT475" s="3414"/>
      <c r="AU475" s="3415"/>
      <c r="AV475" s="3415"/>
      <c r="AW475" s="3415"/>
      <c r="AX475" s="3415"/>
      <c r="AY475" s="3415"/>
      <c r="AZ475" s="3415"/>
      <c r="BA475" s="3416"/>
      <c r="BB475" s="3414"/>
      <c r="BC475" s="3415"/>
      <c r="BD475" s="3415"/>
      <c r="BE475" s="3415"/>
      <c r="BF475" s="3415"/>
      <c r="BG475" s="3415"/>
      <c r="BH475" s="3415"/>
      <c r="BI475" s="3416"/>
      <c r="BJ475" s="3414"/>
      <c r="BK475" s="3415"/>
      <c r="BL475" s="3415"/>
      <c r="BM475" s="3415"/>
      <c r="BN475" s="3415"/>
      <c r="BO475" s="3415"/>
      <c r="BP475" s="3415"/>
      <c r="BQ475" s="3416"/>
      <c r="BR475" s="3414"/>
      <c r="BS475" s="3415"/>
      <c r="BT475" s="3415"/>
      <c r="BU475" s="3415"/>
      <c r="BV475" s="3415"/>
      <c r="BW475" s="3415"/>
      <c r="BX475" s="3415"/>
      <c r="BY475" s="3416"/>
      <c r="BZ475" s="3414"/>
      <c r="CA475" s="3415"/>
      <c r="CB475" s="3415"/>
      <c r="CC475" s="3415"/>
      <c r="CD475" s="3415"/>
      <c r="CE475" s="3415"/>
      <c r="CF475" s="3415"/>
      <c r="CG475" s="3416"/>
      <c r="CH475" s="3414"/>
      <c r="CI475" s="3415"/>
      <c r="CJ475" s="3415"/>
      <c r="CK475" s="3415"/>
      <c r="CL475" s="3415"/>
      <c r="CM475" s="3415"/>
      <c r="CN475" s="3415"/>
      <c r="CO475" s="3416"/>
      <c r="CP475" s="3414"/>
      <c r="CQ475" s="3415"/>
      <c r="CR475" s="3415"/>
      <c r="CS475" s="3415"/>
      <c r="CT475" s="3415"/>
      <c r="CU475" s="3415"/>
      <c r="CV475" s="3415"/>
      <c r="CW475" s="3416"/>
      <c r="CX475" s="3414"/>
      <c r="CY475" s="3415"/>
      <c r="CZ475" s="3415"/>
      <c r="DA475" s="3415"/>
      <c r="DB475" s="3415"/>
      <c r="DC475" s="3415"/>
      <c r="DD475" s="3415"/>
      <c r="DE475" s="3416"/>
      <c r="DF475" s="3416"/>
      <c r="DG475" s="3907" t="s">
        <v>722</v>
      </c>
      <c r="DH475" s="3656"/>
      <c r="DI475" s="3908"/>
      <c r="DJ475" s="3908" t="str">
        <f>IF(T475="","",T475)</f>
        <v>Наименование системы теплоснабжения </v>
      </c>
      <c r="DK475" s="3908"/>
      <c r="DL475" s="3908"/>
    </row>
    <row s="14922" customFormat="1" customHeight="1" ht="21">
      <c r="A476" s="3896"/>
      <c r="B476" s="3896"/>
      <c r="C476" s="3896"/>
      <c r="D476" s="3896" t="s">
        <v>367</v>
      </c>
      <c r="E476" s="3897"/>
      <c r="F476" s="3897" t="s">
        <v>135</v>
      </c>
      <c r="G476" s="3897"/>
      <c r="H476" s="3898">
        <v>1</v>
      </c>
      <c r="I476" s="3896"/>
      <c r="J476" s="3896"/>
      <c r="K476" s="3896"/>
      <c r="L476" s="3899"/>
      <c r="M476" s="3900"/>
      <c r="N476" s="3900"/>
      <c r="O476" s="3900"/>
      <c r="P476" s="3901"/>
      <c r="Q476" s="3902"/>
      <c r="R476" s="3903"/>
      <c r="S476" s="3904" t="str">
        <f>INDEX(PT_DIFFERENTIATION_NUM_IST_TE,MATCH(D476,PT_DIFFERENTIATION_IST_TE_ID,0))</f>
        <v>2.10.1.1</v>
      </c>
      <c r="T476" s="3905" t="s">
        <v>723</v>
      </c>
      <c r="U476" s="3906"/>
      <c r="V476" s="3414"/>
      <c r="W476" s="3415"/>
      <c r="X476" s="3415"/>
      <c r="Y476" s="3415"/>
      <c r="Z476" s="3415"/>
      <c r="AA476" s="3415"/>
      <c r="AB476" s="3415"/>
      <c r="AC476" s="3416"/>
      <c r="AD476" s="3414" t="str">
        <f>INDEX(PT_DIFFERENTIATION_IST_TE,MATCH(D476,PT_DIFFERENTIATION_IST_TE_ID,0))</f>
        <v>без дифференциации</v>
      </c>
      <c r="AE476" s="3415"/>
      <c r="AF476" s="3415"/>
      <c r="AG476" s="3415"/>
      <c r="AH476" s="3415"/>
      <c r="AI476" s="3415"/>
      <c r="AJ476" s="3415"/>
      <c r="AK476" s="3415"/>
      <c r="AL476" s="3414"/>
      <c r="AM476" s="3415"/>
      <c r="AN476" s="3415"/>
      <c r="AO476" s="3415"/>
      <c r="AP476" s="3415"/>
      <c r="AQ476" s="3415"/>
      <c r="AR476" s="3415"/>
      <c r="AS476" s="3416"/>
      <c r="AT476" s="3414"/>
      <c r="AU476" s="3415"/>
      <c r="AV476" s="3415"/>
      <c r="AW476" s="3415"/>
      <c r="AX476" s="3415"/>
      <c r="AY476" s="3415"/>
      <c r="AZ476" s="3415"/>
      <c r="BA476" s="3416"/>
      <c r="BB476" s="3414"/>
      <c r="BC476" s="3415"/>
      <c r="BD476" s="3415"/>
      <c r="BE476" s="3415"/>
      <c r="BF476" s="3415"/>
      <c r="BG476" s="3415"/>
      <c r="BH476" s="3415"/>
      <c r="BI476" s="3416"/>
      <c r="BJ476" s="3414"/>
      <c r="BK476" s="3415"/>
      <c r="BL476" s="3415"/>
      <c r="BM476" s="3415"/>
      <c r="BN476" s="3415"/>
      <c r="BO476" s="3415"/>
      <c r="BP476" s="3415"/>
      <c r="BQ476" s="3416"/>
      <c r="BR476" s="3414"/>
      <c r="BS476" s="3415"/>
      <c r="BT476" s="3415"/>
      <c r="BU476" s="3415"/>
      <c r="BV476" s="3415"/>
      <c r="BW476" s="3415"/>
      <c r="BX476" s="3415"/>
      <c r="BY476" s="3416"/>
      <c r="BZ476" s="3414"/>
      <c r="CA476" s="3415"/>
      <c r="CB476" s="3415"/>
      <c r="CC476" s="3415"/>
      <c r="CD476" s="3415"/>
      <c r="CE476" s="3415"/>
      <c r="CF476" s="3415"/>
      <c r="CG476" s="3416"/>
      <c r="CH476" s="3414"/>
      <c r="CI476" s="3415"/>
      <c r="CJ476" s="3415"/>
      <c r="CK476" s="3415"/>
      <c r="CL476" s="3415"/>
      <c r="CM476" s="3415"/>
      <c r="CN476" s="3415"/>
      <c r="CO476" s="3416"/>
      <c r="CP476" s="3414"/>
      <c r="CQ476" s="3415"/>
      <c r="CR476" s="3415"/>
      <c r="CS476" s="3415"/>
      <c r="CT476" s="3415"/>
      <c r="CU476" s="3415"/>
      <c r="CV476" s="3415"/>
      <c r="CW476" s="3416"/>
      <c r="CX476" s="3414"/>
      <c r="CY476" s="3415"/>
      <c r="CZ476" s="3415"/>
      <c r="DA476" s="3415"/>
      <c r="DB476" s="3415"/>
      <c r="DC476" s="3415"/>
      <c r="DD476" s="3415"/>
      <c r="DE476" s="3416"/>
      <c r="DF476" s="3416"/>
      <c r="DG476" s="3907" t="s">
        <v>724</v>
      </c>
      <c r="DH476" s="3656"/>
      <c r="DI476" s="3908"/>
      <c r="DJ476" s="3908" t="str">
        <f>IF(T476="","",T476)</f>
        <v>Источник тепловой энергии  </v>
      </c>
      <c r="DK476" s="3908"/>
      <c r="DL476" s="3908"/>
    </row>
    <row s="14923" customFormat="1" customHeight="1" ht="47.25">
      <c r="A477" s="3896"/>
      <c r="B477" s="3896"/>
      <c r="C477" s="3896"/>
      <c r="D477" s="3896"/>
      <c r="E477" s="3897"/>
      <c r="F477" s="3897" t="s">
        <v>135</v>
      </c>
      <c r="G477" s="3897"/>
      <c r="H477" s="3897"/>
      <c r="I477" s="3910" t="str">
        <f>S476&amp;".1"</f>
        <v>2.10.1.1.1</v>
      </c>
      <c r="J477" s="3896"/>
      <c r="K477" s="3896"/>
      <c r="L477" s="3899" t="s">
        <v>725</v>
      </c>
      <c r="M477" s="3647"/>
      <c r="N477" s="3911"/>
      <c r="O477" s="3911"/>
      <c r="P477" s="3912">
        <v>1</v>
      </c>
      <c r="Q477" s="3912"/>
      <c r="R477" s="3913"/>
      <c r="S477" s="3904" t="str">
        <f>$I477</f>
        <v>2.10.1.1.1</v>
      </c>
      <c r="T477" s="3914" t="s">
        <v>726</v>
      </c>
      <c r="U477" s="3906"/>
      <c r="V477" s="3419"/>
      <c r="W477" s="3420"/>
      <c r="X477" s="3420"/>
      <c r="Y477" s="3420"/>
      <c r="Z477" s="3420"/>
      <c r="AA477" s="3420"/>
      <c r="AB477" s="3420"/>
      <c r="AC477" s="3421"/>
      <c r="AD477" s="3419" t="s">
        <v>768</v>
      </c>
      <c r="AE477" s="3420"/>
      <c r="AF477" s="3420"/>
      <c r="AG477" s="3420"/>
      <c r="AH477" s="3420"/>
      <c r="AI477" s="3420"/>
      <c r="AJ477" s="3420"/>
      <c r="AK477" s="3420"/>
      <c r="AL477" s="3419"/>
      <c r="AM477" s="3420"/>
      <c r="AN477" s="3420"/>
      <c r="AO477" s="3420"/>
      <c r="AP477" s="3420"/>
      <c r="AQ477" s="3420"/>
      <c r="AR477" s="3420"/>
      <c r="AS477" s="3421"/>
      <c r="AT477" s="3419"/>
      <c r="AU477" s="3420"/>
      <c r="AV477" s="3420"/>
      <c r="AW477" s="3420"/>
      <c r="AX477" s="3420"/>
      <c r="AY477" s="3420"/>
      <c r="AZ477" s="3420"/>
      <c r="BA477" s="3421"/>
      <c r="BB477" s="3419"/>
      <c r="BC477" s="3420"/>
      <c r="BD477" s="3420"/>
      <c r="BE477" s="3420"/>
      <c r="BF477" s="3420"/>
      <c r="BG477" s="3420"/>
      <c r="BH477" s="3420"/>
      <c r="BI477" s="3421"/>
      <c r="BJ477" s="3419"/>
      <c r="BK477" s="3420"/>
      <c r="BL477" s="3420"/>
      <c r="BM477" s="3420"/>
      <c r="BN477" s="3420"/>
      <c r="BO477" s="3420"/>
      <c r="BP477" s="3420"/>
      <c r="BQ477" s="3421"/>
      <c r="BR477" s="3419"/>
      <c r="BS477" s="3420"/>
      <c r="BT477" s="3420"/>
      <c r="BU477" s="3420"/>
      <c r="BV477" s="3420"/>
      <c r="BW477" s="3420"/>
      <c r="BX477" s="3420"/>
      <c r="BY477" s="3421"/>
      <c r="BZ477" s="3419"/>
      <c r="CA477" s="3420"/>
      <c r="CB477" s="3420"/>
      <c r="CC477" s="3420"/>
      <c r="CD477" s="3420"/>
      <c r="CE477" s="3420"/>
      <c r="CF477" s="3420"/>
      <c r="CG477" s="3421"/>
      <c r="CH477" s="3419"/>
      <c r="CI477" s="3420"/>
      <c r="CJ477" s="3420"/>
      <c r="CK477" s="3420"/>
      <c r="CL477" s="3420"/>
      <c r="CM477" s="3420"/>
      <c r="CN477" s="3420"/>
      <c r="CO477" s="3421"/>
      <c r="CP477" s="3419"/>
      <c r="CQ477" s="3420"/>
      <c r="CR477" s="3420"/>
      <c r="CS477" s="3420"/>
      <c r="CT477" s="3420"/>
      <c r="CU477" s="3420"/>
      <c r="CV477" s="3420"/>
      <c r="CW477" s="3421"/>
      <c r="CX477" s="3419"/>
      <c r="CY477" s="3420"/>
      <c r="CZ477" s="3420"/>
      <c r="DA477" s="3420"/>
      <c r="DB477" s="3420"/>
      <c r="DC477" s="3420"/>
      <c r="DD477" s="3420"/>
      <c r="DE477" s="3421"/>
      <c r="DF477" s="3421"/>
      <c r="DG477" s="3907" t="s">
        <v>727</v>
      </c>
      <c r="DH477" s="3656"/>
      <c r="DI477" s="3908"/>
      <c r="DJ477" s="3908" t="str">
        <f>IF(T477="","",T477)</f>
        <v>Схема подключения теплопотребляющей установки к коллектору источника тепловой энергии</v>
      </c>
      <c r="DK477" s="3908"/>
      <c r="DL477" s="3908"/>
    </row>
    <row s="14924" customFormat="1" customHeight="1" ht="21">
      <c r="A478" s="3896"/>
      <c r="B478" s="3896"/>
      <c r="C478" s="3896"/>
      <c r="D478" s="3896"/>
      <c r="E478" s="3897"/>
      <c r="F478" s="3897" t="s">
        <v>135</v>
      </c>
      <c r="G478" s="3897"/>
      <c r="H478" s="3897"/>
      <c r="I478" s="3916"/>
      <c r="J478" s="3910" t="str">
        <f>I477&amp;".1"</f>
        <v>2.10.1.1.1.1</v>
      </c>
      <c r="K478" s="3896"/>
      <c r="L478" s="3899" t="s">
        <v>728</v>
      </c>
      <c r="M478" s="3647"/>
      <c r="N478" s="3647"/>
      <c r="O478" s="3911"/>
      <c r="P478" s="3912"/>
      <c r="Q478" s="3912">
        <v>1</v>
      </c>
      <c r="R478" s="3917"/>
      <c r="S478" s="3904" t="str">
        <f>$J478</f>
        <v>2.10.1.1.1.1</v>
      </c>
      <c r="T478" s="3918" t="s">
        <v>729</v>
      </c>
      <c r="U478" s="3906"/>
      <c r="V478" s="3419"/>
      <c r="W478" s="3420"/>
      <c r="X478" s="3420"/>
      <c r="Y478" s="3420"/>
      <c r="Z478" s="3420"/>
      <c r="AA478" s="3420"/>
      <c r="AB478" s="3420"/>
      <c r="AC478" s="3421"/>
      <c r="AD478" s="3419" t="s">
        <v>772</v>
      </c>
      <c r="AE478" s="3420"/>
      <c r="AF478" s="3420"/>
      <c r="AG478" s="3420"/>
      <c r="AH478" s="3420"/>
      <c r="AI478" s="3420"/>
      <c r="AJ478" s="3420"/>
      <c r="AK478" s="3420"/>
      <c r="AL478" s="3419"/>
      <c r="AM478" s="3420"/>
      <c r="AN478" s="3420"/>
      <c r="AO478" s="3420"/>
      <c r="AP478" s="3420"/>
      <c r="AQ478" s="3420"/>
      <c r="AR478" s="3420"/>
      <c r="AS478" s="3421"/>
      <c r="AT478" s="3419"/>
      <c r="AU478" s="3420"/>
      <c r="AV478" s="3420"/>
      <c r="AW478" s="3420"/>
      <c r="AX478" s="3420"/>
      <c r="AY478" s="3420"/>
      <c r="AZ478" s="3420"/>
      <c r="BA478" s="3421"/>
      <c r="BB478" s="3419"/>
      <c r="BC478" s="3420"/>
      <c r="BD478" s="3420"/>
      <c r="BE478" s="3420"/>
      <c r="BF478" s="3420"/>
      <c r="BG478" s="3420"/>
      <c r="BH478" s="3420"/>
      <c r="BI478" s="3421"/>
      <c r="BJ478" s="3419"/>
      <c r="BK478" s="3420"/>
      <c r="BL478" s="3420"/>
      <c r="BM478" s="3420"/>
      <c r="BN478" s="3420"/>
      <c r="BO478" s="3420"/>
      <c r="BP478" s="3420"/>
      <c r="BQ478" s="3421"/>
      <c r="BR478" s="3419"/>
      <c r="BS478" s="3420"/>
      <c r="BT478" s="3420"/>
      <c r="BU478" s="3420"/>
      <c r="BV478" s="3420"/>
      <c r="BW478" s="3420"/>
      <c r="BX478" s="3420"/>
      <c r="BY478" s="3421"/>
      <c r="BZ478" s="3419"/>
      <c r="CA478" s="3420"/>
      <c r="CB478" s="3420"/>
      <c r="CC478" s="3420"/>
      <c r="CD478" s="3420"/>
      <c r="CE478" s="3420"/>
      <c r="CF478" s="3420"/>
      <c r="CG478" s="3421"/>
      <c r="CH478" s="3419"/>
      <c r="CI478" s="3420"/>
      <c r="CJ478" s="3420"/>
      <c r="CK478" s="3420"/>
      <c r="CL478" s="3420"/>
      <c r="CM478" s="3420"/>
      <c r="CN478" s="3420"/>
      <c r="CO478" s="3421"/>
      <c r="CP478" s="3419"/>
      <c r="CQ478" s="3420"/>
      <c r="CR478" s="3420"/>
      <c r="CS478" s="3420"/>
      <c r="CT478" s="3420"/>
      <c r="CU478" s="3420"/>
      <c r="CV478" s="3420"/>
      <c r="CW478" s="3421"/>
      <c r="CX478" s="3419"/>
      <c r="CY478" s="3420"/>
      <c r="CZ478" s="3420"/>
      <c r="DA478" s="3420"/>
      <c r="DB478" s="3420"/>
      <c r="DC478" s="3420"/>
      <c r="DD478" s="3420"/>
      <c r="DE478" s="3421"/>
      <c r="DF478" s="3421"/>
      <c r="DG478" s="3907" t="s">
        <v>730</v>
      </c>
      <c r="DH478" s="3656"/>
      <c r="DI478" s="3908"/>
      <c r="DJ478" s="3908" t="str">
        <f>IF(T478="","",T478)</f>
        <v>Группа потребителей</v>
      </c>
      <c r="DK478" s="3908"/>
      <c r="DL478" s="3908"/>
    </row>
    <row s="14925" customFormat="1" customHeight="1" ht="21">
      <c r="A479" s="3896"/>
      <c r="B479" s="3896"/>
      <c r="C479" s="3896"/>
      <c r="D479" s="3896"/>
      <c r="E479" s="3897"/>
      <c r="F479" s="3897" t="s">
        <v>135</v>
      </c>
      <c r="G479" s="3897"/>
      <c r="H479" s="3897"/>
      <c r="I479" s="3916"/>
      <c r="J479" s="3916"/>
      <c r="K479" s="3910" t="str">
        <f>J478&amp;".1"</f>
        <v>2.10.1.1.1.1.1</v>
      </c>
      <c r="L479" s="3899" t="s">
        <v>731</v>
      </c>
      <c r="M479" s="3647"/>
      <c r="N479" s="3647"/>
      <c r="O479" s="3647"/>
      <c r="P479" s="3912"/>
      <c r="Q479" s="3912"/>
      <c r="R479" s="3917">
        <v>1</v>
      </c>
      <c r="S479" s="3904" t="str">
        <f>$K479</f>
        <v>2.10.1.1.1.1.1</v>
      </c>
      <c r="T479" s="3920" t="s">
        <v>770</v>
      </c>
      <c r="U479" s="3906"/>
      <c r="V479" s="3422"/>
      <c r="W479" s="3423"/>
      <c r="X479" s="3422"/>
      <c r="Y479" s="3424"/>
      <c r="Z479" s="3425"/>
      <c r="AA479" s="2871" t="s">
        <v>61</v>
      </c>
      <c r="AB479" s="3425"/>
      <c r="AC479" s="2871" t="s">
        <v>61</v>
      </c>
      <c r="AD479" s="3422">
        <v>3833.19</v>
      </c>
      <c r="AE479" s="3423"/>
      <c r="AF479" s="3422"/>
      <c r="AG479" s="3424"/>
      <c r="AH479" s="3425">
        <v>45292</v>
      </c>
      <c r="AI479" s="2871" t="s">
        <v>61</v>
      </c>
      <c r="AJ479" s="3425">
        <v>45473</v>
      </c>
      <c r="AK479" s="2871" t="s">
        <v>61</v>
      </c>
      <c r="AL479" s="3422">
        <v>4000</v>
      </c>
      <c r="AM479" s="3423"/>
      <c r="AN479" s="3422"/>
      <c r="AO479" s="3424"/>
      <c r="AP479" s="3425">
        <v>45474</v>
      </c>
      <c r="AQ479" s="2871" t="s">
        <v>61</v>
      </c>
      <c r="AR479" s="3425">
        <v>45657</v>
      </c>
      <c r="AS479" s="2871" t="s">
        <v>61</v>
      </c>
      <c r="AT479" s="3422">
        <v>4000</v>
      </c>
      <c r="AU479" s="3423"/>
      <c r="AV479" s="3422"/>
      <c r="AW479" s="3424"/>
      <c r="AX479" s="3425">
        <v>45658</v>
      </c>
      <c r="AY479" s="2871" t="s">
        <v>61</v>
      </c>
      <c r="AZ479" s="3425">
        <v>45838</v>
      </c>
      <c r="BA479" s="2871" t="s">
        <v>61</v>
      </c>
      <c r="BB479" s="3422">
        <v>4168</v>
      </c>
      <c r="BC479" s="3423"/>
      <c r="BD479" s="3422"/>
      <c r="BE479" s="3424"/>
      <c r="BF479" s="3425">
        <v>45839</v>
      </c>
      <c r="BG479" s="2871" t="s">
        <v>61</v>
      </c>
      <c r="BH479" s="3425">
        <v>46022</v>
      </c>
      <c r="BI479" s="2871" t="s">
        <v>61</v>
      </c>
      <c r="BJ479" s="3422">
        <v>4168</v>
      </c>
      <c r="BK479" s="3423"/>
      <c r="BL479" s="3422"/>
      <c r="BM479" s="3424"/>
      <c r="BN479" s="3425">
        <v>46023</v>
      </c>
      <c r="BO479" s="2871" t="s">
        <v>61</v>
      </c>
      <c r="BP479" s="3425">
        <v>46203</v>
      </c>
      <c r="BQ479" s="2871" t="s">
        <v>61</v>
      </c>
      <c r="BR479" s="3422">
        <v>4334.72</v>
      </c>
      <c r="BS479" s="3423"/>
      <c r="BT479" s="3422"/>
      <c r="BU479" s="3424"/>
      <c r="BV479" s="3425">
        <v>46204</v>
      </c>
      <c r="BW479" s="2871" t="s">
        <v>61</v>
      </c>
      <c r="BX479" s="3425">
        <v>46387</v>
      </c>
      <c r="BY479" s="2871" t="s">
        <v>61</v>
      </c>
      <c r="BZ479" s="3422">
        <v>4334.72</v>
      </c>
      <c r="CA479" s="3423"/>
      <c r="CB479" s="3422"/>
      <c r="CC479" s="3424"/>
      <c r="CD479" s="3425">
        <v>46388</v>
      </c>
      <c r="CE479" s="2871" t="s">
        <v>61</v>
      </c>
      <c r="CF479" s="3425">
        <v>46568</v>
      </c>
      <c r="CG479" s="2871" t="s">
        <v>61</v>
      </c>
      <c r="CH479" s="3422">
        <v>4508.11</v>
      </c>
      <c r="CI479" s="3423"/>
      <c r="CJ479" s="3422"/>
      <c r="CK479" s="3424"/>
      <c r="CL479" s="3425">
        <v>46569</v>
      </c>
      <c r="CM479" s="2871" t="s">
        <v>61</v>
      </c>
      <c r="CN479" s="3425">
        <v>46752</v>
      </c>
      <c r="CO479" s="2871" t="s">
        <v>61</v>
      </c>
      <c r="CP479" s="3422">
        <v>4508.11</v>
      </c>
      <c r="CQ479" s="3423"/>
      <c r="CR479" s="3422"/>
      <c r="CS479" s="3424"/>
      <c r="CT479" s="3425">
        <v>46753</v>
      </c>
      <c r="CU479" s="2871" t="s">
        <v>61</v>
      </c>
      <c r="CV479" s="3425">
        <v>46934</v>
      </c>
      <c r="CW479" s="2871" t="s">
        <v>61</v>
      </c>
      <c r="CX479" s="3422">
        <v>4688.43</v>
      </c>
      <c r="CY479" s="3423"/>
      <c r="CZ479" s="3422"/>
      <c r="DA479" s="3424"/>
      <c r="DB479" s="3425">
        <v>46935</v>
      </c>
      <c r="DC479" s="2871" t="s">
        <v>61</v>
      </c>
      <c r="DD479" s="3425">
        <v>47118</v>
      </c>
      <c r="DE479" s="2871" t="s">
        <v>61</v>
      </c>
      <c r="DF479" s="3423"/>
      <c r="DG479" s="3921" t="s">
        <v>732</v>
      </c>
      <c r="DH479" s="3656">
        <f>STRCHECKDATE(V480:DF480)</f>
      </c>
      <c r="DI479" s="3908"/>
      <c r="DJ479" s="3908" t="str">
        <f>IF(T479="","",T479)</f>
        <v>вода</v>
      </c>
      <c r="DK479" s="3908"/>
      <c r="DL479" s="3908"/>
    </row>
    <row s="14926" customFormat="1" customHeight="1" ht="0.75">
      <c r="A480" s="3896"/>
      <c r="B480" s="3896"/>
      <c r="C480" s="3896"/>
      <c r="D480" s="3896"/>
      <c r="E480" s="3897"/>
      <c r="F480" s="3897" t="s">
        <v>135</v>
      </c>
      <c r="G480" s="3897"/>
      <c r="H480" s="3897"/>
      <c r="I480" s="3916"/>
      <c r="J480" s="3916"/>
      <c r="K480" s="3910"/>
      <c r="L480" s="3899"/>
      <c r="M480" s="3647"/>
      <c r="N480" s="3647"/>
      <c r="O480" s="3647"/>
      <c r="P480" s="3912"/>
      <c r="Q480" s="3912"/>
      <c r="R480" s="3917"/>
      <c r="S480" s="3923"/>
      <c r="T480" s="3906"/>
      <c r="U480" s="3906"/>
      <c r="V480" s="3423"/>
      <c r="W480" s="3423"/>
      <c r="X480" s="3423"/>
      <c r="Y480" s="3427" t="str">
        <f>Z479&amp;"-"&amp;AB479</f>
        <v>-</v>
      </c>
      <c r="Z480" s="3428"/>
      <c r="AA480" s="2871"/>
      <c r="AB480" s="3428"/>
      <c r="AC480" s="2871"/>
      <c r="AD480" s="3423"/>
      <c r="AE480" s="3423"/>
      <c r="AF480" s="3423"/>
      <c r="AG480" s="3427" t="str">
        <f>AH479&amp;"-"&amp;AJ479</f>
        <v>45292-45473</v>
      </c>
      <c r="AH480" s="3428"/>
      <c r="AI480" s="2871"/>
      <c r="AJ480" s="3428"/>
      <c r="AK480" s="2871"/>
      <c r="AL480" s="3423"/>
      <c r="AM480" s="3423"/>
      <c r="AN480" s="3423"/>
      <c r="AO480" s="3427" t="str">
        <f>AP479&amp;"-"&amp;AR479</f>
        <v>45474-45657</v>
      </c>
      <c r="AP480" s="3428"/>
      <c r="AQ480" s="2871"/>
      <c r="AR480" s="3428"/>
      <c r="AS480" s="2871"/>
      <c r="AT480" s="3423"/>
      <c r="AU480" s="3423"/>
      <c r="AV480" s="3423"/>
      <c r="AW480" s="3427" t="str">
        <f>AX479&amp;"-"&amp;AZ479</f>
        <v>45658-45838</v>
      </c>
      <c r="AX480" s="3428"/>
      <c r="AY480" s="2871"/>
      <c r="AZ480" s="3428"/>
      <c r="BA480" s="2871"/>
      <c r="BB480" s="3423"/>
      <c r="BC480" s="3423"/>
      <c r="BD480" s="3423"/>
      <c r="BE480" s="3427" t="str">
        <f>BF479&amp;"-"&amp;BH479</f>
        <v>45839-46022</v>
      </c>
      <c r="BF480" s="3428"/>
      <c r="BG480" s="2871"/>
      <c r="BH480" s="3428"/>
      <c r="BI480" s="2871"/>
      <c r="BJ480" s="3423"/>
      <c r="BK480" s="3423"/>
      <c r="BL480" s="3423"/>
      <c r="BM480" s="3427" t="str">
        <f>BN479&amp;"-"&amp;BP479</f>
        <v>46023-46203</v>
      </c>
      <c r="BN480" s="3428"/>
      <c r="BO480" s="2871"/>
      <c r="BP480" s="3428"/>
      <c r="BQ480" s="2871"/>
      <c r="BR480" s="3423"/>
      <c r="BS480" s="3423"/>
      <c r="BT480" s="3423"/>
      <c r="BU480" s="3427" t="str">
        <f>BV479&amp;"-"&amp;BX479</f>
        <v>46204-46387</v>
      </c>
      <c r="BV480" s="3428"/>
      <c r="BW480" s="2871"/>
      <c r="BX480" s="3428"/>
      <c r="BY480" s="2871"/>
      <c r="BZ480" s="3423"/>
      <c r="CA480" s="3423"/>
      <c r="CB480" s="3423"/>
      <c r="CC480" s="3427" t="str">
        <f>CD479&amp;"-"&amp;CF479</f>
        <v>46388-46568</v>
      </c>
      <c r="CD480" s="3428"/>
      <c r="CE480" s="2871"/>
      <c r="CF480" s="3428"/>
      <c r="CG480" s="2871"/>
      <c r="CH480" s="3423"/>
      <c r="CI480" s="3423"/>
      <c r="CJ480" s="3423"/>
      <c r="CK480" s="3427" t="str">
        <f>CL479&amp;"-"&amp;CN479</f>
        <v>46569-46752</v>
      </c>
      <c r="CL480" s="3428"/>
      <c r="CM480" s="2871"/>
      <c r="CN480" s="3428"/>
      <c r="CO480" s="2871"/>
      <c r="CP480" s="3423"/>
      <c r="CQ480" s="3423"/>
      <c r="CR480" s="3423"/>
      <c r="CS480" s="3427" t="str">
        <f>CT479&amp;"-"&amp;CV479</f>
        <v>46753-46934</v>
      </c>
      <c r="CT480" s="3428"/>
      <c r="CU480" s="2871"/>
      <c r="CV480" s="3428"/>
      <c r="CW480" s="2871"/>
      <c r="CX480" s="3423"/>
      <c r="CY480" s="3423"/>
      <c r="CZ480" s="3423"/>
      <c r="DA480" s="3427" t="str">
        <f>DB479&amp;"-"&amp;DD479</f>
        <v>46935-47118</v>
      </c>
      <c r="DB480" s="3428"/>
      <c r="DC480" s="2871"/>
      <c r="DD480" s="3428"/>
      <c r="DE480" s="2871"/>
      <c r="DF480" s="3423"/>
      <c r="DG480" s="3924"/>
      <c r="DH480" s="3656"/>
      <c r="DI480" s="3908"/>
      <c r="DJ480" s="3908" t="str">
        <f>IF(T480="","",T480)</f>
        <v/>
      </c>
      <c r="DK480" s="3908"/>
      <c r="DL480" s="3908"/>
    </row>
    <row s="14927" customFormat="1" customHeight="1" ht="15">
      <c r="A481" s="3896"/>
      <c r="B481" s="3896"/>
      <c r="C481" s="3896"/>
      <c r="D481" s="3896"/>
      <c r="E481" s="3897"/>
      <c r="F481" s="3897" t="s">
        <v>135</v>
      </c>
      <c r="G481" s="3897"/>
      <c r="H481" s="3897"/>
      <c r="I481" s="3916"/>
      <c r="J481" s="3910"/>
      <c r="K481" s="3896"/>
      <c r="L481" s="3899"/>
      <c r="M481" s="3647"/>
      <c r="N481" s="3647"/>
      <c r="O481" s="3911"/>
      <c r="P481" s="3912"/>
      <c r="Q481" s="3912"/>
      <c r="R481" s="3913"/>
      <c r="S481" s="14928"/>
      <c r="T481" s="14929" t="s">
        <v>733</v>
      </c>
      <c r="U481" s="14930"/>
      <c r="V481" s="14931"/>
      <c r="W481" s="14932"/>
      <c r="X481" s="14933"/>
      <c r="Y481" s="14934"/>
      <c r="Z481" s="14935"/>
      <c r="AA481" s="14936"/>
      <c r="AB481" s="14937"/>
      <c r="AC481" s="14938"/>
      <c r="AD481" s="14939"/>
      <c r="AE481" s="14940"/>
      <c r="AF481" s="14941"/>
      <c r="AG481" s="14942"/>
      <c r="AH481" s="14943"/>
      <c r="AI481" s="14944"/>
      <c r="AJ481" s="14945"/>
      <c r="AK481" s="14946"/>
      <c r="AL481" s="14947"/>
      <c r="AM481" s="14948"/>
      <c r="AN481" s="14949"/>
      <c r="AO481" s="14950"/>
      <c r="AP481" s="14951"/>
      <c r="AQ481" s="14952"/>
      <c r="AR481" s="14953"/>
      <c r="AS481" s="14954"/>
      <c r="AT481" s="14955"/>
      <c r="AU481" s="14956"/>
      <c r="AV481" s="14957"/>
      <c r="AW481" s="14958"/>
      <c r="AX481" s="14959"/>
      <c r="AY481" s="14960"/>
      <c r="AZ481" s="14961"/>
      <c r="BA481" s="14962"/>
      <c r="BB481" s="14963"/>
      <c r="BC481" s="14964"/>
      <c r="BD481" s="14965"/>
      <c r="BE481" s="14966"/>
      <c r="BF481" s="14967"/>
      <c r="BG481" s="14968"/>
      <c r="BH481" s="14969"/>
      <c r="BI481" s="14970"/>
      <c r="BJ481" s="14971"/>
      <c r="BK481" s="14972"/>
      <c r="BL481" s="14973"/>
      <c r="BM481" s="14974"/>
      <c r="BN481" s="14975"/>
      <c r="BO481" s="14976"/>
      <c r="BP481" s="14977"/>
      <c r="BQ481" s="14978"/>
      <c r="BR481" s="14979"/>
      <c r="BS481" s="14980"/>
      <c r="BT481" s="14981"/>
      <c r="BU481" s="14982"/>
      <c r="BV481" s="14983"/>
      <c r="BW481" s="14984"/>
      <c r="BX481" s="14985"/>
      <c r="BY481" s="14986"/>
      <c r="BZ481" s="14987"/>
      <c r="CA481" s="14988"/>
      <c r="CB481" s="14989"/>
      <c r="CC481" s="14990"/>
      <c r="CD481" s="14991"/>
      <c r="CE481" s="14992"/>
      <c r="CF481" s="14993"/>
      <c r="CG481" s="14994"/>
      <c r="CH481" s="14995"/>
      <c r="CI481" s="14996"/>
      <c r="CJ481" s="14997"/>
      <c r="CK481" s="14998"/>
      <c r="CL481" s="14999"/>
      <c r="CM481" s="15000"/>
      <c r="CN481" s="15001"/>
      <c r="CO481" s="15002"/>
      <c r="CP481" s="15003"/>
      <c r="CQ481" s="15004"/>
      <c r="CR481" s="15005"/>
      <c r="CS481" s="15006"/>
      <c r="CT481" s="15007"/>
      <c r="CU481" s="15008"/>
      <c r="CV481" s="15009"/>
      <c r="CW481" s="15010"/>
      <c r="CX481" s="15011"/>
      <c r="CY481" s="15012"/>
      <c r="CZ481" s="15013"/>
      <c r="DA481" s="15014"/>
      <c r="DB481" s="15015"/>
      <c r="DC481" s="15016"/>
      <c r="DD481" s="15017"/>
      <c r="DE481" s="15018"/>
      <c r="DF481" s="15019"/>
      <c r="DG481" s="4018"/>
      <c r="DH481" s="3656"/>
      <c r="DI481" s="3908"/>
      <c r="DJ481" s="3908" t="str">
        <f>IF(T481="","",T481)</f>
        <v>Добавить вид теплоносителя (параметры теплоносителя)</v>
      </c>
      <c r="DK481" s="3908"/>
      <c r="DL481" s="3908"/>
    </row>
    <row s="15020" customFormat="1" customHeight="1" ht="15">
      <c r="A482" s="3896"/>
      <c r="B482" s="3896"/>
      <c r="C482" s="3896"/>
      <c r="D482" s="3896"/>
      <c r="E482" s="3897"/>
      <c r="F482" s="3897" t="s">
        <v>135</v>
      </c>
      <c r="G482" s="3897"/>
      <c r="H482" s="3897"/>
      <c r="I482" s="3910"/>
      <c r="J482" s="3896"/>
      <c r="K482" s="3896"/>
      <c r="L482" s="3899"/>
      <c r="M482" s="3647"/>
      <c r="N482" s="3911"/>
      <c r="O482" s="3911"/>
      <c r="P482" s="3912"/>
      <c r="Q482" s="3912"/>
      <c r="R482" s="3913"/>
      <c r="S482" s="15021"/>
      <c r="T482" s="15022" t="s">
        <v>734</v>
      </c>
      <c r="U482" s="15023"/>
      <c r="V482" s="15024"/>
      <c r="W482" s="15025"/>
      <c r="X482" s="15026"/>
      <c r="Y482" s="15027"/>
      <c r="Z482" s="15028"/>
      <c r="AA482" s="15029"/>
      <c r="AB482" s="15030"/>
      <c r="AC482" s="15031"/>
      <c r="AD482" s="15032"/>
      <c r="AE482" s="15033"/>
      <c r="AF482" s="15034"/>
      <c r="AG482" s="15035"/>
      <c r="AH482" s="15036"/>
      <c r="AI482" s="15037"/>
      <c r="AJ482" s="15038"/>
      <c r="AK482" s="15039"/>
      <c r="AL482" s="15040"/>
      <c r="AM482" s="15041"/>
      <c r="AN482" s="15042"/>
      <c r="AO482" s="15043"/>
      <c r="AP482" s="15044"/>
      <c r="AQ482" s="15045"/>
      <c r="AR482" s="15046"/>
      <c r="AS482" s="15047"/>
      <c r="AT482" s="15048"/>
      <c r="AU482" s="15049"/>
      <c r="AV482" s="15050"/>
      <c r="AW482" s="15051"/>
      <c r="AX482" s="15052"/>
      <c r="AY482" s="15053"/>
      <c r="AZ482" s="15054"/>
      <c r="BA482" s="15055"/>
      <c r="BB482" s="15056"/>
      <c r="BC482" s="15057"/>
      <c r="BD482" s="15058"/>
      <c r="BE482" s="15059"/>
      <c r="BF482" s="15060"/>
      <c r="BG482" s="15061"/>
      <c r="BH482" s="15062"/>
      <c r="BI482" s="15063"/>
      <c r="BJ482" s="15064"/>
      <c r="BK482" s="15065"/>
      <c r="BL482" s="15066"/>
      <c r="BM482" s="15067"/>
      <c r="BN482" s="15068"/>
      <c r="BO482" s="15069"/>
      <c r="BP482" s="15070"/>
      <c r="BQ482" s="15071"/>
      <c r="BR482" s="15072"/>
      <c r="BS482" s="15073"/>
      <c r="BT482" s="15074"/>
      <c r="BU482" s="15075"/>
      <c r="BV482" s="15076"/>
      <c r="BW482" s="15077"/>
      <c r="BX482" s="15078"/>
      <c r="BY482" s="15079"/>
      <c r="BZ482" s="15080"/>
      <c r="CA482" s="15081"/>
      <c r="CB482" s="15082"/>
      <c r="CC482" s="15083"/>
      <c r="CD482" s="15084"/>
      <c r="CE482" s="15085"/>
      <c r="CF482" s="15086"/>
      <c r="CG482" s="15087"/>
      <c r="CH482" s="15088"/>
      <c r="CI482" s="15089"/>
      <c r="CJ482" s="15090"/>
      <c r="CK482" s="15091"/>
      <c r="CL482" s="15092"/>
      <c r="CM482" s="15093"/>
      <c r="CN482" s="15094"/>
      <c r="CO482" s="15095"/>
      <c r="CP482" s="15096"/>
      <c r="CQ482" s="15097"/>
      <c r="CR482" s="15098"/>
      <c r="CS482" s="15099"/>
      <c r="CT482" s="15100"/>
      <c r="CU482" s="15101"/>
      <c r="CV482" s="15102"/>
      <c r="CW482" s="15103"/>
      <c r="CX482" s="15104"/>
      <c r="CY482" s="15105"/>
      <c r="CZ482" s="15106"/>
      <c r="DA482" s="15107"/>
      <c r="DB482" s="15108"/>
      <c r="DC482" s="15109"/>
      <c r="DD482" s="15110"/>
      <c r="DE482" s="15111"/>
      <c r="DF482" s="15112"/>
      <c r="DG482" s="15113"/>
      <c r="DH482" s="3656"/>
      <c r="DI482" s="3908"/>
      <c r="DJ482" s="3908" t="str">
        <f>IF(T482="","",T482)</f>
        <v>Добавить группу потребителей</v>
      </c>
      <c r="DK482" s="3908"/>
      <c r="DL482" s="3908"/>
    </row>
    <row s="15114" customFormat="1" customHeight="1" ht="14.25">
      <c r="A483" s="3896"/>
      <c r="B483" s="3896"/>
      <c r="C483" s="3896"/>
      <c r="D483" s="3896"/>
      <c r="E483" s="3897"/>
      <c r="F483" s="3897" t="s">
        <v>135</v>
      </c>
      <c r="G483" s="3897"/>
      <c r="H483" s="3898"/>
      <c r="I483" s="3896"/>
      <c r="J483" s="3896"/>
      <c r="K483" s="3896"/>
      <c r="L483" s="3899"/>
      <c r="M483" s="3900"/>
      <c r="N483" s="3900"/>
      <c r="O483" s="3647"/>
      <c r="P483" s="4114"/>
      <c r="Q483" s="4115"/>
      <c r="R483" s="4116"/>
      <c r="S483" s="15115"/>
      <c r="T483" s="15116" t="s">
        <v>735</v>
      </c>
      <c r="U483" s="15117"/>
      <c r="V483" s="15118"/>
      <c r="W483" s="15119"/>
      <c r="X483" s="15120"/>
      <c r="Y483" s="15121"/>
      <c r="Z483" s="15122"/>
      <c r="AA483" s="15123"/>
      <c r="AB483" s="15124"/>
      <c r="AC483" s="15125"/>
      <c r="AD483" s="15126"/>
      <c r="AE483" s="15127"/>
      <c r="AF483" s="15128"/>
      <c r="AG483" s="15129"/>
      <c r="AH483" s="15130"/>
      <c r="AI483" s="15131"/>
      <c r="AJ483" s="15132"/>
      <c r="AK483" s="15133"/>
      <c r="AL483" s="15134"/>
      <c r="AM483" s="15135"/>
      <c r="AN483" s="15136"/>
      <c r="AO483" s="15137"/>
      <c r="AP483" s="15138"/>
      <c r="AQ483" s="15139"/>
      <c r="AR483" s="15140"/>
      <c r="AS483" s="15141"/>
      <c r="AT483" s="15142"/>
      <c r="AU483" s="15143"/>
      <c r="AV483" s="15144"/>
      <c r="AW483" s="15145"/>
      <c r="AX483" s="15146"/>
      <c r="AY483" s="15147"/>
      <c r="AZ483" s="15148"/>
      <c r="BA483" s="15149"/>
      <c r="BB483" s="15150"/>
      <c r="BC483" s="15151"/>
      <c r="BD483" s="15152"/>
      <c r="BE483" s="15153"/>
      <c r="BF483" s="15154"/>
      <c r="BG483" s="15155"/>
      <c r="BH483" s="15156"/>
      <c r="BI483" s="15157"/>
      <c r="BJ483" s="15158"/>
      <c r="BK483" s="15159"/>
      <c r="BL483" s="15160"/>
      <c r="BM483" s="15161"/>
      <c r="BN483" s="15162"/>
      <c r="BO483" s="15163"/>
      <c r="BP483" s="15164"/>
      <c r="BQ483" s="15165"/>
      <c r="BR483" s="15166"/>
      <c r="BS483" s="15167"/>
      <c r="BT483" s="15168"/>
      <c r="BU483" s="15169"/>
      <c r="BV483" s="15170"/>
      <c r="BW483" s="15171"/>
      <c r="BX483" s="15172"/>
      <c r="BY483" s="15173"/>
      <c r="BZ483" s="15174"/>
      <c r="CA483" s="15175"/>
      <c r="CB483" s="15176"/>
      <c r="CC483" s="15177"/>
      <c r="CD483" s="15178"/>
      <c r="CE483" s="15179"/>
      <c r="CF483" s="15180"/>
      <c r="CG483" s="15181"/>
      <c r="CH483" s="15182"/>
      <c r="CI483" s="15183"/>
      <c r="CJ483" s="15184"/>
      <c r="CK483" s="15185"/>
      <c r="CL483" s="15186"/>
      <c r="CM483" s="15187"/>
      <c r="CN483" s="15188"/>
      <c r="CO483" s="15189"/>
      <c r="CP483" s="15190"/>
      <c r="CQ483" s="15191"/>
      <c r="CR483" s="15192"/>
      <c r="CS483" s="15193"/>
      <c r="CT483" s="15194"/>
      <c r="CU483" s="15195"/>
      <c r="CV483" s="15196"/>
      <c r="CW483" s="15197"/>
      <c r="CX483" s="15198"/>
      <c r="CY483" s="15199"/>
      <c r="CZ483" s="15200"/>
      <c r="DA483" s="15201"/>
      <c r="DB483" s="15202"/>
      <c r="DC483" s="15203"/>
      <c r="DD483" s="15204"/>
      <c r="DE483" s="15205"/>
      <c r="DF483" s="15206"/>
      <c r="DG483" s="15207"/>
      <c r="DH483" s="3656"/>
      <c r="DI483" s="3908"/>
      <c r="DJ483" s="3908" t="str">
        <f>IF(T483="","",T483)</f>
        <v>Добавить схему подключения</v>
      </c>
      <c r="DK483" s="3908"/>
      <c r="DL483" s="3908"/>
    </row>
    <row s="15208" customFormat="1" customHeight="1" ht="0.75">
      <c r="A484" s="4502"/>
      <c r="B484" s="4502"/>
      <c r="C484" s="4502"/>
      <c r="D484" s="4502"/>
      <c r="E484" s="3897"/>
      <c r="F484" s="3897" t="s">
        <v>135</v>
      </c>
      <c r="G484" s="3898"/>
      <c r="H484" s="4502"/>
      <c r="I484" s="4502"/>
      <c r="J484" s="4502"/>
      <c r="K484" s="4502"/>
      <c r="L484" s="4503"/>
      <c r="M484" s="4504"/>
      <c r="N484" s="4504"/>
      <c r="O484" s="3656"/>
      <c r="P484" s="4505"/>
      <c r="Q484" s="4506"/>
      <c r="R484" s="4505"/>
      <c r="S484" s="4507"/>
      <c r="T484" s="4508" t="s">
        <v>250</v>
      </c>
      <c r="U484" s="3645"/>
      <c r="V484" s="3645"/>
      <c r="W484" s="3645"/>
      <c r="X484" s="3645"/>
      <c r="Y484" s="3645"/>
      <c r="Z484" s="3645"/>
      <c r="AA484" s="3645"/>
      <c r="AB484" s="3645"/>
      <c r="AC484" s="3645"/>
      <c r="AD484" s="3645"/>
      <c r="AE484" s="3645"/>
      <c r="AF484" s="3645"/>
      <c r="AG484" s="3645"/>
      <c r="AH484" s="3645"/>
      <c r="AI484" s="3645"/>
      <c r="AJ484" s="3645"/>
      <c r="AK484" s="3645"/>
      <c r="AL484" s="3645"/>
      <c r="AM484" s="3645"/>
      <c r="AN484" s="3645"/>
      <c r="AO484" s="3645"/>
      <c r="AP484" s="3645"/>
      <c r="AQ484" s="3645"/>
      <c r="AR484" s="3645"/>
      <c r="AS484" s="3645"/>
      <c r="AT484" s="3645"/>
      <c r="AU484" s="3645"/>
      <c r="AV484" s="3645"/>
      <c r="AW484" s="3645"/>
      <c r="AX484" s="3645"/>
      <c r="AY484" s="3645"/>
      <c r="AZ484" s="3645"/>
      <c r="BA484" s="3645"/>
      <c r="BB484" s="3645"/>
      <c r="BC484" s="3645"/>
      <c r="BD484" s="3645"/>
      <c r="BE484" s="3645"/>
      <c r="BF484" s="3645"/>
      <c r="BG484" s="3645"/>
      <c r="BH484" s="3645"/>
      <c r="BI484" s="3645"/>
      <c r="BJ484" s="3645"/>
      <c r="BK484" s="3645"/>
      <c r="BL484" s="3645"/>
      <c r="BM484" s="3645"/>
      <c r="BN484" s="3645"/>
      <c r="BO484" s="3645"/>
      <c r="BP484" s="3645"/>
      <c r="BQ484" s="3645"/>
      <c r="BR484" s="3645"/>
      <c r="BS484" s="3645"/>
      <c r="BT484" s="3645"/>
      <c r="BU484" s="3645"/>
      <c r="BV484" s="3645"/>
      <c r="BW484" s="3645"/>
      <c r="BX484" s="3645"/>
      <c r="BY484" s="3645"/>
      <c r="BZ484" s="3645"/>
      <c r="CA484" s="3645"/>
      <c r="CB484" s="3645"/>
      <c r="CC484" s="3645"/>
      <c r="CD484" s="3645"/>
      <c r="CE484" s="3645"/>
      <c r="CF484" s="3645"/>
      <c r="CG484" s="3645"/>
      <c r="CH484" s="3645"/>
      <c r="CI484" s="3645"/>
      <c r="CJ484" s="3645"/>
      <c r="CK484" s="3645"/>
      <c r="CL484" s="3645"/>
      <c r="CM484" s="3645"/>
      <c r="CN484" s="3645"/>
      <c r="CO484" s="3645"/>
      <c r="CP484" s="3645"/>
      <c r="CQ484" s="3645"/>
      <c r="CR484" s="3645"/>
      <c r="CS484" s="3645"/>
      <c r="CT484" s="3645"/>
      <c r="CU484" s="3645"/>
      <c r="CV484" s="3645"/>
      <c r="CW484" s="3645"/>
      <c r="CX484" s="3645"/>
      <c r="CY484" s="3645"/>
      <c r="CZ484" s="3645"/>
      <c r="DA484" s="3645"/>
      <c r="DB484" s="3645"/>
      <c r="DC484" s="3645"/>
      <c r="DD484" s="3645"/>
      <c r="DE484" s="3645"/>
      <c r="DF484" s="3645"/>
      <c r="DG484" s="3645"/>
      <c r="DH484" s="3656"/>
      <c r="DI484" s="3908"/>
      <c r="DJ484" s="3908" t="str">
        <f>IF(T484="","",T484)</f>
        <v>Добавить источник для дифференциации</v>
      </c>
      <c r="DK484" s="3908"/>
      <c r="DL484" s="3908"/>
    </row>
    <row s="15209" customFormat="1" customHeight="1" ht="0.75">
      <c r="A485" s="4502"/>
      <c r="B485" s="4502"/>
      <c r="C485" s="4502"/>
      <c r="D485" s="4502"/>
      <c r="E485" s="3897"/>
      <c r="F485" s="3898" t="s">
        <v>135</v>
      </c>
      <c r="G485" s="4502"/>
      <c r="H485" s="4502"/>
      <c r="I485" s="4502"/>
      <c r="J485" s="4502"/>
      <c r="K485" s="4502"/>
      <c r="L485" s="4503"/>
      <c r="M485" s="4510"/>
      <c r="N485" s="4510"/>
      <c r="O485" s="3656"/>
      <c r="P485" s="4505"/>
      <c r="Q485" s="4506"/>
      <c r="R485" s="4505"/>
      <c r="S485" s="4511"/>
      <c r="T485" s="4512" t="s">
        <v>251</v>
      </c>
      <c r="U485" s="3646"/>
      <c r="V485" s="3646"/>
      <c r="W485" s="3646"/>
      <c r="X485" s="3646"/>
      <c r="Y485" s="3646"/>
      <c r="Z485" s="3646"/>
      <c r="AA485" s="3646"/>
      <c r="AB485" s="3646"/>
      <c r="AC485" s="3646"/>
      <c r="AD485" s="3646"/>
      <c r="AE485" s="3646"/>
      <c r="AF485" s="3646"/>
      <c r="AG485" s="3646"/>
      <c r="AH485" s="3646"/>
      <c r="AI485" s="3646"/>
      <c r="AJ485" s="3646"/>
      <c r="AK485" s="3646"/>
      <c r="AL485" s="3646"/>
      <c r="AM485" s="3646"/>
      <c r="AN485" s="3646"/>
      <c r="AO485" s="3646"/>
      <c r="AP485" s="3646"/>
      <c r="AQ485" s="3646"/>
      <c r="AR485" s="3646"/>
      <c r="AS485" s="3646"/>
      <c r="AT485" s="3646"/>
      <c r="AU485" s="3646"/>
      <c r="AV485" s="3646"/>
      <c r="AW485" s="3646"/>
      <c r="AX485" s="3646"/>
      <c r="AY485" s="3646"/>
      <c r="AZ485" s="3646"/>
      <c r="BA485" s="3646"/>
      <c r="BB485" s="3646"/>
      <c r="BC485" s="3646"/>
      <c r="BD485" s="3646"/>
      <c r="BE485" s="3646"/>
      <c r="BF485" s="3646"/>
      <c r="BG485" s="3646"/>
      <c r="BH485" s="3646"/>
      <c r="BI485" s="3646"/>
      <c r="BJ485" s="3646"/>
      <c r="BK485" s="3646"/>
      <c r="BL485" s="3646"/>
      <c r="BM485" s="3646"/>
      <c r="BN485" s="3646"/>
      <c r="BO485" s="3646"/>
      <c r="BP485" s="3646"/>
      <c r="BQ485" s="3646"/>
      <c r="BR485" s="3646"/>
      <c r="BS485" s="3646"/>
      <c r="BT485" s="3646"/>
      <c r="BU485" s="3646"/>
      <c r="BV485" s="3646"/>
      <c r="BW485" s="3646"/>
      <c r="BX485" s="3646"/>
      <c r="BY485" s="3646"/>
      <c r="BZ485" s="3646"/>
      <c r="CA485" s="3646"/>
      <c r="CB485" s="3646"/>
      <c r="CC485" s="3646"/>
      <c r="CD485" s="3646"/>
      <c r="CE485" s="3646"/>
      <c r="CF485" s="3646"/>
      <c r="CG485" s="3646"/>
      <c r="CH485" s="3646"/>
      <c r="CI485" s="3646"/>
      <c r="CJ485" s="3646"/>
      <c r="CK485" s="3646"/>
      <c r="CL485" s="3646"/>
      <c r="CM485" s="3646"/>
      <c r="CN485" s="3646"/>
      <c r="CO485" s="3646"/>
      <c r="CP485" s="3646"/>
      <c r="CQ485" s="3646"/>
      <c r="CR485" s="3646"/>
      <c r="CS485" s="3646"/>
      <c r="CT485" s="3646"/>
      <c r="CU485" s="3646"/>
      <c r="CV485" s="3646"/>
      <c r="CW485" s="3646"/>
      <c r="CX485" s="3646"/>
      <c r="CY485" s="3646"/>
      <c r="CZ485" s="3646"/>
      <c r="DA485" s="3646"/>
      <c r="DB485" s="3646"/>
      <c r="DC485" s="3646"/>
      <c r="DD485" s="3646"/>
      <c r="DE485" s="3646"/>
      <c r="DF485" s="3646"/>
      <c r="DG485" s="3646"/>
      <c r="DH485" s="3656"/>
      <c r="DI485" s="3908"/>
      <c r="DJ485" s="3908" t="str">
        <f>IF(T485="","",T485)</f>
        <v>Добавить централизованную систему для дифференциации</v>
      </c>
      <c r="DK485" s="3908"/>
      <c r="DL485" s="3908"/>
    </row>
    <row s="15210" customFormat="1" customHeight="1" ht="21">
      <c r="A486" s="3896"/>
      <c r="B486" s="3896" t="s">
        <v>368</v>
      </c>
      <c r="C486" s="3896"/>
      <c r="D486" s="3896"/>
      <c r="E486" s="3897"/>
      <c r="F486" s="3898" t="s">
        <v>146</v>
      </c>
      <c r="G486" s="3896"/>
      <c r="H486" s="3896"/>
      <c r="I486" s="3896"/>
      <c r="J486" s="3896"/>
      <c r="K486" s="3896"/>
      <c r="L486" s="3899"/>
      <c r="M486" s="3900"/>
      <c r="N486" s="3900"/>
      <c r="O486" s="3900"/>
      <c r="P486" s="4211"/>
      <c r="Q486" s="3902"/>
      <c r="R486" s="3903"/>
      <c r="S486" s="3904" t="str">
        <f>INDEX(PT_DIFFERENTIATION_NUM_TER,MATCH(B486,PT_DIFFERENTIATION_TER_ID,0))</f>
        <v>2.11</v>
      </c>
      <c r="T486" s="4212" t="s">
        <v>719</v>
      </c>
      <c r="U486" s="3906"/>
      <c r="V486" s="3414"/>
      <c r="W486" s="3415"/>
      <c r="X486" s="3415"/>
      <c r="Y486" s="3415"/>
      <c r="Z486" s="3415"/>
      <c r="AA486" s="3415"/>
      <c r="AB486" s="3415"/>
      <c r="AC486" s="3416"/>
      <c r="AD486" s="3414" t="str">
        <f>INDEX(PT_DIFFERENTIATION_TER,MATCH(B486,PT_DIFFERENTIATION_TER_ID,0))</f>
        <v>Территория 11</v>
      </c>
      <c r="AE486" s="3415"/>
      <c r="AF486" s="3415"/>
      <c r="AG486" s="3415"/>
      <c r="AH486" s="3415"/>
      <c r="AI486" s="3415"/>
      <c r="AJ486" s="3415"/>
      <c r="AK486" s="3415"/>
      <c r="AL486" s="3414"/>
      <c r="AM486" s="3415"/>
      <c r="AN486" s="3415"/>
      <c r="AO486" s="3415"/>
      <c r="AP486" s="3415"/>
      <c r="AQ486" s="3415"/>
      <c r="AR486" s="3415"/>
      <c r="AS486" s="3416"/>
      <c r="AT486" s="3414"/>
      <c r="AU486" s="3415"/>
      <c r="AV486" s="3415"/>
      <c r="AW486" s="3415"/>
      <c r="AX486" s="3415"/>
      <c r="AY486" s="3415"/>
      <c r="AZ486" s="3415"/>
      <c r="BA486" s="3416"/>
      <c r="BB486" s="3414"/>
      <c r="BC486" s="3415"/>
      <c r="BD486" s="3415"/>
      <c r="BE486" s="3415"/>
      <c r="BF486" s="3415"/>
      <c r="BG486" s="3415"/>
      <c r="BH486" s="3415"/>
      <c r="BI486" s="3416"/>
      <c r="BJ486" s="3414"/>
      <c r="BK486" s="3415"/>
      <c r="BL486" s="3415"/>
      <c r="BM486" s="3415"/>
      <c r="BN486" s="3415"/>
      <c r="BO486" s="3415"/>
      <c r="BP486" s="3415"/>
      <c r="BQ486" s="3416"/>
      <c r="BR486" s="3414"/>
      <c r="BS486" s="3415"/>
      <c r="BT486" s="3415"/>
      <c r="BU486" s="3415"/>
      <c r="BV486" s="3415"/>
      <c r="BW486" s="3415"/>
      <c r="BX486" s="3415"/>
      <c r="BY486" s="3416"/>
      <c r="BZ486" s="3414"/>
      <c r="CA486" s="3415"/>
      <c r="CB486" s="3415"/>
      <c r="CC486" s="3415"/>
      <c r="CD486" s="3415"/>
      <c r="CE486" s="3415"/>
      <c r="CF486" s="3415"/>
      <c r="CG486" s="3416"/>
      <c r="CH486" s="3414"/>
      <c r="CI486" s="3415"/>
      <c r="CJ486" s="3415"/>
      <c r="CK486" s="3415"/>
      <c r="CL486" s="3415"/>
      <c r="CM486" s="3415"/>
      <c r="CN486" s="3415"/>
      <c r="CO486" s="3416"/>
      <c r="CP486" s="3414"/>
      <c r="CQ486" s="3415"/>
      <c r="CR486" s="3415"/>
      <c r="CS486" s="3415"/>
      <c r="CT486" s="3415"/>
      <c r="CU486" s="3415"/>
      <c r="CV486" s="3415"/>
      <c r="CW486" s="3416"/>
      <c r="CX486" s="3414"/>
      <c r="CY486" s="3415"/>
      <c r="CZ486" s="3415"/>
      <c r="DA486" s="3415"/>
      <c r="DB486" s="3415"/>
      <c r="DC486" s="3415"/>
      <c r="DD486" s="3415"/>
      <c r="DE486" s="3416"/>
      <c r="DF486" s="3416"/>
      <c r="DG486" s="3907" t="s">
        <v>720</v>
      </c>
      <c r="DH486" s="3656"/>
      <c r="DI486" s="3908"/>
      <c r="DJ486" s="3908" t="str">
        <f>IF(T486="","",T486)</f>
        <v>Территория действия тарифа</v>
      </c>
      <c r="DK486" s="3908"/>
      <c r="DL486" s="3908"/>
    </row>
    <row s="15211" customFormat="1" customHeight="1" ht="23.25">
      <c r="A487" s="3896"/>
      <c r="B487" s="3896"/>
      <c r="C487" s="3896" t="s">
        <v>369</v>
      </c>
      <c r="D487" s="3896"/>
      <c r="E487" s="3897"/>
      <c r="F487" s="3897" t="s">
        <v>140</v>
      </c>
      <c r="G487" s="3898">
        <v>1</v>
      </c>
      <c r="H487" s="3896"/>
      <c r="I487" s="3896"/>
      <c r="J487" s="3896"/>
      <c r="K487" s="3896"/>
      <c r="L487" s="3899"/>
      <c r="M487" s="3900"/>
      <c r="N487" s="3900"/>
      <c r="O487" s="3900"/>
      <c r="P487" s="3901"/>
      <c r="Q487" s="3902"/>
      <c r="R487" s="3903"/>
      <c r="S487" s="3904" t="str">
        <f>INDEX(PT_DIFFERENTIATION_NUM_CS,MATCH(C487,PT_DIFFERENTIATION_CS_ID,0))</f>
        <v>2.11.1</v>
      </c>
      <c r="T487" s="4214" t="s">
        <v>721</v>
      </c>
      <c r="U487" s="3906"/>
      <c r="V487" s="3414"/>
      <c r="W487" s="3415"/>
      <c r="X487" s="3415"/>
      <c r="Y487" s="3415"/>
      <c r="Z487" s="3415"/>
      <c r="AA487" s="3415"/>
      <c r="AB487" s="3415"/>
      <c r="AC487" s="3416"/>
      <c r="AD487" s="3414" t="str">
        <f>INDEX(PT_DIFFERENTIATION_CS,MATCH(C487,PT_DIFFERENTIATION_CS_ID,0))</f>
        <v>без дифференциации</v>
      </c>
      <c r="AE487" s="3415"/>
      <c r="AF487" s="3415"/>
      <c r="AG487" s="3415"/>
      <c r="AH487" s="3415"/>
      <c r="AI487" s="3415"/>
      <c r="AJ487" s="3415"/>
      <c r="AK487" s="3415"/>
      <c r="AL487" s="3414"/>
      <c r="AM487" s="3415"/>
      <c r="AN487" s="3415"/>
      <c r="AO487" s="3415"/>
      <c r="AP487" s="3415"/>
      <c r="AQ487" s="3415"/>
      <c r="AR487" s="3415"/>
      <c r="AS487" s="3416"/>
      <c r="AT487" s="3414"/>
      <c r="AU487" s="3415"/>
      <c r="AV487" s="3415"/>
      <c r="AW487" s="3415"/>
      <c r="AX487" s="3415"/>
      <c r="AY487" s="3415"/>
      <c r="AZ487" s="3415"/>
      <c r="BA487" s="3416"/>
      <c r="BB487" s="3414"/>
      <c r="BC487" s="3415"/>
      <c r="BD487" s="3415"/>
      <c r="BE487" s="3415"/>
      <c r="BF487" s="3415"/>
      <c r="BG487" s="3415"/>
      <c r="BH487" s="3415"/>
      <c r="BI487" s="3416"/>
      <c r="BJ487" s="3414"/>
      <c r="BK487" s="3415"/>
      <c r="BL487" s="3415"/>
      <c r="BM487" s="3415"/>
      <c r="BN487" s="3415"/>
      <c r="BO487" s="3415"/>
      <c r="BP487" s="3415"/>
      <c r="BQ487" s="3416"/>
      <c r="BR487" s="3414"/>
      <c r="BS487" s="3415"/>
      <c r="BT487" s="3415"/>
      <c r="BU487" s="3415"/>
      <c r="BV487" s="3415"/>
      <c r="BW487" s="3415"/>
      <c r="BX487" s="3415"/>
      <c r="BY487" s="3416"/>
      <c r="BZ487" s="3414"/>
      <c r="CA487" s="3415"/>
      <c r="CB487" s="3415"/>
      <c r="CC487" s="3415"/>
      <c r="CD487" s="3415"/>
      <c r="CE487" s="3415"/>
      <c r="CF487" s="3415"/>
      <c r="CG487" s="3416"/>
      <c r="CH487" s="3414"/>
      <c r="CI487" s="3415"/>
      <c r="CJ487" s="3415"/>
      <c r="CK487" s="3415"/>
      <c r="CL487" s="3415"/>
      <c r="CM487" s="3415"/>
      <c r="CN487" s="3415"/>
      <c r="CO487" s="3416"/>
      <c r="CP487" s="3414"/>
      <c r="CQ487" s="3415"/>
      <c r="CR487" s="3415"/>
      <c r="CS487" s="3415"/>
      <c r="CT487" s="3415"/>
      <c r="CU487" s="3415"/>
      <c r="CV487" s="3415"/>
      <c r="CW487" s="3416"/>
      <c r="CX487" s="3414"/>
      <c r="CY487" s="3415"/>
      <c r="CZ487" s="3415"/>
      <c r="DA487" s="3415"/>
      <c r="DB487" s="3415"/>
      <c r="DC487" s="3415"/>
      <c r="DD487" s="3415"/>
      <c r="DE487" s="3416"/>
      <c r="DF487" s="3416"/>
      <c r="DG487" s="3907" t="s">
        <v>722</v>
      </c>
      <c r="DH487" s="3656"/>
      <c r="DI487" s="3908"/>
      <c r="DJ487" s="3908" t="str">
        <f>IF(T487="","",T487)</f>
        <v>Наименование системы теплоснабжения </v>
      </c>
      <c r="DK487" s="3908"/>
      <c r="DL487" s="3908"/>
    </row>
    <row s="15212" customFormat="1" customHeight="1" ht="21">
      <c r="A488" s="3896"/>
      <c r="B488" s="3896"/>
      <c r="C488" s="3896"/>
      <c r="D488" s="3896" t="s">
        <v>370</v>
      </c>
      <c r="E488" s="3897"/>
      <c r="F488" s="3897" t="s">
        <v>140</v>
      </c>
      <c r="G488" s="3897"/>
      <c r="H488" s="3898">
        <v>1</v>
      </c>
      <c r="I488" s="3896"/>
      <c r="J488" s="3896"/>
      <c r="K488" s="3896"/>
      <c r="L488" s="3899"/>
      <c r="M488" s="3900"/>
      <c r="N488" s="3900"/>
      <c r="O488" s="3900"/>
      <c r="P488" s="3901"/>
      <c r="Q488" s="3902"/>
      <c r="R488" s="3903"/>
      <c r="S488" s="3904" t="str">
        <f>INDEX(PT_DIFFERENTIATION_NUM_IST_TE,MATCH(D488,PT_DIFFERENTIATION_IST_TE_ID,0))</f>
        <v>2.11.1.1</v>
      </c>
      <c r="T488" s="3905" t="s">
        <v>723</v>
      </c>
      <c r="U488" s="3906"/>
      <c r="V488" s="3414"/>
      <c r="W488" s="3415"/>
      <c r="X488" s="3415"/>
      <c r="Y488" s="3415"/>
      <c r="Z488" s="3415"/>
      <c r="AA488" s="3415"/>
      <c r="AB488" s="3415"/>
      <c r="AC488" s="3416"/>
      <c r="AD488" s="3414" t="str">
        <f>INDEX(PT_DIFFERENTIATION_IST_TE,MATCH(D488,PT_DIFFERENTIATION_IST_TE_ID,0))</f>
        <v>потребители, присоединенные к тепловым сетям АО "МЭС"</v>
      </c>
      <c r="AE488" s="3415"/>
      <c r="AF488" s="3415"/>
      <c r="AG488" s="3415"/>
      <c r="AH488" s="3415"/>
      <c r="AI488" s="3415"/>
      <c r="AJ488" s="3415"/>
      <c r="AK488" s="3415"/>
      <c r="AL488" s="3414"/>
      <c r="AM488" s="3415"/>
      <c r="AN488" s="3415"/>
      <c r="AO488" s="3415"/>
      <c r="AP488" s="3415"/>
      <c r="AQ488" s="3415"/>
      <c r="AR488" s="3415"/>
      <c r="AS488" s="3416"/>
      <c r="AT488" s="3414"/>
      <c r="AU488" s="3415"/>
      <c r="AV488" s="3415"/>
      <c r="AW488" s="3415"/>
      <c r="AX488" s="3415"/>
      <c r="AY488" s="3415"/>
      <c r="AZ488" s="3415"/>
      <c r="BA488" s="3416"/>
      <c r="BB488" s="3414"/>
      <c r="BC488" s="3415"/>
      <c r="BD488" s="3415"/>
      <c r="BE488" s="3415"/>
      <c r="BF488" s="3415"/>
      <c r="BG488" s="3415"/>
      <c r="BH488" s="3415"/>
      <c r="BI488" s="3416"/>
      <c r="BJ488" s="3414"/>
      <c r="BK488" s="3415"/>
      <c r="BL488" s="3415"/>
      <c r="BM488" s="3415"/>
      <c r="BN488" s="3415"/>
      <c r="BO488" s="3415"/>
      <c r="BP488" s="3415"/>
      <c r="BQ488" s="3416"/>
      <c r="BR488" s="3414"/>
      <c r="BS488" s="3415"/>
      <c r="BT488" s="3415"/>
      <c r="BU488" s="3415"/>
      <c r="BV488" s="3415"/>
      <c r="BW488" s="3415"/>
      <c r="BX488" s="3415"/>
      <c r="BY488" s="3416"/>
      <c r="BZ488" s="3414"/>
      <c r="CA488" s="3415"/>
      <c r="CB488" s="3415"/>
      <c r="CC488" s="3415"/>
      <c r="CD488" s="3415"/>
      <c r="CE488" s="3415"/>
      <c r="CF488" s="3415"/>
      <c r="CG488" s="3416"/>
      <c r="CH488" s="3414"/>
      <c r="CI488" s="3415"/>
      <c r="CJ488" s="3415"/>
      <c r="CK488" s="3415"/>
      <c r="CL488" s="3415"/>
      <c r="CM488" s="3415"/>
      <c r="CN488" s="3415"/>
      <c r="CO488" s="3416"/>
      <c r="CP488" s="3414"/>
      <c r="CQ488" s="3415"/>
      <c r="CR488" s="3415"/>
      <c r="CS488" s="3415"/>
      <c r="CT488" s="3415"/>
      <c r="CU488" s="3415"/>
      <c r="CV488" s="3415"/>
      <c r="CW488" s="3416"/>
      <c r="CX488" s="3414"/>
      <c r="CY488" s="3415"/>
      <c r="CZ488" s="3415"/>
      <c r="DA488" s="3415"/>
      <c r="DB488" s="3415"/>
      <c r="DC488" s="3415"/>
      <c r="DD488" s="3415"/>
      <c r="DE488" s="3416"/>
      <c r="DF488" s="3416"/>
      <c r="DG488" s="3907" t="s">
        <v>724</v>
      </c>
      <c r="DH488" s="3656"/>
      <c r="DI488" s="3908"/>
      <c r="DJ488" s="3908" t="str">
        <f>IF(T488="","",T488)</f>
        <v>Источник тепловой энергии  </v>
      </c>
      <c r="DK488" s="3908"/>
      <c r="DL488" s="3908"/>
    </row>
    <row s="15213" customFormat="1" customHeight="1" ht="47.25">
      <c r="A489" s="3896"/>
      <c r="B489" s="3896"/>
      <c r="C489" s="3896"/>
      <c r="D489" s="3896"/>
      <c r="E489" s="3897"/>
      <c r="F489" s="3897" t="s">
        <v>140</v>
      </c>
      <c r="G489" s="3897"/>
      <c r="H489" s="3897"/>
      <c r="I489" s="3910" t="str">
        <f>S488&amp;".1"</f>
        <v>2.11.1.1.1</v>
      </c>
      <c r="J489" s="3896"/>
      <c r="K489" s="3896"/>
      <c r="L489" s="3899" t="s">
        <v>725</v>
      </c>
      <c r="M489" s="3647"/>
      <c r="N489" s="3911"/>
      <c r="O489" s="3911"/>
      <c r="P489" s="3912">
        <v>1</v>
      </c>
      <c r="Q489" s="3912"/>
      <c r="R489" s="3913"/>
      <c r="S489" s="3904" t="str">
        <f>$I489</f>
        <v>2.11.1.1.1</v>
      </c>
      <c r="T489" s="3914" t="s">
        <v>726</v>
      </c>
      <c r="U489" s="3906"/>
      <c r="V489" s="3419"/>
      <c r="W489" s="3420"/>
      <c r="X489" s="3420"/>
      <c r="Y489" s="3420"/>
      <c r="Z489" s="3420"/>
      <c r="AA489" s="3420"/>
      <c r="AB489" s="3420"/>
      <c r="AC489" s="3421"/>
      <c r="AD489" s="3419" t="s">
        <v>768</v>
      </c>
      <c r="AE489" s="3420"/>
      <c r="AF489" s="3420"/>
      <c r="AG489" s="3420"/>
      <c r="AH489" s="3420"/>
      <c r="AI489" s="3420"/>
      <c r="AJ489" s="3420"/>
      <c r="AK489" s="3420"/>
      <c r="AL489" s="3419"/>
      <c r="AM489" s="3420"/>
      <c r="AN489" s="3420"/>
      <c r="AO489" s="3420"/>
      <c r="AP489" s="3420"/>
      <c r="AQ489" s="3420"/>
      <c r="AR489" s="3420"/>
      <c r="AS489" s="3421"/>
      <c r="AT489" s="3419"/>
      <c r="AU489" s="3420"/>
      <c r="AV489" s="3420"/>
      <c r="AW489" s="3420"/>
      <c r="AX489" s="3420"/>
      <c r="AY489" s="3420"/>
      <c r="AZ489" s="3420"/>
      <c r="BA489" s="3421"/>
      <c r="BB489" s="3419"/>
      <c r="BC489" s="3420"/>
      <c r="BD489" s="3420"/>
      <c r="BE489" s="3420"/>
      <c r="BF489" s="3420"/>
      <c r="BG489" s="3420"/>
      <c r="BH489" s="3420"/>
      <c r="BI489" s="3421"/>
      <c r="BJ489" s="3419"/>
      <c r="BK489" s="3420"/>
      <c r="BL489" s="3420"/>
      <c r="BM489" s="3420"/>
      <c r="BN489" s="3420"/>
      <c r="BO489" s="3420"/>
      <c r="BP489" s="3420"/>
      <c r="BQ489" s="3421"/>
      <c r="BR489" s="3419"/>
      <c r="BS489" s="3420"/>
      <c r="BT489" s="3420"/>
      <c r="BU489" s="3420"/>
      <c r="BV489" s="3420"/>
      <c r="BW489" s="3420"/>
      <c r="BX489" s="3420"/>
      <c r="BY489" s="3421"/>
      <c r="BZ489" s="3419"/>
      <c r="CA489" s="3420"/>
      <c r="CB489" s="3420"/>
      <c r="CC489" s="3420"/>
      <c r="CD489" s="3420"/>
      <c r="CE489" s="3420"/>
      <c r="CF489" s="3420"/>
      <c r="CG489" s="3421"/>
      <c r="CH489" s="3419"/>
      <c r="CI489" s="3420"/>
      <c r="CJ489" s="3420"/>
      <c r="CK489" s="3420"/>
      <c r="CL489" s="3420"/>
      <c r="CM489" s="3420"/>
      <c r="CN489" s="3420"/>
      <c r="CO489" s="3421"/>
      <c r="CP489" s="3419"/>
      <c r="CQ489" s="3420"/>
      <c r="CR489" s="3420"/>
      <c r="CS489" s="3420"/>
      <c r="CT489" s="3420"/>
      <c r="CU489" s="3420"/>
      <c r="CV489" s="3420"/>
      <c r="CW489" s="3421"/>
      <c r="CX489" s="3419"/>
      <c r="CY489" s="3420"/>
      <c r="CZ489" s="3420"/>
      <c r="DA489" s="3420"/>
      <c r="DB489" s="3420"/>
      <c r="DC489" s="3420"/>
      <c r="DD489" s="3420"/>
      <c r="DE489" s="3421"/>
      <c r="DF489" s="3421"/>
      <c r="DG489" s="3907" t="s">
        <v>727</v>
      </c>
      <c r="DH489" s="3656"/>
      <c r="DI489" s="3908"/>
      <c r="DJ489" s="3908" t="str">
        <f>IF(T489="","",T489)</f>
        <v>Схема подключения теплопотребляющей установки к коллектору источника тепловой энергии</v>
      </c>
      <c r="DK489" s="3908"/>
      <c r="DL489" s="3908"/>
    </row>
    <row s="15214" customFormat="1" customHeight="1" ht="21">
      <c r="A490" s="3896"/>
      <c r="B490" s="3896"/>
      <c r="C490" s="3896"/>
      <c r="D490" s="3896"/>
      <c r="E490" s="3897"/>
      <c r="F490" s="3897" t="s">
        <v>140</v>
      </c>
      <c r="G490" s="3897"/>
      <c r="H490" s="3897"/>
      <c r="I490" s="3916"/>
      <c r="J490" s="3910" t="str">
        <f>I489&amp;".1"</f>
        <v>2.11.1.1.1.1</v>
      </c>
      <c r="K490" s="3896"/>
      <c r="L490" s="3899" t="s">
        <v>728</v>
      </c>
      <c r="M490" s="3647"/>
      <c r="N490" s="3647"/>
      <c r="O490" s="3911"/>
      <c r="P490" s="3912"/>
      <c r="Q490" s="3912">
        <v>1</v>
      </c>
      <c r="R490" s="3917"/>
      <c r="S490" s="3904" t="str">
        <f>$J490</f>
        <v>2.11.1.1.1.1</v>
      </c>
      <c r="T490" s="3918" t="s">
        <v>729</v>
      </c>
      <c r="U490" s="3906"/>
      <c r="V490" s="3419"/>
      <c r="W490" s="3420"/>
      <c r="X490" s="3420"/>
      <c r="Y490" s="3420"/>
      <c r="Z490" s="3420"/>
      <c r="AA490" s="3420"/>
      <c r="AB490" s="3420"/>
      <c r="AC490" s="3421"/>
      <c r="AD490" s="3419" t="s">
        <v>772</v>
      </c>
      <c r="AE490" s="3420"/>
      <c r="AF490" s="3420"/>
      <c r="AG490" s="3420"/>
      <c r="AH490" s="3420"/>
      <c r="AI490" s="3420"/>
      <c r="AJ490" s="3420"/>
      <c r="AK490" s="3420"/>
      <c r="AL490" s="3419"/>
      <c r="AM490" s="3420"/>
      <c r="AN490" s="3420"/>
      <c r="AO490" s="3420"/>
      <c r="AP490" s="3420"/>
      <c r="AQ490" s="3420"/>
      <c r="AR490" s="3420"/>
      <c r="AS490" s="3421"/>
      <c r="AT490" s="3419"/>
      <c r="AU490" s="3420"/>
      <c r="AV490" s="3420"/>
      <c r="AW490" s="3420"/>
      <c r="AX490" s="3420"/>
      <c r="AY490" s="3420"/>
      <c r="AZ490" s="3420"/>
      <c r="BA490" s="3421"/>
      <c r="BB490" s="3419"/>
      <c r="BC490" s="3420"/>
      <c r="BD490" s="3420"/>
      <c r="BE490" s="3420"/>
      <c r="BF490" s="3420"/>
      <c r="BG490" s="3420"/>
      <c r="BH490" s="3420"/>
      <c r="BI490" s="3421"/>
      <c r="BJ490" s="3419"/>
      <c r="BK490" s="3420"/>
      <c r="BL490" s="3420"/>
      <c r="BM490" s="3420"/>
      <c r="BN490" s="3420"/>
      <c r="BO490" s="3420"/>
      <c r="BP490" s="3420"/>
      <c r="BQ490" s="3421"/>
      <c r="BR490" s="3419"/>
      <c r="BS490" s="3420"/>
      <c r="BT490" s="3420"/>
      <c r="BU490" s="3420"/>
      <c r="BV490" s="3420"/>
      <c r="BW490" s="3420"/>
      <c r="BX490" s="3420"/>
      <c r="BY490" s="3421"/>
      <c r="BZ490" s="3419"/>
      <c r="CA490" s="3420"/>
      <c r="CB490" s="3420"/>
      <c r="CC490" s="3420"/>
      <c r="CD490" s="3420"/>
      <c r="CE490" s="3420"/>
      <c r="CF490" s="3420"/>
      <c r="CG490" s="3421"/>
      <c r="CH490" s="3419"/>
      <c r="CI490" s="3420"/>
      <c r="CJ490" s="3420"/>
      <c r="CK490" s="3420"/>
      <c r="CL490" s="3420"/>
      <c r="CM490" s="3420"/>
      <c r="CN490" s="3420"/>
      <c r="CO490" s="3421"/>
      <c r="CP490" s="3419"/>
      <c r="CQ490" s="3420"/>
      <c r="CR490" s="3420"/>
      <c r="CS490" s="3420"/>
      <c r="CT490" s="3420"/>
      <c r="CU490" s="3420"/>
      <c r="CV490" s="3420"/>
      <c r="CW490" s="3421"/>
      <c r="CX490" s="3419"/>
      <c r="CY490" s="3420"/>
      <c r="CZ490" s="3420"/>
      <c r="DA490" s="3420"/>
      <c r="DB490" s="3420"/>
      <c r="DC490" s="3420"/>
      <c r="DD490" s="3420"/>
      <c r="DE490" s="3421"/>
      <c r="DF490" s="3421"/>
      <c r="DG490" s="3907" t="s">
        <v>730</v>
      </c>
      <c r="DH490" s="3656"/>
      <c r="DI490" s="3908"/>
      <c r="DJ490" s="3908" t="str">
        <f>IF(T490="","",T490)</f>
        <v>Группа потребителей</v>
      </c>
      <c r="DK490" s="3908"/>
      <c r="DL490" s="3908"/>
    </row>
    <row s="15215" customFormat="1" customHeight="1" ht="21">
      <c r="A491" s="3896"/>
      <c r="B491" s="3896"/>
      <c r="C491" s="3896"/>
      <c r="D491" s="3896"/>
      <c r="E491" s="3897"/>
      <c r="F491" s="3897" t="s">
        <v>140</v>
      </c>
      <c r="G491" s="3897"/>
      <c r="H491" s="3897"/>
      <c r="I491" s="3916"/>
      <c r="J491" s="3916"/>
      <c r="K491" s="3910" t="str">
        <f>J490&amp;".1"</f>
        <v>2.11.1.1.1.1.1</v>
      </c>
      <c r="L491" s="3899" t="s">
        <v>731</v>
      </c>
      <c r="M491" s="3647"/>
      <c r="N491" s="3647"/>
      <c r="O491" s="3647"/>
      <c r="P491" s="3912"/>
      <c r="Q491" s="3912"/>
      <c r="R491" s="3917">
        <v>1</v>
      </c>
      <c r="S491" s="3904" t="str">
        <f>$K491</f>
        <v>2.11.1.1.1.1.1</v>
      </c>
      <c r="T491" s="3920" t="s">
        <v>770</v>
      </c>
      <c r="U491" s="3906"/>
      <c r="V491" s="3422"/>
      <c r="W491" s="3423"/>
      <c r="X491" s="3422"/>
      <c r="Y491" s="3424"/>
      <c r="Z491" s="3425"/>
      <c r="AA491" s="2871" t="s">
        <v>61</v>
      </c>
      <c r="AB491" s="3425"/>
      <c r="AC491" s="2871" t="s">
        <v>61</v>
      </c>
      <c r="AD491" s="3422">
        <v>3804.36</v>
      </c>
      <c r="AE491" s="3423"/>
      <c r="AF491" s="3422"/>
      <c r="AG491" s="3424"/>
      <c r="AH491" s="3425">
        <v>45292</v>
      </c>
      <c r="AI491" s="2871" t="s">
        <v>61</v>
      </c>
      <c r="AJ491" s="3425">
        <v>45473</v>
      </c>
      <c r="AK491" s="2871" t="s">
        <v>61</v>
      </c>
      <c r="AL491" s="3422">
        <v>4000</v>
      </c>
      <c r="AM491" s="3423"/>
      <c r="AN491" s="3422"/>
      <c r="AO491" s="3424"/>
      <c r="AP491" s="3425">
        <v>45474</v>
      </c>
      <c r="AQ491" s="2871" t="s">
        <v>61</v>
      </c>
      <c r="AR491" s="3425">
        <v>45657</v>
      </c>
      <c r="AS491" s="2871" t="s">
        <v>61</v>
      </c>
      <c r="AT491" s="3422">
        <v>4000</v>
      </c>
      <c r="AU491" s="3423"/>
      <c r="AV491" s="3422"/>
      <c r="AW491" s="3424"/>
      <c r="AX491" s="3425">
        <v>45658</v>
      </c>
      <c r="AY491" s="2871" t="s">
        <v>61</v>
      </c>
      <c r="AZ491" s="3425">
        <v>45838</v>
      </c>
      <c r="BA491" s="2871" t="s">
        <v>61</v>
      </c>
      <c r="BB491" s="3422">
        <v>4168</v>
      </c>
      <c r="BC491" s="3423"/>
      <c r="BD491" s="3422"/>
      <c r="BE491" s="3424"/>
      <c r="BF491" s="3425">
        <v>45839</v>
      </c>
      <c r="BG491" s="2871" t="s">
        <v>61</v>
      </c>
      <c r="BH491" s="3425">
        <v>46022</v>
      </c>
      <c r="BI491" s="2871" t="s">
        <v>61</v>
      </c>
      <c r="BJ491" s="3422">
        <v>4168</v>
      </c>
      <c r="BK491" s="3423"/>
      <c r="BL491" s="3422"/>
      <c r="BM491" s="3424"/>
      <c r="BN491" s="3425">
        <v>46023</v>
      </c>
      <c r="BO491" s="2871" t="s">
        <v>61</v>
      </c>
      <c r="BP491" s="3425">
        <v>46203</v>
      </c>
      <c r="BQ491" s="2871" t="s">
        <v>61</v>
      </c>
      <c r="BR491" s="3422">
        <v>4334.72</v>
      </c>
      <c r="BS491" s="3423"/>
      <c r="BT491" s="3422"/>
      <c r="BU491" s="3424"/>
      <c r="BV491" s="3425">
        <v>46204</v>
      </c>
      <c r="BW491" s="2871" t="s">
        <v>61</v>
      </c>
      <c r="BX491" s="3425">
        <v>46387</v>
      </c>
      <c r="BY491" s="2871" t="s">
        <v>61</v>
      </c>
      <c r="BZ491" s="3422">
        <v>4334.72</v>
      </c>
      <c r="CA491" s="3423"/>
      <c r="CB491" s="3422"/>
      <c r="CC491" s="3424"/>
      <c r="CD491" s="3425">
        <v>46388</v>
      </c>
      <c r="CE491" s="2871" t="s">
        <v>61</v>
      </c>
      <c r="CF491" s="3425">
        <v>46568</v>
      </c>
      <c r="CG491" s="2871" t="s">
        <v>61</v>
      </c>
      <c r="CH491" s="3422">
        <v>4508.11</v>
      </c>
      <c r="CI491" s="3423"/>
      <c r="CJ491" s="3422"/>
      <c r="CK491" s="3424"/>
      <c r="CL491" s="3425">
        <v>46569</v>
      </c>
      <c r="CM491" s="2871" t="s">
        <v>61</v>
      </c>
      <c r="CN491" s="3425">
        <v>46752</v>
      </c>
      <c r="CO491" s="2871" t="s">
        <v>61</v>
      </c>
      <c r="CP491" s="3422">
        <v>4508.11</v>
      </c>
      <c r="CQ491" s="3423"/>
      <c r="CR491" s="3422"/>
      <c r="CS491" s="3424"/>
      <c r="CT491" s="3425">
        <v>46753</v>
      </c>
      <c r="CU491" s="2871" t="s">
        <v>61</v>
      </c>
      <c r="CV491" s="3425">
        <v>46934</v>
      </c>
      <c r="CW491" s="2871" t="s">
        <v>61</v>
      </c>
      <c r="CX491" s="3422">
        <v>4688.43</v>
      </c>
      <c r="CY491" s="3423"/>
      <c r="CZ491" s="3422"/>
      <c r="DA491" s="3424"/>
      <c r="DB491" s="3425">
        <v>46935</v>
      </c>
      <c r="DC491" s="2871" t="s">
        <v>61</v>
      </c>
      <c r="DD491" s="3425">
        <v>47118</v>
      </c>
      <c r="DE491" s="2871" t="s">
        <v>61</v>
      </c>
      <c r="DF491" s="3423"/>
      <c r="DG491" s="3921" t="s">
        <v>732</v>
      </c>
      <c r="DH491" s="3656">
        <f>STRCHECKDATE(V492:DF492)</f>
      </c>
      <c r="DI491" s="3908"/>
      <c r="DJ491" s="3908" t="str">
        <f>IF(T491="","",T491)</f>
        <v>вода</v>
      </c>
      <c r="DK491" s="3908"/>
      <c r="DL491" s="3908"/>
    </row>
    <row s="15216" customFormat="1" customHeight="1" ht="0.75">
      <c r="A492" s="3896"/>
      <c r="B492" s="3896"/>
      <c r="C492" s="3896"/>
      <c r="D492" s="3896"/>
      <c r="E492" s="3897"/>
      <c r="F492" s="3897" t="s">
        <v>140</v>
      </c>
      <c r="G492" s="3897"/>
      <c r="H492" s="3897"/>
      <c r="I492" s="3916"/>
      <c r="J492" s="3916"/>
      <c r="K492" s="3910"/>
      <c r="L492" s="3899"/>
      <c r="M492" s="3647"/>
      <c r="N492" s="3647"/>
      <c r="O492" s="3647"/>
      <c r="P492" s="3912"/>
      <c r="Q492" s="3912"/>
      <c r="R492" s="3917"/>
      <c r="S492" s="3923"/>
      <c r="T492" s="3906"/>
      <c r="U492" s="3906"/>
      <c r="V492" s="3423"/>
      <c r="W492" s="3423"/>
      <c r="X492" s="3423"/>
      <c r="Y492" s="3427" t="str">
        <f>Z491&amp;"-"&amp;AB491</f>
        <v>-</v>
      </c>
      <c r="Z492" s="3428"/>
      <c r="AA492" s="2871"/>
      <c r="AB492" s="3428"/>
      <c r="AC492" s="2871"/>
      <c r="AD492" s="3423"/>
      <c r="AE492" s="3423"/>
      <c r="AF492" s="3423"/>
      <c r="AG492" s="3427" t="str">
        <f>AH491&amp;"-"&amp;AJ491</f>
        <v>45292-45473</v>
      </c>
      <c r="AH492" s="3428"/>
      <c r="AI492" s="2871"/>
      <c r="AJ492" s="3428"/>
      <c r="AK492" s="2871"/>
      <c r="AL492" s="3423"/>
      <c r="AM492" s="3423"/>
      <c r="AN492" s="3423"/>
      <c r="AO492" s="3427" t="str">
        <f>AP491&amp;"-"&amp;AR491</f>
        <v>45474-45657</v>
      </c>
      <c r="AP492" s="3428"/>
      <c r="AQ492" s="2871"/>
      <c r="AR492" s="3428"/>
      <c r="AS492" s="2871"/>
      <c r="AT492" s="3423"/>
      <c r="AU492" s="3423"/>
      <c r="AV492" s="3423"/>
      <c r="AW492" s="3427" t="str">
        <f>AX491&amp;"-"&amp;AZ491</f>
        <v>45658-45838</v>
      </c>
      <c r="AX492" s="3428"/>
      <c r="AY492" s="2871"/>
      <c r="AZ492" s="3428"/>
      <c r="BA492" s="2871"/>
      <c r="BB492" s="3423"/>
      <c r="BC492" s="3423"/>
      <c r="BD492" s="3423"/>
      <c r="BE492" s="3427" t="str">
        <f>BF491&amp;"-"&amp;BH491</f>
        <v>45839-46022</v>
      </c>
      <c r="BF492" s="3428"/>
      <c r="BG492" s="2871"/>
      <c r="BH492" s="3428"/>
      <c r="BI492" s="2871"/>
      <c r="BJ492" s="3423"/>
      <c r="BK492" s="3423"/>
      <c r="BL492" s="3423"/>
      <c r="BM492" s="3427" t="str">
        <f>BN491&amp;"-"&amp;BP491</f>
        <v>46023-46203</v>
      </c>
      <c r="BN492" s="3428"/>
      <c r="BO492" s="2871"/>
      <c r="BP492" s="3428"/>
      <c r="BQ492" s="2871"/>
      <c r="BR492" s="3423"/>
      <c r="BS492" s="3423"/>
      <c r="BT492" s="3423"/>
      <c r="BU492" s="3427" t="str">
        <f>BV491&amp;"-"&amp;BX491</f>
        <v>46204-46387</v>
      </c>
      <c r="BV492" s="3428"/>
      <c r="BW492" s="2871"/>
      <c r="BX492" s="3428"/>
      <c r="BY492" s="2871"/>
      <c r="BZ492" s="3423"/>
      <c r="CA492" s="3423"/>
      <c r="CB492" s="3423"/>
      <c r="CC492" s="3427" t="str">
        <f>CD491&amp;"-"&amp;CF491</f>
        <v>46388-46568</v>
      </c>
      <c r="CD492" s="3428"/>
      <c r="CE492" s="2871"/>
      <c r="CF492" s="3428"/>
      <c r="CG492" s="2871"/>
      <c r="CH492" s="3423"/>
      <c r="CI492" s="3423"/>
      <c r="CJ492" s="3423"/>
      <c r="CK492" s="3427" t="str">
        <f>CL491&amp;"-"&amp;CN491</f>
        <v>46569-46752</v>
      </c>
      <c r="CL492" s="3428"/>
      <c r="CM492" s="2871"/>
      <c r="CN492" s="3428"/>
      <c r="CO492" s="2871"/>
      <c r="CP492" s="3423"/>
      <c r="CQ492" s="3423"/>
      <c r="CR492" s="3423"/>
      <c r="CS492" s="3427" t="str">
        <f>CT491&amp;"-"&amp;CV491</f>
        <v>46753-46934</v>
      </c>
      <c r="CT492" s="3428"/>
      <c r="CU492" s="2871"/>
      <c r="CV492" s="3428"/>
      <c r="CW492" s="2871"/>
      <c r="CX492" s="3423"/>
      <c r="CY492" s="3423"/>
      <c r="CZ492" s="3423"/>
      <c r="DA492" s="3427" t="str">
        <f>DB491&amp;"-"&amp;DD491</f>
        <v>46935-47118</v>
      </c>
      <c r="DB492" s="3428"/>
      <c r="DC492" s="2871"/>
      <c r="DD492" s="3428"/>
      <c r="DE492" s="2871"/>
      <c r="DF492" s="3423"/>
      <c r="DG492" s="3924"/>
      <c r="DH492" s="3656"/>
      <c r="DI492" s="3908"/>
      <c r="DJ492" s="3908" t="str">
        <f>IF(T492="","",T492)</f>
        <v/>
      </c>
      <c r="DK492" s="3908"/>
      <c r="DL492" s="3908"/>
    </row>
    <row s="15217" customFormat="1" customHeight="1" ht="15">
      <c r="A493" s="3896"/>
      <c r="B493" s="3896"/>
      <c r="C493" s="3896"/>
      <c r="D493" s="3896"/>
      <c r="E493" s="3897"/>
      <c r="F493" s="3897" t="s">
        <v>140</v>
      </c>
      <c r="G493" s="3897"/>
      <c r="H493" s="3897"/>
      <c r="I493" s="3916"/>
      <c r="J493" s="3910"/>
      <c r="K493" s="3896"/>
      <c r="L493" s="3899"/>
      <c r="M493" s="3647"/>
      <c r="N493" s="3647"/>
      <c r="O493" s="3911"/>
      <c r="P493" s="3912"/>
      <c r="Q493" s="3912"/>
      <c r="R493" s="3913"/>
      <c r="S493" s="15218"/>
      <c r="T493" s="15219" t="s">
        <v>733</v>
      </c>
      <c r="U493" s="15220"/>
      <c r="V493" s="15221"/>
      <c r="W493" s="15222"/>
      <c r="X493" s="15223"/>
      <c r="Y493" s="15224"/>
      <c r="Z493" s="15225"/>
      <c r="AA493" s="15226"/>
      <c r="AB493" s="15227"/>
      <c r="AC493" s="15228"/>
      <c r="AD493" s="15229"/>
      <c r="AE493" s="15230"/>
      <c r="AF493" s="15231"/>
      <c r="AG493" s="15232"/>
      <c r="AH493" s="15233"/>
      <c r="AI493" s="15234"/>
      <c r="AJ493" s="15235"/>
      <c r="AK493" s="15236"/>
      <c r="AL493" s="15237"/>
      <c r="AM493" s="15238"/>
      <c r="AN493" s="15239"/>
      <c r="AO493" s="15240"/>
      <c r="AP493" s="15241"/>
      <c r="AQ493" s="15242"/>
      <c r="AR493" s="15243"/>
      <c r="AS493" s="15244"/>
      <c r="AT493" s="15245"/>
      <c r="AU493" s="15246"/>
      <c r="AV493" s="15247"/>
      <c r="AW493" s="15248"/>
      <c r="AX493" s="15249"/>
      <c r="AY493" s="15250"/>
      <c r="AZ493" s="15251"/>
      <c r="BA493" s="15252"/>
      <c r="BB493" s="15253"/>
      <c r="BC493" s="15254"/>
      <c r="BD493" s="15255"/>
      <c r="BE493" s="15256"/>
      <c r="BF493" s="15257"/>
      <c r="BG493" s="15258"/>
      <c r="BH493" s="15259"/>
      <c r="BI493" s="15260"/>
      <c r="BJ493" s="15261"/>
      <c r="BK493" s="15262"/>
      <c r="BL493" s="15263"/>
      <c r="BM493" s="15264"/>
      <c r="BN493" s="15265"/>
      <c r="BO493" s="15266"/>
      <c r="BP493" s="15267"/>
      <c r="BQ493" s="15268"/>
      <c r="BR493" s="15269"/>
      <c r="BS493" s="15270"/>
      <c r="BT493" s="15271"/>
      <c r="BU493" s="15272"/>
      <c r="BV493" s="15273"/>
      <c r="BW493" s="15274"/>
      <c r="BX493" s="15275"/>
      <c r="BY493" s="15276"/>
      <c r="BZ493" s="15277"/>
      <c r="CA493" s="15278"/>
      <c r="CB493" s="15279"/>
      <c r="CC493" s="15280"/>
      <c r="CD493" s="15281"/>
      <c r="CE493" s="15282"/>
      <c r="CF493" s="15283"/>
      <c r="CG493" s="15284"/>
      <c r="CH493" s="15285"/>
      <c r="CI493" s="15286"/>
      <c r="CJ493" s="15287"/>
      <c r="CK493" s="15288"/>
      <c r="CL493" s="15289"/>
      <c r="CM493" s="15290"/>
      <c r="CN493" s="15291"/>
      <c r="CO493" s="15292"/>
      <c r="CP493" s="15293"/>
      <c r="CQ493" s="15294"/>
      <c r="CR493" s="15295"/>
      <c r="CS493" s="15296"/>
      <c r="CT493" s="15297"/>
      <c r="CU493" s="15298"/>
      <c r="CV493" s="15299"/>
      <c r="CW493" s="15300"/>
      <c r="CX493" s="15301"/>
      <c r="CY493" s="15302"/>
      <c r="CZ493" s="15303"/>
      <c r="DA493" s="15304"/>
      <c r="DB493" s="15305"/>
      <c r="DC493" s="15306"/>
      <c r="DD493" s="15307"/>
      <c r="DE493" s="15308"/>
      <c r="DF493" s="15309"/>
      <c r="DG493" s="4018"/>
      <c r="DH493" s="3656"/>
      <c r="DI493" s="3908"/>
      <c r="DJ493" s="3908" t="str">
        <f>IF(T493="","",T493)</f>
        <v>Добавить вид теплоносителя (параметры теплоносителя)</v>
      </c>
      <c r="DK493" s="3908"/>
      <c r="DL493" s="3908"/>
    </row>
    <row s="15310" customFormat="1" customHeight="1" ht="15">
      <c r="A494" s="3896"/>
      <c r="B494" s="3896"/>
      <c r="C494" s="3896"/>
      <c r="D494" s="3896"/>
      <c r="E494" s="3897"/>
      <c r="F494" s="3897" t="s">
        <v>140</v>
      </c>
      <c r="G494" s="3897"/>
      <c r="H494" s="3897"/>
      <c r="I494" s="3910"/>
      <c r="J494" s="3896"/>
      <c r="K494" s="3896"/>
      <c r="L494" s="3899"/>
      <c r="M494" s="3647"/>
      <c r="N494" s="3911"/>
      <c r="O494" s="3911"/>
      <c r="P494" s="3912"/>
      <c r="Q494" s="3912"/>
      <c r="R494" s="3913"/>
      <c r="S494" s="15311"/>
      <c r="T494" s="15312" t="s">
        <v>734</v>
      </c>
      <c r="U494" s="15313"/>
      <c r="V494" s="15314"/>
      <c r="W494" s="15315"/>
      <c r="X494" s="15316"/>
      <c r="Y494" s="15317"/>
      <c r="Z494" s="15318"/>
      <c r="AA494" s="15319"/>
      <c r="AB494" s="15320"/>
      <c r="AC494" s="15321"/>
      <c r="AD494" s="15322"/>
      <c r="AE494" s="15323"/>
      <c r="AF494" s="15324"/>
      <c r="AG494" s="15325"/>
      <c r="AH494" s="15326"/>
      <c r="AI494" s="15327"/>
      <c r="AJ494" s="15328"/>
      <c r="AK494" s="15329"/>
      <c r="AL494" s="15330"/>
      <c r="AM494" s="15331"/>
      <c r="AN494" s="15332"/>
      <c r="AO494" s="15333"/>
      <c r="AP494" s="15334"/>
      <c r="AQ494" s="15335"/>
      <c r="AR494" s="15336"/>
      <c r="AS494" s="15337"/>
      <c r="AT494" s="15338"/>
      <c r="AU494" s="15339"/>
      <c r="AV494" s="15340"/>
      <c r="AW494" s="15341"/>
      <c r="AX494" s="15342"/>
      <c r="AY494" s="15343"/>
      <c r="AZ494" s="15344"/>
      <c r="BA494" s="15345"/>
      <c r="BB494" s="15346"/>
      <c r="BC494" s="15347"/>
      <c r="BD494" s="15348"/>
      <c r="BE494" s="15349"/>
      <c r="BF494" s="15350"/>
      <c r="BG494" s="15351"/>
      <c r="BH494" s="15352"/>
      <c r="BI494" s="15353"/>
      <c r="BJ494" s="15354"/>
      <c r="BK494" s="15355"/>
      <c r="BL494" s="15356"/>
      <c r="BM494" s="15357"/>
      <c r="BN494" s="15358"/>
      <c r="BO494" s="15359"/>
      <c r="BP494" s="15360"/>
      <c r="BQ494" s="15361"/>
      <c r="BR494" s="15362"/>
      <c r="BS494" s="15363"/>
      <c r="BT494" s="15364"/>
      <c r="BU494" s="15365"/>
      <c r="BV494" s="15366"/>
      <c r="BW494" s="15367"/>
      <c r="BX494" s="15368"/>
      <c r="BY494" s="15369"/>
      <c r="BZ494" s="15370"/>
      <c r="CA494" s="15371"/>
      <c r="CB494" s="15372"/>
      <c r="CC494" s="15373"/>
      <c r="CD494" s="15374"/>
      <c r="CE494" s="15375"/>
      <c r="CF494" s="15376"/>
      <c r="CG494" s="15377"/>
      <c r="CH494" s="15378"/>
      <c r="CI494" s="15379"/>
      <c r="CJ494" s="15380"/>
      <c r="CK494" s="15381"/>
      <c r="CL494" s="15382"/>
      <c r="CM494" s="15383"/>
      <c r="CN494" s="15384"/>
      <c r="CO494" s="15385"/>
      <c r="CP494" s="15386"/>
      <c r="CQ494" s="15387"/>
      <c r="CR494" s="15388"/>
      <c r="CS494" s="15389"/>
      <c r="CT494" s="15390"/>
      <c r="CU494" s="15391"/>
      <c r="CV494" s="15392"/>
      <c r="CW494" s="15393"/>
      <c r="CX494" s="15394"/>
      <c r="CY494" s="15395"/>
      <c r="CZ494" s="15396"/>
      <c r="DA494" s="15397"/>
      <c r="DB494" s="15398"/>
      <c r="DC494" s="15399"/>
      <c r="DD494" s="15400"/>
      <c r="DE494" s="15401"/>
      <c r="DF494" s="15402"/>
      <c r="DG494" s="15403"/>
      <c r="DH494" s="3656"/>
      <c r="DI494" s="3908"/>
      <c r="DJ494" s="3908" t="str">
        <f>IF(T494="","",T494)</f>
        <v>Добавить группу потребителей</v>
      </c>
      <c r="DK494" s="3908"/>
      <c r="DL494" s="3908"/>
    </row>
    <row s="15404" customFormat="1" customHeight="1" ht="14.25">
      <c r="A495" s="3896"/>
      <c r="B495" s="3896"/>
      <c r="C495" s="3896"/>
      <c r="D495" s="3896"/>
      <c r="E495" s="3897"/>
      <c r="F495" s="3897" t="s">
        <v>140</v>
      </c>
      <c r="G495" s="3897"/>
      <c r="H495" s="3898"/>
      <c r="I495" s="3896"/>
      <c r="J495" s="3896"/>
      <c r="K495" s="3896"/>
      <c r="L495" s="3899"/>
      <c r="M495" s="3900"/>
      <c r="N495" s="3900"/>
      <c r="O495" s="3647"/>
      <c r="P495" s="4114"/>
      <c r="Q495" s="4115"/>
      <c r="R495" s="4116"/>
      <c r="S495" s="15405"/>
      <c r="T495" s="15406" t="s">
        <v>735</v>
      </c>
      <c r="U495" s="15407"/>
      <c r="V495" s="15408"/>
      <c r="W495" s="15409"/>
      <c r="X495" s="15410"/>
      <c r="Y495" s="15411"/>
      <c r="Z495" s="15412"/>
      <c r="AA495" s="15413"/>
      <c r="AB495" s="15414"/>
      <c r="AC495" s="15415"/>
      <c r="AD495" s="15416"/>
      <c r="AE495" s="15417"/>
      <c r="AF495" s="15418"/>
      <c r="AG495" s="15419"/>
      <c r="AH495" s="15420"/>
      <c r="AI495" s="15421"/>
      <c r="AJ495" s="15422"/>
      <c r="AK495" s="15423"/>
      <c r="AL495" s="15424"/>
      <c r="AM495" s="15425"/>
      <c r="AN495" s="15426"/>
      <c r="AO495" s="15427"/>
      <c r="AP495" s="15428"/>
      <c r="AQ495" s="15429"/>
      <c r="AR495" s="15430"/>
      <c r="AS495" s="15431"/>
      <c r="AT495" s="15432"/>
      <c r="AU495" s="15433"/>
      <c r="AV495" s="15434"/>
      <c r="AW495" s="15435"/>
      <c r="AX495" s="15436"/>
      <c r="AY495" s="15437"/>
      <c r="AZ495" s="15438"/>
      <c r="BA495" s="15439"/>
      <c r="BB495" s="15440"/>
      <c r="BC495" s="15441"/>
      <c r="BD495" s="15442"/>
      <c r="BE495" s="15443"/>
      <c r="BF495" s="15444"/>
      <c r="BG495" s="15445"/>
      <c r="BH495" s="15446"/>
      <c r="BI495" s="15447"/>
      <c r="BJ495" s="15448"/>
      <c r="BK495" s="15449"/>
      <c r="BL495" s="15450"/>
      <c r="BM495" s="15451"/>
      <c r="BN495" s="15452"/>
      <c r="BO495" s="15453"/>
      <c r="BP495" s="15454"/>
      <c r="BQ495" s="15455"/>
      <c r="BR495" s="15456"/>
      <c r="BS495" s="15457"/>
      <c r="BT495" s="15458"/>
      <c r="BU495" s="15459"/>
      <c r="BV495" s="15460"/>
      <c r="BW495" s="15461"/>
      <c r="BX495" s="15462"/>
      <c r="BY495" s="15463"/>
      <c r="BZ495" s="15464"/>
      <c r="CA495" s="15465"/>
      <c r="CB495" s="15466"/>
      <c r="CC495" s="15467"/>
      <c r="CD495" s="15468"/>
      <c r="CE495" s="15469"/>
      <c r="CF495" s="15470"/>
      <c r="CG495" s="15471"/>
      <c r="CH495" s="15472"/>
      <c r="CI495" s="15473"/>
      <c r="CJ495" s="15474"/>
      <c r="CK495" s="15475"/>
      <c r="CL495" s="15476"/>
      <c r="CM495" s="15477"/>
      <c r="CN495" s="15478"/>
      <c r="CO495" s="15479"/>
      <c r="CP495" s="15480"/>
      <c r="CQ495" s="15481"/>
      <c r="CR495" s="15482"/>
      <c r="CS495" s="15483"/>
      <c r="CT495" s="15484"/>
      <c r="CU495" s="15485"/>
      <c r="CV495" s="15486"/>
      <c r="CW495" s="15487"/>
      <c r="CX495" s="15488"/>
      <c r="CY495" s="15489"/>
      <c r="CZ495" s="15490"/>
      <c r="DA495" s="15491"/>
      <c r="DB495" s="15492"/>
      <c r="DC495" s="15493"/>
      <c r="DD495" s="15494"/>
      <c r="DE495" s="15495"/>
      <c r="DF495" s="15496"/>
      <c r="DG495" s="15497"/>
      <c r="DH495" s="3656"/>
      <c r="DI495" s="3908"/>
      <c r="DJ495" s="3908" t="str">
        <f>IF(T495="","",T495)</f>
        <v>Добавить схему подключения</v>
      </c>
      <c r="DK495" s="3908"/>
      <c r="DL495" s="3908"/>
    </row>
    <row s="15498" customFormat="1" customHeight="1" ht="21">
      <c r="A496" s="3896"/>
      <c r="B496" s="3896"/>
      <c r="C496" s="3896"/>
      <c r="D496" s="3896" t="s">
        <v>372</v>
      </c>
      <c r="E496" s="3897"/>
      <c r="F496" s="3897"/>
      <c r="G496" s="3897"/>
      <c r="H496" s="3898" t="s">
        <v>102</v>
      </c>
      <c r="I496" s="3896"/>
      <c r="J496" s="3896"/>
      <c r="K496" s="3896"/>
      <c r="L496" s="3899"/>
      <c r="M496" s="3900"/>
      <c r="N496" s="3900"/>
      <c r="O496" s="3900"/>
      <c r="P496" s="3901"/>
      <c r="Q496" s="3902"/>
      <c r="R496" s="3903"/>
      <c r="S496" s="3904" t="str">
        <f>INDEX(PT_DIFFERENTIATION_NUM_IST_TE,MATCH(D496,PT_DIFFERENTIATION_IST_TE_ID,0))</f>
        <v>2.11.1.2</v>
      </c>
      <c r="T496" s="3905" t="s">
        <v>723</v>
      </c>
      <c r="U496" s="3906"/>
      <c r="V496" s="3414"/>
      <c r="W496" s="3415"/>
      <c r="X496" s="3415"/>
      <c r="Y496" s="3415"/>
      <c r="Z496" s="3415"/>
      <c r="AA496" s="3415"/>
      <c r="AB496" s="3415"/>
      <c r="AC496" s="3416"/>
      <c r="AD496" s="3414" t="str">
        <f>INDEX(PT_DIFFERENTIATION_IST_TE,MATCH(D496,PT_DIFFERENTIATION_IST_TE_ID,0))</f>
        <v>потребители, присоединенные к тепловым сетям МУП "Водоканал- Ревда"</v>
      </c>
      <c r="AE496" s="3415"/>
      <c r="AF496" s="3415"/>
      <c r="AG496" s="3415"/>
      <c r="AH496" s="3415"/>
      <c r="AI496" s="3415"/>
      <c r="AJ496" s="3415"/>
      <c r="AK496" s="3415"/>
      <c r="AL496" s="3414"/>
      <c r="AM496" s="3415"/>
      <c r="AN496" s="3415"/>
      <c r="AO496" s="3415"/>
      <c r="AP496" s="3415"/>
      <c r="AQ496" s="3415"/>
      <c r="AR496" s="3415"/>
      <c r="AS496" s="3416"/>
      <c r="AT496" s="3414"/>
      <c r="AU496" s="3415"/>
      <c r="AV496" s="3415"/>
      <c r="AW496" s="3415"/>
      <c r="AX496" s="3415"/>
      <c r="AY496" s="3415"/>
      <c r="AZ496" s="3415"/>
      <c r="BA496" s="3416"/>
      <c r="BB496" s="3414"/>
      <c r="BC496" s="3415"/>
      <c r="BD496" s="3415"/>
      <c r="BE496" s="3415"/>
      <c r="BF496" s="3415"/>
      <c r="BG496" s="3415"/>
      <c r="BH496" s="3415"/>
      <c r="BI496" s="3416"/>
      <c r="BJ496" s="3414"/>
      <c r="BK496" s="3415"/>
      <c r="BL496" s="3415"/>
      <c r="BM496" s="3415"/>
      <c r="BN496" s="3415"/>
      <c r="BO496" s="3415"/>
      <c r="BP496" s="3415"/>
      <c r="BQ496" s="3416"/>
      <c r="BR496" s="3414"/>
      <c r="BS496" s="3415"/>
      <c r="BT496" s="3415"/>
      <c r="BU496" s="3415"/>
      <c r="BV496" s="3415"/>
      <c r="BW496" s="3415"/>
      <c r="BX496" s="3415"/>
      <c r="BY496" s="3416"/>
      <c r="BZ496" s="3414"/>
      <c r="CA496" s="3415"/>
      <c r="CB496" s="3415"/>
      <c r="CC496" s="3415"/>
      <c r="CD496" s="3415"/>
      <c r="CE496" s="3415"/>
      <c r="CF496" s="3415"/>
      <c r="CG496" s="3416"/>
      <c r="CH496" s="3414"/>
      <c r="CI496" s="3415"/>
      <c r="CJ496" s="3415"/>
      <c r="CK496" s="3415"/>
      <c r="CL496" s="3415"/>
      <c r="CM496" s="3415"/>
      <c r="CN496" s="3415"/>
      <c r="CO496" s="3416"/>
      <c r="CP496" s="3414"/>
      <c r="CQ496" s="3415"/>
      <c r="CR496" s="3415"/>
      <c r="CS496" s="3415"/>
      <c r="CT496" s="3415"/>
      <c r="CU496" s="3415"/>
      <c r="CV496" s="3415"/>
      <c r="CW496" s="3416"/>
      <c r="CX496" s="3414"/>
      <c r="CY496" s="3415"/>
      <c r="CZ496" s="3415"/>
      <c r="DA496" s="3415"/>
      <c r="DB496" s="3415"/>
      <c r="DC496" s="3415"/>
      <c r="DD496" s="3415"/>
      <c r="DE496" s="3416"/>
      <c r="DF496" s="3416"/>
      <c r="DG496" s="3907" t="s">
        <v>724</v>
      </c>
      <c r="DH496" s="3656"/>
      <c r="DI496" s="3908"/>
      <c r="DJ496" s="3908" t="str">
        <f>IF(T496="","",T496)</f>
        <v>Источник тепловой энергии  </v>
      </c>
      <c r="DK496" s="3908"/>
      <c r="DL496" s="3908"/>
    </row>
    <row s="15499" customFormat="1" customHeight="1" ht="47.25">
      <c r="A497" s="3896"/>
      <c r="B497" s="3896"/>
      <c r="C497" s="3896"/>
      <c r="D497" s="3896"/>
      <c r="E497" s="3897"/>
      <c r="F497" s="3897"/>
      <c r="G497" s="3897"/>
      <c r="H497" s="3897">
        <v>1</v>
      </c>
      <c r="I497" s="3910" t="str">
        <f>S496&amp;".1"</f>
        <v>2.11.1.2.1</v>
      </c>
      <c r="J497" s="3896"/>
      <c r="K497" s="3896"/>
      <c r="L497" s="3899" t="s">
        <v>725</v>
      </c>
      <c r="M497" s="3647"/>
      <c r="N497" s="3911"/>
      <c r="O497" s="3911"/>
      <c r="P497" s="3912">
        <v>1</v>
      </c>
      <c r="Q497" s="3912"/>
      <c r="R497" s="3913"/>
      <c r="S497" s="3904" t="str">
        <f>$I497</f>
        <v>2.11.1.2.1</v>
      </c>
      <c r="T497" s="3914" t="s">
        <v>726</v>
      </c>
      <c r="U497" s="3906"/>
      <c r="V497" s="3419"/>
      <c r="W497" s="3420"/>
      <c r="X497" s="3420"/>
      <c r="Y497" s="3420"/>
      <c r="Z497" s="3420"/>
      <c r="AA497" s="3420"/>
      <c r="AB497" s="3420"/>
      <c r="AC497" s="3421"/>
      <c r="AD497" s="3419" t="s">
        <v>768</v>
      </c>
      <c r="AE497" s="3420"/>
      <c r="AF497" s="3420"/>
      <c r="AG497" s="3420"/>
      <c r="AH497" s="3420"/>
      <c r="AI497" s="3420"/>
      <c r="AJ497" s="3420"/>
      <c r="AK497" s="3420"/>
      <c r="AL497" s="3419"/>
      <c r="AM497" s="3420"/>
      <c r="AN497" s="3420"/>
      <c r="AO497" s="3420"/>
      <c r="AP497" s="3420"/>
      <c r="AQ497" s="3420"/>
      <c r="AR497" s="3420"/>
      <c r="AS497" s="3421"/>
      <c r="AT497" s="3419"/>
      <c r="AU497" s="3420"/>
      <c r="AV497" s="3420"/>
      <c r="AW497" s="3420"/>
      <c r="AX497" s="3420"/>
      <c r="AY497" s="3420"/>
      <c r="AZ497" s="3420"/>
      <c r="BA497" s="3421"/>
      <c r="BB497" s="3419"/>
      <c r="BC497" s="3420"/>
      <c r="BD497" s="3420"/>
      <c r="BE497" s="3420"/>
      <c r="BF497" s="3420"/>
      <c r="BG497" s="3420"/>
      <c r="BH497" s="3420"/>
      <c r="BI497" s="3421"/>
      <c r="BJ497" s="3419"/>
      <c r="BK497" s="3420"/>
      <c r="BL497" s="3420"/>
      <c r="BM497" s="3420"/>
      <c r="BN497" s="3420"/>
      <c r="BO497" s="3420"/>
      <c r="BP497" s="3420"/>
      <c r="BQ497" s="3421"/>
      <c r="BR497" s="3419"/>
      <c r="BS497" s="3420"/>
      <c r="BT497" s="3420"/>
      <c r="BU497" s="3420"/>
      <c r="BV497" s="3420"/>
      <c r="BW497" s="3420"/>
      <c r="BX497" s="3420"/>
      <c r="BY497" s="3421"/>
      <c r="BZ497" s="3419"/>
      <c r="CA497" s="3420"/>
      <c r="CB497" s="3420"/>
      <c r="CC497" s="3420"/>
      <c r="CD497" s="3420"/>
      <c r="CE497" s="3420"/>
      <c r="CF497" s="3420"/>
      <c r="CG497" s="3421"/>
      <c r="CH497" s="3419"/>
      <c r="CI497" s="3420"/>
      <c r="CJ497" s="3420"/>
      <c r="CK497" s="3420"/>
      <c r="CL497" s="3420"/>
      <c r="CM497" s="3420"/>
      <c r="CN497" s="3420"/>
      <c r="CO497" s="3421"/>
      <c r="CP497" s="3419"/>
      <c r="CQ497" s="3420"/>
      <c r="CR497" s="3420"/>
      <c r="CS497" s="3420"/>
      <c r="CT497" s="3420"/>
      <c r="CU497" s="3420"/>
      <c r="CV497" s="3420"/>
      <c r="CW497" s="3421"/>
      <c r="CX497" s="3419"/>
      <c r="CY497" s="3420"/>
      <c r="CZ497" s="3420"/>
      <c r="DA497" s="3420"/>
      <c r="DB497" s="3420"/>
      <c r="DC497" s="3420"/>
      <c r="DD497" s="3420"/>
      <c r="DE497" s="3421"/>
      <c r="DF497" s="3421"/>
      <c r="DG497" s="3907" t="s">
        <v>727</v>
      </c>
      <c r="DH497" s="3656"/>
      <c r="DI497" s="3908"/>
      <c r="DJ497" s="3908" t="str">
        <f>IF(T497="","",T497)</f>
        <v>Схема подключения теплопотребляющей установки к коллектору источника тепловой энергии</v>
      </c>
      <c r="DK497" s="3908"/>
      <c r="DL497" s="3908"/>
    </row>
    <row s="15500" customFormat="1" customHeight="1" ht="21">
      <c r="A498" s="3896"/>
      <c r="B498" s="3896"/>
      <c r="C498" s="3896"/>
      <c r="D498" s="3896"/>
      <c r="E498" s="3897"/>
      <c r="F498" s="3897"/>
      <c r="G498" s="3897"/>
      <c r="H498" s="3897">
        <v>1</v>
      </c>
      <c r="I498" s="3916"/>
      <c r="J498" s="3910" t="str">
        <f>I497&amp;".1"</f>
        <v>2.11.1.2.1.1</v>
      </c>
      <c r="K498" s="3896"/>
      <c r="L498" s="3899" t="s">
        <v>728</v>
      </c>
      <c r="M498" s="3647"/>
      <c r="N498" s="3647"/>
      <c r="O498" s="3911"/>
      <c r="P498" s="3912"/>
      <c r="Q498" s="3912">
        <v>1</v>
      </c>
      <c r="R498" s="3917"/>
      <c r="S498" s="3904" t="str">
        <f>$J498</f>
        <v>2.11.1.2.1.1</v>
      </c>
      <c r="T498" s="3918" t="s">
        <v>729</v>
      </c>
      <c r="U498" s="3906"/>
      <c r="V498" s="3419"/>
      <c r="W498" s="3420"/>
      <c r="X498" s="3420"/>
      <c r="Y498" s="3420"/>
      <c r="Z498" s="3420"/>
      <c r="AA498" s="3420"/>
      <c r="AB498" s="3420"/>
      <c r="AC498" s="3421"/>
      <c r="AD498" s="3419" t="s">
        <v>772</v>
      </c>
      <c r="AE498" s="3420"/>
      <c r="AF498" s="3420"/>
      <c r="AG498" s="3420"/>
      <c r="AH498" s="3420"/>
      <c r="AI498" s="3420"/>
      <c r="AJ498" s="3420"/>
      <c r="AK498" s="3420"/>
      <c r="AL498" s="3419"/>
      <c r="AM498" s="3420"/>
      <c r="AN498" s="3420"/>
      <c r="AO498" s="3420"/>
      <c r="AP498" s="3420"/>
      <c r="AQ498" s="3420"/>
      <c r="AR498" s="3420"/>
      <c r="AS498" s="3421"/>
      <c r="AT498" s="3419"/>
      <c r="AU498" s="3420"/>
      <c r="AV498" s="3420"/>
      <c r="AW498" s="3420"/>
      <c r="AX498" s="3420"/>
      <c r="AY498" s="3420"/>
      <c r="AZ498" s="3420"/>
      <c r="BA498" s="3421"/>
      <c r="BB498" s="3419"/>
      <c r="BC498" s="3420"/>
      <c r="BD498" s="3420"/>
      <c r="BE498" s="3420"/>
      <c r="BF498" s="3420"/>
      <c r="BG498" s="3420"/>
      <c r="BH498" s="3420"/>
      <c r="BI498" s="3421"/>
      <c r="BJ498" s="3419"/>
      <c r="BK498" s="3420"/>
      <c r="BL498" s="3420"/>
      <c r="BM498" s="3420"/>
      <c r="BN498" s="3420"/>
      <c r="BO498" s="3420"/>
      <c r="BP498" s="3420"/>
      <c r="BQ498" s="3421"/>
      <c r="BR498" s="3419"/>
      <c r="BS498" s="3420"/>
      <c r="BT498" s="3420"/>
      <c r="BU498" s="3420"/>
      <c r="BV498" s="3420"/>
      <c r="BW498" s="3420"/>
      <c r="BX498" s="3420"/>
      <c r="BY498" s="3421"/>
      <c r="BZ498" s="3419"/>
      <c r="CA498" s="3420"/>
      <c r="CB498" s="3420"/>
      <c r="CC498" s="3420"/>
      <c r="CD498" s="3420"/>
      <c r="CE498" s="3420"/>
      <c r="CF498" s="3420"/>
      <c r="CG498" s="3421"/>
      <c r="CH498" s="3419"/>
      <c r="CI498" s="3420"/>
      <c r="CJ498" s="3420"/>
      <c r="CK498" s="3420"/>
      <c r="CL498" s="3420"/>
      <c r="CM498" s="3420"/>
      <c r="CN498" s="3420"/>
      <c r="CO498" s="3421"/>
      <c r="CP498" s="3419"/>
      <c r="CQ498" s="3420"/>
      <c r="CR498" s="3420"/>
      <c r="CS498" s="3420"/>
      <c r="CT498" s="3420"/>
      <c r="CU498" s="3420"/>
      <c r="CV498" s="3420"/>
      <c r="CW498" s="3421"/>
      <c r="CX498" s="3419"/>
      <c r="CY498" s="3420"/>
      <c r="CZ498" s="3420"/>
      <c r="DA498" s="3420"/>
      <c r="DB498" s="3420"/>
      <c r="DC498" s="3420"/>
      <c r="DD498" s="3420"/>
      <c r="DE498" s="3421"/>
      <c r="DF498" s="3421"/>
      <c r="DG498" s="3907" t="s">
        <v>730</v>
      </c>
      <c r="DH498" s="3656"/>
      <c r="DI498" s="3908"/>
      <c r="DJ498" s="3908" t="str">
        <f>IF(T498="","",T498)</f>
        <v>Группа потребителей</v>
      </c>
      <c r="DK498" s="3908"/>
      <c r="DL498" s="3908"/>
    </row>
    <row s="15501" customFormat="1" customHeight="1" ht="21">
      <c r="A499" s="3896"/>
      <c r="B499" s="3896"/>
      <c r="C499" s="3896"/>
      <c r="D499" s="3896"/>
      <c r="E499" s="3897"/>
      <c r="F499" s="3897"/>
      <c r="G499" s="3897"/>
      <c r="H499" s="3897">
        <v>1</v>
      </c>
      <c r="I499" s="3916"/>
      <c r="J499" s="3916"/>
      <c r="K499" s="3910" t="str">
        <f>J498&amp;".1"</f>
        <v>2.11.1.2.1.1.1</v>
      </c>
      <c r="L499" s="3899" t="s">
        <v>731</v>
      </c>
      <c r="M499" s="3647"/>
      <c r="N499" s="3647"/>
      <c r="O499" s="3647"/>
      <c r="P499" s="3912"/>
      <c r="Q499" s="3912"/>
      <c r="R499" s="3917">
        <v>1</v>
      </c>
      <c r="S499" s="3904" t="str">
        <f>$K499</f>
        <v>2.11.1.2.1.1.1</v>
      </c>
      <c r="T499" s="3920" t="s">
        <v>770</v>
      </c>
      <c r="U499" s="3906"/>
      <c r="V499" s="3422"/>
      <c r="W499" s="3423"/>
      <c r="X499" s="3422"/>
      <c r="Y499" s="3424"/>
      <c r="Z499" s="3425"/>
      <c r="AA499" s="2871" t="s">
        <v>61</v>
      </c>
      <c r="AB499" s="3425"/>
      <c r="AC499" s="2871" t="s">
        <v>61</v>
      </c>
      <c r="AD499" s="3422">
        <v>3804.36</v>
      </c>
      <c r="AE499" s="3423"/>
      <c r="AF499" s="3422"/>
      <c r="AG499" s="3424"/>
      <c r="AH499" s="3425">
        <v>45292</v>
      </c>
      <c r="AI499" s="2871" t="s">
        <v>61</v>
      </c>
      <c r="AJ499" s="3425">
        <v>45473</v>
      </c>
      <c r="AK499" s="2871" t="s">
        <v>61</v>
      </c>
      <c r="AL499" s="3422">
        <v>4000</v>
      </c>
      <c r="AM499" s="3423"/>
      <c r="AN499" s="3422"/>
      <c r="AO499" s="3424"/>
      <c r="AP499" s="3425">
        <v>45474</v>
      </c>
      <c r="AQ499" s="2871" t="s">
        <v>61</v>
      </c>
      <c r="AR499" s="3425">
        <v>45657</v>
      </c>
      <c r="AS499" s="2871" t="s">
        <v>61</v>
      </c>
      <c r="AT499" s="3422">
        <v>4000</v>
      </c>
      <c r="AU499" s="3423"/>
      <c r="AV499" s="3422"/>
      <c r="AW499" s="3424"/>
      <c r="AX499" s="3425">
        <v>45658</v>
      </c>
      <c r="AY499" s="2871" t="s">
        <v>61</v>
      </c>
      <c r="AZ499" s="3425">
        <v>45838</v>
      </c>
      <c r="BA499" s="2871" t="s">
        <v>61</v>
      </c>
      <c r="BB499" s="3422">
        <v>4168</v>
      </c>
      <c r="BC499" s="3423"/>
      <c r="BD499" s="3422"/>
      <c r="BE499" s="3424"/>
      <c r="BF499" s="3425">
        <v>45839</v>
      </c>
      <c r="BG499" s="2871" t="s">
        <v>61</v>
      </c>
      <c r="BH499" s="3425">
        <v>46022</v>
      </c>
      <c r="BI499" s="2871" t="s">
        <v>61</v>
      </c>
      <c r="BJ499" s="3422">
        <v>4168</v>
      </c>
      <c r="BK499" s="3423"/>
      <c r="BL499" s="3422"/>
      <c r="BM499" s="3424"/>
      <c r="BN499" s="3425">
        <v>46023</v>
      </c>
      <c r="BO499" s="2871" t="s">
        <v>61</v>
      </c>
      <c r="BP499" s="3425">
        <v>46203</v>
      </c>
      <c r="BQ499" s="2871" t="s">
        <v>61</v>
      </c>
      <c r="BR499" s="3422">
        <v>4334.72</v>
      </c>
      <c r="BS499" s="3423"/>
      <c r="BT499" s="3422"/>
      <c r="BU499" s="3424"/>
      <c r="BV499" s="3425">
        <v>46204</v>
      </c>
      <c r="BW499" s="2871" t="s">
        <v>61</v>
      </c>
      <c r="BX499" s="3425">
        <v>46387</v>
      </c>
      <c r="BY499" s="2871" t="s">
        <v>61</v>
      </c>
      <c r="BZ499" s="3422">
        <v>4334.72</v>
      </c>
      <c r="CA499" s="3423"/>
      <c r="CB499" s="3422"/>
      <c r="CC499" s="3424"/>
      <c r="CD499" s="3425">
        <v>46388</v>
      </c>
      <c r="CE499" s="2871" t="s">
        <v>61</v>
      </c>
      <c r="CF499" s="3425">
        <v>46568</v>
      </c>
      <c r="CG499" s="2871" t="s">
        <v>61</v>
      </c>
      <c r="CH499" s="3422">
        <v>4508.11</v>
      </c>
      <c r="CI499" s="3423"/>
      <c r="CJ499" s="3422"/>
      <c r="CK499" s="3424"/>
      <c r="CL499" s="3425">
        <v>46569</v>
      </c>
      <c r="CM499" s="2871" t="s">
        <v>61</v>
      </c>
      <c r="CN499" s="3425">
        <v>46752</v>
      </c>
      <c r="CO499" s="2871" t="s">
        <v>61</v>
      </c>
      <c r="CP499" s="3422">
        <v>4508.11</v>
      </c>
      <c r="CQ499" s="3423"/>
      <c r="CR499" s="3422"/>
      <c r="CS499" s="3424"/>
      <c r="CT499" s="3425">
        <v>46753</v>
      </c>
      <c r="CU499" s="2871" t="s">
        <v>61</v>
      </c>
      <c r="CV499" s="3425">
        <v>46934</v>
      </c>
      <c r="CW499" s="2871" t="s">
        <v>61</v>
      </c>
      <c r="CX499" s="3422">
        <v>4688.43</v>
      </c>
      <c r="CY499" s="3423"/>
      <c r="CZ499" s="3422"/>
      <c r="DA499" s="3424"/>
      <c r="DB499" s="3425">
        <v>46935</v>
      </c>
      <c r="DC499" s="2871" t="s">
        <v>61</v>
      </c>
      <c r="DD499" s="3425">
        <v>47118</v>
      </c>
      <c r="DE499" s="2871" t="s">
        <v>61</v>
      </c>
      <c r="DF499" s="3423"/>
      <c r="DG499" s="3921" t="s">
        <v>732</v>
      </c>
      <c r="DH499" s="3656">
        <f>STRCHECKDATE(V500:DF500)</f>
      </c>
      <c r="DI499" s="3908"/>
      <c r="DJ499" s="3908" t="str">
        <f>IF(T499="","",T499)</f>
        <v>вода</v>
      </c>
      <c r="DK499" s="3908"/>
      <c r="DL499" s="3908"/>
    </row>
    <row s="15502" customFormat="1" customHeight="1" ht="0.75">
      <c r="A500" s="3896"/>
      <c r="B500" s="3896"/>
      <c r="C500" s="3896"/>
      <c r="D500" s="3896"/>
      <c r="E500" s="3897"/>
      <c r="F500" s="3897"/>
      <c r="G500" s="3897"/>
      <c r="H500" s="3897">
        <v>1</v>
      </c>
      <c r="I500" s="3916"/>
      <c r="J500" s="3916"/>
      <c r="K500" s="3910"/>
      <c r="L500" s="3899"/>
      <c r="M500" s="3647"/>
      <c r="N500" s="3647"/>
      <c r="O500" s="3647"/>
      <c r="P500" s="3912"/>
      <c r="Q500" s="3912"/>
      <c r="R500" s="3917"/>
      <c r="S500" s="3923"/>
      <c r="T500" s="3906"/>
      <c r="U500" s="3906"/>
      <c r="V500" s="3423"/>
      <c r="W500" s="3423"/>
      <c r="X500" s="3423"/>
      <c r="Y500" s="3427" t="str">
        <f>Z499&amp;"-"&amp;AB499</f>
        <v>-</v>
      </c>
      <c r="Z500" s="3428"/>
      <c r="AA500" s="2871"/>
      <c r="AB500" s="3428"/>
      <c r="AC500" s="2871"/>
      <c r="AD500" s="3423"/>
      <c r="AE500" s="3423"/>
      <c r="AF500" s="3423"/>
      <c r="AG500" s="3427" t="str">
        <f>AH499&amp;"-"&amp;AJ499</f>
        <v>45292-45473</v>
      </c>
      <c r="AH500" s="3428"/>
      <c r="AI500" s="2871"/>
      <c r="AJ500" s="3428"/>
      <c r="AK500" s="2871"/>
      <c r="AL500" s="3423"/>
      <c r="AM500" s="3423"/>
      <c r="AN500" s="3423"/>
      <c r="AO500" s="3427" t="str">
        <f>AP499&amp;"-"&amp;AR499</f>
        <v>45474-45657</v>
      </c>
      <c r="AP500" s="3428"/>
      <c r="AQ500" s="2871"/>
      <c r="AR500" s="3428"/>
      <c r="AS500" s="2871"/>
      <c r="AT500" s="3423"/>
      <c r="AU500" s="3423"/>
      <c r="AV500" s="3423"/>
      <c r="AW500" s="3427" t="str">
        <f>AX499&amp;"-"&amp;AZ499</f>
        <v>45658-45838</v>
      </c>
      <c r="AX500" s="3428"/>
      <c r="AY500" s="2871"/>
      <c r="AZ500" s="3428"/>
      <c r="BA500" s="2871"/>
      <c r="BB500" s="3423"/>
      <c r="BC500" s="3423"/>
      <c r="BD500" s="3423"/>
      <c r="BE500" s="3427" t="str">
        <f>BF499&amp;"-"&amp;BH499</f>
        <v>45839-46022</v>
      </c>
      <c r="BF500" s="3428"/>
      <c r="BG500" s="2871"/>
      <c r="BH500" s="3428"/>
      <c r="BI500" s="2871"/>
      <c r="BJ500" s="3423"/>
      <c r="BK500" s="3423"/>
      <c r="BL500" s="3423"/>
      <c r="BM500" s="3427" t="str">
        <f>BN499&amp;"-"&amp;BP499</f>
        <v>46023-46203</v>
      </c>
      <c r="BN500" s="3428"/>
      <c r="BO500" s="2871"/>
      <c r="BP500" s="3428"/>
      <c r="BQ500" s="2871"/>
      <c r="BR500" s="3423"/>
      <c r="BS500" s="3423"/>
      <c r="BT500" s="3423"/>
      <c r="BU500" s="3427" t="str">
        <f>BV499&amp;"-"&amp;BX499</f>
        <v>46204-46387</v>
      </c>
      <c r="BV500" s="3428"/>
      <c r="BW500" s="2871"/>
      <c r="BX500" s="3428"/>
      <c r="BY500" s="2871"/>
      <c r="BZ500" s="3423"/>
      <c r="CA500" s="3423"/>
      <c r="CB500" s="3423"/>
      <c r="CC500" s="3427" t="str">
        <f>CD499&amp;"-"&amp;CF499</f>
        <v>46388-46568</v>
      </c>
      <c r="CD500" s="3428"/>
      <c r="CE500" s="2871"/>
      <c r="CF500" s="3428"/>
      <c r="CG500" s="2871"/>
      <c r="CH500" s="3423"/>
      <c r="CI500" s="3423"/>
      <c r="CJ500" s="3423"/>
      <c r="CK500" s="3427" t="str">
        <f>CL499&amp;"-"&amp;CN499</f>
        <v>46569-46752</v>
      </c>
      <c r="CL500" s="3428"/>
      <c r="CM500" s="2871"/>
      <c r="CN500" s="3428"/>
      <c r="CO500" s="2871"/>
      <c r="CP500" s="3423"/>
      <c r="CQ500" s="3423"/>
      <c r="CR500" s="3423"/>
      <c r="CS500" s="3427" t="str">
        <f>CT499&amp;"-"&amp;CV499</f>
        <v>46753-46934</v>
      </c>
      <c r="CT500" s="3428"/>
      <c r="CU500" s="2871"/>
      <c r="CV500" s="3428"/>
      <c r="CW500" s="2871"/>
      <c r="CX500" s="3423"/>
      <c r="CY500" s="3423"/>
      <c r="CZ500" s="3423"/>
      <c r="DA500" s="3427" t="str">
        <f>DB499&amp;"-"&amp;DD499</f>
        <v>46935-47118</v>
      </c>
      <c r="DB500" s="3428"/>
      <c r="DC500" s="2871"/>
      <c r="DD500" s="3428"/>
      <c r="DE500" s="2871"/>
      <c r="DF500" s="3423"/>
      <c r="DG500" s="3924"/>
      <c r="DH500" s="3656"/>
      <c r="DI500" s="3908"/>
      <c r="DJ500" s="3908" t="str">
        <f>IF(T500="","",T500)</f>
        <v/>
      </c>
      <c r="DK500" s="3908"/>
      <c r="DL500" s="3908"/>
    </row>
    <row s="15503" customFormat="1" customHeight="1" ht="15">
      <c r="A501" s="3896"/>
      <c r="B501" s="3896"/>
      <c r="C501" s="3896"/>
      <c r="D501" s="3896"/>
      <c r="E501" s="3897"/>
      <c r="F501" s="3897"/>
      <c r="G501" s="3897"/>
      <c r="H501" s="3897">
        <v>1</v>
      </c>
      <c r="I501" s="3916"/>
      <c r="J501" s="3910"/>
      <c r="K501" s="3896"/>
      <c r="L501" s="3899"/>
      <c r="M501" s="3647"/>
      <c r="N501" s="3647"/>
      <c r="O501" s="3911"/>
      <c r="P501" s="3912"/>
      <c r="Q501" s="3912"/>
      <c r="R501" s="3913"/>
      <c r="S501" s="15504"/>
      <c r="T501" s="15505" t="s">
        <v>733</v>
      </c>
      <c r="U501" s="15506"/>
      <c r="V501" s="15507"/>
      <c r="W501" s="15508"/>
      <c r="X501" s="15509"/>
      <c r="Y501" s="15510"/>
      <c r="Z501" s="15511"/>
      <c r="AA501" s="15512"/>
      <c r="AB501" s="15513"/>
      <c r="AC501" s="15514"/>
      <c r="AD501" s="15515"/>
      <c r="AE501" s="15516"/>
      <c r="AF501" s="15517"/>
      <c r="AG501" s="15518"/>
      <c r="AH501" s="15519"/>
      <c r="AI501" s="15520"/>
      <c r="AJ501" s="15521"/>
      <c r="AK501" s="15522"/>
      <c r="AL501" s="15523"/>
      <c r="AM501" s="15524"/>
      <c r="AN501" s="15525"/>
      <c r="AO501" s="15526"/>
      <c r="AP501" s="15527"/>
      <c r="AQ501" s="15528"/>
      <c r="AR501" s="15529"/>
      <c r="AS501" s="15530"/>
      <c r="AT501" s="15531"/>
      <c r="AU501" s="15532"/>
      <c r="AV501" s="15533"/>
      <c r="AW501" s="15534"/>
      <c r="AX501" s="15535"/>
      <c r="AY501" s="15536"/>
      <c r="AZ501" s="15537"/>
      <c r="BA501" s="15538"/>
      <c r="BB501" s="15539"/>
      <c r="BC501" s="15540"/>
      <c r="BD501" s="15541"/>
      <c r="BE501" s="15542"/>
      <c r="BF501" s="15543"/>
      <c r="BG501" s="15544"/>
      <c r="BH501" s="15545"/>
      <c r="BI501" s="15546"/>
      <c r="BJ501" s="15547"/>
      <c r="BK501" s="15548"/>
      <c r="BL501" s="15549"/>
      <c r="BM501" s="15550"/>
      <c r="BN501" s="15551"/>
      <c r="BO501" s="15552"/>
      <c r="BP501" s="15553"/>
      <c r="BQ501" s="15554"/>
      <c r="BR501" s="15555"/>
      <c r="BS501" s="15556"/>
      <c r="BT501" s="15557"/>
      <c r="BU501" s="15558"/>
      <c r="BV501" s="15559"/>
      <c r="BW501" s="15560"/>
      <c r="BX501" s="15561"/>
      <c r="BY501" s="15562"/>
      <c r="BZ501" s="15563"/>
      <c r="CA501" s="15564"/>
      <c r="CB501" s="15565"/>
      <c r="CC501" s="15566"/>
      <c r="CD501" s="15567"/>
      <c r="CE501" s="15568"/>
      <c r="CF501" s="15569"/>
      <c r="CG501" s="15570"/>
      <c r="CH501" s="15571"/>
      <c r="CI501" s="15572"/>
      <c r="CJ501" s="15573"/>
      <c r="CK501" s="15574"/>
      <c r="CL501" s="15575"/>
      <c r="CM501" s="15576"/>
      <c r="CN501" s="15577"/>
      <c r="CO501" s="15578"/>
      <c r="CP501" s="15579"/>
      <c r="CQ501" s="15580"/>
      <c r="CR501" s="15581"/>
      <c r="CS501" s="15582"/>
      <c r="CT501" s="15583"/>
      <c r="CU501" s="15584"/>
      <c r="CV501" s="15585"/>
      <c r="CW501" s="15586"/>
      <c r="CX501" s="15587"/>
      <c r="CY501" s="15588"/>
      <c r="CZ501" s="15589"/>
      <c r="DA501" s="15590"/>
      <c r="DB501" s="15591"/>
      <c r="DC501" s="15592"/>
      <c r="DD501" s="15593"/>
      <c r="DE501" s="15594"/>
      <c r="DF501" s="15595"/>
      <c r="DG501" s="4018"/>
      <c r="DH501" s="3656"/>
      <c r="DI501" s="3908"/>
      <c r="DJ501" s="3908" t="str">
        <f>IF(T501="","",T501)</f>
        <v>Добавить вид теплоносителя (параметры теплоносителя)</v>
      </c>
      <c r="DK501" s="3908"/>
      <c r="DL501" s="3908"/>
    </row>
    <row s="15596" customFormat="1" customHeight="1" ht="15">
      <c r="A502" s="3896"/>
      <c r="B502" s="3896"/>
      <c r="C502" s="3896"/>
      <c r="D502" s="3896"/>
      <c r="E502" s="3897"/>
      <c r="F502" s="3897"/>
      <c r="G502" s="3897"/>
      <c r="H502" s="3897">
        <v>1</v>
      </c>
      <c r="I502" s="3910"/>
      <c r="J502" s="3896"/>
      <c r="K502" s="3896"/>
      <c r="L502" s="3899"/>
      <c r="M502" s="3647"/>
      <c r="N502" s="3911"/>
      <c r="O502" s="3911"/>
      <c r="P502" s="3912"/>
      <c r="Q502" s="3912"/>
      <c r="R502" s="3913"/>
      <c r="S502" s="15597"/>
      <c r="T502" s="15598" t="s">
        <v>734</v>
      </c>
      <c r="U502" s="15599"/>
      <c r="V502" s="15600"/>
      <c r="W502" s="15601"/>
      <c r="X502" s="15602"/>
      <c r="Y502" s="15603"/>
      <c r="Z502" s="15604"/>
      <c r="AA502" s="15605"/>
      <c r="AB502" s="15606"/>
      <c r="AC502" s="15607"/>
      <c r="AD502" s="15608"/>
      <c r="AE502" s="15609"/>
      <c r="AF502" s="15610"/>
      <c r="AG502" s="15611"/>
      <c r="AH502" s="15612"/>
      <c r="AI502" s="15613"/>
      <c r="AJ502" s="15614"/>
      <c r="AK502" s="15615"/>
      <c r="AL502" s="15616"/>
      <c r="AM502" s="15617"/>
      <c r="AN502" s="15618"/>
      <c r="AO502" s="15619"/>
      <c r="AP502" s="15620"/>
      <c r="AQ502" s="15621"/>
      <c r="AR502" s="15622"/>
      <c r="AS502" s="15623"/>
      <c r="AT502" s="15624"/>
      <c r="AU502" s="15625"/>
      <c r="AV502" s="15626"/>
      <c r="AW502" s="15627"/>
      <c r="AX502" s="15628"/>
      <c r="AY502" s="15629"/>
      <c r="AZ502" s="15630"/>
      <c r="BA502" s="15631"/>
      <c r="BB502" s="15632"/>
      <c r="BC502" s="15633"/>
      <c r="BD502" s="15634"/>
      <c r="BE502" s="15635"/>
      <c r="BF502" s="15636"/>
      <c r="BG502" s="15637"/>
      <c r="BH502" s="15638"/>
      <c r="BI502" s="15639"/>
      <c r="BJ502" s="15640"/>
      <c r="BK502" s="15641"/>
      <c r="BL502" s="15642"/>
      <c r="BM502" s="15643"/>
      <c r="BN502" s="15644"/>
      <c r="BO502" s="15645"/>
      <c r="BP502" s="15646"/>
      <c r="BQ502" s="15647"/>
      <c r="BR502" s="15648"/>
      <c r="BS502" s="15649"/>
      <c r="BT502" s="15650"/>
      <c r="BU502" s="15651"/>
      <c r="BV502" s="15652"/>
      <c r="BW502" s="15653"/>
      <c r="BX502" s="15654"/>
      <c r="BY502" s="15655"/>
      <c r="BZ502" s="15656"/>
      <c r="CA502" s="15657"/>
      <c r="CB502" s="15658"/>
      <c r="CC502" s="15659"/>
      <c r="CD502" s="15660"/>
      <c r="CE502" s="15661"/>
      <c r="CF502" s="15662"/>
      <c r="CG502" s="15663"/>
      <c r="CH502" s="15664"/>
      <c r="CI502" s="15665"/>
      <c r="CJ502" s="15666"/>
      <c r="CK502" s="15667"/>
      <c r="CL502" s="15668"/>
      <c r="CM502" s="15669"/>
      <c r="CN502" s="15670"/>
      <c r="CO502" s="15671"/>
      <c r="CP502" s="15672"/>
      <c r="CQ502" s="15673"/>
      <c r="CR502" s="15674"/>
      <c r="CS502" s="15675"/>
      <c r="CT502" s="15676"/>
      <c r="CU502" s="15677"/>
      <c r="CV502" s="15678"/>
      <c r="CW502" s="15679"/>
      <c r="CX502" s="15680"/>
      <c r="CY502" s="15681"/>
      <c r="CZ502" s="15682"/>
      <c r="DA502" s="15683"/>
      <c r="DB502" s="15684"/>
      <c r="DC502" s="15685"/>
      <c r="DD502" s="15686"/>
      <c r="DE502" s="15687"/>
      <c r="DF502" s="15688"/>
      <c r="DG502" s="15689"/>
      <c r="DH502" s="3656"/>
      <c r="DI502" s="3908"/>
      <c r="DJ502" s="3908" t="str">
        <f>IF(T502="","",T502)</f>
        <v>Добавить группу потребителей</v>
      </c>
      <c r="DK502" s="3908"/>
      <c r="DL502" s="3908"/>
    </row>
    <row s="15690" customFormat="1" customHeight="1" ht="14.25">
      <c r="A503" s="3896"/>
      <c r="B503" s="3896"/>
      <c r="C503" s="3896"/>
      <c r="D503" s="3896"/>
      <c r="E503" s="3897"/>
      <c r="F503" s="3897"/>
      <c r="G503" s="3897"/>
      <c r="H503" s="3898">
        <v>1</v>
      </c>
      <c r="I503" s="3896"/>
      <c r="J503" s="3896"/>
      <c r="K503" s="3896"/>
      <c r="L503" s="3899"/>
      <c r="M503" s="3900"/>
      <c r="N503" s="3900"/>
      <c r="O503" s="3647"/>
      <c r="P503" s="4114"/>
      <c r="Q503" s="4115"/>
      <c r="R503" s="4116"/>
      <c r="S503" s="15691"/>
      <c r="T503" s="15692" t="s">
        <v>735</v>
      </c>
      <c r="U503" s="15693"/>
      <c r="V503" s="15694"/>
      <c r="W503" s="15695"/>
      <c r="X503" s="15696"/>
      <c r="Y503" s="15697"/>
      <c r="Z503" s="15698"/>
      <c r="AA503" s="15699"/>
      <c r="AB503" s="15700"/>
      <c r="AC503" s="15701"/>
      <c r="AD503" s="15702"/>
      <c r="AE503" s="15703"/>
      <c r="AF503" s="15704"/>
      <c r="AG503" s="15705"/>
      <c r="AH503" s="15706"/>
      <c r="AI503" s="15707"/>
      <c r="AJ503" s="15708"/>
      <c r="AK503" s="15709"/>
      <c r="AL503" s="15710"/>
      <c r="AM503" s="15711"/>
      <c r="AN503" s="15712"/>
      <c r="AO503" s="15713"/>
      <c r="AP503" s="15714"/>
      <c r="AQ503" s="15715"/>
      <c r="AR503" s="15716"/>
      <c r="AS503" s="15717"/>
      <c r="AT503" s="15718"/>
      <c r="AU503" s="15719"/>
      <c r="AV503" s="15720"/>
      <c r="AW503" s="15721"/>
      <c r="AX503" s="15722"/>
      <c r="AY503" s="15723"/>
      <c r="AZ503" s="15724"/>
      <c r="BA503" s="15725"/>
      <c r="BB503" s="15726"/>
      <c r="BC503" s="15727"/>
      <c r="BD503" s="15728"/>
      <c r="BE503" s="15729"/>
      <c r="BF503" s="15730"/>
      <c r="BG503" s="15731"/>
      <c r="BH503" s="15732"/>
      <c r="BI503" s="15733"/>
      <c r="BJ503" s="15734"/>
      <c r="BK503" s="15735"/>
      <c r="BL503" s="15736"/>
      <c r="BM503" s="15737"/>
      <c r="BN503" s="15738"/>
      <c r="BO503" s="15739"/>
      <c r="BP503" s="15740"/>
      <c r="BQ503" s="15741"/>
      <c r="BR503" s="15742"/>
      <c r="BS503" s="15743"/>
      <c r="BT503" s="15744"/>
      <c r="BU503" s="15745"/>
      <c r="BV503" s="15746"/>
      <c r="BW503" s="15747"/>
      <c r="BX503" s="15748"/>
      <c r="BY503" s="15749"/>
      <c r="BZ503" s="15750"/>
      <c r="CA503" s="15751"/>
      <c r="CB503" s="15752"/>
      <c r="CC503" s="15753"/>
      <c r="CD503" s="15754"/>
      <c r="CE503" s="15755"/>
      <c r="CF503" s="15756"/>
      <c r="CG503" s="15757"/>
      <c r="CH503" s="15758"/>
      <c r="CI503" s="15759"/>
      <c r="CJ503" s="15760"/>
      <c r="CK503" s="15761"/>
      <c r="CL503" s="15762"/>
      <c r="CM503" s="15763"/>
      <c r="CN503" s="15764"/>
      <c r="CO503" s="15765"/>
      <c r="CP503" s="15766"/>
      <c r="CQ503" s="15767"/>
      <c r="CR503" s="15768"/>
      <c r="CS503" s="15769"/>
      <c r="CT503" s="15770"/>
      <c r="CU503" s="15771"/>
      <c r="CV503" s="15772"/>
      <c r="CW503" s="15773"/>
      <c r="CX503" s="15774"/>
      <c r="CY503" s="15775"/>
      <c r="CZ503" s="15776"/>
      <c r="DA503" s="15777"/>
      <c r="DB503" s="15778"/>
      <c r="DC503" s="15779"/>
      <c r="DD503" s="15780"/>
      <c r="DE503" s="15781"/>
      <c r="DF503" s="15782"/>
      <c r="DG503" s="15783"/>
      <c r="DH503" s="3656"/>
      <c r="DI503" s="3908"/>
      <c r="DJ503" s="3908" t="str">
        <f>IF(T503="","",T503)</f>
        <v>Добавить схему подключения</v>
      </c>
      <c r="DK503" s="3908"/>
      <c r="DL503" s="3908"/>
    </row>
    <row s="15784" customFormat="1" customHeight="1" ht="0.75">
      <c r="A504" s="4502"/>
      <c r="B504" s="4502"/>
      <c r="C504" s="4502"/>
      <c r="D504" s="4502"/>
      <c r="E504" s="3897"/>
      <c r="F504" s="3897" t="s">
        <v>140</v>
      </c>
      <c r="G504" s="3898"/>
      <c r="H504" s="4502"/>
      <c r="I504" s="4502"/>
      <c r="J504" s="4502"/>
      <c r="K504" s="4502"/>
      <c r="L504" s="4503"/>
      <c r="M504" s="4504"/>
      <c r="N504" s="4504"/>
      <c r="O504" s="3656"/>
      <c r="P504" s="4505"/>
      <c r="Q504" s="4506"/>
      <c r="R504" s="4505"/>
      <c r="S504" s="4507"/>
      <c r="T504" s="4508" t="s">
        <v>250</v>
      </c>
      <c r="U504" s="3645"/>
      <c r="V504" s="3645"/>
      <c r="W504" s="3645"/>
      <c r="X504" s="3645"/>
      <c r="Y504" s="3645"/>
      <c r="Z504" s="3645"/>
      <c r="AA504" s="3645"/>
      <c r="AB504" s="3645"/>
      <c r="AC504" s="3645"/>
      <c r="AD504" s="3645"/>
      <c r="AE504" s="3645"/>
      <c r="AF504" s="3645"/>
      <c r="AG504" s="3645"/>
      <c r="AH504" s="3645"/>
      <c r="AI504" s="3645"/>
      <c r="AJ504" s="3645"/>
      <c r="AK504" s="3645"/>
      <c r="AL504" s="3645"/>
      <c r="AM504" s="3645"/>
      <c r="AN504" s="3645"/>
      <c r="AO504" s="3645"/>
      <c r="AP504" s="3645"/>
      <c r="AQ504" s="3645"/>
      <c r="AR504" s="3645"/>
      <c r="AS504" s="3645"/>
      <c r="AT504" s="3645"/>
      <c r="AU504" s="3645"/>
      <c r="AV504" s="3645"/>
      <c r="AW504" s="3645"/>
      <c r="AX504" s="3645"/>
      <c r="AY504" s="3645"/>
      <c r="AZ504" s="3645"/>
      <c r="BA504" s="3645"/>
      <c r="BB504" s="3645"/>
      <c r="BC504" s="3645"/>
      <c r="BD504" s="3645"/>
      <c r="BE504" s="3645"/>
      <c r="BF504" s="3645"/>
      <c r="BG504" s="3645"/>
      <c r="BH504" s="3645"/>
      <c r="BI504" s="3645"/>
      <c r="BJ504" s="3645"/>
      <c r="BK504" s="3645"/>
      <c r="BL504" s="3645"/>
      <c r="BM504" s="3645"/>
      <c r="BN504" s="3645"/>
      <c r="BO504" s="3645"/>
      <c r="BP504" s="3645"/>
      <c r="BQ504" s="3645"/>
      <c r="BR504" s="3645"/>
      <c r="BS504" s="3645"/>
      <c r="BT504" s="3645"/>
      <c r="BU504" s="3645"/>
      <c r="BV504" s="3645"/>
      <c r="BW504" s="3645"/>
      <c r="BX504" s="3645"/>
      <c r="BY504" s="3645"/>
      <c r="BZ504" s="3645"/>
      <c r="CA504" s="3645"/>
      <c r="CB504" s="3645"/>
      <c r="CC504" s="3645"/>
      <c r="CD504" s="3645"/>
      <c r="CE504" s="3645"/>
      <c r="CF504" s="3645"/>
      <c r="CG504" s="3645"/>
      <c r="CH504" s="3645"/>
      <c r="CI504" s="3645"/>
      <c r="CJ504" s="3645"/>
      <c r="CK504" s="3645"/>
      <c r="CL504" s="3645"/>
      <c r="CM504" s="3645"/>
      <c r="CN504" s="3645"/>
      <c r="CO504" s="3645"/>
      <c r="CP504" s="3645"/>
      <c r="CQ504" s="3645"/>
      <c r="CR504" s="3645"/>
      <c r="CS504" s="3645"/>
      <c r="CT504" s="3645"/>
      <c r="CU504" s="3645"/>
      <c r="CV504" s="3645"/>
      <c r="CW504" s="3645"/>
      <c r="CX504" s="3645"/>
      <c r="CY504" s="3645"/>
      <c r="CZ504" s="3645"/>
      <c r="DA504" s="3645"/>
      <c r="DB504" s="3645"/>
      <c r="DC504" s="3645"/>
      <c r="DD504" s="3645"/>
      <c r="DE504" s="3645"/>
      <c r="DF504" s="3645"/>
      <c r="DG504" s="3645"/>
      <c r="DH504" s="3656"/>
      <c r="DI504" s="3908"/>
      <c r="DJ504" s="3908" t="str">
        <f>IF(T504="","",T504)</f>
        <v>Добавить источник для дифференциации</v>
      </c>
      <c r="DK504" s="3908"/>
      <c r="DL504" s="3908"/>
    </row>
    <row s="15785" customFormat="1" customHeight="1" ht="0.75">
      <c r="A505" s="4502"/>
      <c r="B505" s="4502"/>
      <c r="C505" s="4502"/>
      <c r="D505" s="4502"/>
      <c r="E505" s="3897"/>
      <c r="F505" s="3898" t="s">
        <v>140</v>
      </c>
      <c r="G505" s="4502"/>
      <c r="H505" s="4502"/>
      <c r="I505" s="4502"/>
      <c r="J505" s="4502"/>
      <c r="K505" s="4502"/>
      <c r="L505" s="4503"/>
      <c r="M505" s="4510"/>
      <c r="N505" s="4510"/>
      <c r="O505" s="3656"/>
      <c r="P505" s="4505"/>
      <c r="Q505" s="4506"/>
      <c r="R505" s="4505"/>
      <c r="S505" s="4511"/>
      <c r="T505" s="4512" t="s">
        <v>251</v>
      </c>
      <c r="U505" s="3646"/>
      <c r="V505" s="3646"/>
      <c r="W505" s="3646"/>
      <c r="X505" s="3646"/>
      <c r="Y505" s="3646"/>
      <c r="Z505" s="3646"/>
      <c r="AA505" s="3646"/>
      <c r="AB505" s="3646"/>
      <c r="AC505" s="3646"/>
      <c r="AD505" s="3646"/>
      <c r="AE505" s="3646"/>
      <c r="AF505" s="3646"/>
      <c r="AG505" s="3646"/>
      <c r="AH505" s="3646"/>
      <c r="AI505" s="3646"/>
      <c r="AJ505" s="3646"/>
      <c r="AK505" s="3646"/>
      <c r="AL505" s="3646"/>
      <c r="AM505" s="3646"/>
      <c r="AN505" s="3646"/>
      <c r="AO505" s="3646"/>
      <c r="AP505" s="3646"/>
      <c r="AQ505" s="3646"/>
      <c r="AR505" s="3646"/>
      <c r="AS505" s="3646"/>
      <c r="AT505" s="3646"/>
      <c r="AU505" s="3646"/>
      <c r="AV505" s="3646"/>
      <c r="AW505" s="3646"/>
      <c r="AX505" s="3646"/>
      <c r="AY505" s="3646"/>
      <c r="AZ505" s="3646"/>
      <c r="BA505" s="3646"/>
      <c r="BB505" s="3646"/>
      <c r="BC505" s="3646"/>
      <c r="BD505" s="3646"/>
      <c r="BE505" s="3646"/>
      <c r="BF505" s="3646"/>
      <c r="BG505" s="3646"/>
      <c r="BH505" s="3646"/>
      <c r="BI505" s="3646"/>
      <c r="BJ505" s="3646"/>
      <c r="BK505" s="3646"/>
      <c r="BL505" s="3646"/>
      <c r="BM505" s="3646"/>
      <c r="BN505" s="3646"/>
      <c r="BO505" s="3646"/>
      <c r="BP505" s="3646"/>
      <c r="BQ505" s="3646"/>
      <c r="BR505" s="3646"/>
      <c r="BS505" s="3646"/>
      <c r="BT505" s="3646"/>
      <c r="BU505" s="3646"/>
      <c r="BV505" s="3646"/>
      <c r="BW505" s="3646"/>
      <c r="BX505" s="3646"/>
      <c r="BY505" s="3646"/>
      <c r="BZ505" s="3646"/>
      <c r="CA505" s="3646"/>
      <c r="CB505" s="3646"/>
      <c r="CC505" s="3646"/>
      <c r="CD505" s="3646"/>
      <c r="CE505" s="3646"/>
      <c r="CF505" s="3646"/>
      <c r="CG505" s="3646"/>
      <c r="CH505" s="3646"/>
      <c r="CI505" s="3646"/>
      <c r="CJ505" s="3646"/>
      <c r="CK505" s="3646"/>
      <c r="CL505" s="3646"/>
      <c r="CM505" s="3646"/>
      <c r="CN505" s="3646"/>
      <c r="CO505" s="3646"/>
      <c r="CP505" s="3646"/>
      <c r="CQ505" s="3646"/>
      <c r="CR505" s="3646"/>
      <c r="CS505" s="3646"/>
      <c r="CT505" s="3646"/>
      <c r="CU505" s="3646"/>
      <c r="CV505" s="3646"/>
      <c r="CW505" s="3646"/>
      <c r="CX505" s="3646"/>
      <c r="CY505" s="3646"/>
      <c r="CZ505" s="3646"/>
      <c r="DA505" s="3646"/>
      <c r="DB505" s="3646"/>
      <c r="DC505" s="3646"/>
      <c r="DD505" s="3646"/>
      <c r="DE505" s="3646"/>
      <c r="DF505" s="3646"/>
      <c r="DG505" s="3646"/>
      <c r="DH505" s="3656"/>
      <c r="DI505" s="3908"/>
      <c r="DJ505" s="3908" t="str">
        <f>IF(T505="","",T505)</f>
        <v>Добавить централизованную систему для дифференциации</v>
      </c>
      <c r="DK505" s="3908"/>
      <c r="DL505" s="3908"/>
    </row>
    <row s="15786" customFormat="1" customHeight="1" ht="21">
      <c r="A506" s="3896"/>
      <c r="B506" s="3896" t="s">
        <v>373</v>
      </c>
      <c r="C506" s="3896"/>
      <c r="D506" s="3896"/>
      <c r="E506" s="3897"/>
      <c r="F506" s="3898" t="s">
        <v>151</v>
      </c>
      <c r="G506" s="3896"/>
      <c r="H506" s="3896"/>
      <c r="I506" s="3896"/>
      <c r="J506" s="3896"/>
      <c r="K506" s="3896"/>
      <c r="L506" s="3899"/>
      <c r="M506" s="3900"/>
      <c r="N506" s="3900"/>
      <c r="O506" s="3900"/>
      <c r="P506" s="4211"/>
      <c r="Q506" s="3902"/>
      <c r="R506" s="3903"/>
      <c r="S506" s="3904" t="str">
        <f>INDEX(PT_DIFFERENTIATION_NUM_TER,MATCH(B506,PT_DIFFERENTIATION_TER_ID,0))</f>
        <v>2.12</v>
      </c>
      <c r="T506" s="4212" t="s">
        <v>719</v>
      </c>
      <c r="U506" s="3906"/>
      <c r="V506" s="3414"/>
      <c r="W506" s="3415"/>
      <c r="X506" s="3415"/>
      <c r="Y506" s="3415"/>
      <c r="Z506" s="3415"/>
      <c r="AA506" s="3415"/>
      <c r="AB506" s="3415"/>
      <c r="AC506" s="3416"/>
      <c r="AD506" s="3414" t="str">
        <f>INDEX(PT_DIFFERENTIATION_TER,MATCH(B506,PT_DIFFERENTIATION_TER_ID,0))</f>
        <v>Территория 12</v>
      </c>
      <c r="AE506" s="3415"/>
      <c r="AF506" s="3415"/>
      <c r="AG506" s="3415"/>
      <c r="AH506" s="3415"/>
      <c r="AI506" s="3415"/>
      <c r="AJ506" s="3415"/>
      <c r="AK506" s="3415"/>
      <c r="AL506" s="3414"/>
      <c r="AM506" s="3415"/>
      <c r="AN506" s="3415"/>
      <c r="AO506" s="3415"/>
      <c r="AP506" s="3415"/>
      <c r="AQ506" s="3415"/>
      <c r="AR506" s="3415"/>
      <c r="AS506" s="3416"/>
      <c r="AT506" s="3414"/>
      <c r="AU506" s="3415"/>
      <c r="AV506" s="3415"/>
      <c r="AW506" s="3415"/>
      <c r="AX506" s="3415"/>
      <c r="AY506" s="3415"/>
      <c r="AZ506" s="3415"/>
      <c r="BA506" s="3416"/>
      <c r="BB506" s="3414"/>
      <c r="BC506" s="3415"/>
      <c r="BD506" s="3415"/>
      <c r="BE506" s="3415"/>
      <c r="BF506" s="3415"/>
      <c r="BG506" s="3415"/>
      <c r="BH506" s="3415"/>
      <c r="BI506" s="3416"/>
      <c r="BJ506" s="3414"/>
      <c r="BK506" s="3415"/>
      <c r="BL506" s="3415"/>
      <c r="BM506" s="3415"/>
      <c r="BN506" s="3415"/>
      <c r="BO506" s="3415"/>
      <c r="BP506" s="3415"/>
      <c r="BQ506" s="3416"/>
      <c r="BR506" s="3414"/>
      <c r="BS506" s="3415"/>
      <c r="BT506" s="3415"/>
      <c r="BU506" s="3415"/>
      <c r="BV506" s="3415"/>
      <c r="BW506" s="3415"/>
      <c r="BX506" s="3415"/>
      <c r="BY506" s="3416"/>
      <c r="BZ506" s="3414"/>
      <c r="CA506" s="3415"/>
      <c r="CB506" s="3415"/>
      <c r="CC506" s="3415"/>
      <c r="CD506" s="3415"/>
      <c r="CE506" s="3415"/>
      <c r="CF506" s="3415"/>
      <c r="CG506" s="3416"/>
      <c r="CH506" s="3414"/>
      <c r="CI506" s="3415"/>
      <c r="CJ506" s="3415"/>
      <c r="CK506" s="3415"/>
      <c r="CL506" s="3415"/>
      <c r="CM506" s="3415"/>
      <c r="CN506" s="3415"/>
      <c r="CO506" s="3416"/>
      <c r="CP506" s="3414"/>
      <c r="CQ506" s="3415"/>
      <c r="CR506" s="3415"/>
      <c r="CS506" s="3415"/>
      <c r="CT506" s="3415"/>
      <c r="CU506" s="3415"/>
      <c r="CV506" s="3415"/>
      <c r="CW506" s="3416"/>
      <c r="CX506" s="3414"/>
      <c r="CY506" s="3415"/>
      <c r="CZ506" s="3415"/>
      <c r="DA506" s="3415"/>
      <c r="DB506" s="3415"/>
      <c r="DC506" s="3415"/>
      <c r="DD506" s="3415"/>
      <c r="DE506" s="3416"/>
      <c r="DF506" s="3416"/>
      <c r="DG506" s="3907" t="s">
        <v>720</v>
      </c>
      <c r="DH506" s="3656"/>
      <c r="DI506" s="3908"/>
      <c r="DJ506" s="3908" t="str">
        <f>IF(T506="","",T506)</f>
        <v>Территория действия тарифа</v>
      </c>
      <c r="DK506" s="3908"/>
      <c r="DL506" s="3908"/>
    </row>
    <row s="15787" customFormat="1" customHeight="1" ht="23.25">
      <c r="A507" s="3896"/>
      <c r="B507" s="3896"/>
      <c r="C507" s="3896" t="s">
        <v>374</v>
      </c>
      <c r="D507" s="3896"/>
      <c r="E507" s="3897"/>
      <c r="F507" s="3897" t="s">
        <v>146</v>
      </c>
      <c r="G507" s="3898">
        <v>1</v>
      </c>
      <c r="H507" s="3896"/>
      <c r="I507" s="3896"/>
      <c r="J507" s="3896"/>
      <c r="K507" s="3896"/>
      <c r="L507" s="3899"/>
      <c r="M507" s="3900"/>
      <c r="N507" s="3900"/>
      <c r="O507" s="3900"/>
      <c r="P507" s="3901"/>
      <c r="Q507" s="3902"/>
      <c r="R507" s="3903"/>
      <c r="S507" s="3904" t="str">
        <f>INDEX(PT_DIFFERENTIATION_NUM_CS,MATCH(C507,PT_DIFFERENTIATION_CS_ID,0))</f>
        <v>2.12.1</v>
      </c>
      <c r="T507" s="4214" t="s">
        <v>721</v>
      </c>
      <c r="U507" s="3906"/>
      <c r="V507" s="3414"/>
      <c r="W507" s="3415"/>
      <c r="X507" s="3415"/>
      <c r="Y507" s="3415"/>
      <c r="Z507" s="3415"/>
      <c r="AA507" s="3415"/>
      <c r="AB507" s="3415"/>
      <c r="AC507" s="3416"/>
      <c r="AD507" s="3414" t="str">
        <f>INDEX(PT_DIFFERENTIATION_CS,MATCH(C507,PT_DIFFERENTIATION_CS_ID,0))</f>
        <v>без дифференциации</v>
      </c>
      <c r="AE507" s="3415"/>
      <c r="AF507" s="3415"/>
      <c r="AG507" s="3415"/>
      <c r="AH507" s="3415"/>
      <c r="AI507" s="3415"/>
      <c r="AJ507" s="3415"/>
      <c r="AK507" s="3415"/>
      <c r="AL507" s="3414"/>
      <c r="AM507" s="3415"/>
      <c r="AN507" s="3415"/>
      <c r="AO507" s="3415"/>
      <c r="AP507" s="3415"/>
      <c r="AQ507" s="3415"/>
      <c r="AR507" s="3415"/>
      <c r="AS507" s="3416"/>
      <c r="AT507" s="3414"/>
      <c r="AU507" s="3415"/>
      <c r="AV507" s="3415"/>
      <c r="AW507" s="3415"/>
      <c r="AX507" s="3415"/>
      <c r="AY507" s="3415"/>
      <c r="AZ507" s="3415"/>
      <c r="BA507" s="3416"/>
      <c r="BB507" s="3414"/>
      <c r="BC507" s="3415"/>
      <c r="BD507" s="3415"/>
      <c r="BE507" s="3415"/>
      <c r="BF507" s="3415"/>
      <c r="BG507" s="3415"/>
      <c r="BH507" s="3415"/>
      <c r="BI507" s="3416"/>
      <c r="BJ507" s="3414"/>
      <c r="BK507" s="3415"/>
      <c r="BL507" s="3415"/>
      <c r="BM507" s="3415"/>
      <c r="BN507" s="3415"/>
      <c r="BO507" s="3415"/>
      <c r="BP507" s="3415"/>
      <c r="BQ507" s="3416"/>
      <c r="BR507" s="3414"/>
      <c r="BS507" s="3415"/>
      <c r="BT507" s="3415"/>
      <c r="BU507" s="3415"/>
      <c r="BV507" s="3415"/>
      <c r="BW507" s="3415"/>
      <c r="BX507" s="3415"/>
      <c r="BY507" s="3416"/>
      <c r="BZ507" s="3414"/>
      <c r="CA507" s="3415"/>
      <c r="CB507" s="3415"/>
      <c r="CC507" s="3415"/>
      <c r="CD507" s="3415"/>
      <c r="CE507" s="3415"/>
      <c r="CF507" s="3415"/>
      <c r="CG507" s="3416"/>
      <c r="CH507" s="3414"/>
      <c r="CI507" s="3415"/>
      <c r="CJ507" s="3415"/>
      <c r="CK507" s="3415"/>
      <c r="CL507" s="3415"/>
      <c r="CM507" s="3415"/>
      <c r="CN507" s="3415"/>
      <c r="CO507" s="3416"/>
      <c r="CP507" s="3414"/>
      <c r="CQ507" s="3415"/>
      <c r="CR507" s="3415"/>
      <c r="CS507" s="3415"/>
      <c r="CT507" s="3415"/>
      <c r="CU507" s="3415"/>
      <c r="CV507" s="3415"/>
      <c r="CW507" s="3416"/>
      <c r="CX507" s="3414"/>
      <c r="CY507" s="3415"/>
      <c r="CZ507" s="3415"/>
      <c r="DA507" s="3415"/>
      <c r="DB507" s="3415"/>
      <c r="DC507" s="3415"/>
      <c r="DD507" s="3415"/>
      <c r="DE507" s="3416"/>
      <c r="DF507" s="3416"/>
      <c r="DG507" s="3907" t="s">
        <v>722</v>
      </c>
      <c r="DH507" s="3656"/>
      <c r="DI507" s="3908"/>
      <c r="DJ507" s="3908" t="str">
        <f>IF(T507="","",T507)</f>
        <v>Наименование системы теплоснабжения </v>
      </c>
      <c r="DK507" s="3908"/>
      <c r="DL507" s="3908"/>
    </row>
    <row s="15788" customFormat="1" customHeight="1" ht="21">
      <c r="A508" s="3896"/>
      <c r="B508" s="3896"/>
      <c r="C508" s="3896"/>
      <c r="D508" s="3896" t="s">
        <v>375</v>
      </c>
      <c r="E508" s="3897"/>
      <c r="F508" s="3897" t="s">
        <v>146</v>
      </c>
      <c r="G508" s="3897"/>
      <c r="H508" s="3898">
        <v>1</v>
      </c>
      <c r="I508" s="3896"/>
      <c r="J508" s="3896"/>
      <c r="K508" s="3896"/>
      <c r="L508" s="3899"/>
      <c r="M508" s="3900"/>
      <c r="N508" s="3900"/>
      <c r="O508" s="3900"/>
      <c r="P508" s="3901"/>
      <c r="Q508" s="3902"/>
      <c r="R508" s="3903"/>
      <c r="S508" s="3904" t="str">
        <f>INDEX(PT_DIFFERENTIATION_NUM_IST_TE,MATCH(D508,PT_DIFFERENTIATION_IST_TE_ID,0))</f>
        <v>2.12.1.1</v>
      </c>
      <c r="T508" s="3905" t="s">
        <v>723</v>
      </c>
      <c r="U508" s="3906"/>
      <c r="V508" s="3414"/>
      <c r="W508" s="3415"/>
      <c r="X508" s="3415"/>
      <c r="Y508" s="3415"/>
      <c r="Z508" s="3415"/>
      <c r="AA508" s="3415"/>
      <c r="AB508" s="3415"/>
      <c r="AC508" s="3416"/>
      <c r="AD508" s="3414" t="str">
        <f>INDEX(PT_DIFFERENTIATION_IST_TE,MATCH(D508,PT_DIFFERENTIATION_IST_TE_ID,0))</f>
        <v>нп Высокий</v>
      </c>
      <c r="AE508" s="3415"/>
      <c r="AF508" s="3415"/>
      <c r="AG508" s="3415"/>
      <c r="AH508" s="3415"/>
      <c r="AI508" s="3415"/>
      <c r="AJ508" s="3415"/>
      <c r="AK508" s="3415"/>
      <c r="AL508" s="3414"/>
      <c r="AM508" s="3415"/>
      <c r="AN508" s="3415"/>
      <c r="AO508" s="3415"/>
      <c r="AP508" s="3415"/>
      <c r="AQ508" s="3415"/>
      <c r="AR508" s="3415"/>
      <c r="AS508" s="3416"/>
      <c r="AT508" s="3414"/>
      <c r="AU508" s="3415"/>
      <c r="AV508" s="3415"/>
      <c r="AW508" s="3415"/>
      <c r="AX508" s="3415"/>
      <c r="AY508" s="3415"/>
      <c r="AZ508" s="3415"/>
      <c r="BA508" s="3416"/>
      <c r="BB508" s="3414"/>
      <c r="BC508" s="3415"/>
      <c r="BD508" s="3415"/>
      <c r="BE508" s="3415"/>
      <c r="BF508" s="3415"/>
      <c r="BG508" s="3415"/>
      <c r="BH508" s="3415"/>
      <c r="BI508" s="3416"/>
      <c r="BJ508" s="3414"/>
      <c r="BK508" s="3415"/>
      <c r="BL508" s="3415"/>
      <c r="BM508" s="3415"/>
      <c r="BN508" s="3415"/>
      <c r="BO508" s="3415"/>
      <c r="BP508" s="3415"/>
      <c r="BQ508" s="3416"/>
      <c r="BR508" s="3414"/>
      <c r="BS508" s="3415"/>
      <c r="BT508" s="3415"/>
      <c r="BU508" s="3415"/>
      <c r="BV508" s="3415"/>
      <c r="BW508" s="3415"/>
      <c r="BX508" s="3415"/>
      <c r="BY508" s="3416"/>
      <c r="BZ508" s="3414"/>
      <c r="CA508" s="3415"/>
      <c r="CB508" s="3415"/>
      <c r="CC508" s="3415"/>
      <c r="CD508" s="3415"/>
      <c r="CE508" s="3415"/>
      <c r="CF508" s="3415"/>
      <c r="CG508" s="3416"/>
      <c r="CH508" s="3414"/>
      <c r="CI508" s="3415"/>
      <c r="CJ508" s="3415"/>
      <c r="CK508" s="3415"/>
      <c r="CL508" s="3415"/>
      <c r="CM508" s="3415"/>
      <c r="CN508" s="3415"/>
      <c r="CO508" s="3416"/>
      <c r="CP508" s="3414"/>
      <c r="CQ508" s="3415"/>
      <c r="CR508" s="3415"/>
      <c r="CS508" s="3415"/>
      <c r="CT508" s="3415"/>
      <c r="CU508" s="3415"/>
      <c r="CV508" s="3415"/>
      <c r="CW508" s="3416"/>
      <c r="CX508" s="3414"/>
      <c r="CY508" s="3415"/>
      <c r="CZ508" s="3415"/>
      <c r="DA508" s="3415"/>
      <c r="DB508" s="3415"/>
      <c r="DC508" s="3415"/>
      <c r="DD508" s="3415"/>
      <c r="DE508" s="3416"/>
      <c r="DF508" s="3416"/>
      <c r="DG508" s="3907" t="s">
        <v>724</v>
      </c>
      <c r="DH508" s="3656"/>
      <c r="DI508" s="3908"/>
      <c r="DJ508" s="3908" t="str">
        <f>IF(T508="","",T508)</f>
        <v>Источник тепловой энергии  </v>
      </c>
      <c r="DK508" s="3908"/>
      <c r="DL508" s="3908"/>
    </row>
    <row s="15789" customFormat="1" customHeight="1" ht="47.25">
      <c r="A509" s="3896"/>
      <c r="B509" s="3896"/>
      <c r="C509" s="3896"/>
      <c r="D509" s="3896"/>
      <c r="E509" s="3897"/>
      <c r="F509" s="3897" t="s">
        <v>146</v>
      </c>
      <c r="G509" s="3897"/>
      <c r="H509" s="3897"/>
      <c r="I509" s="3910" t="str">
        <f>S508&amp;".1"</f>
        <v>2.12.1.1.1</v>
      </c>
      <c r="J509" s="3896"/>
      <c r="K509" s="3896"/>
      <c r="L509" s="3899" t="s">
        <v>725</v>
      </c>
      <c r="M509" s="3647"/>
      <c r="N509" s="3911"/>
      <c r="O509" s="3911"/>
      <c r="P509" s="3912">
        <v>1</v>
      </c>
      <c r="Q509" s="3912"/>
      <c r="R509" s="3913"/>
      <c r="S509" s="3904" t="str">
        <f>$I509</f>
        <v>2.12.1.1.1</v>
      </c>
      <c r="T509" s="3914" t="s">
        <v>726</v>
      </c>
      <c r="U509" s="3906"/>
      <c r="V509" s="3419"/>
      <c r="W509" s="3420"/>
      <c r="X509" s="3420"/>
      <c r="Y509" s="3420"/>
      <c r="Z509" s="3420"/>
      <c r="AA509" s="3420"/>
      <c r="AB509" s="3420"/>
      <c r="AC509" s="3421"/>
      <c r="AD509" s="3419" t="s">
        <v>768</v>
      </c>
      <c r="AE509" s="3420"/>
      <c r="AF509" s="3420"/>
      <c r="AG509" s="3420"/>
      <c r="AH509" s="3420"/>
      <c r="AI509" s="3420"/>
      <c r="AJ509" s="3420"/>
      <c r="AK509" s="3420"/>
      <c r="AL509" s="3419"/>
      <c r="AM509" s="3420"/>
      <c r="AN509" s="3420"/>
      <c r="AO509" s="3420"/>
      <c r="AP509" s="3420"/>
      <c r="AQ509" s="3420"/>
      <c r="AR509" s="3420"/>
      <c r="AS509" s="3421"/>
      <c r="AT509" s="3419"/>
      <c r="AU509" s="3420"/>
      <c r="AV509" s="3420"/>
      <c r="AW509" s="3420"/>
      <c r="AX509" s="3420"/>
      <c r="AY509" s="3420"/>
      <c r="AZ509" s="3420"/>
      <c r="BA509" s="3421"/>
      <c r="BB509" s="3419"/>
      <c r="BC509" s="3420"/>
      <c r="BD509" s="3420"/>
      <c r="BE509" s="3420"/>
      <c r="BF509" s="3420"/>
      <c r="BG509" s="3420"/>
      <c r="BH509" s="3420"/>
      <c r="BI509" s="3421"/>
      <c r="BJ509" s="3419"/>
      <c r="BK509" s="3420"/>
      <c r="BL509" s="3420"/>
      <c r="BM509" s="3420"/>
      <c r="BN509" s="3420"/>
      <c r="BO509" s="3420"/>
      <c r="BP509" s="3420"/>
      <c r="BQ509" s="3421"/>
      <c r="BR509" s="3419"/>
      <c r="BS509" s="3420"/>
      <c r="BT509" s="3420"/>
      <c r="BU509" s="3420"/>
      <c r="BV509" s="3420"/>
      <c r="BW509" s="3420"/>
      <c r="BX509" s="3420"/>
      <c r="BY509" s="3421"/>
      <c r="BZ509" s="3419"/>
      <c r="CA509" s="3420"/>
      <c r="CB509" s="3420"/>
      <c r="CC509" s="3420"/>
      <c r="CD509" s="3420"/>
      <c r="CE509" s="3420"/>
      <c r="CF509" s="3420"/>
      <c r="CG509" s="3421"/>
      <c r="CH509" s="3419"/>
      <c r="CI509" s="3420"/>
      <c r="CJ509" s="3420"/>
      <c r="CK509" s="3420"/>
      <c r="CL509" s="3420"/>
      <c r="CM509" s="3420"/>
      <c r="CN509" s="3420"/>
      <c r="CO509" s="3421"/>
      <c r="CP509" s="3419"/>
      <c r="CQ509" s="3420"/>
      <c r="CR509" s="3420"/>
      <c r="CS509" s="3420"/>
      <c r="CT509" s="3420"/>
      <c r="CU509" s="3420"/>
      <c r="CV509" s="3420"/>
      <c r="CW509" s="3421"/>
      <c r="CX509" s="3419"/>
      <c r="CY509" s="3420"/>
      <c r="CZ509" s="3420"/>
      <c r="DA509" s="3420"/>
      <c r="DB509" s="3420"/>
      <c r="DC509" s="3420"/>
      <c r="DD509" s="3420"/>
      <c r="DE509" s="3421"/>
      <c r="DF509" s="3421"/>
      <c r="DG509" s="3907" t="s">
        <v>727</v>
      </c>
      <c r="DH509" s="3656"/>
      <c r="DI509" s="3908"/>
      <c r="DJ509" s="3908" t="str">
        <f>IF(T509="","",T509)</f>
        <v>Схема подключения теплопотребляющей установки к коллектору источника тепловой энергии</v>
      </c>
      <c r="DK509" s="3908"/>
      <c r="DL509" s="3908"/>
    </row>
    <row s="15790" customFormat="1" customHeight="1" ht="21">
      <c r="A510" s="3896"/>
      <c r="B510" s="3896"/>
      <c r="C510" s="3896"/>
      <c r="D510" s="3896"/>
      <c r="E510" s="3897"/>
      <c r="F510" s="3897" t="s">
        <v>146</v>
      </c>
      <c r="G510" s="3897"/>
      <c r="H510" s="3897"/>
      <c r="I510" s="3916"/>
      <c r="J510" s="3910" t="str">
        <f>I509&amp;".1"</f>
        <v>2.12.1.1.1.1</v>
      </c>
      <c r="K510" s="3896"/>
      <c r="L510" s="3899" t="s">
        <v>728</v>
      </c>
      <c r="M510" s="3647"/>
      <c r="N510" s="3647"/>
      <c r="O510" s="3911"/>
      <c r="P510" s="3912"/>
      <c r="Q510" s="3912">
        <v>1</v>
      </c>
      <c r="R510" s="3917"/>
      <c r="S510" s="3904" t="str">
        <f>$J510</f>
        <v>2.12.1.1.1.1</v>
      </c>
      <c r="T510" s="3918" t="s">
        <v>729</v>
      </c>
      <c r="U510" s="3906"/>
      <c r="V510" s="3419"/>
      <c r="W510" s="3420"/>
      <c r="X510" s="3420"/>
      <c r="Y510" s="3420"/>
      <c r="Z510" s="3420"/>
      <c r="AA510" s="3420"/>
      <c r="AB510" s="3420"/>
      <c r="AC510" s="3421"/>
      <c r="AD510" s="3419" t="s">
        <v>772</v>
      </c>
      <c r="AE510" s="3420"/>
      <c r="AF510" s="3420"/>
      <c r="AG510" s="3420"/>
      <c r="AH510" s="3420"/>
      <c r="AI510" s="3420"/>
      <c r="AJ510" s="3420"/>
      <c r="AK510" s="3420"/>
      <c r="AL510" s="3419"/>
      <c r="AM510" s="3420"/>
      <c r="AN510" s="3420"/>
      <c r="AO510" s="3420"/>
      <c r="AP510" s="3420"/>
      <c r="AQ510" s="3420"/>
      <c r="AR510" s="3420"/>
      <c r="AS510" s="3421"/>
      <c r="AT510" s="3419"/>
      <c r="AU510" s="3420"/>
      <c r="AV510" s="3420"/>
      <c r="AW510" s="3420"/>
      <c r="AX510" s="3420"/>
      <c r="AY510" s="3420"/>
      <c r="AZ510" s="3420"/>
      <c r="BA510" s="3421"/>
      <c r="BB510" s="3419"/>
      <c r="BC510" s="3420"/>
      <c r="BD510" s="3420"/>
      <c r="BE510" s="3420"/>
      <c r="BF510" s="3420"/>
      <c r="BG510" s="3420"/>
      <c r="BH510" s="3420"/>
      <c r="BI510" s="3421"/>
      <c r="BJ510" s="3419"/>
      <c r="BK510" s="3420"/>
      <c r="BL510" s="3420"/>
      <c r="BM510" s="3420"/>
      <c r="BN510" s="3420"/>
      <c r="BO510" s="3420"/>
      <c r="BP510" s="3420"/>
      <c r="BQ510" s="3421"/>
      <c r="BR510" s="3419"/>
      <c r="BS510" s="3420"/>
      <c r="BT510" s="3420"/>
      <c r="BU510" s="3420"/>
      <c r="BV510" s="3420"/>
      <c r="BW510" s="3420"/>
      <c r="BX510" s="3420"/>
      <c r="BY510" s="3421"/>
      <c r="BZ510" s="3419"/>
      <c r="CA510" s="3420"/>
      <c r="CB510" s="3420"/>
      <c r="CC510" s="3420"/>
      <c r="CD510" s="3420"/>
      <c r="CE510" s="3420"/>
      <c r="CF510" s="3420"/>
      <c r="CG510" s="3421"/>
      <c r="CH510" s="3419"/>
      <c r="CI510" s="3420"/>
      <c r="CJ510" s="3420"/>
      <c r="CK510" s="3420"/>
      <c r="CL510" s="3420"/>
      <c r="CM510" s="3420"/>
      <c r="CN510" s="3420"/>
      <c r="CO510" s="3421"/>
      <c r="CP510" s="3419"/>
      <c r="CQ510" s="3420"/>
      <c r="CR510" s="3420"/>
      <c r="CS510" s="3420"/>
      <c r="CT510" s="3420"/>
      <c r="CU510" s="3420"/>
      <c r="CV510" s="3420"/>
      <c r="CW510" s="3421"/>
      <c r="CX510" s="3419"/>
      <c r="CY510" s="3420"/>
      <c r="CZ510" s="3420"/>
      <c r="DA510" s="3420"/>
      <c r="DB510" s="3420"/>
      <c r="DC510" s="3420"/>
      <c r="DD510" s="3420"/>
      <c r="DE510" s="3421"/>
      <c r="DF510" s="3421"/>
      <c r="DG510" s="3907" t="s">
        <v>730</v>
      </c>
      <c r="DH510" s="3656"/>
      <c r="DI510" s="3908"/>
      <c r="DJ510" s="3908" t="str">
        <f>IF(T510="","",T510)</f>
        <v>Группа потребителей</v>
      </c>
      <c r="DK510" s="3908"/>
      <c r="DL510" s="3908"/>
    </row>
    <row s="15791" customFormat="1" customHeight="1" ht="21">
      <c r="A511" s="3896"/>
      <c r="B511" s="3896"/>
      <c r="C511" s="3896"/>
      <c r="D511" s="3896"/>
      <c r="E511" s="3897"/>
      <c r="F511" s="3897" t="s">
        <v>146</v>
      </c>
      <c r="G511" s="3897"/>
      <c r="H511" s="3897"/>
      <c r="I511" s="3916"/>
      <c r="J511" s="3916"/>
      <c r="K511" s="3910" t="str">
        <f>J510&amp;".1"</f>
        <v>2.12.1.1.1.1.1</v>
      </c>
      <c r="L511" s="3899" t="s">
        <v>731</v>
      </c>
      <c r="M511" s="3647"/>
      <c r="N511" s="3647"/>
      <c r="O511" s="3647"/>
      <c r="P511" s="3912"/>
      <c r="Q511" s="3912"/>
      <c r="R511" s="3917">
        <v>1</v>
      </c>
      <c r="S511" s="3904" t="str">
        <f>$K511</f>
        <v>2.12.1.1.1.1.1</v>
      </c>
      <c r="T511" s="3920" t="s">
        <v>770</v>
      </c>
      <c r="U511" s="3906"/>
      <c r="V511" s="3422"/>
      <c r="W511" s="3423"/>
      <c r="X511" s="3422"/>
      <c r="Y511" s="3424"/>
      <c r="Z511" s="3425"/>
      <c r="AA511" s="2871" t="s">
        <v>61</v>
      </c>
      <c r="AB511" s="3425"/>
      <c r="AC511" s="2871" t="s">
        <v>61</v>
      </c>
      <c r="AD511" s="3422">
        <v>4115.32</v>
      </c>
      <c r="AE511" s="3423"/>
      <c r="AF511" s="3422"/>
      <c r="AG511" s="3424"/>
      <c r="AH511" s="3425">
        <v>45292</v>
      </c>
      <c r="AI511" s="2871" t="s">
        <v>61</v>
      </c>
      <c r="AJ511" s="3425">
        <v>45473</v>
      </c>
      <c r="AK511" s="2871" t="s">
        <v>61</v>
      </c>
      <c r="AL511" s="3422">
        <v>4115.32</v>
      </c>
      <c r="AM511" s="3423"/>
      <c r="AN511" s="3422"/>
      <c r="AO511" s="3424"/>
      <c r="AP511" s="3425">
        <v>45474</v>
      </c>
      <c r="AQ511" s="2871" t="s">
        <v>61</v>
      </c>
      <c r="AR511" s="3425">
        <v>45657</v>
      </c>
      <c r="AS511" s="2871" t="s">
        <v>61</v>
      </c>
      <c r="AT511" s="3422">
        <v>4155.32</v>
      </c>
      <c r="AU511" s="3423"/>
      <c r="AV511" s="3422"/>
      <c r="AW511" s="3424"/>
      <c r="AX511" s="3425">
        <v>45658</v>
      </c>
      <c r="AY511" s="2871" t="s">
        <v>61</v>
      </c>
      <c r="AZ511" s="3425">
        <v>45838</v>
      </c>
      <c r="BA511" s="2871" t="s">
        <v>61</v>
      </c>
      <c r="BB511" s="3422">
        <v>4288.16</v>
      </c>
      <c r="BC511" s="3423"/>
      <c r="BD511" s="3422"/>
      <c r="BE511" s="3424"/>
      <c r="BF511" s="3425">
        <v>45839</v>
      </c>
      <c r="BG511" s="2871" t="s">
        <v>61</v>
      </c>
      <c r="BH511" s="3425">
        <v>46022</v>
      </c>
      <c r="BI511" s="2871" t="s">
        <v>61</v>
      </c>
      <c r="BJ511" s="3422">
        <v>4288.16</v>
      </c>
      <c r="BK511" s="3423"/>
      <c r="BL511" s="3422"/>
      <c r="BM511" s="3424"/>
      <c r="BN511" s="3425">
        <v>46023</v>
      </c>
      <c r="BO511" s="2871" t="s">
        <v>61</v>
      </c>
      <c r="BP511" s="3425">
        <v>46203</v>
      </c>
      <c r="BQ511" s="2871" t="s">
        <v>61</v>
      </c>
      <c r="BR511" s="3422">
        <v>4459.69</v>
      </c>
      <c r="BS511" s="3423"/>
      <c r="BT511" s="3422"/>
      <c r="BU511" s="3424"/>
      <c r="BV511" s="3425">
        <v>46204</v>
      </c>
      <c r="BW511" s="2871" t="s">
        <v>61</v>
      </c>
      <c r="BX511" s="3425">
        <v>46387</v>
      </c>
      <c r="BY511" s="2871" t="s">
        <v>61</v>
      </c>
      <c r="BZ511" s="3422">
        <v>4459.69</v>
      </c>
      <c r="CA511" s="3423"/>
      <c r="CB511" s="3422"/>
      <c r="CC511" s="3424"/>
      <c r="CD511" s="3425">
        <v>46388</v>
      </c>
      <c r="CE511" s="2871" t="s">
        <v>61</v>
      </c>
      <c r="CF511" s="3425">
        <v>46568</v>
      </c>
      <c r="CG511" s="2871" t="s">
        <v>61</v>
      </c>
      <c r="CH511" s="3422">
        <v>4638.08</v>
      </c>
      <c r="CI511" s="3423"/>
      <c r="CJ511" s="3422"/>
      <c r="CK511" s="3424"/>
      <c r="CL511" s="3425">
        <v>46569</v>
      </c>
      <c r="CM511" s="2871" t="s">
        <v>61</v>
      </c>
      <c r="CN511" s="3425">
        <v>46752</v>
      </c>
      <c r="CO511" s="2871" t="s">
        <v>61</v>
      </c>
      <c r="CP511" s="3422">
        <v>4638.08</v>
      </c>
      <c r="CQ511" s="3423"/>
      <c r="CR511" s="3422"/>
      <c r="CS511" s="3424"/>
      <c r="CT511" s="3425">
        <v>46753</v>
      </c>
      <c r="CU511" s="2871" t="s">
        <v>61</v>
      </c>
      <c r="CV511" s="3425">
        <v>46934</v>
      </c>
      <c r="CW511" s="2871" t="s">
        <v>61</v>
      </c>
      <c r="CX511" s="3422">
        <v>4823.6</v>
      </c>
      <c r="CY511" s="3423"/>
      <c r="CZ511" s="3422"/>
      <c r="DA511" s="3424"/>
      <c r="DB511" s="3425">
        <v>46935</v>
      </c>
      <c r="DC511" s="2871" t="s">
        <v>61</v>
      </c>
      <c r="DD511" s="3425">
        <v>47118</v>
      </c>
      <c r="DE511" s="2871" t="s">
        <v>61</v>
      </c>
      <c r="DF511" s="3423"/>
      <c r="DG511" s="3921" t="s">
        <v>732</v>
      </c>
      <c r="DH511" s="3656">
        <f>STRCHECKDATE(V512:DF512)</f>
      </c>
      <c r="DI511" s="3908"/>
      <c r="DJ511" s="3908" t="str">
        <f>IF(T511="","",T511)</f>
        <v>вода</v>
      </c>
      <c r="DK511" s="3908"/>
      <c r="DL511" s="3908"/>
    </row>
    <row s="15792" customFormat="1" customHeight="1" ht="0.75">
      <c r="A512" s="3896"/>
      <c r="B512" s="3896"/>
      <c r="C512" s="3896"/>
      <c r="D512" s="3896"/>
      <c r="E512" s="3897"/>
      <c r="F512" s="3897" t="s">
        <v>146</v>
      </c>
      <c r="G512" s="3897"/>
      <c r="H512" s="3897"/>
      <c r="I512" s="3916"/>
      <c r="J512" s="3916"/>
      <c r="K512" s="3910"/>
      <c r="L512" s="3899"/>
      <c r="M512" s="3647"/>
      <c r="N512" s="3647"/>
      <c r="O512" s="3647"/>
      <c r="P512" s="3912"/>
      <c r="Q512" s="3912"/>
      <c r="R512" s="3917"/>
      <c r="S512" s="3923"/>
      <c r="T512" s="3906"/>
      <c r="U512" s="3906"/>
      <c r="V512" s="3423"/>
      <c r="W512" s="3423"/>
      <c r="X512" s="3423"/>
      <c r="Y512" s="3427" t="str">
        <f>Z511&amp;"-"&amp;AB511</f>
        <v>-</v>
      </c>
      <c r="Z512" s="3428"/>
      <c r="AA512" s="2871"/>
      <c r="AB512" s="3428"/>
      <c r="AC512" s="2871"/>
      <c r="AD512" s="3423"/>
      <c r="AE512" s="3423"/>
      <c r="AF512" s="3423"/>
      <c r="AG512" s="3427" t="str">
        <f>AH511&amp;"-"&amp;AJ511</f>
        <v>45292-45473</v>
      </c>
      <c r="AH512" s="3428"/>
      <c r="AI512" s="2871"/>
      <c r="AJ512" s="3428"/>
      <c r="AK512" s="2871"/>
      <c r="AL512" s="3423"/>
      <c r="AM512" s="3423"/>
      <c r="AN512" s="3423"/>
      <c r="AO512" s="3427" t="str">
        <f>AP511&amp;"-"&amp;AR511</f>
        <v>45474-45657</v>
      </c>
      <c r="AP512" s="3428"/>
      <c r="AQ512" s="2871"/>
      <c r="AR512" s="3428"/>
      <c r="AS512" s="2871"/>
      <c r="AT512" s="3423"/>
      <c r="AU512" s="3423"/>
      <c r="AV512" s="3423"/>
      <c r="AW512" s="3427" t="str">
        <f>AX511&amp;"-"&amp;AZ511</f>
        <v>45658-45838</v>
      </c>
      <c r="AX512" s="3428"/>
      <c r="AY512" s="2871"/>
      <c r="AZ512" s="3428"/>
      <c r="BA512" s="2871"/>
      <c r="BB512" s="3423"/>
      <c r="BC512" s="3423"/>
      <c r="BD512" s="3423"/>
      <c r="BE512" s="3427" t="str">
        <f>BF511&amp;"-"&amp;BH511</f>
        <v>45839-46022</v>
      </c>
      <c r="BF512" s="3428"/>
      <c r="BG512" s="2871"/>
      <c r="BH512" s="3428"/>
      <c r="BI512" s="2871"/>
      <c r="BJ512" s="3423"/>
      <c r="BK512" s="3423"/>
      <c r="BL512" s="3423"/>
      <c r="BM512" s="3427" t="str">
        <f>BN511&amp;"-"&amp;BP511</f>
        <v>46023-46203</v>
      </c>
      <c r="BN512" s="3428"/>
      <c r="BO512" s="2871"/>
      <c r="BP512" s="3428"/>
      <c r="BQ512" s="2871"/>
      <c r="BR512" s="3423"/>
      <c r="BS512" s="3423"/>
      <c r="BT512" s="3423"/>
      <c r="BU512" s="3427" t="str">
        <f>BV511&amp;"-"&amp;BX511</f>
        <v>46204-46387</v>
      </c>
      <c r="BV512" s="3428"/>
      <c r="BW512" s="2871"/>
      <c r="BX512" s="3428"/>
      <c r="BY512" s="2871"/>
      <c r="BZ512" s="3423"/>
      <c r="CA512" s="3423"/>
      <c r="CB512" s="3423"/>
      <c r="CC512" s="3427" t="str">
        <f>CD511&amp;"-"&amp;CF511</f>
        <v>46388-46568</v>
      </c>
      <c r="CD512" s="3428"/>
      <c r="CE512" s="2871"/>
      <c r="CF512" s="3428"/>
      <c r="CG512" s="2871"/>
      <c r="CH512" s="3423"/>
      <c r="CI512" s="3423"/>
      <c r="CJ512" s="3423"/>
      <c r="CK512" s="3427" t="str">
        <f>CL511&amp;"-"&amp;CN511</f>
        <v>46569-46752</v>
      </c>
      <c r="CL512" s="3428"/>
      <c r="CM512" s="2871"/>
      <c r="CN512" s="3428"/>
      <c r="CO512" s="2871"/>
      <c r="CP512" s="3423"/>
      <c r="CQ512" s="3423"/>
      <c r="CR512" s="3423"/>
      <c r="CS512" s="3427" t="str">
        <f>CT511&amp;"-"&amp;CV511</f>
        <v>46753-46934</v>
      </c>
      <c r="CT512" s="3428"/>
      <c r="CU512" s="2871"/>
      <c r="CV512" s="3428"/>
      <c r="CW512" s="2871"/>
      <c r="CX512" s="3423"/>
      <c r="CY512" s="3423"/>
      <c r="CZ512" s="3423"/>
      <c r="DA512" s="3427" t="str">
        <f>DB511&amp;"-"&amp;DD511</f>
        <v>46935-47118</v>
      </c>
      <c r="DB512" s="3428"/>
      <c r="DC512" s="2871"/>
      <c r="DD512" s="3428"/>
      <c r="DE512" s="2871"/>
      <c r="DF512" s="3423"/>
      <c r="DG512" s="3924"/>
      <c r="DH512" s="3656"/>
      <c r="DI512" s="3908"/>
      <c r="DJ512" s="3908" t="str">
        <f>IF(T512="","",T512)</f>
        <v/>
      </c>
      <c r="DK512" s="3908"/>
      <c r="DL512" s="3908"/>
    </row>
    <row s="15793" customFormat="1" customHeight="1" ht="15">
      <c r="A513" s="3896"/>
      <c r="B513" s="3896"/>
      <c r="C513" s="3896"/>
      <c r="D513" s="3896"/>
      <c r="E513" s="3897"/>
      <c r="F513" s="3897" t="s">
        <v>146</v>
      </c>
      <c r="G513" s="3897"/>
      <c r="H513" s="3897"/>
      <c r="I513" s="3916"/>
      <c r="J513" s="3910"/>
      <c r="K513" s="3896"/>
      <c r="L513" s="3899"/>
      <c r="M513" s="3647"/>
      <c r="N513" s="3647"/>
      <c r="O513" s="3911"/>
      <c r="P513" s="3912"/>
      <c r="Q513" s="3912"/>
      <c r="R513" s="3913"/>
      <c r="S513" s="15794"/>
      <c r="T513" s="15795" t="s">
        <v>733</v>
      </c>
      <c r="U513" s="15796"/>
      <c r="V513" s="15797"/>
      <c r="W513" s="15798"/>
      <c r="X513" s="15799"/>
      <c r="Y513" s="15800"/>
      <c r="Z513" s="15801"/>
      <c r="AA513" s="15802"/>
      <c r="AB513" s="15803"/>
      <c r="AC513" s="15804"/>
      <c r="AD513" s="15805"/>
      <c r="AE513" s="15806"/>
      <c r="AF513" s="15807"/>
      <c r="AG513" s="15808"/>
      <c r="AH513" s="15809"/>
      <c r="AI513" s="15810"/>
      <c r="AJ513" s="15811"/>
      <c r="AK513" s="15812"/>
      <c r="AL513" s="15813"/>
      <c r="AM513" s="15814"/>
      <c r="AN513" s="15815"/>
      <c r="AO513" s="15816"/>
      <c r="AP513" s="15817"/>
      <c r="AQ513" s="15818"/>
      <c r="AR513" s="15819"/>
      <c r="AS513" s="15820"/>
      <c r="AT513" s="15821"/>
      <c r="AU513" s="15822"/>
      <c r="AV513" s="15823"/>
      <c r="AW513" s="15824"/>
      <c r="AX513" s="15825"/>
      <c r="AY513" s="15826"/>
      <c r="AZ513" s="15827"/>
      <c r="BA513" s="15828"/>
      <c r="BB513" s="15829"/>
      <c r="BC513" s="15830"/>
      <c r="BD513" s="15831"/>
      <c r="BE513" s="15832"/>
      <c r="BF513" s="15833"/>
      <c r="BG513" s="15834"/>
      <c r="BH513" s="15835"/>
      <c r="BI513" s="15836"/>
      <c r="BJ513" s="15837"/>
      <c r="BK513" s="15838"/>
      <c r="BL513" s="15839"/>
      <c r="BM513" s="15840"/>
      <c r="BN513" s="15841"/>
      <c r="BO513" s="15842"/>
      <c r="BP513" s="15843"/>
      <c r="BQ513" s="15844"/>
      <c r="BR513" s="15845"/>
      <c r="BS513" s="15846"/>
      <c r="BT513" s="15847"/>
      <c r="BU513" s="15848"/>
      <c r="BV513" s="15849"/>
      <c r="BW513" s="15850"/>
      <c r="BX513" s="15851"/>
      <c r="BY513" s="15852"/>
      <c r="BZ513" s="15853"/>
      <c r="CA513" s="15854"/>
      <c r="CB513" s="15855"/>
      <c r="CC513" s="15856"/>
      <c r="CD513" s="15857"/>
      <c r="CE513" s="15858"/>
      <c r="CF513" s="15859"/>
      <c r="CG513" s="15860"/>
      <c r="CH513" s="15861"/>
      <c r="CI513" s="15862"/>
      <c r="CJ513" s="15863"/>
      <c r="CK513" s="15864"/>
      <c r="CL513" s="15865"/>
      <c r="CM513" s="15866"/>
      <c r="CN513" s="15867"/>
      <c r="CO513" s="15868"/>
      <c r="CP513" s="15869"/>
      <c r="CQ513" s="15870"/>
      <c r="CR513" s="15871"/>
      <c r="CS513" s="15872"/>
      <c r="CT513" s="15873"/>
      <c r="CU513" s="15874"/>
      <c r="CV513" s="15875"/>
      <c r="CW513" s="15876"/>
      <c r="CX513" s="15877"/>
      <c r="CY513" s="15878"/>
      <c r="CZ513" s="15879"/>
      <c r="DA513" s="15880"/>
      <c r="DB513" s="15881"/>
      <c r="DC513" s="15882"/>
      <c r="DD513" s="15883"/>
      <c r="DE513" s="15884"/>
      <c r="DF513" s="15885"/>
      <c r="DG513" s="4018"/>
      <c r="DH513" s="3656"/>
      <c r="DI513" s="3908"/>
      <c r="DJ513" s="3908" t="str">
        <f>IF(T513="","",T513)</f>
        <v>Добавить вид теплоносителя (параметры теплоносителя)</v>
      </c>
      <c r="DK513" s="3908"/>
      <c r="DL513" s="3908"/>
    </row>
    <row s="15886" customFormat="1" customHeight="1" ht="15">
      <c r="A514" s="3896"/>
      <c r="B514" s="3896"/>
      <c r="C514" s="3896"/>
      <c r="D514" s="3896"/>
      <c r="E514" s="3897"/>
      <c r="F514" s="3897" t="s">
        <v>146</v>
      </c>
      <c r="G514" s="3897"/>
      <c r="H514" s="3897"/>
      <c r="I514" s="3910"/>
      <c r="J514" s="3896"/>
      <c r="K514" s="3896"/>
      <c r="L514" s="3899"/>
      <c r="M514" s="3647"/>
      <c r="N514" s="3911"/>
      <c r="O514" s="3911"/>
      <c r="P514" s="3912"/>
      <c r="Q514" s="3912"/>
      <c r="R514" s="3913"/>
      <c r="S514" s="15887"/>
      <c r="T514" s="15888" t="s">
        <v>734</v>
      </c>
      <c r="U514" s="15889"/>
      <c r="V514" s="15890"/>
      <c r="W514" s="15891"/>
      <c r="X514" s="15892"/>
      <c r="Y514" s="15893"/>
      <c r="Z514" s="15894"/>
      <c r="AA514" s="15895"/>
      <c r="AB514" s="15896"/>
      <c r="AC514" s="15897"/>
      <c r="AD514" s="15898"/>
      <c r="AE514" s="15899"/>
      <c r="AF514" s="15900"/>
      <c r="AG514" s="15901"/>
      <c r="AH514" s="15902"/>
      <c r="AI514" s="15903"/>
      <c r="AJ514" s="15904"/>
      <c r="AK514" s="15905"/>
      <c r="AL514" s="15906"/>
      <c r="AM514" s="15907"/>
      <c r="AN514" s="15908"/>
      <c r="AO514" s="15909"/>
      <c r="AP514" s="15910"/>
      <c r="AQ514" s="15911"/>
      <c r="AR514" s="15912"/>
      <c r="AS514" s="15913"/>
      <c r="AT514" s="15914"/>
      <c r="AU514" s="15915"/>
      <c r="AV514" s="15916"/>
      <c r="AW514" s="15917"/>
      <c r="AX514" s="15918"/>
      <c r="AY514" s="15919"/>
      <c r="AZ514" s="15920"/>
      <c r="BA514" s="15921"/>
      <c r="BB514" s="15922"/>
      <c r="BC514" s="15923"/>
      <c r="BD514" s="15924"/>
      <c r="BE514" s="15925"/>
      <c r="BF514" s="15926"/>
      <c r="BG514" s="15927"/>
      <c r="BH514" s="15928"/>
      <c r="BI514" s="15929"/>
      <c r="BJ514" s="15930"/>
      <c r="BK514" s="15931"/>
      <c r="BL514" s="15932"/>
      <c r="BM514" s="15933"/>
      <c r="BN514" s="15934"/>
      <c r="BO514" s="15935"/>
      <c r="BP514" s="15936"/>
      <c r="BQ514" s="15937"/>
      <c r="BR514" s="15938"/>
      <c r="BS514" s="15939"/>
      <c r="BT514" s="15940"/>
      <c r="BU514" s="15941"/>
      <c r="BV514" s="15942"/>
      <c r="BW514" s="15943"/>
      <c r="BX514" s="15944"/>
      <c r="BY514" s="15945"/>
      <c r="BZ514" s="15946"/>
      <c r="CA514" s="15947"/>
      <c r="CB514" s="15948"/>
      <c r="CC514" s="15949"/>
      <c r="CD514" s="15950"/>
      <c r="CE514" s="15951"/>
      <c r="CF514" s="15952"/>
      <c r="CG514" s="15953"/>
      <c r="CH514" s="15954"/>
      <c r="CI514" s="15955"/>
      <c r="CJ514" s="15956"/>
      <c r="CK514" s="15957"/>
      <c r="CL514" s="15958"/>
      <c r="CM514" s="15959"/>
      <c r="CN514" s="15960"/>
      <c r="CO514" s="15961"/>
      <c r="CP514" s="15962"/>
      <c r="CQ514" s="15963"/>
      <c r="CR514" s="15964"/>
      <c r="CS514" s="15965"/>
      <c r="CT514" s="15966"/>
      <c r="CU514" s="15967"/>
      <c r="CV514" s="15968"/>
      <c r="CW514" s="15969"/>
      <c r="CX514" s="15970"/>
      <c r="CY514" s="15971"/>
      <c r="CZ514" s="15972"/>
      <c r="DA514" s="15973"/>
      <c r="DB514" s="15974"/>
      <c r="DC514" s="15975"/>
      <c r="DD514" s="15976"/>
      <c r="DE514" s="15977"/>
      <c r="DF514" s="15978"/>
      <c r="DG514" s="15979"/>
      <c r="DH514" s="3656"/>
      <c r="DI514" s="3908"/>
      <c r="DJ514" s="3908" t="str">
        <f>IF(T514="","",T514)</f>
        <v>Добавить группу потребителей</v>
      </c>
      <c r="DK514" s="3908"/>
      <c r="DL514" s="3908"/>
    </row>
    <row s="15980" customFormat="1" customHeight="1" ht="14.25">
      <c r="A515" s="3896"/>
      <c r="B515" s="3896"/>
      <c r="C515" s="3896"/>
      <c r="D515" s="3896"/>
      <c r="E515" s="3897"/>
      <c r="F515" s="3897" t="s">
        <v>146</v>
      </c>
      <c r="G515" s="3897"/>
      <c r="H515" s="3898"/>
      <c r="I515" s="3896"/>
      <c r="J515" s="3896"/>
      <c r="K515" s="3896"/>
      <c r="L515" s="3899"/>
      <c r="M515" s="3900"/>
      <c r="N515" s="3900"/>
      <c r="O515" s="3647"/>
      <c r="P515" s="4114"/>
      <c r="Q515" s="4115"/>
      <c r="R515" s="4116"/>
      <c r="S515" s="15981"/>
      <c r="T515" s="15982" t="s">
        <v>735</v>
      </c>
      <c r="U515" s="15983"/>
      <c r="V515" s="15984"/>
      <c r="W515" s="15985"/>
      <c r="X515" s="15986"/>
      <c r="Y515" s="15987"/>
      <c r="Z515" s="15988"/>
      <c r="AA515" s="15989"/>
      <c r="AB515" s="15990"/>
      <c r="AC515" s="15991"/>
      <c r="AD515" s="15992"/>
      <c r="AE515" s="15993"/>
      <c r="AF515" s="15994"/>
      <c r="AG515" s="15995"/>
      <c r="AH515" s="15996"/>
      <c r="AI515" s="15997"/>
      <c r="AJ515" s="15998"/>
      <c r="AK515" s="15999"/>
      <c r="AL515" s="16000"/>
      <c r="AM515" s="16001"/>
      <c r="AN515" s="16002"/>
      <c r="AO515" s="16003"/>
      <c r="AP515" s="16004"/>
      <c r="AQ515" s="16005"/>
      <c r="AR515" s="16006"/>
      <c r="AS515" s="16007"/>
      <c r="AT515" s="16008"/>
      <c r="AU515" s="16009"/>
      <c r="AV515" s="16010"/>
      <c r="AW515" s="16011"/>
      <c r="AX515" s="16012"/>
      <c r="AY515" s="16013"/>
      <c r="AZ515" s="16014"/>
      <c r="BA515" s="16015"/>
      <c r="BB515" s="16016"/>
      <c r="BC515" s="16017"/>
      <c r="BD515" s="16018"/>
      <c r="BE515" s="16019"/>
      <c r="BF515" s="16020"/>
      <c r="BG515" s="16021"/>
      <c r="BH515" s="16022"/>
      <c r="BI515" s="16023"/>
      <c r="BJ515" s="16024"/>
      <c r="BK515" s="16025"/>
      <c r="BL515" s="16026"/>
      <c r="BM515" s="16027"/>
      <c r="BN515" s="16028"/>
      <c r="BO515" s="16029"/>
      <c r="BP515" s="16030"/>
      <c r="BQ515" s="16031"/>
      <c r="BR515" s="16032"/>
      <c r="BS515" s="16033"/>
      <c r="BT515" s="16034"/>
      <c r="BU515" s="16035"/>
      <c r="BV515" s="16036"/>
      <c r="BW515" s="16037"/>
      <c r="BX515" s="16038"/>
      <c r="BY515" s="16039"/>
      <c r="BZ515" s="16040"/>
      <c r="CA515" s="16041"/>
      <c r="CB515" s="16042"/>
      <c r="CC515" s="16043"/>
      <c r="CD515" s="16044"/>
      <c r="CE515" s="16045"/>
      <c r="CF515" s="16046"/>
      <c r="CG515" s="16047"/>
      <c r="CH515" s="16048"/>
      <c r="CI515" s="16049"/>
      <c r="CJ515" s="16050"/>
      <c r="CK515" s="16051"/>
      <c r="CL515" s="16052"/>
      <c r="CM515" s="16053"/>
      <c r="CN515" s="16054"/>
      <c r="CO515" s="16055"/>
      <c r="CP515" s="16056"/>
      <c r="CQ515" s="16057"/>
      <c r="CR515" s="16058"/>
      <c r="CS515" s="16059"/>
      <c r="CT515" s="16060"/>
      <c r="CU515" s="16061"/>
      <c r="CV515" s="16062"/>
      <c r="CW515" s="16063"/>
      <c r="CX515" s="16064"/>
      <c r="CY515" s="16065"/>
      <c r="CZ515" s="16066"/>
      <c r="DA515" s="16067"/>
      <c r="DB515" s="16068"/>
      <c r="DC515" s="16069"/>
      <c r="DD515" s="16070"/>
      <c r="DE515" s="16071"/>
      <c r="DF515" s="16072"/>
      <c r="DG515" s="16073"/>
      <c r="DH515" s="3656"/>
      <c r="DI515" s="3908"/>
      <c r="DJ515" s="3908" t="str">
        <f>IF(T515="","",T515)</f>
        <v>Добавить схему подключения</v>
      </c>
      <c r="DK515" s="3908"/>
      <c r="DL515" s="3908"/>
    </row>
    <row s="16074" customFormat="1" customHeight="1" ht="0.75">
      <c r="A516" s="4502"/>
      <c r="B516" s="4502"/>
      <c r="C516" s="4502"/>
      <c r="D516" s="4502"/>
      <c r="E516" s="3897"/>
      <c r="F516" s="3897" t="s">
        <v>146</v>
      </c>
      <c r="G516" s="3898"/>
      <c r="H516" s="4502"/>
      <c r="I516" s="4502"/>
      <c r="J516" s="4502"/>
      <c r="K516" s="4502"/>
      <c r="L516" s="4503"/>
      <c r="M516" s="4504"/>
      <c r="N516" s="4504"/>
      <c r="O516" s="3656"/>
      <c r="P516" s="4505"/>
      <c r="Q516" s="4506"/>
      <c r="R516" s="4505"/>
      <c r="S516" s="4507"/>
      <c r="T516" s="4508" t="s">
        <v>250</v>
      </c>
      <c r="U516" s="3645"/>
      <c r="V516" s="3645"/>
      <c r="W516" s="3645"/>
      <c r="X516" s="3645"/>
      <c r="Y516" s="3645"/>
      <c r="Z516" s="3645"/>
      <c r="AA516" s="3645"/>
      <c r="AB516" s="3645"/>
      <c r="AC516" s="3645"/>
      <c r="AD516" s="3645"/>
      <c r="AE516" s="3645"/>
      <c r="AF516" s="3645"/>
      <c r="AG516" s="3645"/>
      <c r="AH516" s="3645"/>
      <c r="AI516" s="3645"/>
      <c r="AJ516" s="3645"/>
      <c r="AK516" s="3645"/>
      <c r="AL516" s="3645"/>
      <c r="AM516" s="3645"/>
      <c r="AN516" s="3645"/>
      <c r="AO516" s="3645"/>
      <c r="AP516" s="3645"/>
      <c r="AQ516" s="3645"/>
      <c r="AR516" s="3645"/>
      <c r="AS516" s="3645"/>
      <c r="AT516" s="3645"/>
      <c r="AU516" s="3645"/>
      <c r="AV516" s="3645"/>
      <c r="AW516" s="3645"/>
      <c r="AX516" s="3645"/>
      <c r="AY516" s="3645"/>
      <c r="AZ516" s="3645"/>
      <c r="BA516" s="3645"/>
      <c r="BB516" s="3645"/>
      <c r="BC516" s="3645"/>
      <c r="BD516" s="3645"/>
      <c r="BE516" s="3645"/>
      <c r="BF516" s="3645"/>
      <c r="BG516" s="3645"/>
      <c r="BH516" s="3645"/>
      <c r="BI516" s="3645"/>
      <c r="BJ516" s="3645"/>
      <c r="BK516" s="3645"/>
      <c r="BL516" s="3645"/>
      <c r="BM516" s="3645"/>
      <c r="BN516" s="3645"/>
      <c r="BO516" s="3645"/>
      <c r="BP516" s="3645"/>
      <c r="BQ516" s="3645"/>
      <c r="BR516" s="3645"/>
      <c r="BS516" s="3645"/>
      <c r="BT516" s="3645"/>
      <c r="BU516" s="3645"/>
      <c r="BV516" s="3645"/>
      <c r="BW516" s="3645"/>
      <c r="BX516" s="3645"/>
      <c r="BY516" s="3645"/>
      <c r="BZ516" s="3645"/>
      <c r="CA516" s="3645"/>
      <c r="CB516" s="3645"/>
      <c r="CC516" s="3645"/>
      <c r="CD516" s="3645"/>
      <c r="CE516" s="3645"/>
      <c r="CF516" s="3645"/>
      <c r="CG516" s="3645"/>
      <c r="CH516" s="3645"/>
      <c r="CI516" s="3645"/>
      <c r="CJ516" s="3645"/>
      <c r="CK516" s="3645"/>
      <c r="CL516" s="3645"/>
      <c r="CM516" s="3645"/>
      <c r="CN516" s="3645"/>
      <c r="CO516" s="3645"/>
      <c r="CP516" s="3645"/>
      <c r="CQ516" s="3645"/>
      <c r="CR516" s="3645"/>
      <c r="CS516" s="3645"/>
      <c r="CT516" s="3645"/>
      <c r="CU516" s="3645"/>
      <c r="CV516" s="3645"/>
      <c r="CW516" s="3645"/>
      <c r="CX516" s="3645"/>
      <c r="CY516" s="3645"/>
      <c r="CZ516" s="3645"/>
      <c r="DA516" s="3645"/>
      <c r="DB516" s="3645"/>
      <c r="DC516" s="3645"/>
      <c r="DD516" s="3645"/>
      <c r="DE516" s="3645"/>
      <c r="DF516" s="3645"/>
      <c r="DG516" s="3645"/>
      <c r="DH516" s="3656"/>
      <c r="DI516" s="3908"/>
      <c r="DJ516" s="3908" t="str">
        <f>IF(T516="","",T516)</f>
        <v>Добавить источник для дифференциации</v>
      </c>
      <c r="DK516" s="3908"/>
      <c r="DL516" s="3908"/>
    </row>
    <row s="16075" customFormat="1" customHeight="1" ht="0.75">
      <c r="A517" s="4502"/>
      <c r="B517" s="4502"/>
      <c r="C517" s="4502"/>
      <c r="D517" s="4502"/>
      <c r="E517" s="3897"/>
      <c r="F517" s="3898" t="s">
        <v>146</v>
      </c>
      <c r="G517" s="4502"/>
      <c r="H517" s="4502"/>
      <c r="I517" s="4502"/>
      <c r="J517" s="4502"/>
      <c r="K517" s="4502"/>
      <c r="L517" s="4503"/>
      <c r="M517" s="4510"/>
      <c r="N517" s="4510"/>
      <c r="O517" s="3656"/>
      <c r="P517" s="4505"/>
      <c r="Q517" s="4506"/>
      <c r="R517" s="4505"/>
      <c r="S517" s="4511"/>
      <c r="T517" s="4512" t="s">
        <v>251</v>
      </c>
      <c r="U517" s="3646"/>
      <c r="V517" s="3646"/>
      <c r="W517" s="3646"/>
      <c r="X517" s="3646"/>
      <c r="Y517" s="3646"/>
      <c r="Z517" s="3646"/>
      <c r="AA517" s="3646"/>
      <c r="AB517" s="3646"/>
      <c r="AC517" s="3646"/>
      <c r="AD517" s="3646"/>
      <c r="AE517" s="3646"/>
      <c r="AF517" s="3646"/>
      <c r="AG517" s="3646"/>
      <c r="AH517" s="3646"/>
      <c r="AI517" s="3646"/>
      <c r="AJ517" s="3646"/>
      <c r="AK517" s="3646"/>
      <c r="AL517" s="3646"/>
      <c r="AM517" s="3646"/>
      <c r="AN517" s="3646"/>
      <c r="AO517" s="3646"/>
      <c r="AP517" s="3646"/>
      <c r="AQ517" s="3646"/>
      <c r="AR517" s="3646"/>
      <c r="AS517" s="3646"/>
      <c r="AT517" s="3646"/>
      <c r="AU517" s="3646"/>
      <c r="AV517" s="3646"/>
      <c r="AW517" s="3646"/>
      <c r="AX517" s="3646"/>
      <c r="AY517" s="3646"/>
      <c r="AZ517" s="3646"/>
      <c r="BA517" s="3646"/>
      <c r="BB517" s="3646"/>
      <c r="BC517" s="3646"/>
      <c r="BD517" s="3646"/>
      <c r="BE517" s="3646"/>
      <c r="BF517" s="3646"/>
      <c r="BG517" s="3646"/>
      <c r="BH517" s="3646"/>
      <c r="BI517" s="3646"/>
      <c r="BJ517" s="3646"/>
      <c r="BK517" s="3646"/>
      <c r="BL517" s="3646"/>
      <c r="BM517" s="3646"/>
      <c r="BN517" s="3646"/>
      <c r="BO517" s="3646"/>
      <c r="BP517" s="3646"/>
      <c r="BQ517" s="3646"/>
      <c r="BR517" s="3646"/>
      <c r="BS517" s="3646"/>
      <c r="BT517" s="3646"/>
      <c r="BU517" s="3646"/>
      <c r="BV517" s="3646"/>
      <c r="BW517" s="3646"/>
      <c r="BX517" s="3646"/>
      <c r="BY517" s="3646"/>
      <c r="BZ517" s="3646"/>
      <c r="CA517" s="3646"/>
      <c r="CB517" s="3646"/>
      <c r="CC517" s="3646"/>
      <c r="CD517" s="3646"/>
      <c r="CE517" s="3646"/>
      <c r="CF517" s="3646"/>
      <c r="CG517" s="3646"/>
      <c r="CH517" s="3646"/>
      <c r="CI517" s="3646"/>
      <c r="CJ517" s="3646"/>
      <c r="CK517" s="3646"/>
      <c r="CL517" s="3646"/>
      <c r="CM517" s="3646"/>
      <c r="CN517" s="3646"/>
      <c r="CO517" s="3646"/>
      <c r="CP517" s="3646"/>
      <c r="CQ517" s="3646"/>
      <c r="CR517" s="3646"/>
      <c r="CS517" s="3646"/>
      <c r="CT517" s="3646"/>
      <c r="CU517" s="3646"/>
      <c r="CV517" s="3646"/>
      <c r="CW517" s="3646"/>
      <c r="CX517" s="3646"/>
      <c r="CY517" s="3646"/>
      <c r="CZ517" s="3646"/>
      <c r="DA517" s="3646"/>
      <c r="DB517" s="3646"/>
      <c r="DC517" s="3646"/>
      <c r="DD517" s="3646"/>
      <c r="DE517" s="3646"/>
      <c r="DF517" s="3646"/>
      <c r="DG517" s="3646"/>
      <c r="DH517" s="3656"/>
      <c r="DI517" s="3908"/>
      <c r="DJ517" s="3908" t="str">
        <f>IF(T517="","",T517)</f>
        <v>Добавить централизованную систему для дифференциации</v>
      </c>
      <c r="DK517" s="3908"/>
      <c r="DL517" s="3908"/>
    </row>
    <row s="16076" customFormat="1" customHeight="1" ht="21">
      <c r="A518" s="3896"/>
      <c r="B518" s="3896" t="s">
        <v>376</v>
      </c>
      <c r="C518" s="3896"/>
      <c r="D518" s="3896"/>
      <c r="E518" s="3897"/>
      <c r="F518" s="3898" t="s">
        <v>155</v>
      </c>
      <c r="G518" s="3896"/>
      <c r="H518" s="3896"/>
      <c r="I518" s="3896"/>
      <c r="J518" s="3896"/>
      <c r="K518" s="3896"/>
      <c r="L518" s="3899"/>
      <c r="M518" s="3900"/>
      <c r="N518" s="3900"/>
      <c r="O518" s="3900"/>
      <c r="P518" s="4211"/>
      <c r="Q518" s="3902"/>
      <c r="R518" s="3903"/>
      <c r="S518" s="3904" t="str">
        <f>INDEX(PT_DIFFERENTIATION_NUM_TER,MATCH(B518,PT_DIFFERENTIATION_TER_ID,0))</f>
        <v>2.13</v>
      </c>
      <c r="T518" s="4212" t="s">
        <v>719</v>
      </c>
      <c r="U518" s="3906"/>
      <c r="V518" s="3414"/>
      <c r="W518" s="3415"/>
      <c r="X518" s="3415"/>
      <c r="Y518" s="3415"/>
      <c r="Z518" s="3415"/>
      <c r="AA518" s="3415"/>
      <c r="AB518" s="3415"/>
      <c r="AC518" s="3416"/>
      <c r="AD518" s="3414" t="str">
        <f>INDEX(PT_DIFFERENTIATION_TER,MATCH(B518,PT_DIFFERENTIATION_TER_ID,0))</f>
        <v>Территория 13</v>
      </c>
      <c r="AE518" s="3415"/>
      <c r="AF518" s="3415"/>
      <c r="AG518" s="3415"/>
      <c r="AH518" s="3415"/>
      <c r="AI518" s="3415"/>
      <c r="AJ518" s="3415"/>
      <c r="AK518" s="3415"/>
      <c r="AL518" s="3414"/>
      <c r="AM518" s="3415"/>
      <c r="AN518" s="3415"/>
      <c r="AO518" s="3415"/>
      <c r="AP518" s="3415"/>
      <c r="AQ518" s="3415"/>
      <c r="AR518" s="3415"/>
      <c r="AS518" s="3416"/>
      <c r="AT518" s="3414"/>
      <c r="AU518" s="3415"/>
      <c r="AV518" s="3415"/>
      <c r="AW518" s="3415"/>
      <c r="AX518" s="3415"/>
      <c r="AY518" s="3415"/>
      <c r="AZ518" s="3415"/>
      <c r="BA518" s="3416"/>
      <c r="BB518" s="3414"/>
      <c r="BC518" s="3415"/>
      <c r="BD518" s="3415"/>
      <c r="BE518" s="3415"/>
      <c r="BF518" s="3415"/>
      <c r="BG518" s="3415"/>
      <c r="BH518" s="3415"/>
      <c r="BI518" s="3416"/>
      <c r="BJ518" s="3414"/>
      <c r="BK518" s="3415"/>
      <c r="BL518" s="3415"/>
      <c r="BM518" s="3415"/>
      <c r="BN518" s="3415"/>
      <c r="BO518" s="3415"/>
      <c r="BP518" s="3415"/>
      <c r="BQ518" s="3416"/>
      <c r="BR518" s="3414"/>
      <c r="BS518" s="3415"/>
      <c r="BT518" s="3415"/>
      <c r="BU518" s="3415"/>
      <c r="BV518" s="3415"/>
      <c r="BW518" s="3415"/>
      <c r="BX518" s="3415"/>
      <c r="BY518" s="3416"/>
      <c r="BZ518" s="3414"/>
      <c r="CA518" s="3415"/>
      <c r="CB518" s="3415"/>
      <c r="CC518" s="3415"/>
      <c r="CD518" s="3415"/>
      <c r="CE518" s="3415"/>
      <c r="CF518" s="3415"/>
      <c r="CG518" s="3416"/>
      <c r="CH518" s="3414"/>
      <c r="CI518" s="3415"/>
      <c r="CJ518" s="3415"/>
      <c r="CK518" s="3415"/>
      <c r="CL518" s="3415"/>
      <c r="CM518" s="3415"/>
      <c r="CN518" s="3415"/>
      <c r="CO518" s="3416"/>
      <c r="CP518" s="3414"/>
      <c r="CQ518" s="3415"/>
      <c r="CR518" s="3415"/>
      <c r="CS518" s="3415"/>
      <c r="CT518" s="3415"/>
      <c r="CU518" s="3415"/>
      <c r="CV518" s="3415"/>
      <c r="CW518" s="3416"/>
      <c r="CX518" s="3414"/>
      <c r="CY518" s="3415"/>
      <c r="CZ518" s="3415"/>
      <c r="DA518" s="3415"/>
      <c r="DB518" s="3415"/>
      <c r="DC518" s="3415"/>
      <c r="DD518" s="3415"/>
      <c r="DE518" s="3416"/>
      <c r="DF518" s="3416"/>
      <c r="DG518" s="3907" t="s">
        <v>720</v>
      </c>
      <c r="DH518" s="3656"/>
      <c r="DI518" s="3908"/>
      <c r="DJ518" s="3908" t="str">
        <f>IF(T518="","",T518)</f>
        <v>Территория действия тарифа</v>
      </c>
      <c r="DK518" s="3908"/>
      <c r="DL518" s="3908"/>
    </row>
    <row s="16077" customFormat="1" customHeight="1" ht="23.25">
      <c r="A519" s="3896"/>
      <c r="B519" s="3896"/>
      <c r="C519" s="3896" t="s">
        <v>377</v>
      </c>
      <c r="D519" s="3896"/>
      <c r="E519" s="3897"/>
      <c r="F519" s="3897" t="s">
        <v>151</v>
      </c>
      <c r="G519" s="3898">
        <v>1</v>
      </c>
      <c r="H519" s="3896"/>
      <c r="I519" s="3896"/>
      <c r="J519" s="3896"/>
      <c r="K519" s="3896"/>
      <c r="L519" s="3899"/>
      <c r="M519" s="3900"/>
      <c r="N519" s="3900"/>
      <c r="O519" s="3900"/>
      <c r="P519" s="3901"/>
      <c r="Q519" s="3902"/>
      <c r="R519" s="3903"/>
      <c r="S519" s="3904" t="str">
        <f>INDEX(PT_DIFFERENTIATION_NUM_CS,MATCH(C519,PT_DIFFERENTIATION_CS_ID,0))</f>
        <v>2.13.1</v>
      </c>
      <c r="T519" s="4214" t="s">
        <v>721</v>
      </c>
      <c r="U519" s="3906"/>
      <c r="V519" s="3414"/>
      <c r="W519" s="3415"/>
      <c r="X519" s="3415"/>
      <c r="Y519" s="3415"/>
      <c r="Z519" s="3415"/>
      <c r="AA519" s="3415"/>
      <c r="AB519" s="3415"/>
      <c r="AC519" s="3416"/>
      <c r="AD519" s="3414" t="str">
        <f>INDEX(PT_DIFFERENTIATION_CS,MATCH(C519,PT_DIFFERENTIATION_CS_ID,0))</f>
        <v>без дифференциации</v>
      </c>
      <c r="AE519" s="3415"/>
      <c r="AF519" s="3415"/>
      <c r="AG519" s="3415"/>
      <c r="AH519" s="3415"/>
      <c r="AI519" s="3415"/>
      <c r="AJ519" s="3415"/>
      <c r="AK519" s="3415"/>
      <c r="AL519" s="3414"/>
      <c r="AM519" s="3415"/>
      <c r="AN519" s="3415"/>
      <c r="AO519" s="3415"/>
      <c r="AP519" s="3415"/>
      <c r="AQ519" s="3415"/>
      <c r="AR519" s="3415"/>
      <c r="AS519" s="3416"/>
      <c r="AT519" s="3414"/>
      <c r="AU519" s="3415"/>
      <c r="AV519" s="3415"/>
      <c r="AW519" s="3415"/>
      <c r="AX519" s="3415"/>
      <c r="AY519" s="3415"/>
      <c r="AZ519" s="3415"/>
      <c r="BA519" s="3416"/>
      <c r="BB519" s="3414"/>
      <c r="BC519" s="3415"/>
      <c r="BD519" s="3415"/>
      <c r="BE519" s="3415"/>
      <c r="BF519" s="3415"/>
      <c r="BG519" s="3415"/>
      <c r="BH519" s="3415"/>
      <c r="BI519" s="3416"/>
      <c r="BJ519" s="3414"/>
      <c r="BK519" s="3415"/>
      <c r="BL519" s="3415"/>
      <c r="BM519" s="3415"/>
      <c r="BN519" s="3415"/>
      <c r="BO519" s="3415"/>
      <c r="BP519" s="3415"/>
      <c r="BQ519" s="3416"/>
      <c r="BR519" s="3414"/>
      <c r="BS519" s="3415"/>
      <c r="BT519" s="3415"/>
      <c r="BU519" s="3415"/>
      <c r="BV519" s="3415"/>
      <c r="BW519" s="3415"/>
      <c r="BX519" s="3415"/>
      <c r="BY519" s="3416"/>
      <c r="BZ519" s="3414"/>
      <c r="CA519" s="3415"/>
      <c r="CB519" s="3415"/>
      <c r="CC519" s="3415"/>
      <c r="CD519" s="3415"/>
      <c r="CE519" s="3415"/>
      <c r="CF519" s="3415"/>
      <c r="CG519" s="3416"/>
      <c r="CH519" s="3414"/>
      <c r="CI519" s="3415"/>
      <c r="CJ519" s="3415"/>
      <c r="CK519" s="3415"/>
      <c r="CL519" s="3415"/>
      <c r="CM519" s="3415"/>
      <c r="CN519" s="3415"/>
      <c r="CO519" s="3416"/>
      <c r="CP519" s="3414"/>
      <c r="CQ519" s="3415"/>
      <c r="CR519" s="3415"/>
      <c r="CS519" s="3415"/>
      <c r="CT519" s="3415"/>
      <c r="CU519" s="3415"/>
      <c r="CV519" s="3415"/>
      <c r="CW519" s="3416"/>
      <c r="CX519" s="3414"/>
      <c r="CY519" s="3415"/>
      <c r="CZ519" s="3415"/>
      <c r="DA519" s="3415"/>
      <c r="DB519" s="3415"/>
      <c r="DC519" s="3415"/>
      <c r="DD519" s="3415"/>
      <c r="DE519" s="3416"/>
      <c r="DF519" s="3416"/>
      <c r="DG519" s="3907" t="s">
        <v>722</v>
      </c>
      <c r="DH519" s="3656"/>
      <c r="DI519" s="3908"/>
      <c r="DJ519" s="3908" t="str">
        <f>IF(T519="","",T519)</f>
        <v>Наименование системы теплоснабжения </v>
      </c>
      <c r="DK519" s="3908"/>
      <c r="DL519" s="3908"/>
    </row>
    <row s="16078" customFormat="1" customHeight="1" ht="21">
      <c r="A520" s="3896"/>
      <c r="B520" s="3896"/>
      <c r="C520" s="3896"/>
      <c r="D520" s="3896" t="s">
        <v>378</v>
      </c>
      <c r="E520" s="3897"/>
      <c r="F520" s="3897" t="s">
        <v>151</v>
      </c>
      <c r="G520" s="3897"/>
      <c r="H520" s="3898">
        <v>1</v>
      </c>
      <c r="I520" s="3896"/>
      <c r="J520" s="3896"/>
      <c r="K520" s="3896"/>
      <c r="L520" s="3899"/>
      <c r="M520" s="3900"/>
      <c r="N520" s="3900"/>
      <c r="O520" s="3900"/>
      <c r="P520" s="3901"/>
      <c r="Q520" s="3902"/>
      <c r="R520" s="3903"/>
      <c r="S520" s="3904" t="str">
        <f>INDEX(PT_DIFFERENTIATION_NUM_IST_TE,MATCH(D520,PT_DIFFERENTIATION_IST_TE_ID,0))</f>
        <v>2.13.1.1</v>
      </c>
      <c r="T520" s="3905" t="s">
        <v>723</v>
      </c>
      <c r="U520" s="3906"/>
      <c r="V520" s="3414"/>
      <c r="W520" s="3415"/>
      <c r="X520" s="3415"/>
      <c r="Y520" s="3415"/>
      <c r="Z520" s="3415"/>
      <c r="AA520" s="3415"/>
      <c r="AB520" s="3415"/>
      <c r="AC520" s="3416"/>
      <c r="AD520" s="3414" t="str">
        <f>INDEX(PT_DIFFERENTIATION_IST_TE,MATCH(D520,PT_DIFFERENTIATION_IST_TE_ID,0))</f>
        <v>город Полярный</v>
      </c>
      <c r="AE520" s="3415"/>
      <c r="AF520" s="3415"/>
      <c r="AG520" s="3415"/>
      <c r="AH520" s="3415"/>
      <c r="AI520" s="3415"/>
      <c r="AJ520" s="3415"/>
      <c r="AK520" s="3415"/>
      <c r="AL520" s="3414"/>
      <c r="AM520" s="3415"/>
      <c r="AN520" s="3415"/>
      <c r="AO520" s="3415"/>
      <c r="AP520" s="3415"/>
      <c r="AQ520" s="3415"/>
      <c r="AR520" s="3415"/>
      <c r="AS520" s="3416"/>
      <c r="AT520" s="3414"/>
      <c r="AU520" s="3415"/>
      <c r="AV520" s="3415"/>
      <c r="AW520" s="3415"/>
      <c r="AX520" s="3415"/>
      <c r="AY520" s="3415"/>
      <c r="AZ520" s="3415"/>
      <c r="BA520" s="3416"/>
      <c r="BB520" s="3414"/>
      <c r="BC520" s="3415"/>
      <c r="BD520" s="3415"/>
      <c r="BE520" s="3415"/>
      <c r="BF520" s="3415"/>
      <c r="BG520" s="3415"/>
      <c r="BH520" s="3415"/>
      <c r="BI520" s="3416"/>
      <c r="BJ520" s="3414"/>
      <c r="BK520" s="3415"/>
      <c r="BL520" s="3415"/>
      <c r="BM520" s="3415"/>
      <c r="BN520" s="3415"/>
      <c r="BO520" s="3415"/>
      <c r="BP520" s="3415"/>
      <c r="BQ520" s="3416"/>
      <c r="BR520" s="3414"/>
      <c r="BS520" s="3415"/>
      <c r="BT520" s="3415"/>
      <c r="BU520" s="3415"/>
      <c r="BV520" s="3415"/>
      <c r="BW520" s="3415"/>
      <c r="BX520" s="3415"/>
      <c r="BY520" s="3416"/>
      <c r="BZ520" s="3414"/>
      <c r="CA520" s="3415"/>
      <c r="CB520" s="3415"/>
      <c r="CC520" s="3415"/>
      <c r="CD520" s="3415"/>
      <c r="CE520" s="3415"/>
      <c r="CF520" s="3415"/>
      <c r="CG520" s="3416"/>
      <c r="CH520" s="3414"/>
      <c r="CI520" s="3415"/>
      <c r="CJ520" s="3415"/>
      <c r="CK520" s="3415"/>
      <c r="CL520" s="3415"/>
      <c r="CM520" s="3415"/>
      <c r="CN520" s="3415"/>
      <c r="CO520" s="3416"/>
      <c r="CP520" s="3414"/>
      <c r="CQ520" s="3415"/>
      <c r="CR520" s="3415"/>
      <c r="CS520" s="3415"/>
      <c r="CT520" s="3415"/>
      <c r="CU520" s="3415"/>
      <c r="CV520" s="3415"/>
      <c r="CW520" s="3416"/>
      <c r="CX520" s="3414"/>
      <c r="CY520" s="3415"/>
      <c r="CZ520" s="3415"/>
      <c r="DA520" s="3415"/>
      <c r="DB520" s="3415"/>
      <c r="DC520" s="3415"/>
      <c r="DD520" s="3415"/>
      <c r="DE520" s="3416"/>
      <c r="DF520" s="3416"/>
      <c r="DG520" s="3907" t="s">
        <v>724</v>
      </c>
      <c r="DH520" s="3656"/>
      <c r="DI520" s="3908"/>
      <c r="DJ520" s="3908" t="str">
        <f>IF(T520="","",T520)</f>
        <v>Источник тепловой энергии  </v>
      </c>
      <c r="DK520" s="3908"/>
      <c r="DL520" s="3908"/>
    </row>
    <row s="16079" customFormat="1" customHeight="1" ht="47.25">
      <c r="A521" s="3896"/>
      <c r="B521" s="3896"/>
      <c r="C521" s="3896"/>
      <c r="D521" s="3896"/>
      <c r="E521" s="3897"/>
      <c r="F521" s="3897" t="s">
        <v>151</v>
      </c>
      <c r="G521" s="3897"/>
      <c r="H521" s="3897"/>
      <c r="I521" s="3910" t="str">
        <f>S520&amp;".1"</f>
        <v>2.13.1.1.1</v>
      </c>
      <c r="J521" s="3896"/>
      <c r="K521" s="3896"/>
      <c r="L521" s="3899" t="s">
        <v>725</v>
      </c>
      <c r="M521" s="3647"/>
      <c r="N521" s="3911"/>
      <c r="O521" s="3911"/>
      <c r="P521" s="3912">
        <v>1</v>
      </c>
      <c r="Q521" s="3912"/>
      <c r="R521" s="3913"/>
      <c r="S521" s="3904" t="str">
        <f>$I521</f>
        <v>2.13.1.1.1</v>
      </c>
      <c r="T521" s="3914" t="s">
        <v>726</v>
      </c>
      <c r="U521" s="3906"/>
      <c r="V521" s="3419"/>
      <c r="W521" s="3420"/>
      <c r="X521" s="3420"/>
      <c r="Y521" s="3420"/>
      <c r="Z521" s="3420"/>
      <c r="AA521" s="3420"/>
      <c r="AB521" s="3420"/>
      <c r="AC521" s="3421"/>
      <c r="AD521" s="3419" t="s">
        <v>768</v>
      </c>
      <c r="AE521" s="3420"/>
      <c r="AF521" s="3420"/>
      <c r="AG521" s="3420"/>
      <c r="AH521" s="3420"/>
      <c r="AI521" s="3420"/>
      <c r="AJ521" s="3420"/>
      <c r="AK521" s="3420"/>
      <c r="AL521" s="3419"/>
      <c r="AM521" s="3420"/>
      <c r="AN521" s="3420"/>
      <c r="AO521" s="3420"/>
      <c r="AP521" s="3420"/>
      <c r="AQ521" s="3420"/>
      <c r="AR521" s="3420"/>
      <c r="AS521" s="3421"/>
      <c r="AT521" s="3419"/>
      <c r="AU521" s="3420"/>
      <c r="AV521" s="3420"/>
      <c r="AW521" s="3420"/>
      <c r="AX521" s="3420"/>
      <c r="AY521" s="3420"/>
      <c r="AZ521" s="3420"/>
      <c r="BA521" s="3421"/>
      <c r="BB521" s="3419"/>
      <c r="BC521" s="3420"/>
      <c r="BD521" s="3420"/>
      <c r="BE521" s="3420"/>
      <c r="BF521" s="3420"/>
      <c r="BG521" s="3420"/>
      <c r="BH521" s="3420"/>
      <c r="BI521" s="3421"/>
      <c r="BJ521" s="3419"/>
      <c r="BK521" s="3420"/>
      <c r="BL521" s="3420"/>
      <c r="BM521" s="3420"/>
      <c r="BN521" s="3420"/>
      <c r="BO521" s="3420"/>
      <c r="BP521" s="3420"/>
      <c r="BQ521" s="3421"/>
      <c r="BR521" s="3419"/>
      <c r="BS521" s="3420"/>
      <c r="BT521" s="3420"/>
      <c r="BU521" s="3420"/>
      <c r="BV521" s="3420"/>
      <c r="BW521" s="3420"/>
      <c r="BX521" s="3420"/>
      <c r="BY521" s="3421"/>
      <c r="BZ521" s="3419"/>
      <c r="CA521" s="3420"/>
      <c r="CB521" s="3420"/>
      <c r="CC521" s="3420"/>
      <c r="CD521" s="3420"/>
      <c r="CE521" s="3420"/>
      <c r="CF521" s="3420"/>
      <c r="CG521" s="3421"/>
      <c r="CH521" s="3419"/>
      <c r="CI521" s="3420"/>
      <c r="CJ521" s="3420"/>
      <c r="CK521" s="3420"/>
      <c r="CL521" s="3420"/>
      <c r="CM521" s="3420"/>
      <c r="CN521" s="3420"/>
      <c r="CO521" s="3421"/>
      <c r="CP521" s="3419"/>
      <c r="CQ521" s="3420"/>
      <c r="CR521" s="3420"/>
      <c r="CS521" s="3420"/>
      <c r="CT521" s="3420"/>
      <c r="CU521" s="3420"/>
      <c r="CV521" s="3420"/>
      <c r="CW521" s="3421"/>
      <c r="CX521" s="3419"/>
      <c r="CY521" s="3420"/>
      <c r="CZ521" s="3420"/>
      <c r="DA521" s="3420"/>
      <c r="DB521" s="3420"/>
      <c r="DC521" s="3420"/>
      <c r="DD521" s="3420"/>
      <c r="DE521" s="3421"/>
      <c r="DF521" s="3421"/>
      <c r="DG521" s="3907" t="s">
        <v>727</v>
      </c>
      <c r="DH521" s="3656"/>
      <c r="DI521" s="3908"/>
      <c r="DJ521" s="3908" t="str">
        <f>IF(T521="","",T521)</f>
        <v>Схема подключения теплопотребляющей установки к коллектору источника тепловой энергии</v>
      </c>
      <c r="DK521" s="3908"/>
      <c r="DL521" s="3908"/>
    </row>
    <row s="16080" customFormat="1" customHeight="1" ht="21">
      <c r="A522" s="3896"/>
      <c r="B522" s="3896"/>
      <c r="C522" s="3896"/>
      <c r="D522" s="3896"/>
      <c r="E522" s="3897"/>
      <c r="F522" s="3897" t="s">
        <v>151</v>
      </c>
      <c r="G522" s="3897"/>
      <c r="H522" s="3897"/>
      <c r="I522" s="3916"/>
      <c r="J522" s="3910" t="str">
        <f>I521&amp;".1"</f>
        <v>2.13.1.1.1.1</v>
      </c>
      <c r="K522" s="3896"/>
      <c r="L522" s="3899" t="s">
        <v>728</v>
      </c>
      <c r="M522" s="3647"/>
      <c r="N522" s="3647"/>
      <c r="O522" s="3911"/>
      <c r="P522" s="3912"/>
      <c r="Q522" s="3912">
        <v>1</v>
      </c>
      <c r="R522" s="3917"/>
      <c r="S522" s="3904" t="str">
        <f>$J522</f>
        <v>2.13.1.1.1.1</v>
      </c>
      <c r="T522" s="3918" t="s">
        <v>729</v>
      </c>
      <c r="U522" s="3906"/>
      <c r="V522" s="3419"/>
      <c r="W522" s="3420"/>
      <c r="X522" s="3420"/>
      <c r="Y522" s="3420"/>
      <c r="Z522" s="3420"/>
      <c r="AA522" s="3420"/>
      <c r="AB522" s="3420"/>
      <c r="AC522" s="3421"/>
      <c r="AD522" s="3419" t="s">
        <v>772</v>
      </c>
      <c r="AE522" s="3420"/>
      <c r="AF522" s="3420"/>
      <c r="AG522" s="3420"/>
      <c r="AH522" s="3420"/>
      <c r="AI522" s="3420"/>
      <c r="AJ522" s="3420"/>
      <c r="AK522" s="3420"/>
      <c r="AL522" s="3419"/>
      <c r="AM522" s="3420"/>
      <c r="AN522" s="3420"/>
      <c r="AO522" s="3420"/>
      <c r="AP522" s="3420"/>
      <c r="AQ522" s="3420"/>
      <c r="AR522" s="3420"/>
      <c r="AS522" s="3421"/>
      <c r="AT522" s="3419"/>
      <c r="AU522" s="3420"/>
      <c r="AV522" s="3420"/>
      <c r="AW522" s="3420"/>
      <c r="AX522" s="3420"/>
      <c r="AY522" s="3420"/>
      <c r="AZ522" s="3420"/>
      <c r="BA522" s="3421"/>
      <c r="BB522" s="3419"/>
      <c r="BC522" s="3420"/>
      <c r="BD522" s="3420"/>
      <c r="BE522" s="3420"/>
      <c r="BF522" s="3420"/>
      <c r="BG522" s="3420"/>
      <c r="BH522" s="3420"/>
      <c r="BI522" s="3421"/>
      <c r="BJ522" s="3419"/>
      <c r="BK522" s="3420"/>
      <c r="BL522" s="3420"/>
      <c r="BM522" s="3420"/>
      <c r="BN522" s="3420"/>
      <c r="BO522" s="3420"/>
      <c r="BP522" s="3420"/>
      <c r="BQ522" s="3421"/>
      <c r="BR522" s="3419"/>
      <c r="BS522" s="3420"/>
      <c r="BT522" s="3420"/>
      <c r="BU522" s="3420"/>
      <c r="BV522" s="3420"/>
      <c r="BW522" s="3420"/>
      <c r="BX522" s="3420"/>
      <c r="BY522" s="3421"/>
      <c r="BZ522" s="3419"/>
      <c r="CA522" s="3420"/>
      <c r="CB522" s="3420"/>
      <c r="CC522" s="3420"/>
      <c r="CD522" s="3420"/>
      <c r="CE522" s="3420"/>
      <c r="CF522" s="3420"/>
      <c r="CG522" s="3421"/>
      <c r="CH522" s="3419"/>
      <c r="CI522" s="3420"/>
      <c r="CJ522" s="3420"/>
      <c r="CK522" s="3420"/>
      <c r="CL522" s="3420"/>
      <c r="CM522" s="3420"/>
      <c r="CN522" s="3420"/>
      <c r="CO522" s="3421"/>
      <c r="CP522" s="3419"/>
      <c r="CQ522" s="3420"/>
      <c r="CR522" s="3420"/>
      <c r="CS522" s="3420"/>
      <c r="CT522" s="3420"/>
      <c r="CU522" s="3420"/>
      <c r="CV522" s="3420"/>
      <c r="CW522" s="3421"/>
      <c r="CX522" s="3419"/>
      <c r="CY522" s="3420"/>
      <c r="CZ522" s="3420"/>
      <c r="DA522" s="3420"/>
      <c r="DB522" s="3420"/>
      <c r="DC522" s="3420"/>
      <c r="DD522" s="3420"/>
      <c r="DE522" s="3421"/>
      <c r="DF522" s="3421"/>
      <c r="DG522" s="3907" t="s">
        <v>730</v>
      </c>
      <c r="DH522" s="3656"/>
      <c r="DI522" s="3908"/>
      <c r="DJ522" s="3908" t="str">
        <f>IF(T522="","",T522)</f>
        <v>Группа потребителей</v>
      </c>
      <c r="DK522" s="3908"/>
      <c r="DL522" s="3908"/>
    </row>
    <row s="16081" customFormat="1" customHeight="1" ht="21">
      <c r="A523" s="3896"/>
      <c r="B523" s="3896"/>
      <c r="C523" s="3896"/>
      <c r="D523" s="3896"/>
      <c r="E523" s="3897"/>
      <c r="F523" s="3897" t="s">
        <v>151</v>
      </c>
      <c r="G523" s="3897"/>
      <c r="H523" s="3897"/>
      <c r="I523" s="3916"/>
      <c r="J523" s="3916"/>
      <c r="K523" s="3910" t="str">
        <f>J522&amp;".1"</f>
        <v>2.13.1.1.1.1.1</v>
      </c>
      <c r="L523" s="3899" t="s">
        <v>731</v>
      </c>
      <c r="M523" s="3647"/>
      <c r="N523" s="3647"/>
      <c r="O523" s="3647"/>
      <c r="P523" s="3912"/>
      <c r="Q523" s="3912"/>
      <c r="R523" s="3917">
        <v>1</v>
      </c>
      <c r="S523" s="3904" t="str">
        <f>$K523</f>
        <v>2.13.1.1.1.1.1</v>
      </c>
      <c r="T523" s="3920" t="s">
        <v>770</v>
      </c>
      <c r="U523" s="3906"/>
      <c r="V523" s="3422"/>
      <c r="W523" s="3423"/>
      <c r="X523" s="3422"/>
      <c r="Y523" s="3424"/>
      <c r="Z523" s="3425"/>
      <c r="AA523" s="2871" t="s">
        <v>61</v>
      </c>
      <c r="AB523" s="3425"/>
      <c r="AC523" s="2871" t="s">
        <v>61</v>
      </c>
      <c r="AD523" s="3422">
        <v>3804.36</v>
      </c>
      <c r="AE523" s="3423"/>
      <c r="AF523" s="3422"/>
      <c r="AG523" s="3424"/>
      <c r="AH523" s="3425">
        <v>45292</v>
      </c>
      <c r="AI523" s="2871" t="s">
        <v>61</v>
      </c>
      <c r="AJ523" s="3425">
        <v>45473</v>
      </c>
      <c r="AK523" s="2871" t="s">
        <v>61</v>
      </c>
      <c r="AL523" s="3422">
        <v>4000</v>
      </c>
      <c r="AM523" s="3423"/>
      <c r="AN523" s="3422"/>
      <c r="AO523" s="3424"/>
      <c r="AP523" s="3425">
        <v>45474</v>
      </c>
      <c r="AQ523" s="2871" t="s">
        <v>61</v>
      </c>
      <c r="AR523" s="3425">
        <v>45657</v>
      </c>
      <c r="AS523" s="2871" t="s">
        <v>61</v>
      </c>
      <c r="AT523" s="3422">
        <v>4000</v>
      </c>
      <c r="AU523" s="3423"/>
      <c r="AV523" s="3422"/>
      <c r="AW523" s="3424"/>
      <c r="AX523" s="3425">
        <v>45658</v>
      </c>
      <c r="AY523" s="2871" t="s">
        <v>61</v>
      </c>
      <c r="AZ523" s="3425">
        <v>45838</v>
      </c>
      <c r="BA523" s="2871" t="s">
        <v>61</v>
      </c>
      <c r="BB523" s="3422">
        <v>4168</v>
      </c>
      <c r="BC523" s="3423"/>
      <c r="BD523" s="3422"/>
      <c r="BE523" s="3424"/>
      <c r="BF523" s="3425">
        <v>45839</v>
      </c>
      <c r="BG523" s="2871" t="s">
        <v>61</v>
      </c>
      <c r="BH523" s="3425">
        <v>46022</v>
      </c>
      <c r="BI523" s="2871" t="s">
        <v>61</v>
      </c>
      <c r="BJ523" s="3422">
        <v>4168</v>
      </c>
      <c r="BK523" s="3423"/>
      <c r="BL523" s="3422"/>
      <c r="BM523" s="3424"/>
      <c r="BN523" s="3425">
        <v>46023</v>
      </c>
      <c r="BO523" s="2871" t="s">
        <v>61</v>
      </c>
      <c r="BP523" s="3425">
        <v>46203</v>
      </c>
      <c r="BQ523" s="2871" t="s">
        <v>61</v>
      </c>
      <c r="BR523" s="3422">
        <v>4334.72</v>
      </c>
      <c r="BS523" s="3423"/>
      <c r="BT523" s="3422"/>
      <c r="BU523" s="3424"/>
      <c r="BV523" s="3425">
        <v>46204</v>
      </c>
      <c r="BW523" s="2871" t="s">
        <v>61</v>
      </c>
      <c r="BX523" s="3425">
        <v>46387</v>
      </c>
      <c r="BY523" s="2871" t="s">
        <v>61</v>
      </c>
      <c r="BZ523" s="3422">
        <v>4334.72</v>
      </c>
      <c r="CA523" s="3423"/>
      <c r="CB523" s="3422"/>
      <c r="CC523" s="3424"/>
      <c r="CD523" s="3425">
        <v>46388</v>
      </c>
      <c r="CE523" s="2871" t="s">
        <v>61</v>
      </c>
      <c r="CF523" s="3425">
        <v>46568</v>
      </c>
      <c r="CG523" s="2871" t="s">
        <v>61</v>
      </c>
      <c r="CH523" s="3422">
        <v>4508.11</v>
      </c>
      <c r="CI523" s="3423"/>
      <c r="CJ523" s="3422"/>
      <c r="CK523" s="3424"/>
      <c r="CL523" s="3425">
        <v>46569</v>
      </c>
      <c r="CM523" s="2871" t="s">
        <v>61</v>
      </c>
      <c r="CN523" s="3425">
        <v>46752</v>
      </c>
      <c r="CO523" s="2871" t="s">
        <v>61</v>
      </c>
      <c r="CP523" s="3422">
        <v>4508.11</v>
      </c>
      <c r="CQ523" s="3423"/>
      <c r="CR523" s="3422"/>
      <c r="CS523" s="3424"/>
      <c r="CT523" s="3425">
        <v>46753</v>
      </c>
      <c r="CU523" s="2871" t="s">
        <v>61</v>
      </c>
      <c r="CV523" s="3425">
        <v>46934</v>
      </c>
      <c r="CW523" s="2871" t="s">
        <v>61</v>
      </c>
      <c r="CX523" s="3422">
        <v>4688.43</v>
      </c>
      <c r="CY523" s="3423"/>
      <c r="CZ523" s="3422"/>
      <c r="DA523" s="3424"/>
      <c r="DB523" s="3425">
        <v>46935</v>
      </c>
      <c r="DC523" s="2871" t="s">
        <v>61</v>
      </c>
      <c r="DD523" s="3425">
        <v>47118</v>
      </c>
      <c r="DE523" s="2871" t="s">
        <v>61</v>
      </c>
      <c r="DF523" s="3423"/>
      <c r="DG523" s="3921" t="s">
        <v>732</v>
      </c>
      <c r="DH523" s="3656">
        <f>STRCHECKDATE(V524:DF524)</f>
      </c>
      <c r="DI523" s="3908"/>
      <c r="DJ523" s="3908" t="str">
        <f>IF(T523="","",T523)</f>
        <v>вода</v>
      </c>
      <c r="DK523" s="3908"/>
      <c r="DL523" s="3908"/>
    </row>
    <row s="16082" customFormat="1" customHeight="1" ht="0.75">
      <c r="A524" s="3896"/>
      <c r="B524" s="3896"/>
      <c r="C524" s="3896"/>
      <c r="D524" s="3896"/>
      <c r="E524" s="3897"/>
      <c r="F524" s="3897" t="s">
        <v>151</v>
      </c>
      <c r="G524" s="3897"/>
      <c r="H524" s="3897"/>
      <c r="I524" s="3916"/>
      <c r="J524" s="3916"/>
      <c r="K524" s="3910"/>
      <c r="L524" s="3899"/>
      <c r="M524" s="3647"/>
      <c r="N524" s="3647"/>
      <c r="O524" s="3647"/>
      <c r="P524" s="3912"/>
      <c r="Q524" s="3912"/>
      <c r="R524" s="3917"/>
      <c r="S524" s="3923"/>
      <c r="T524" s="3906"/>
      <c r="U524" s="3906"/>
      <c r="V524" s="3423"/>
      <c r="W524" s="3423"/>
      <c r="X524" s="3423"/>
      <c r="Y524" s="3427" t="str">
        <f>Z523&amp;"-"&amp;AB523</f>
        <v>-</v>
      </c>
      <c r="Z524" s="3428"/>
      <c r="AA524" s="2871"/>
      <c r="AB524" s="3428"/>
      <c r="AC524" s="2871"/>
      <c r="AD524" s="3423"/>
      <c r="AE524" s="3423"/>
      <c r="AF524" s="3423"/>
      <c r="AG524" s="3427" t="str">
        <f>AH523&amp;"-"&amp;AJ523</f>
        <v>45292-45473</v>
      </c>
      <c r="AH524" s="3428"/>
      <c r="AI524" s="2871"/>
      <c r="AJ524" s="3428"/>
      <c r="AK524" s="2871"/>
      <c r="AL524" s="3423"/>
      <c r="AM524" s="3423"/>
      <c r="AN524" s="3423"/>
      <c r="AO524" s="3427" t="str">
        <f>AP523&amp;"-"&amp;AR523</f>
        <v>45474-45657</v>
      </c>
      <c r="AP524" s="3428"/>
      <c r="AQ524" s="2871"/>
      <c r="AR524" s="3428"/>
      <c r="AS524" s="2871"/>
      <c r="AT524" s="3423"/>
      <c r="AU524" s="3423"/>
      <c r="AV524" s="3423"/>
      <c r="AW524" s="3427" t="str">
        <f>AX523&amp;"-"&amp;AZ523</f>
        <v>45658-45838</v>
      </c>
      <c r="AX524" s="3428"/>
      <c r="AY524" s="2871"/>
      <c r="AZ524" s="3428"/>
      <c r="BA524" s="2871"/>
      <c r="BB524" s="3423"/>
      <c r="BC524" s="3423"/>
      <c r="BD524" s="3423"/>
      <c r="BE524" s="3427" t="str">
        <f>BF523&amp;"-"&amp;BH523</f>
        <v>45839-46022</v>
      </c>
      <c r="BF524" s="3428"/>
      <c r="BG524" s="2871"/>
      <c r="BH524" s="3428"/>
      <c r="BI524" s="2871"/>
      <c r="BJ524" s="3423"/>
      <c r="BK524" s="3423"/>
      <c r="BL524" s="3423"/>
      <c r="BM524" s="3427" t="str">
        <f>BN523&amp;"-"&amp;BP523</f>
        <v>46023-46203</v>
      </c>
      <c r="BN524" s="3428"/>
      <c r="BO524" s="2871"/>
      <c r="BP524" s="3428"/>
      <c r="BQ524" s="2871"/>
      <c r="BR524" s="3423"/>
      <c r="BS524" s="3423"/>
      <c r="BT524" s="3423"/>
      <c r="BU524" s="3427" t="str">
        <f>BV523&amp;"-"&amp;BX523</f>
        <v>46204-46387</v>
      </c>
      <c r="BV524" s="3428"/>
      <c r="BW524" s="2871"/>
      <c r="BX524" s="3428"/>
      <c r="BY524" s="2871"/>
      <c r="BZ524" s="3423"/>
      <c r="CA524" s="3423"/>
      <c r="CB524" s="3423"/>
      <c r="CC524" s="3427" t="str">
        <f>CD523&amp;"-"&amp;CF523</f>
        <v>46388-46568</v>
      </c>
      <c r="CD524" s="3428"/>
      <c r="CE524" s="2871"/>
      <c r="CF524" s="3428"/>
      <c r="CG524" s="2871"/>
      <c r="CH524" s="3423"/>
      <c r="CI524" s="3423"/>
      <c r="CJ524" s="3423"/>
      <c r="CK524" s="3427" t="str">
        <f>CL523&amp;"-"&amp;CN523</f>
        <v>46569-46752</v>
      </c>
      <c r="CL524" s="3428"/>
      <c r="CM524" s="2871"/>
      <c r="CN524" s="3428"/>
      <c r="CO524" s="2871"/>
      <c r="CP524" s="3423"/>
      <c r="CQ524" s="3423"/>
      <c r="CR524" s="3423"/>
      <c r="CS524" s="3427" t="str">
        <f>CT523&amp;"-"&amp;CV523</f>
        <v>46753-46934</v>
      </c>
      <c r="CT524" s="3428"/>
      <c r="CU524" s="2871"/>
      <c r="CV524" s="3428"/>
      <c r="CW524" s="2871"/>
      <c r="CX524" s="3423"/>
      <c r="CY524" s="3423"/>
      <c r="CZ524" s="3423"/>
      <c r="DA524" s="3427" t="str">
        <f>DB523&amp;"-"&amp;DD523</f>
        <v>46935-47118</v>
      </c>
      <c r="DB524" s="3428"/>
      <c r="DC524" s="2871"/>
      <c r="DD524" s="3428"/>
      <c r="DE524" s="2871"/>
      <c r="DF524" s="3423"/>
      <c r="DG524" s="3924"/>
      <c r="DH524" s="3656"/>
      <c r="DI524" s="3908"/>
      <c r="DJ524" s="3908" t="str">
        <f>IF(T524="","",T524)</f>
        <v/>
      </c>
      <c r="DK524" s="3908"/>
      <c r="DL524" s="3908"/>
    </row>
    <row s="16083" customFormat="1" customHeight="1" ht="15">
      <c r="A525" s="3896"/>
      <c r="B525" s="3896"/>
      <c r="C525" s="3896"/>
      <c r="D525" s="3896"/>
      <c r="E525" s="3897"/>
      <c r="F525" s="3897" t="s">
        <v>151</v>
      </c>
      <c r="G525" s="3897"/>
      <c r="H525" s="3897"/>
      <c r="I525" s="3916"/>
      <c r="J525" s="3910"/>
      <c r="K525" s="3896"/>
      <c r="L525" s="3899"/>
      <c r="M525" s="3647"/>
      <c r="N525" s="3647"/>
      <c r="O525" s="3911"/>
      <c r="P525" s="3912"/>
      <c r="Q525" s="3912"/>
      <c r="R525" s="3913"/>
      <c r="S525" s="16084"/>
      <c r="T525" s="16085" t="s">
        <v>733</v>
      </c>
      <c r="U525" s="16086"/>
      <c r="V525" s="16087"/>
      <c r="W525" s="16088"/>
      <c r="X525" s="16089"/>
      <c r="Y525" s="16090"/>
      <c r="Z525" s="16091"/>
      <c r="AA525" s="16092"/>
      <c r="AB525" s="16093"/>
      <c r="AC525" s="16094"/>
      <c r="AD525" s="16095"/>
      <c r="AE525" s="16096"/>
      <c r="AF525" s="16097"/>
      <c r="AG525" s="16098"/>
      <c r="AH525" s="16099"/>
      <c r="AI525" s="16100"/>
      <c r="AJ525" s="16101"/>
      <c r="AK525" s="16102"/>
      <c r="AL525" s="16103"/>
      <c r="AM525" s="16104"/>
      <c r="AN525" s="16105"/>
      <c r="AO525" s="16106"/>
      <c r="AP525" s="16107"/>
      <c r="AQ525" s="16108"/>
      <c r="AR525" s="16109"/>
      <c r="AS525" s="16110"/>
      <c r="AT525" s="16111"/>
      <c r="AU525" s="16112"/>
      <c r="AV525" s="16113"/>
      <c r="AW525" s="16114"/>
      <c r="AX525" s="16115"/>
      <c r="AY525" s="16116"/>
      <c r="AZ525" s="16117"/>
      <c r="BA525" s="16118"/>
      <c r="BB525" s="16119"/>
      <c r="BC525" s="16120"/>
      <c r="BD525" s="16121"/>
      <c r="BE525" s="16122"/>
      <c r="BF525" s="16123"/>
      <c r="BG525" s="16124"/>
      <c r="BH525" s="16125"/>
      <c r="BI525" s="16126"/>
      <c r="BJ525" s="16127"/>
      <c r="BK525" s="16128"/>
      <c r="BL525" s="16129"/>
      <c r="BM525" s="16130"/>
      <c r="BN525" s="16131"/>
      <c r="BO525" s="16132"/>
      <c r="BP525" s="16133"/>
      <c r="BQ525" s="16134"/>
      <c r="BR525" s="16135"/>
      <c r="BS525" s="16136"/>
      <c r="BT525" s="16137"/>
      <c r="BU525" s="16138"/>
      <c r="BV525" s="16139"/>
      <c r="BW525" s="16140"/>
      <c r="BX525" s="16141"/>
      <c r="BY525" s="16142"/>
      <c r="BZ525" s="16143"/>
      <c r="CA525" s="16144"/>
      <c r="CB525" s="16145"/>
      <c r="CC525" s="16146"/>
      <c r="CD525" s="16147"/>
      <c r="CE525" s="16148"/>
      <c r="CF525" s="16149"/>
      <c r="CG525" s="16150"/>
      <c r="CH525" s="16151"/>
      <c r="CI525" s="16152"/>
      <c r="CJ525" s="16153"/>
      <c r="CK525" s="16154"/>
      <c r="CL525" s="16155"/>
      <c r="CM525" s="16156"/>
      <c r="CN525" s="16157"/>
      <c r="CO525" s="16158"/>
      <c r="CP525" s="16159"/>
      <c r="CQ525" s="16160"/>
      <c r="CR525" s="16161"/>
      <c r="CS525" s="16162"/>
      <c r="CT525" s="16163"/>
      <c r="CU525" s="16164"/>
      <c r="CV525" s="16165"/>
      <c r="CW525" s="16166"/>
      <c r="CX525" s="16167"/>
      <c r="CY525" s="16168"/>
      <c r="CZ525" s="16169"/>
      <c r="DA525" s="16170"/>
      <c r="DB525" s="16171"/>
      <c r="DC525" s="16172"/>
      <c r="DD525" s="16173"/>
      <c r="DE525" s="16174"/>
      <c r="DF525" s="16175"/>
      <c r="DG525" s="4018"/>
      <c r="DH525" s="3656"/>
      <c r="DI525" s="3908"/>
      <c r="DJ525" s="3908" t="str">
        <f>IF(T525="","",T525)</f>
        <v>Добавить вид теплоносителя (параметры теплоносителя)</v>
      </c>
      <c r="DK525" s="3908"/>
      <c r="DL525" s="3908"/>
    </row>
    <row s="16176" customFormat="1" customHeight="1" ht="15">
      <c r="A526" s="3896"/>
      <c r="B526" s="3896"/>
      <c r="C526" s="3896"/>
      <c r="D526" s="3896"/>
      <c r="E526" s="3897"/>
      <c r="F526" s="3897" t="s">
        <v>151</v>
      </c>
      <c r="G526" s="3897"/>
      <c r="H526" s="3897"/>
      <c r="I526" s="3910"/>
      <c r="J526" s="3896"/>
      <c r="K526" s="3896"/>
      <c r="L526" s="3899"/>
      <c r="M526" s="3647"/>
      <c r="N526" s="3911"/>
      <c r="O526" s="3911"/>
      <c r="P526" s="3912"/>
      <c r="Q526" s="3912"/>
      <c r="R526" s="3913"/>
      <c r="S526" s="16177"/>
      <c r="T526" s="16178" t="s">
        <v>734</v>
      </c>
      <c r="U526" s="16179"/>
      <c r="V526" s="16180"/>
      <c r="W526" s="16181"/>
      <c r="X526" s="16182"/>
      <c r="Y526" s="16183"/>
      <c r="Z526" s="16184"/>
      <c r="AA526" s="16185"/>
      <c r="AB526" s="16186"/>
      <c r="AC526" s="16187"/>
      <c r="AD526" s="16188"/>
      <c r="AE526" s="16189"/>
      <c r="AF526" s="16190"/>
      <c r="AG526" s="16191"/>
      <c r="AH526" s="16192"/>
      <c r="AI526" s="16193"/>
      <c r="AJ526" s="16194"/>
      <c r="AK526" s="16195"/>
      <c r="AL526" s="16196"/>
      <c r="AM526" s="16197"/>
      <c r="AN526" s="16198"/>
      <c r="AO526" s="16199"/>
      <c r="AP526" s="16200"/>
      <c r="AQ526" s="16201"/>
      <c r="AR526" s="16202"/>
      <c r="AS526" s="16203"/>
      <c r="AT526" s="16204"/>
      <c r="AU526" s="16205"/>
      <c r="AV526" s="16206"/>
      <c r="AW526" s="16207"/>
      <c r="AX526" s="16208"/>
      <c r="AY526" s="16209"/>
      <c r="AZ526" s="16210"/>
      <c r="BA526" s="16211"/>
      <c r="BB526" s="16212"/>
      <c r="BC526" s="16213"/>
      <c r="BD526" s="16214"/>
      <c r="BE526" s="16215"/>
      <c r="BF526" s="16216"/>
      <c r="BG526" s="16217"/>
      <c r="BH526" s="16218"/>
      <c r="BI526" s="16219"/>
      <c r="BJ526" s="16220"/>
      <c r="BK526" s="16221"/>
      <c r="BL526" s="16222"/>
      <c r="BM526" s="16223"/>
      <c r="BN526" s="16224"/>
      <c r="BO526" s="16225"/>
      <c r="BP526" s="16226"/>
      <c r="BQ526" s="16227"/>
      <c r="BR526" s="16228"/>
      <c r="BS526" s="16229"/>
      <c r="BT526" s="16230"/>
      <c r="BU526" s="16231"/>
      <c r="BV526" s="16232"/>
      <c r="BW526" s="16233"/>
      <c r="BX526" s="16234"/>
      <c r="BY526" s="16235"/>
      <c r="BZ526" s="16236"/>
      <c r="CA526" s="16237"/>
      <c r="CB526" s="16238"/>
      <c r="CC526" s="16239"/>
      <c r="CD526" s="16240"/>
      <c r="CE526" s="16241"/>
      <c r="CF526" s="16242"/>
      <c r="CG526" s="16243"/>
      <c r="CH526" s="16244"/>
      <c r="CI526" s="16245"/>
      <c r="CJ526" s="16246"/>
      <c r="CK526" s="16247"/>
      <c r="CL526" s="16248"/>
      <c r="CM526" s="16249"/>
      <c r="CN526" s="16250"/>
      <c r="CO526" s="16251"/>
      <c r="CP526" s="16252"/>
      <c r="CQ526" s="16253"/>
      <c r="CR526" s="16254"/>
      <c r="CS526" s="16255"/>
      <c r="CT526" s="16256"/>
      <c r="CU526" s="16257"/>
      <c r="CV526" s="16258"/>
      <c r="CW526" s="16259"/>
      <c r="CX526" s="16260"/>
      <c r="CY526" s="16261"/>
      <c r="CZ526" s="16262"/>
      <c r="DA526" s="16263"/>
      <c r="DB526" s="16264"/>
      <c r="DC526" s="16265"/>
      <c r="DD526" s="16266"/>
      <c r="DE526" s="16267"/>
      <c r="DF526" s="16268"/>
      <c r="DG526" s="16269"/>
      <c r="DH526" s="3656"/>
      <c r="DI526" s="3908"/>
      <c r="DJ526" s="3908" t="str">
        <f>IF(T526="","",T526)</f>
        <v>Добавить группу потребителей</v>
      </c>
      <c r="DK526" s="3908"/>
      <c r="DL526" s="3908"/>
    </row>
    <row s="16270" customFormat="1" customHeight="1" ht="14.25">
      <c r="A527" s="3896"/>
      <c r="B527" s="3896"/>
      <c r="C527" s="3896"/>
      <c r="D527" s="3896"/>
      <c r="E527" s="3897"/>
      <c r="F527" s="3897" t="s">
        <v>151</v>
      </c>
      <c r="G527" s="3897"/>
      <c r="H527" s="3898"/>
      <c r="I527" s="3896"/>
      <c r="J527" s="3896"/>
      <c r="K527" s="3896"/>
      <c r="L527" s="3899"/>
      <c r="M527" s="3900"/>
      <c r="N527" s="3900"/>
      <c r="O527" s="3647"/>
      <c r="P527" s="4114"/>
      <c r="Q527" s="4115"/>
      <c r="R527" s="4116"/>
      <c r="S527" s="16271"/>
      <c r="T527" s="16272" t="s">
        <v>735</v>
      </c>
      <c r="U527" s="16273"/>
      <c r="V527" s="16274"/>
      <c r="W527" s="16275"/>
      <c r="X527" s="16276"/>
      <c r="Y527" s="16277"/>
      <c r="Z527" s="16278"/>
      <c r="AA527" s="16279"/>
      <c r="AB527" s="16280"/>
      <c r="AC527" s="16281"/>
      <c r="AD527" s="16282"/>
      <c r="AE527" s="16283"/>
      <c r="AF527" s="16284"/>
      <c r="AG527" s="16285"/>
      <c r="AH527" s="16286"/>
      <c r="AI527" s="16287"/>
      <c r="AJ527" s="16288"/>
      <c r="AK527" s="16289"/>
      <c r="AL527" s="16290"/>
      <c r="AM527" s="16291"/>
      <c r="AN527" s="16292"/>
      <c r="AO527" s="16293"/>
      <c r="AP527" s="16294"/>
      <c r="AQ527" s="16295"/>
      <c r="AR527" s="16296"/>
      <c r="AS527" s="16297"/>
      <c r="AT527" s="16298"/>
      <c r="AU527" s="16299"/>
      <c r="AV527" s="16300"/>
      <c r="AW527" s="16301"/>
      <c r="AX527" s="16302"/>
      <c r="AY527" s="16303"/>
      <c r="AZ527" s="16304"/>
      <c r="BA527" s="16305"/>
      <c r="BB527" s="16306"/>
      <c r="BC527" s="16307"/>
      <c r="BD527" s="16308"/>
      <c r="BE527" s="16309"/>
      <c r="BF527" s="16310"/>
      <c r="BG527" s="16311"/>
      <c r="BH527" s="16312"/>
      <c r="BI527" s="16313"/>
      <c r="BJ527" s="16314"/>
      <c r="BK527" s="16315"/>
      <c r="BL527" s="16316"/>
      <c r="BM527" s="16317"/>
      <c r="BN527" s="16318"/>
      <c r="BO527" s="16319"/>
      <c r="BP527" s="16320"/>
      <c r="BQ527" s="16321"/>
      <c r="BR527" s="16322"/>
      <c r="BS527" s="16323"/>
      <c r="BT527" s="16324"/>
      <c r="BU527" s="16325"/>
      <c r="BV527" s="16326"/>
      <c r="BW527" s="16327"/>
      <c r="BX527" s="16328"/>
      <c r="BY527" s="16329"/>
      <c r="BZ527" s="16330"/>
      <c r="CA527" s="16331"/>
      <c r="CB527" s="16332"/>
      <c r="CC527" s="16333"/>
      <c r="CD527" s="16334"/>
      <c r="CE527" s="16335"/>
      <c r="CF527" s="16336"/>
      <c r="CG527" s="16337"/>
      <c r="CH527" s="16338"/>
      <c r="CI527" s="16339"/>
      <c r="CJ527" s="16340"/>
      <c r="CK527" s="16341"/>
      <c r="CL527" s="16342"/>
      <c r="CM527" s="16343"/>
      <c r="CN527" s="16344"/>
      <c r="CO527" s="16345"/>
      <c r="CP527" s="16346"/>
      <c r="CQ527" s="16347"/>
      <c r="CR527" s="16348"/>
      <c r="CS527" s="16349"/>
      <c r="CT527" s="16350"/>
      <c r="CU527" s="16351"/>
      <c r="CV527" s="16352"/>
      <c r="CW527" s="16353"/>
      <c r="CX527" s="16354"/>
      <c r="CY527" s="16355"/>
      <c r="CZ527" s="16356"/>
      <c r="DA527" s="16357"/>
      <c r="DB527" s="16358"/>
      <c r="DC527" s="16359"/>
      <c r="DD527" s="16360"/>
      <c r="DE527" s="16361"/>
      <c r="DF527" s="16362"/>
      <c r="DG527" s="16363"/>
      <c r="DH527" s="3656"/>
      <c r="DI527" s="3908"/>
      <c r="DJ527" s="3908" t="str">
        <f>IF(T527="","",T527)</f>
        <v>Добавить схему подключения</v>
      </c>
      <c r="DK527" s="3908"/>
      <c r="DL527" s="3908"/>
    </row>
    <row s="16364" customFormat="1" customHeight="1" ht="21">
      <c r="A528" s="3896"/>
      <c r="B528" s="3896"/>
      <c r="C528" s="3896"/>
      <c r="D528" s="3896" t="s">
        <v>379</v>
      </c>
      <c r="E528" s="3897"/>
      <c r="F528" s="3897"/>
      <c r="G528" s="3897"/>
      <c r="H528" s="3898" t="s">
        <v>102</v>
      </c>
      <c r="I528" s="3896"/>
      <c r="J528" s="3896"/>
      <c r="K528" s="3896"/>
      <c r="L528" s="3899"/>
      <c r="M528" s="3900"/>
      <c r="N528" s="3900"/>
      <c r="O528" s="3900"/>
      <c r="P528" s="3901"/>
      <c r="Q528" s="3902"/>
      <c r="R528" s="3903"/>
      <c r="S528" s="3904" t="str">
        <f>INDEX(PT_DIFFERENTIATION_NUM_IST_TE,MATCH(D528,PT_DIFFERENTIATION_IST_TE_ID,0))</f>
        <v>2.13.1.2</v>
      </c>
      <c r="T528" s="3905" t="s">
        <v>723</v>
      </c>
      <c r="U528" s="3906"/>
      <c r="V528" s="3414"/>
      <c r="W528" s="3415"/>
      <c r="X528" s="3415"/>
      <c r="Y528" s="3415"/>
      <c r="Z528" s="3415"/>
      <c r="AA528" s="3415"/>
      <c r="AB528" s="3415"/>
      <c r="AC528" s="3416"/>
      <c r="AD528" s="3414" t="str">
        <f>INDEX(PT_DIFFERENTIATION_IST_TE,MATCH(D528,PT_DIFFERENTIATION_IST_TE_ID,0))</f>
        <v>город Гаджиево</v>
      </c>
      <c r="AE528" s="3415"/>
      <c r="AF528" s="3415"/>
      <c r="AG528" s="3415"/>
      <c r="AH528" s="3415"/>
      <c r="AI528" s="3415"/>
      <c r="AJ528" s="3415"/>
      <c r="AK528" s="3415"/>
      <c r="AL528" s="3414"/>
      <c r="AM528" s="3415"/>
      <c r="AN528" s="3415"/>
      <c r="AO528" s="3415"/>
      <c r="AP528" s="3415"/>
      <c r="AQ528" s="3415"/>
      <c r="AR528" s="3415"/>
      <c r="AS528" s="3416"/>
      <c r="AT528" s="3414"/>
      <c r="AU528" s="3415"/>
      <c r="AV528" s="3415"/>
      <c r="AW528" s="3415"/>
      <c r="AX528" s="3415"/>
      <c r="AY528" s="3415"/>
      <c r="AZ528" s="3415"/>
      <c r="BA528" s="3416"/>
      <c r="BB528" s="3414"/>
      <c r="BC528" s="3415"/>
      <c r="BD528" s="3415"/>
      <c r="BE528" s="3415"/>
      <c r="BF528" s="3415"/>
      <c r="BG528" s="3415"/>
      <c r="BH528" s="3415"/>
      <c r="BI528" s="3416"/>
      <c r="BJ528" s="3414"/>
      <c r="BK528" s="3415"/>
      <c r="BL528" s="3415"/>
      <c r="BM528" s="3415"/>
      <c r="BN528" s="3415"/>
      <c r="BO528" s="3415"/>
      <c r="BP528" s="3415"/>
      <c r="BQ528" s="3416"/>
      <c r="BR528" s="3414"/>
      <c r="BS528" s="3415"/>
      <c r="BT528" s="3415"/>
      <c r="BU528" s="3415"/>
      <c r="BV528" s="3415"/>
      <c r="BW528" s="3415"/>
      <c r="BX528" s="3415"/>
      <c r="BY528" s="3416"/>
      <c r="BZ528" s="3414"/>
      <c r="CA528" s="3415"/>
      <c r="CB528" s="3415"/>
      <c r="CC528" s="3415"/>
      <c r="CD528" s="3415"/>
      <c r="CE528" s="3415"/>
      <c r="CF528" s="3415"/>
      <c r="CG528" s="3416"/>
      <c r="CH528" s="3414"/>
      <c r="CI528" s="3415"/>
      <c r="CJ528" s="3415"/>
      <c r="CK528" s="3415"/>
      <c r="CL528" s="3415"/>
      <c r="CM528" s="3415"/>
      <c r="CN528" s="3415"/>
      <c r="CO528" s="3416"/>
      <c r="CP528" s="3414"/>
      <c r="CQ528" s="3415"/>
      <c r="CR528" s="3415"/>
      <c r="CS528" s="3415"/>
      <c r="CT528" s="3415"/>
      <c r="CU528" s="3415"/>
      <c r="CV528" s="3415"/>
      <c r="CW528" s="3416"/>
      <c r="CX528" s="3414"/>
      <c r="CY528" s="3415"/>
      <c r="CZ528" s="3415"/>
      <c r="DA528" s="3415"/>
      <c r="DB528" s="3415"/>
      <c r="DC528" s="3415"/>
      <c r="DD528" s="3415"/>
      <c r="DE528" s="3416"/>
      <c r="DF528" s="3416"/>
      <c r="DG528" s="3907" t="s">
        <v>724</v>
      </c>
      <c r="DH528" s="3656"/>
      <c r="DI528" s="3908"/>
      <c r="DJ528" s="3908" t="str">
        <f>IF(T528="","",T528)</f>
        <v>Источник тепловой энергии  </v>
      </c>
      <c r="DK528" s="3908"/>
      <c r="DL528" s="3908"/>
    </row>
    <row s="16365" customFormat="1" customHeight="1" ht="47.25">
      <c r="A529" s="3896"/>
      <c r="B529" s="3896"/>
      <c r="C529" s="3896"/>
      <c r="D529" s="3896"/>
      <c r="E529" s="3897"/>
      <c r="F529" s="3897"/>
      <c r="G529" s="3897"/>
      <c r="H529" s="3897">
        <v>1</v>
      </c>
      <c r="I529" s="3910" t="str">
        <f>S528&amp;".1"</f>
        <v>2.13.1.2.1</v>
      </c>
      <c r="J529" s="3896"/>
      <c r="K529" s="3896"/>
      <c r="L529" s="3899" t="s">
        <v>725</v>
      </c>
      <c r="M529" s="3647"/>
      <c r="N529" s="3911"/>
      <c r="O529" s="3911"/>
      <c r="P529" s="3912">
        <v>1</v>
      </c>
      <c r="Q529" s="3912"/>
      <c r="R529" s="3913"/>
      <c r="S529" s="3904" t="str">
        <f>$I529</f>
        <v>2.13.1.2.1</v>
      </c>
      <c r="T529" s="3914" t="s">
        <v>726</v>
      </c>
      <c r="U529" s="3906"/>
      <c r="V529" s="3419"/>
      <c r="W529" s="3420"/>
      <c r="X529" s="3420"/>
      <c r="Y529" s="3420"/>
      <c r="Z529" s="3420"/>
      <c r="AA529" s="3420"/>
      <c r="AB529" s="3420"/>
      <c r="AC529" s="3421"/>
      <c r="AD529" s="3419" t="s">
        <v>768</v>
      </c>
      <c r="AE529" s="3420"/>
      <c r="AF529" s="3420"/>
      <c r="AG529" s="3420"/>
      <c r="AH529" s="3420"/>
      <c r="AI529" s="3420"/>
      <c r="AJ529" s="3420"/>
      <c r="AK529" s="3420"/>
      <c r="AL529" s="3419"/>
      <c r="AM529" s="3420"/>
      <c r="AN529" s="3420"/>
      <c r="AO529" s="3420"/>
      <c r="AP529" s="3420"/>
      <c r="AQ529" s="3420"/>
      <c r="AR529" s="3420"/>
      <c r="AS529" s="3421"/>
      <c r="AT529" s="3419"/>
      <c r="AU529" s="3420"/>
      <c r="AV529" s="3420"/>
      <c r="AW529" s="3420"/>
      <c r="AX529" s="3420"/>
      <c r="AY529" s="3420"/>
      <c r="AZ529" s="3420"/>
      <c r="BA529" s="3421"/>
      <c r="BB529" s="3419"/>
      <c r="BC529" s="3420"/>
      <c r="BD529" s="3420"/>
      <c r="BE529" s="3420"/>
      <c r="BF529" s="3420"/>
      <c r="BG529" s="3420"/>
      <c r="BH529" s="3420"/>
      <c r="BI529" s="3421"/>
      <c r="BJ529" s="3419"/>
      <c r="BK529" s="3420"/>
      <c r="BL529" s="3420"/>
      <c r="BM529" s="3420"/>
      <c r="BN529" s="3420"/>
      <c r="BO529" s="3420"/>
      <c r="BP529" s="3420"/>
      <c r="BQ529" s="3421"/>
      <c r="BR529" s="3419"/>
      <c r="BS529" s="3420"/>
      <c r="BT529" s="3420"/>
      <c r="BU529" s="3420"/>
      <c r="BV529" s="3420"/>
      <c r="BW529" s="3420"/>
      <c r="BX529" s="3420"/>
      <c r="BY529" s="3421"/>
      <c r="BZ529" s="3419"/>
      <c r="CA529" s="3420"/>
      <c r="CB529" s="3420"/>
      <c r="CC529" s="3420"/>
      <c r="CD529" s="3420"/>
      <c r="CE529" s="3420"/>
      <c r="CF529" s="3420"/>
      <c r="CG529" s="3421"/>
      <c r="CH529" s="3419"/>
      <c r="CI529" s="3420"/>
      <c r="CJ529" s="3420"/>
      <c r="CK529" s="3420"/>
      <c r="CL529" s="3420"/>
      <c r="CM529" s="3420"/>
      <c r="CN529" s="3420"/>
      <c r="CO529" s="3421"/>
      <c r="CP529" s="3419"/>
      <c r="CQ529" s="3420"/>
      <c r="CR529" s="3420"/>
      <c r="CS529" s="3420"/>
      <c r="CT529" s="3420"/>
      <c r="CU529" s="3420"/>
      <c r="CV529" s="3420"/>
      <c r="CW529" s="3421"/>
      <c r="CX529" s="3419"/>
      <c r="CY529" s="3420"/>
      <c r="CZ529" s="3420"/>
      <c r="DA529" s="3420"/>
      <c r="DB529" s="3420"/>
      <c r="DC529" s="3420"/>
      <c r="DD529" s="3420"/>
      <c r="DE529" s="3421"/>
      <c r="DF529" s="3421"/>
      <c r="DG529" s="3907" t="s">
        <v>727</v>
      </c>
      <c r="DH529" s="3656"/>
      <c r="DI529" s="3908"/>
      <c r="DJ529" s="3908" t="str">
        <f>IF(T529="","",T529)</f>
        <v>Схема подключения теплопотребляющей установки к коллектору источника тепловой энергии</v>
      </c>
      <c r="DK529" s="3908"/>
      <c r="DL529" s="3908"/>
    </row>
    <row s="16366" customFormat="1" customHeight="1" ht="21">
      <c r="A530" s="3896"/>
      <c r="B530" s="3896"/>
      <c r="C530" s="3896"/>
      <c r="D530" s="3896"/>
      <c r="E530" s="3897"/>
      <c r="F530" s="3897"/>
      <c r="G530" s="3897"/>
      <c r="H530" s="3897">
        <v>1</v>
      </c>
      <c r="I530" s="3916"/>
      <c r="J530" s="3910" t="str">
        <f>I529&amp;".1"</f>
        <v>2.13.1.2.1.1</v>
      </c>
      <c r="K530" s="3896"/>
      <c r="L530" s="3899" t="s">
        <v>728</v>
      </c>
      <c r="M530" s="3647"/>
      <c r="N530" s="3647"/>
      <c r="O530" s="3911"/>
      <c r="P530" s="3912"/>
      <c r="Q530" s="3912">
        <v>1</v>
      </c>
      <c r="R530" s="3917"/>
      <c r="S530" s="3904" t="str">
        <f>$J530</f>
        <v>2.13.1.2.1.1</v>
      </c>
      <c r="T530" s="3918" t="s">
        <v>729</v>
      </c>
      <c r="U530" s="3906"/>
      <c r="V530" s="3419"/>
      <c r="W530" s="3420"/>
      <c r="X530" s="3420"/>
      <c r="Y530" s="3420"/>
      <c r="Z530" s="3420"/>
      <c r="AA530" s="3420"/>
      <c r="AB530" s="3420"/>
      <c r="AC530" s="3421"/>
      <c r="AD530" s="3419" t="s">
        <v>772</v>
      </c>
      <c r="AE530" s="3420"/>
      <c r="AF530" s="3420"/>
      <c r="AG530" s="3420"/>
      <c r="AH530" s="3420"/>
      <c r="AI530" s="3420"/>
      <c r="AJ530" s="3420"/>
      <c r="AK530" s="3420"/>
      <c r="AL530" s="3419"/>
      <c r="AM530" s="3420"/>
      <c r="AN530" s="3420"/>
      <c r="AO530" s="3420"/>
      <c r="AP530" s="3420"/>
      <c r="AQ530" s="3420"/>
      <c r="AR530" s="3420"/>
      <c r="AS530" s="3421"/>
      <c r="AT530" s="3419"/>
      <c r="AU530" s="3420"/>
      <c r="AV530" s="3420"/>
      <c r="AW530" s="3420"/>
      <c r="AX530" s="3420"/>
      <c r="AY530" s="3420"/>
      <c r="AZ530" s="3420"/>
      <c r="BA530" s="3421"/>
      <c r="BB530" s="3419"/>
      <c r="BC530" s="3420"/>
      <c r="BD530" s="3420"/>
      <c r="BE530" s="3420"/>
      <c r="BF530" s="3420"/>
      <c r="BG530" s="3420"/>
      <c r="BH530" s="3420"/>
      <c r="BI530" s="3421"/>
      <c r="BJ530" s="3419"/>
      <c r="BK530" s="3420"/>
      <c r="BL530" s="3420"/>
      <c r="BM530" s="3420"/>
      <c r="BN530" s="3420"/>
      <c r="BO530" s="3420"/>
      <c r="BP530" s="3420"/>
      <c r="BQ530" s="3421"/>
      <c r="BR530" s="3419"/>
      <c r="BS530" s="3420"/>
      <c r="BT530" s="3420"/>
      <c r="BU530" s="3420"/>
      <c r="BV530" s="3420"/>
      <c r="BW530" s="3420"/>
      <c r="BX530" s="3420"/>
      <c r="BY530" s="3421"/>
      <c r="BZ530" s="3419"/>
      <c r="CA530" s="3420"/>
      <c r="CB530" s="3420"/>
      <c r="CC530" s="3420"/>
      <c r="CD530" s="3420"/>
      <c r="CE530" s="3420"/>
      <c r="CF530" s="3420"/>
      <c r="CG530" s="3421"/>
      <c r="CH530" s="3419"/>
      <c r="CI530" s="3420"/>
      <c r="CJ530" s="3420"/>
      <c r="CK530" s="3420"/>
      <c r="CL530" s="3420"/>
      <c r="CM530" s="3420"/>
      <c r="CN530" s="3420"/>
      <c r="CO530" s="3421"/>
      <c r="CP530" s="3419"/>
      <c r="CQ530" s="3420"/>
      <c r="CR530" s="3420"/>
      <c r="CS530" s="3420"/>
      <c r="CT530" s="3420"/>
      <c r="CU530" s="3420"/>
      <c r="CV530" s="3420"/>
      <c r="CW530" s="3421"/>
      <c r="CX530" s="3419"/>
      <c r="CY530" s="3420"/>
      <c r="CZ530" s="3420"/>
      <c r="DA530" s="3420"/>
      <c r="DB530" s="3420"/>
      <c r="DC530" s="3420"/>
      <c r="DD530" s="3420"/>
      <c r="DE530" s="3421"/>
      <c r="DF530" s="3421"/>
      <c r="DG530" s="3907" t="s">
        <v>730</v>
      </c>
      <c r="DH530" s="3656"/>
      <c r="DI530" s="3908"/>
      <c r="DJ530" s="3908" t="str">
        <f>IF(T530="","",T530)</f>
        <v>Группа потребителей</v>
      </c>
      <c r="DK530" s="3908"/>
      <c r="DL530" s="3908"/>
    </row>
    <row s="16367" customFormat="1" customHeight="1" ht="21">
      <c r="A531" s="3896"/>
      <c r="B531" s="3896"/>
      <c r="C531" s="3896"/>
      <c r="D531" s="3896"/>
      <c r="E531" s="3897"/>
      <c r="F531" s="3897"/>
      <c r="G531" s="3897"/>
      <c r="H531" s="3897">
        <v>1</v>
      </c>
      <c r="I531" s="3916"/>
      <c r="J531" s="3916"/>
      <c r="K531" s="3910" t="str">
        <f>J530&amp;".1"</f>
        <v>2.13.1.2.1.1.1</v>
      </c>
      <c r="L531" s="3899" t="s">
        <v>731</v>
      </c>
      <c r="M531" s="3647"/>
      <c r="N531" s="3647"/>
      <c r="O531" s="3647"/>
      <c r="P531" s="3912"/>
      <c r="Q531" s="3912"/>
      <c r="R531" s="3917">
        <v>1</v>
      </c>
      <c r="S531" s="3904" t="str">
        <f>$K531</f>
        <v>2.13.1.2.1.1.1</v>
      </c>
      <c r="T531" s="3920" t="s">
        <v>770</v>
      </c>
      <c r="U531" s="3906"/>
      <c r="V531" s="3422"/>
      <c r="W531" s="3423"/>
      <c r="X531" s="3422"/>
      <c r="Y531" s="3424"/>
      <c r="Z531" s="3425"/>
      <c r="AA531" s="2871" t="s">
        <v>61</v>
      </c>
      <c r="AB531" s="3425"/>
      <c r="AC531" s="2871" t="s">
        <v>61</v>
      </c>
      <c r="AD531" s="3422">
        <v>3804.36</v>
      </c>
      <c r="AE531" s="3423"/>
      <c r="AF531" s="3422"/>
      <c r="AG531" s="3424"/>
      <c r="AH531" s="3425">
        <v>45292</v>
      </c>
      <c r="AI531" s="2871" t="s">
        <v>61</v>
      </c>
      <c r="AJ531" s="3425">
        <v>45473</v>
      </c>
      <c r="AK531" s="2871" t="s">
        <v>61</v>
      </c>
      <c r="AL531" s="3422">
        <v>4000</v>
      </c>
      <c r="AM531" s="3423"/>
      <c r="AN531" s="3422"/>
      <c r="AO531" s="3424"/>
      <c r="AP531" s="3425">
        <v>45474</v>
      </c>
      <c r="AQ531" s="2871" t="s">
        <v>61</v>
      </c>
      <c r="AR531" s="3425">
        <v>45657</v>
      </c>
      <c r="AS531" s="2871" t="s">
        <v>61</v>
      </c>
      <c r="AT531" s="3422">
        <v>4000</v>
      </c>
      <c r="AU531" s="3423"/>
      <c r="AV531" s="3422"/>
      <c r="AW531" s="3424"/>
      <c r="AX531" s="3425">
        <v>45658</v>
      </c>
      <c r="AY531" s="2871" t="s">
        <v>61</v>
      </c>
      <c r="AZ531" s="3425">
        <v>45838</v>
      </c>
      <c r="BA531" s="2871" t="s">
        <v>61</v>
      </c>
      <c r="BB531" s="3422">
        <v>4168</v>
      </c>
      <c r="BC531" s="3423"/>
      <c r="BD531" s="3422"/>
      <c r="BE531" s="3424"/>
      <c r="BF531" s="3425">
        <v>45839</v>
      </c>
      <c r="BG531" s="2871" t="s">
        <v>61</v>
      </c>
      <c r="BH531" s="3425">
        <v>46022</v>
      </c>
      <c r="BI531" s="2871" t="s">
        <v>61</v>
      </c>
      <c r="BJ531" s="3422">
        <v>4168</v>
      </c>
      <c r="BK531" s="3423"/>
      <c r="BL531" s="3422"/>
      <c r="BM531" s="3424"/>
      <c r="BN531" s="3425">
        <v>46023</v>
      </c>
      <c r="BO531" s="2871" t="s">
        <v>61</v>
      </c>
      <c r="BP531" s="3425">
        <v>46203</v>
      </c>
      <c r="BQ531" s="2871" t="s">
        <v>61</v>
      </c>
      <c r="BR531" s="3422">
        <v>4334.72</v>
      </c>
      <c r="BS531" s="3423"/>
      <c r="BT531" s="3422"/>
      <c r="BU531" s="3424"/>
      <c r="BV531" s="3425">
        <v>46204</v>
      </c>
      <c r="BW531" s="2871" t="s">
        <v>61</v>
      </c>
      <c r="BX531" s="3425">
        <v>46387</v>
      </c>
      <c r="BY531" s="2871" t="s">
        <v>61</v>
      </c>
      <c r="BZ531" s="3422">
        <v>4334.72</v>
      </c>
      <c r="CA531" s="3423"/>
      <c r="CB531" s="3422"/>
      <c r="CC531" s="3424"/>
      <c r="CD531" s="3425">
        <v>46388</v>
      </c>
      <c r="CE531" s="2871" t="s">
        <v>61</v>
      </c>
      <c r="CF531" s="3425">
        <v>46568</v>
      </c>
      <c r="CG531" s="2871" t="s">
        <v>61</v>
      </c>
      <c r="CH531" s="3422">
        <v>4508.11</v>
      </c>
      <c r="CI531" s="3423"/>
      <c r="CJ531" s="3422"/>
      <c r="CK531" s="3424"/>
      <c r="CL531" s="3425">
        <v>46569</v>
      </c>
      <c r="CM531" s="2871" t="s">
        <v>61</v>
      </c>
      <c r="CN531" s="3425">
        <v>46752</v>
      </c>
      <c r="CO531" s="2871" t="s">
        <v>61</v>
      </c>
      <c r="CP531" s="3422">
        <v>4508.11</v>
      </c>
      <c r="CQ531" s="3423"/>
      <c r="CR531" s="3422"/>
      <c r="CS531" s="3424"/>
      <c r="CT531" s="3425">
        <v>46753</v>
      </c>
      <c r="CU531" s="2871" t="s">
        <v>61</v>
      </c>
      <c r="CV531" s="3425">
        <v>46934</v>
      </c>
      <c r="CW531" s="2871" t="s">
        <v>61</v>
      </c>
      <c r="CX531" s="3422">
        <v>4688.43</v>
      </c>
      <c r="CY531" s="3423"/>
      <c r="CZ531" s="3422"/>
      <c r="DA531" s="3424"/>
      <c r="DB531" s="3425">
        <v>46935</v>
      </c>
      <c r="DC531" s="2871" t="s">
        <v>61</v>
      </c>
      <c r="DD531" s="3425">
        <v>47118</v>
      </c>
      <c r="DE531" s="2871" t="s">
        <v>61</v>
      </c>
      <c r="DF531" s="3423"/>
      <c r="DG531" s="3921" t="s">
        <v>732</v>
      </c>
      <c r="DH531" s="3656">
        <f>STRCHECKDATE(V532:DF532)</f>
      </c>
      <c r="DI531" s="3908"/>
      <c r="DJ531" s="3908" t="str">
        <f>IF(T531="","",T531)</f>
        <v>вода</v>
      </c>
      <c r="DK531" s="3908"/>
      <c r="DL531" s="3908"/>
    </row>
    <row s="16368" customFormat="1" customHeight="1" ht="0.75">
      <c r="A532" s="3896"/>
      <c r="B532" s="3896"/>
      <c r="C532" s="3896"/>
      <c r="D532" s="3896"/>
      <c r="E532" s="3897"/>
      <c r="F532" s="3897"/>
      <c r="G532" s="3897"/>
      <c r="H532" s="3897">
        <v>1</v>
      </c>
      <c r="I532" s="3916"/>
      <c r="J532" s="3916"/>
      <c r="K532" s="3910"/>
      <c r="L532" s="3899"/>
      <c r="M532" s="3647"/>
      <c r="N532" s="3647"/>
      <c r="O532" s="3647"/>
      <c r="P532" s="3912"/>
      <c r="Q532" s="3912"/>
      <c r="R532" s="3917"/>
      <c r="S532" s="3923"/>
      <c r="T532" s="3906"/>
      <c r="U532" s="3906"/>
      <c r="V532" s="3423"/>
      <c r="W532" s="3423"/>
      <c r="X532" s="3423"/>
      <c r="Y532" s="3427" t="str">
        <f>Z531&amp;"-"&amp;AB531</f>
        <v>-</v>
      </c>
      <c r="Z532" s="3428"/>
      <c r="AA532" s="2871"/>
      <c r="AB532" s="3428"/>
      <c r="AC532" s="2871"/>
      <c r="AD532" s="3423"/>
      <c r="AE532" s="3423"/>
      <c r="AF532" s="3423"/>
      <c r="AG532" s="3427" t="str">
        <f>AH531&amp;"-"&amp;AJ531</f>
        <v>45292-45473</v>
      </c>
      <c r="AH532" s="3428"/>
      <c r="AI532" s="2871"/>
      <c r="AJ532" s="3428"/>
      <c r="AK532" s="2871"/>
      <c r="AL532" s="3423"/>
      <c r="AM532" s="3423"/>
      <c r="AN532" s="3423"/>
      <c r="AO532" s="3427" t="str">
        <f>AP531&amp;"-"&amp;AR531</f>
        <v>45474-45657</v>
      </c>
      <c r="AP532" s="3428"/>
      <c r="AQ532" s="2871"/>
      <c r="AR532" s="3428"/>
      <c r="AS532" s="2871"/>
      <c r="AT532" s="3423"/>
      <c r="AU532" s="3423"/>
      <c r="AV532" s="3423"/>
      <c r="AW532" s="3427" t="str">
        <f>AX531&amp;"-"&amp;AZ531</f>
        <v>45658-45838</v>
      </c>
      <c r="AX532" s="3428"/>
      <c r="AY532" s="2871"/>
      <c r="AZ532" s="3428"/>
      <c r="BA532" s="2871"/>
      <c r="BB532" s="3423"/>
      <c r="BC532" s="3423"/>
      <c r="BD532" s="3423"/>
      <c r="BE532" s="3427" t="str">
        <f>BF531&amp;"-"&amp;BH531</f>
        <v>45839-46022</v>
      </c>
      <c r="BF532" s="3428"/>
      <c r="BG532" s="2871"/>
      <c r="BH532" s="3428"/>
      <c r="BI532" s="2871"/>
      <c r="BJ532" s="3423"/>
      <c r="BK532" s="3423"/>
      <c r="BL532" s="3423"/>
      <c r="BM532" s="3427" t="str">
        <f>BN531&amp;"-"&amp;BP531</f>
        <v>46023-46203</v>
      </c>
      <c r="BN532" s="3428"/>
      <c r="BO532" s="2871"/>
      <c r="BP532" s="3428"/>
      <c r="BQ532" s="2871"/>
      <c r="BR532" s="3423"/>
      <c r="BS532" s="3423"/>
      <c r="BT532" s="3423"/>
      <c r="BU532" s="3427" t="str">
        <f>BV531&amp;"-"&amp;BX531</f>
        <v>46204-46387</v>
      </c>
      <c r="BV532" s="3428"/>
      <c r="BW532" s="2871"/>
      <c r="BX532" s="3428"/>
      <c r="BY532" s="2871"/>
      <c r="BZ532" s="3423"/>
      <c r="CA532" s="3423"/>
      <c r="CB532" s="3423"/>
      <c r="CC532" s="3427" t="str">
        <f>CD531&amp;"-"&amp;CF531</f>
        <v>46388-46568</v>
      </c>
      <c r="CD532" s="3428"/>
      <c r="CE532" s="2871"/>
      <c r="CF532" s="3428"/>
      <c r="CG532" s="2871"/>
      <c r="CH532" s="3423"/>
      <c r="CI532" s="3423"/>
      <c r="CJ532" s="3423"/>
      <c r="CK532" s="3427" t="str">
        <f>CL531&amp;"-"&amp;CN531</f>
        <v>46569-46752</v>
      </c>
      <c r="CL532" s="3428"/>
      <c r="CM532" s="2871"/>
      <c r="CN532" s="3428"/>
      <c r="CO532" s="2871"/>
      <c r="CP532" s="3423"/>
      <c r="CQ532" s="3423"/>
      <c r="CR532" s="3423"/>
      <c r="CS532" s="3427" t="str">
        <f>CT531&amp;"-"&amp;CV531</f>
        <v>46753-46934</v>
      </c>
      <c r="CT532" s="3428"/>
      <c r="CU532" s="2871"/>
      <c r="CV532" s="3428"/>
      <c r="CW532" s="2871"/>
      <c r="CX532" s="3423"/>
      <c r="CY532" s="3423"/>
      <c r="CZ532" s="3423"/>
      <c r="DA532" s="3427" t="str">
        <f>DB531&amp;"-"&amp;DD531</f>
        <v>46935-47118</v>
      </c>
      <c r="DB532" s="3428"/>
      <c r="DC532" s="2871"/>
      <c r="DD532" s="3428"/>
      <c r="DE532" s="2871"/>
      <c r="DF532" s="3423"/>
      <c r="DG532" s="3924"/>
      <c r="DH532" s="3656"/>
      <c r="DI532" s="3908"/>
      <c r="DJ532" s="3908" t="str">
        <f>IF(T532="","",T532)</f>
        <v/>
      </c>
      <c r="DK532" s="3908"/>
      <c r="DL532" s="3908"/>
    </row>
    <row s="16369" customFormat="1" customHeight="1" ht="15">
      <c r="A533" s="3896"/>
      <c r="B533" s="3896"/>
      <c r="C533" s="3896"/>
      <c r="D533" s="3896"/>
      <c r="E533" s="3897"/>
      <c r="F533" s="3897"/>
      <c r="G533" s="3897"/>
      <c r="H533" s="3897">
        <v>1</v>
      </c>
      <c r="I533" s="3916"/>
      <c r="J533" s="3910"/>
      <c r="K533" s="3896"/>
      <c r="L533" s="3899"/>
      <c r="M533" s="3647"/>
      <c r="N533" s="3647"/>
      <c r="O533" s="3911"/>
      <c r="P533" s="3912"/>
      <c r="Q533" s="3912"/>
      <c r="R533" s="3913"/>
      <c r="S533" s="16370"/>
      <c r="T533" s="16371" t="s">
        <v>733</v>
      </c>
      <c r="U533" s="16372"/>
      <c r="V533" s="16373"/>
      <c r="W533" s="16374"/>
      <c r="X533" s="16375"/>
      <c r="Y533" s="16376"/>
      <c r="Z533" s="16377"/>
      <c r="AA533" s="16378"/>
      <c r="AB533" s="16379"/>
      <c r="AC533" s="16380"/>
      <c r="AD533" s="16381"/>
      <c r="AE533" s="16382"/>
      <c r="AF533" s="16383"/>
      <c r="AG533" s="16384"/>
      <c r="AH533" s="16385"/>
      <c r="AI533" s="16386"/>
      <c r="AJ533" s="16387"/>
      <c r="AK533" s="16388"/>
      <c r="AL533" s="16389"/>
      <c r="AM533" s="16390"/>
      <c r="AN533" s="16391"/>
      <c r="AO533" s="16392"/>
      <c r="AP533" s="16393"/>
      <c r="AQ533" s="16394"/>
      <c r="AR533" s="16395"/>
      <c r="AS533" s="16396"/>
      <c r="AT533" s="16397"/>
      <c r="AU533" s="16398"/>
      <c r="AV533" s="16399"/>
      <c r="AW533" s="16400"/>
      <c r="AX533" s="16401"/>
      <c r="AY533" s="16402"/>
      <c r="AZ533" s="16403"/>
      <c r="BA533" s="16404"/>
      <c r="BB533" s="16405"/>
      <c r="BC533" s="16406"/>
      <c r="BD533" s="16407"/>
      <c r="BE533" s="16408"/>
      <c r="BF533" s="16409"/>
      <c r="BG533" s="16410"/>
      <c r="BH533" s="16411"/>
      <c r="BI533" s="16412"/>
      <c r="BJ533" s="16413"/>
      <c r="BK533" s="16414"/>
      <c r="BL533" s="16415"/>
      <c r="BM533" s="16416"/>
      <c r="BN533" s="16417"/>
      <c r="BO533" s="16418"/>
      <c r="BP533" s="16419"/>
      <c r="BQ533" s="16420"/>
      <c r="BR533" s="16421"/>
      <c r="BS533" s="16422"/>
      <c r="BT533" s="16423"/>
      <c r="BU533" s="16424"/>
      <c r="BV533" s="16425"/>
      <c r="BW533" s="16426"/>
      <c r="BX533" s="16427"/>
      <c r="BY533" s="16428"/>
      <c r="BZ533" s="16429"/>
      <c r="CA533" s="16430"/>
      <c r="CB533" s="16431"/>
      <c r="CC533" s="16432"/>
      <c r="CD533" s="16433"/>
      <c r="CE533" s="16434"/>
      <c r="CF533" s="16435"/>
      <c r="CG533" s="16436"/>
      <c r="CH533" s="16437"/>
      <c r="CI533" s="16438"/>
      <c r="CJ533" s="16439"/>
      <c r="CK533" s="16440"/>
      <c r="CL533" s="16441"/>
      <c r="CM533" s="16442"/>
      <c r="CN533" s="16443"/>
      <c r="CO533" s="16444"/>
      <c r="CP533" s="16445"/>
      <c r="CQ533" s="16446"/>
      <c r="CR533" s="16447"/>
      <c r="CS533" s="16448"/>
      <c r="CT533" s="16449"/>
      <c r="CU533" s="16450"/>
      <c r="CV533" s="16451"/>
      <c r="CW533" s="16452"/>
      <c r="CX533" s="16453"/>
      <c r="CY533" s="16454"/>
      <c r="CZ533" s="16455"/>
      <c r="DA533" s="16456"/>
      <c r="DB533" s="16457"/>
      <c r="DC533" s="16458"/>
      <c r="DD533" s="16459"/>
      <c r="DE533" s="16460"/>
      <c r="DF533" s="16461"/>
      <c r="DG533" s="4018"/>
      <c r="DH533" s="3656"/>
      <c r="DI533" s="3908"/>
      <c r="DJ533" s="3908" t="str">
        <f>IF(T533="","",T533)</f>
        <v>Добавить вид теплоносителя (параметры теплоносителя)</v>
      </c>
      <c r="DK533" s="3908"/>
      <c r="DL533" s="3908"/>
    </row>
    <row s="16462" customFormat="1" customHeight="1" ht="15">
      <c r="A534" s="3896"/>
      <c r="B534" s="3896"/>
      <c r="C534" s="3896"/>
      <c r="D534" s="3896"/>
      <c r="E534" s="3897"/>
      <c r="F534" s="3897"/>
      <c r="G534" s="3897"/>
      <c r="H534" s="3897">
        <v>1</v>
      </c>
      <c r="I534" s="3910"/>
      <c r="J534" s="3896"/>
      <c r="K534" s="3896"/>
      <c r="L534" s="3899"/>
      <c r="M534" s="3647"/>
      <c r="N534" s="3911"/>
      <c r="O534" s="3911"/>
      <c r="P534" s="3912"/>
      <c r="Q534" s="3912"/>
      <c r="R534" s="3913"/>
      <c r="S534" s="16463"/>
      <c r="T534" s="16464" t="s">
        <v>734</v>
      </c>
      <c r="U534" s="16465"/>
      <c r="V534" s="16466"/>
      <c r="W534" s="16467"/>
      <c r="X534" s="16468"/>
      <c r="Y534" s="16469"/>
      <c r="Z534" s="16470"/>
      <c r="AA534" s="16471"/>
      <c r="AB534" s="16472"/>
      <c r="AC534" s="16473"/>
      <c r="AD534" s="16474"/>
      <c r="AE534" s="16475"/>
      <c r="AF534" s="16476"/>
      <c r="AG534" s="16477"/>
      <c r="AH534" s="16478"/>
      <c r="AI534" s="16479"/>
      <c r="AJ534" s="16480"/>
      <c r="AK534" s="16481"/>
      <c r="AL534" s="16482"/>
      <c r="AM534" s="16483"/>
      <c r="AN534" s="16484"/>
      <c r="AO534" s="16485"/>
      <c r="AP534" s="16486"/>
      <c r="AQ534" s="16487"/>
      <c r="AR534" s="16488"/>
      <c r="AS534" s="16489"/>
      <c r="AT534" s="16490"/>
      <c r="AU534" s="16491"/>
      <c r="AV534" s="16492"/>
      <c r="AW534" s="16493"/>
      <c r="AX534" s="16494"/>
      <c r="AY534" s="16495"/>
      <c r="AZ534" s="16496"/>
      <c r="BA534" s="16497"/>
      <c r="BB534" s="16498"/>
      <c r="BC534" s="16499"/>
      <c r="BD534" s="16500"/>
      <c r="BE534" s="16501"/>
      <c r="BF534" s="16502"/>
      <c r="BG534" s="16503"/>
      <c r="BH534" s="16504"/>
      <c r="BI534" s="16505"/>
      <c r="BJ534" s="16506"/>
      <c r="BK534" s="16507"/>
      <c r="BL534" s="16508"/>
      <c r="BM534" s="16509"/>
      <c r="BN534" s="16510"/>
      <c r="BO534" s="16511"/>
      <c r="BP534" s="16512"/>
      <c r="BQ534" s="16513"/>
      <c r="BR534" s="16514"/>
      <c r="BS534" s="16515"/>
      <c r="BT534" s="16516"/>
      <c r="BU534" s="16517"/>
      <c r="BV534" s="16518"/>
      <c r="BW534" s="16519"/>
      <c r="BX534" s="16520"/>
      <c r="BY534" s="16521"/>
      <c r="BZ534" s="16522"/>
      <c r="CA534" s="16523"/>
      <c r="CB534" s="16524"/>
      <c r="CC534" s="16525"/>
      <c r="CD534" s="16526"/>
      <c r="CE534" s="16527"/>
      <c r="CF534" s="16528"/>
      <c r="CG534" s="16529"/>
      <c r="CH534" s="16530"/>
      <c r="CI534" s="16531"/>
      <c r="CJ534" s="16532"/>
      <c r="CK534" s="16533"/>
      <c r="CL534" s="16534"/>
      <c r="CM534" s="16535"/>
      <c r="CN534" s="16536"/>
      <c r="CO534" s="16537"/>
      <c r="CP534" s="16538"/>
      <c r="CQ534" s="16539"/>
      <c r="CR534" s="16540"/>
      <c r="CS534" s="16541"/>
      <c r="CT534" s="16542"/>
      <c r="CU534" s="16543"/>
      <c r="CV534" s="16544"/>
      <c r="CW534" s="16545"/>
      <c r="CX534" s="16546"/>
      <c r="CY534" s="16547"/>
      <c r="CZ534" s="16548"/>
      <c r="DA534" s="16549"/>
      <c r="DB534" s="16550"/>
      <c r="DC534" s="16551"/>
      <c r="DD534" s="16552"/>
      <c r="DE534" s="16553"/>
      <c r="DF534" s="16554"/>
      <c r="DG534" s="16555"/>
      <c r="DH534" s="3656"/>
      <c r="DI534" s="3908"/>
      <c r="DJ534" s="3908" t="str">
        <f>IF(T534="","",T534)</f>
        <v>Добавить группу потребителей</v>
      </c>
      <c r="DK534" s="3908"/>
      <c r="DL534" s="3908"/>
    </row>
    <row s="16556" customFormat="1" customHeight="1" ht="14.25">
      <c r="A535" s="3896"/>
      <c r="B535" s="3896"/>
      <c r="C535" s="3896"/>
      <c r="D535" s="3896"/>
      <c r="E535" s="3897"/>
      <c r="F535" s="3897"/>
      <c r="G535" s="3897"/>
      <c r="H535" s="3898">
        <v>1</v>
      </c>
      <c r="I535" s="3896"/>
      <c r="J535" s="3896"/>
      <c r="K535" s="3896"/>
      <c r="L535" s="3899"/>
      <c r="M535" s="3900"/>
      <c r="N535" s="3900"/>
      <c r="O535" s="3647"/>
      <c r="P535" s="4114"/>
      <c r="Q535" s="4115"/>
      <c r="R535" s="4116"/>
      <c r="S535" s="16557"/>
      <c r="T535" s="16558" t="s">
        <v>735</v>
      </c>
      <c r="U535" s="16559"/>
      <c r="V535" s="16560"/>
      <c r="W535" s="16561"/>
      <c r="X535" s="16562"/>
      <c r="Y535" s="16563"/>
      <c r="Z535" s="16564"/>
      <c r="AA535" s="16565"/>
      <c r="AB535" s="16566"/>
      <c r="AC535" s="16567"/>
      <c r="AD535" s="16568"/>
      <c r="AE535" s="16569"/>
      <c r="AF535" s="16570"/>
      <c r="AG535" s="16571"/>
      <c r="AH535" s="16572"/>
      <c r="AI535" s="16573"/>
      <c r="AJ535" s="16574"/>
      <c r="AK535" s="16575"/>
      <c r="AL535" s="16576"/>
      <c r="AM535" s="16577"/>
      <c r="AN535" s="16578"/>
      <c r="AO535" s="16579"/>
      <c r="AP535" s="16580"/>
      <c r="AQ535" s="16581"/>
      <c r="AR535" s="16582"/>
      <c r="AS535" s="16583"/>
      <c r="AT535" s="16584"/>
      <c r="AU535" s="16585"/>
      <c r="AV535" s="16586"/>
      <c r="AW535" s="16587"/>
      <c r="AX535" s="16588"/>
      <c r="AY535" s="16589"/>
      <c r="AZ535" s="16590"/>
      <c r="BA535" s="16591"/>
      <c r="BB535" s="16592"/>
      <c r="BC535" s="16593"/>
      <c r="BD535" s="16594"/>
      <c r="BE535" s="16595"/>
      <c r="BF535" s="16596"/>
      <c r="BG535" s="16597"/>
      <c r="BH535" s="16598"/>
      <c r="BI535" s="16599"/>
      <c r="BJ535" s="16600"/>
      <c r="BK535" s="16601"/>
      <c r="BL535" s="16602"/>
      <c r="BM535" s="16603"/>
      <c r="BN535" s="16604"/>
      <c r="BO535" s="16605"/>
      <c r="BP535" s="16606"/>
      <c r="BQ535" s="16607"/>
      <c r="BR535" s="16608"/>
      <c r="BS535" s="16609"/>
      <c r="BT535" s="16610"/>
      <c r="BU535" s="16611"/>
      <c r="BV535" s="16612"/>
      <c r="BW535" s="16613"/>
      <c r="BX535" s="16614"/>
      <c r="BY535" s="16615"/>
      <c r="BZ535" s="16616"/>
      <c r="CA535" s="16617"/>
      <c r="CB535" s="16618"/>
      <c r="CC535" s="16619"/>
      <c r="CD535" s="16620"/>
      <c r="CE535" s="16621"/>
      <c r="CF535" s="16622"/>
      <c r="CG535" s="16623"/>
      <c r="CH535" s="16624"/>
      <c r="CI535" s="16625"/>
      <c r="CJ535" s="16626"/>
      <c r="CK535" s="16627"/>
      <c r="CL535" s="16628"/>
      <c r="CM535" s="16629"/>
      <c r="CN535" s="16630"/>
      <c r="CO535" s="16631"/>
      <c r="CP535" s="16632"/>
      <c r="CQ535" s="16633"/>
      <c r="CR535" s="16634"/>
      <c r="CS535" s="16635"/>
      <c r="CT535" s="16636"/>
      <c r="CU535" s="16637"/>
      <c r="CV535" s="16638"/>
      <c r="CW535" s="16639"/>
      <c r="CX535" s="16640"/>
      <c r="CY535" s="16641"/>
      <c r="CZ535" s="16642"/>
      <c r="DA535" s="16643"/>
      <c r="DB535" s="16644"/>
      <c r="DC535" s="16645"/>
      <c r="DD535" s="16646"/>
      <c r="DE535" s="16647"/>
      <c r="DF535" s="16648"/>
      <c r="DG535" s="16649"/>
      <c r="DH535" s="3656"/>
      <c r="DI535" s="3908"/>
      <c r="DJ535" s="3908" t="str">
        <f>IF(T535="","",T535)</f>
        <v>Добавить схему подключения</v>
      </c>
      <c r="DK535" s="3908"/>
      <c r="DL535" s="3908"/>
    </row>
    <row s="16650" customFormat="1" customHeight="1" ht="21">
      <c r="A536" s="3896"/>
      <c r="B536" s="3896"/>
      <c r="C536" s="3896"/>
      <c r="D536" s="3896" t="s">
        <v>380</v>
      </c>
      <c r="E536" s="3897"/>
      <c r="F536" s="3897"/>
      <c r="G536" s="3897"/>
      <c r="H536" s="3898" t="s">
        <v>89</v>
      </c>
      <c r="I536" s="3896"/>
      <c r="J536" s="3896"/>
      <c r="K536" s="3896"/>
      <c r="L536" s="3899"/>
      <c r="M536" s="3900"/>
      <c r="N536" s="3900"/>
      <c r="O536" s="3900"/>
      <c r="P536" s="3901"/>
      <c r="Q536" s="3902"/>
      <c r="R536" s="3903"/>
      <c r="S536" s="3904" t="str">
        <f>INDEX(PT_DIFFERENTIATION_NUM_IST_TE,MATCH(D536,PT_DIFFERENTIATION_IST_TE_ID,0))</f>
        <v>2.13.1.3</v>
      </c>
      <c r="T536" s="3905" t="s">
        <v>723</v>
      </c>
      <c r="U536" s="3906"/>
      <c r="V536" s="3414"/>
      <c r="W536" s="3415"/>
      <c r="X536" s="3415"/>
      <c r="Y536" s="3415"/>
      <c r="Z536" s="3415"/>
      <c r="AA536" s="3415"/>
      <c r="AB536" s="3415"/>
      <c r="AC536" s="3416"/>
      <c r="AD536" s="3414" t="str">
        <f>INDEX(PT_DIFFERENTIATION_IST_TE,MATCH(D536,PT_DIFFERENTIATION_IST_TE_ID,0))</f>
        <v>нп Оленья Губа</v>
      </c>
      <c r="AE536" s="3415"/>
      <c r="AF536" s="3415"/>
      <c r="AG536" s="3415"/>
      <c r="AH536" s="3415"/>
      <c r="AI536" s="3415"/>
      <c r="AJ536" s="3415"/>
      <c r="AK536" s="3415"/>
      <c r="AL536" s="3414"/>
      <c r="AM536" s="3415"/>
      <c r="AN536" s="3415"/>
      <c r="AO536" s="3415"/>
      <c r="AP536" s="3415"/>
      <c r="AQ536" s="3415"/>
      <c r="AR536" s="3415"/>
      <c r="AS536" s="3416"/>
      <c r="AT536" s="3414"/>
      <c r="AU536" s="3415"/>
      <c r="AV536" s="3415"/>
      <c r="AW536" s="3415"/>
      <c r="AX536" s="3415"/>
      <c r="AY536" s="3415"/>
      <c r="AZ536" s="3415"/>
      <c r="BA536" s="3416"/>
      <c r="BB536" s="3414"/>
      <c r="BC536" s="3415"/>
      <c r="BD536" s="3415"/>
      <c r="BE536" s="3415"/>
      <c r="BF536" s="3415"/>
      <c r="BG536" s="3415"/>
      <c r="BH536" s="3415"/>
      <c r="BI536" s="3416"/>
      <c r="BJ536" s="3414"/>
      <c r="BK536" s="3415"/>
      <c r="BL536" s="3415"/>
      <c r="BM536" s="3415"/>
      <c r="BN536" s="3415"/>
      <c r="BO536" s="3415"/>
      <c r="BP536" s="3415"/>
      <c r="BQ536" s="3416"/>
      <c r="BR536" s="3414"/>
      <c r="BS536" s="3415"/>
      <c r="BT536" s="3415"/>
      <c r="BU536" s="3415"/>
      <c r="BV536" s="3415"/>
      <c r="BW536" s="3415"/>
      <c r="BX536" s="3415"/>
      <c r="BY536" s="3416"/>
      <c r="BZ536" s="3414"/>
      <c r="CA536" s="3415"/>
      <c r="CB536" s="3415"/>
      <c r="CC536" s="3415"/>
      <c r="CD536" s="3415"/>
      <c r="CE536" s="3415"/>
      <c r="CF536" s="3415"/>
      <c r="CG536" s="3416"/>
      <c r="CH536" s="3414"/>
      <c r="CI536" s="3415"/>
      <c r="CJ536" s="3415"/>
      <c r="CK536" s="3415"/>
      <c r="CL536" s="3415"/>
      <c r="CM536" s="3415"/>
      <c r="CN536" s="3415"/>
      <c r="CO536" s="3416"/>
      <c r="CP536" s="3414"/>
      <c r="CQ536" s="3415"/>
      <c r="CR536" s="3415"/>
      <c r="CS536" s="3415"/>
      <c r="CT536" s="3415"/>
      <c r="CU536" s="3415"/>
      <c r="CV536" s="3415"/>
      <c r="CW536" s="3416"/>
      <c r="CX536" s="3414"/>
      <c r="CY536" s="3415"/>
      <c r="CZ536" s="3415"/>
      <c r="DA536" s="3415"/>
      <c r="DB536" s="3415"/>
      <c r="DC536" s="3415"/>
      <c r="DD536" s="3415"/>
      <c r="DE536" s="3416"/>
      <c r="DF536" s="3416"/>
      <c r="DG536" s="3907" t="s">
        <v>724</v>
      </c>
      <c r="DH536" s="3656"/>
      <c r="DI536" s="3908"/>
      <c r="DJ536" s="3908" t="str">
        <f>IF(T536="","",T536)</f>
        <v>Источник тепловой энергии  </v>
      </c>
      <c r="DK536" s="3908"/>
      <c r="DL536" s="3908"/>
    </row>
    <row s="16651" customFormat="1" customHeight="1" ht="47.25">
      <c r="A537" s="3896"/>
      <c r="B537" s="3896"/>
      <c r="C537" s="3896"/>
      <c r="D537" s="3896"/>
      <c r="E537" s="3897"/>
      <c r="F537" s="3897"/>
      <c r="G537" s="3897"/>
      <c r="H537" s="3897" t="s">
        <v>102</v>
      </c>
      <c r="I537" s="3910" t="str">
        <f>S536&amp;".1"</f>
        <v>2.13.1.3.1</v>
      </c>
      <c r="J537" s="3896"/>
      <c r="K537" s="3896"/>
      <c r="L537" s="3899" t="s">
        <v>725</v>
      </c>
      <c r="M537" s="3647"/>
      <c r="N537" s="3911"/>
      <c r="O537" s="3911"/>
      <c r="P537" s="3912">
        <v>1</v>
      </c>
      <c r="Q537" s="3912"/>
      <c r="R537" s="3913"/>
      <c r="S537" s="3904" t="str">
        <f>$I537</f>
        <v>2.13.1.3.1</v>
      </c>
      <c r="T537" s="3914" t="s">
        <v>726</v>
      </c>
      <c r="U537" s="3906"/>
      <c r="V537" s="3419"/>
      <c r="W537" s="3420"/>
      <c r="X537" s="3420"/>
      <c r="Y537" s="3420"/>
      <c r="Z537" s="3420"/>
      <c r="AA537" s="3420"/>
      <c r="AB537" s="3420"/>
      <c r="AC537" s="3421"/>
      <c r="AD537" s="3419" t="s">
        <v>768</v>
      </c>
      <c r="AE537" s="3420"/>
      <c r="AF537" s="3420"/>
      <c r="AG537" s="3420"/>
      <c r="AH537" s="3420"/>
      <c r="AI537" s="3420"/>
      <c r="AJ537" s="3420"/>
      <c r="AK537" s="3420"/>
      <c r="AL537" s="3419"/>
      <c r="AM537" s="3420"/>
      <c r="AN537" s="3420"/>
      <c r="AO537" s="3420"/>
      <c r="AP537" s="3420"/>
      <c r="AQ537" s="3420"/>
      <c r="AR537" s="3420"/>
      <c r="AS537" s="3421"/>
      <c r="AT537" s="3419"/>
      <c r="AU537" s="3420"/>
      <c r="AV537" s="3420"/>
      <c r="AW537" s="3420"/>
      <c r="AX537" s="3420"/>
      <c r="AY537" s="3420"/>
      <c r="AZ537" s="3420"/>
      <c r="BA537" s="3421"/>
      <c r="BB537" s="3419"/>
      <c r="BC537" s="3420"/>
      <c r="BD537" s="3420"/>
      <c r="BE537" s="3420"/>
      <c r="BF537" s="3420"/>
      <c r="BG537" s="3420"/>
      <c r="BH537" s="3420"/>
      <c r="BI537" s="3421"/>
      <c r="BJ537" s="3419"/>
      <c r="BK537" s="3420"/>
      <c r="BL537" s="3420"/>
      <c r="BM537" s="3420"/>
      <c r="BN537" s="3420"/>
      <c r="BO537" s="3420"/>
      <c r="BP537" s="3420"/>
      <c r="BQ537" s="3421"/>
      <c r="BR537" s="3419"/>
      <c r="BS537" s="3420"/>
      <c r="BT537" s="3420"/>
      <c r="BU537" s="3420"/>
      <c r="BV537" s="3420"/>
      <c r="BW537" s="3420"/>
      <c r="BX537" s="3420"/>
      <c r="BY537" s="3421"/>
      <c r="BZ537" s="3419"/>
      <c r="CA537" s="3420"/>
      <c r="CB537" s="3420"/>
      <c r="CC537" s="3420"/>
      <c r="CD537" s="3420"/>
      <c r="CE537" s="3420"/>
      <c r="CF537" s="3420"/>
      <c r="CG537" s="3421"/>
      <c r="CH537" s="3419"/>
      <c r="CI537" s="3420"/>
      <c r="CJ537" s="3420"/>
      <c r="CK537" s="3420"/>
      <c r="CL537" s="3420"/>
      <c r="CM537" s="3420"/>
      <c r="CN537" s="3420"/>
      <c r="CO537" s="3421"/>
      <c r="CP537" s="3419"/>
      <c r="CQ537" s="3420"/>
      <c r="CR537" s="3420"/>
      <c r="CS537" s="3420"/>
      <c r="CT537" s="3420"/>
      <c r="CU537" s="3420"/>
      <c r="CV537" s="3420"/>
      <c r="CW537" s="3421"/>
      <c r="CX537" s="3419"/>
      <c r="CY537" s="3420"/>
      <c r="CZ537" s="3420"/>
      <c r="DA537" s="3420"/>
      <c r="DB537" s="3420"/>
      <c r="DC537" s="3420"/>
      <c r="DD537" s="3420"/>
      <c r="DE537" s="3421"/>
      <c r="DF537" s="3421"/>
      <c r="DG537" s="3907" t="s">
        <v>727</v>
      </c>
      <c r="DH537" s="3656"/>
      <c r="DI537" s="3908"/>
      <c r="DJ537" s="3908" t="str">
        <f>IF(T537="","",T537)</f>
        <v>Схема подключения теплопотребляющей установки к коллектору источника тепловой энергии</v>
      </c>
      <c r="DK537" s="3908"/>
      <c r="DL537" s="3908"/>
    </row>
    <row s="16652" customFormat="1" customHeight="1" ht="21">
      <c r="A538" s="3896"/>
      <c r="B538" s="3896"/>
      <c r="C538" s="3896"/>
      <c r="D538" s="3896"/>
      <c r="E538" s="3897"/>
      <c r="F538" s="3897"/>
      <c r="G538" s="3897"/>
      <c r="H538" s="3897" t="s">
        <v>102</v>
      </c>
      <c r="I538" s="3916"/>
      <c r="J538" s="3910" t="str">
        <f>I537&amp;".1"</f>
        <v>2.13.1.3.1.1</v>
      </c>
      <c r="K538" s="3896"/>
      <c r="L538" s="3899" t="s">
        <v>728</v>
      </c>
      <c r="M538" s="3647"/>
      <c r="N538" s="3647"/>
      <c r="O538" s="3911"/>
      <c r="P538" s="3912"/>
      <c r="Q538" s="3912">
        <v>1</v>
      </c>
      <c r="R538" s="3917"/>
      <c r="S538" s="3904" t="str">
        <f>$J538</f>
        <v>2.13.1.3.1.1</v>
      </c>
      <c r="T538" s="3918" t="s">
        <v>729</v>
      </c>
      <c r="U538" s="3906"/>
      <c r="V538" s="3419"/>
      <c r="W538" s="3420"/>
      <c r="X538" s="3420"/>
      <c r="Y538" s="3420"/>
      <c r="Z538" s="3420"/>
      <c r="AA538" s="3420"/>
      <c r="AB538" s="3420"/>
      <c r="AC538" s="3421"/>
      <c r="AD538" s="3419" t="s">
        <v>772</v>
      </c>
      <c r="AE538" s="3420"/>
      <c r="AF538" s="3420"/>
      <c r="AG538" s="3420"/>
      <c r="AH538" s="3420"/>
      <c r="AI538" s="3420"/>
      <c r="AJ538" s="3420"/>
      <c r="AK538" s="3420"/>
      <c r="AL538" s="3419"/>
      <c r="AM538" s="3420"/>
      <c r="AN538" s="3420"/>
      <c r="AO538" s="3420"/>
      <c r="AP538" s="3420"/>
      <c r="AQ538" s="3420"/>
      <c r="AR538" s="3420"/>
      <c r="AS538" s="3421"/>
      <c r="AT538" s="3419"/>
      <c r="AU538" s="3420"/>
      <c r="AV538" s="3420"/>
      <c r="AW538" s="3420"/>
      <c r="AX538" s="3420"/>
      <c r="AY538" s="3420"/>
      <c r="AZ538" s="3420"/>
      <c r="BA538" s="3421"/>
      <c r="BB538" s="3419"/>
      <c r="BC538" s="3420"/>
      <c r="BD538" s="3420"/>
      <c r="BE538" s="3420"/>
      <c r="BF538" s="3420"/>
      <c r="BG538" s="3420"/>
      <c r="BH538" s="3420"/>
      <c r="BI538" s="3421"/>
      <c r="BJ538" s="3419"/>
      <c r="BK538" s="3420"/>
      <c r="BL538" s="3420"/>
      <c r="BM538" s="3420"/>
      <c r="BN538" s="3420"/>
      <c r="BO538" s="3420"/>
      <c r="BP538" s="3420"/>
      <c r="BQ538" s="3421"/>
      <c r="BR538" s="3419"/>
      <c r="BS538" s="3420"/>
      <c r="BT538" s="3420"/>
      <c r="BU538" s="3420"/>
      <c r="BV538" s="3420"/>
      <c r="BW538" s="3420"/>
      <c r="BX538" s="3420"/>
      <c r="BY538" s="3421"/>
      <c r="BZ538" s="3419"/>
      <c r="CA538" s="3420"/>
      <c r="CB538" s="3420"/>
      <c r="CC538" s="3420"/>
      <c r="CD538" s="3420"/>
      <c r="CE538" s="3420"/>
      <c r="CF538" s="3420"/>
      <c r="CG538" s="3421"/>
      <c r="CH538" s="3419"/>
      <c r="CI538" s="3420"/>
      <c r="CJ538" s="3420"/>
      <c r="CK538" s="3420"/>
      <c r="CL538" s="3420"/>
      <c r="CM538" s="3420"/>
      <c r="CN538" s="3420"/>
      <c r="CO538" s="3421"/>
      <c r="CP538" s="3419"/>
      <c r="CQ538" s="3420"/>
      <c r="CR538" s="3420"/>
      <c r="CS538" s="3420"/>
      <c r="CT538" s="3420"/>
      <c r="CU538" s="3420"/>
      <c r="CV538" s="3420"/>
      <c r="CW538" s="3421"/>
      <c r="CX538" s="3419"/>
      <c r="CY538" s="3420"/>
      <c r="CZ538" s="3420"/>
      <c r="DA538" s="3420"/>
      <c r="DB538" s="3420"/>
      <c r="DC538" s="3420"/>
      <c r="DD538" s="3420"/>
      <c r="DE538" s="3421"/>
      <c r="DF538" s="3421"/>
      <c r="DG538" s="3907" t="s">
        <v>730</v>
      </c>
      <c r="DH538" s="3656"/>
      <c r="DI538" s="3908"/>
      <c r="DJ538" s="3908" t="str">
        <f>IF(T538="","",T538)</f>
        <v>Группа потребителей</v>
      </c>
      <c r="DK538" s="3908"/>
      <c r="DL538" s="3908"/>
    </row>
    <row s="16653" customFormat="1" customHeight="1" ht="21">
      <c r="A539" s="3896"/>
      <c r="B539" s="3896"/>
      <c r="C539" s="3896"/>
      <c r="D539" s="3896"/>
      <c r="E539" s="3897"/>
      <c r="F539" s="3897"/>
      <c r="G539" s="3897"/>
      <c r="H539" s="3897" t="s">
        <v>102</v>
      </c>
      <c r="I539" s="3916"/>
      <c r="J539" s="3916"/>
      <c r="K539" s="3910" t="str">
        <f>J538&amp;".1"</f>
        <v>2.13.1.3.1.1.1</v>
      </c>
      <c r="L539" s="3899" t="s">
        <v>731</v>
      </c>
      <c r="M539" s="3647"/>
      <c r="N539" s="3647"/>
      <c r="O539" s="3647"/>
      <c r="P539" s="3912"/>
      <c r="Q539" s="3912"/>
      <c r="R539" s="3917">
        <v>1</v>
      </c>
      <c r="S539" s="3904" t="str">
        <f>$K539</f>
        <v>2.13.1.3.1.1.1</v>
      </c>
      <c r="T539" s="3920" t="s">
        <v>770</v>
      </c>
      <c r="U539" s="3906"/>
      <c r="V539" s="3422"/>
      <c r="W539" s="3423"/>
      <c r="X539" s="3422"/>
      <c r="Y539" s="3424"/>
      <c r="Z539" s="3425"/>
      <c r="AA539" s="2871" t="s">
        <v>61</v>
      </c>
      <c r="AB539" s="3425"/>
      <c r="AC539" s="2871" t="s">
        <v>61</v>
      </c>
      <c r="AD539" s="3422">
        <v>3661.27</v>
      </c>
      <c r="AE539" s="3423"/>
      <c r="AF539" s="3422"/>
      <c r="AG539" s="3424"/>
      <c r="AH539" s="3425">
        <v>45292</v>
      </c>
      <c r="AI539" s="2871" t="s">
        <v>61</v>
      </c>
      <c r="AJ539" s="3425">
        <v>45473</v>
      </c>
      <c r="AK539" s="2871" t="s">
        <v>61</v>
      </c>
      <c r="AL539" s="3422">
        <v>4000</v>
      </c>
      <c r="AM539" s="3423"/>
      <c r="AN539" s="3422"/>
      <c r="AO539" s="3424"/>
      <c r="AP539" s="3425">
        <v>45474</v>
      </c>
      <c r="AQ539" s="2871" t="s">
        <v>61</v>
      </c>
      <c r="AR539" s="3425">
        <v>45657</v>
      </c>
      <c r="AS539" s="2871" t="s">
        <v>61</v>
      </c>
      <c r="AT539" s="3422">
        <v>4000</v>
      </c>
      <c r="AU539" s="3423"/>
      <c r="AV539" s="3422"/>
      <c r="AW539" s="3424"/>
      <c r="AX539" s="3425">
        <v>45658</v>
      </c>
      <c r="AY539" s="2871" t="s">
        <v>61</v>
      </c>
      <c r="AZ539" s="3425">
        <v>45838</v>
      </c>
      <c r="BA539" s="2871" t="s">
        <v>61</v>
      </c>
      <c r="BB539" s="3422">
        <v>4168</v>
      </c>
      <c r="BC539" s="3423"/>
      <c r="BD539" s="3422"/>
      <c r="BE539" s="3424"/>
      <c r="BF539" s="3425">
        <v>45839</v>
      </c>
      <c r="BG539" s="2871" t="s">
        <v>61</v>
      </c>
      <c r="BH539" s="3425">
        <v>46022</v>
      </c>
      <c r="BI539" s="2871" t="s">
        <v>61</v>
      </c>
      <c r="BJ539" s="3422">
        <v>4168</v>
      </c>
      <c r="BK539" s="3423"/>
      <c r="BL539" s="3422"/>
      <c r="BM539" s="3424"/>
      <c r="BN539" s="3425">
        <v>46023</v>
      </c>
      <c r="BO539" s="2871" t="s">
        <v>61</v>
      </c>
      <c r="BP539" s="3425">
        <v>46203</v>
      </c>
      <c r="BQ539" s="2871" t="s">
        <v>61</v>
      </c>
      <c r="BR539" s="3422">
        <v>4334.72</v>
      </c>
      <c r="BS539" s="3423"/>
      <c r="BT539" s="3422"/>
      <c r="BU539" s="3424"/>
      <c r="BV539" s="3425">
        <v>46204</v>
      </c>
      <c r="BW539" s="2871" t="s">
        <v>61</v>
      </c>
      <c r="BX539" s="3425">
        <v>46387</v>
      </c>
      <c r="BY539" s="2871" t="s">
        <v>61</v>
      </c>
      <c r="BZ539" s="3422">
        <v>4334.72</v>
      </c>
      <c r="CA539" s="3423"/>
      <c r="CB539" s="3422"/>
      <c r="CC539" s="3424"/>
      <c r="CD539" s="3425">
        <v>46388</v>
      </c>
      <c r="CE539" s="2871" t="s">
        <v>61</v>
      </c>
      <c r="CF539" s="3425">
        <v>46568</v>
      </c>
      <c r="CG539" s="2871" t="s">
        <v>61</v>
      </c>
      <c r="CH539" s="3422">
        <v>4508.11</v>
      </c>
      <c r="CI539" s="3423"/>
      <c r="CJ539" s="3422"/>
      <c r="CK539" s="3424"/>
      <c r="CL539" s="3425">
        <v>46569</v>
      </c>
      <c r="CM539" s="2871" t="s">
        <v>61</v>
      </c>
      <c r="CN539" s="3425">
        <v>46752</v>
      </c>
      <c r="CO539" s="2871" t="s">
        <v>61</v>
      </c>
      <c r="CP539" s="3422">
        <v>4508.11</v>
      </c>
      <c r="CQ539" s="3423"/>
      <c r="CR539" s="3422"/>
      <c r="CS539" s="3424"/>
      <c r="CT539" s="3425">
        <v>46753</v>
      </c>
      <c r="CU539" s="2871" t="s">
        <v>61</v>
      </c>
      <c r="CV539" s="3425">
        <v>46934</v>
      </c>
      <c r="CW539" s="2871" t="s">
        <v>61</v>
      </c>
      <c r="CX539" s="3422">
        <v>4688.43</v>
      </c>
      <c r="CY539" s="3423"/>
      <c r="CZ539" s="3422"/>
      <c r="DA539" s="3424"/>
      <c r="DB539" s="3425">
        <v>46935</v>
      </c>
      <c r="DC539" s="2871" t="s">
        <v>61</v>
      </c>
      <c r="DD539" s="3425">
        <v>47118</v>
      </c>
      <c r="DE539" s="2871" t="s">
        <v>61</v>
      </c>
      <c r="DF539" s="3423"/>
      <c r="DG539" s="3921" t="s">
        <v>732</v>
      </c>
      <c r="DH539" s="3656">
        <f>STRCHECKDATE(V540:DF540)</f>
      </c>
      <c r="DI539" s="3908"/>
      <c r="DJ539" s="3908" t="str">
        <f>IF(T539="","",T539)</f>
        <v>вода</v>
      </c>
      <c r="DK539" s="3908"/>
      <c r="DL539" s="3908"/>
    </row>
    <row s="16654" customFormat="1" customHeight="1" ht="0.75">
      <c r="A540" s="3896"/>
      <c r="B540" s="3896"/>
      <c r="C540" s="3896"/>
      <c r="D540" s="3896"/>
      <c r="E540" s="3897"/>
      <c r="F540" s="3897"/>
      <c r="G540" s="3897"/>
      <c r="H540" s="3897" t="s">
        <v>102</v>
      </c>
      <c r="I540" s="3916"/>
      <c r="J540" s="3916"/>
      <c r="K540" s="3910"/>
      <c r="L540" s="3899"/>
      <c r="M540" s="3647"/>
      <c r="N540" s="3647"/>
      <c r="O540" s="3647"/>
      <c r="P540" s="3912"/>
      <c r="Q540" s="3912"/>
      <c r="R540" s="3917"/>
      <c r="S540" s="3923"/>
      <c r="T540" s="3906"/>
      <c r="U540" s="3906"/>
      <c r="V540" s="3423"/>
      <c r="W540" s="3423"/>
      <c r="X540" s="3423"/>
      <c r="Y540" s="3427" t="str">
        <f>Z539&amp;"-"&amp;AB539</f>
        <v>-</v>
      </c>
      <c r="Z540" s="3428"/>
      <c r="AA540" s="2871"/>
      <c r="AB540" s="3428"/>
      <c r="AC540" s="2871"/>
      <c r="AD540" s="3423"/>
      <c r="AE540" s="3423"/>
      <c r="AF540" s="3423"/>
      <c r="AG540" s="3427" t="str">
        <f>AH539&amp;"-"&amp;AJ539</f>
        <v>45292-45473</v>
      </c>
      <c r="AH540" s="3428"/>
      <c r="AI540" s="2871"/>
      <c r="AJ540" s="3428"/>
      <c r="AK540" s="2871"/>
      <c r="AL540" s="3423"/>
      <c r="AM540" s="3423"/>
      <c r="AN540" s="3423"/>
      <c r="AO540" s="3427" t="str">
        <f>AP539&amp;"-"&amp;AR539</f>
        <v>45474-45657</v>
      </c>
      <c r="AP540" s="3428"/>
      <c r="AQ540" s="2871"/>
      <c r="AR540" s="3428"/>
      <c r="AS540" s="2871"/>
      <c r="AT540" s="3423"/>
      <c r="AU540" s="3423"/>
      <c r="AV540" s="3423"/>
      <c r="AW540" s="3427" t="str">
        <f>AX539&amp;"-"&amp;AZ539</f>
        <v>45658-45838</v>
      </c>
      <c r="AX540" s="3428"/>
      <c r="AY540" s="2871"/>
      <c r="AZ540" s="3428"/>
      <c r="BA540" s="2871"/>
      <c r="BB540" s="3423"/>
      <c r="BC540" s="3423"/>
      <c r="BD540" s="3423"/>
      <c r="BE540" s="3427" t="str">
        <f>BF539&amp;"-"&amp;BH539</f>
        <v>45839-46022</v>
      </c>
      <c r="BF540" s="3428"/>
      <c r="BG540" s="2871"/>
      <c r="BH540" s="3428"/>
      <c r="BI540" s="2871"/>
      <c r="BJ540" s="3423"/>
      <c r="BK540" s="3423"/>
      <c r="BL540" s="3423"/>
      <c r="BM540" s="3427" t="str">
        <f>BN539&amp;"-"&amp;BP539</f>
        <v>46023-46203</v>
      </c>
      <c r="BN540" s="3428"/>
      <c r="BO540" s="2871"/>
      <c r="BP540" s="3428"/>
      <c r="BQ540" s="2871"/>
      <c r="BR540" s="3423"/>
      <c r="BS540" s="3423"/>
      <c r="BT540" s="3423"/>
      <c r="BU540" s="3427" t="str">
        <f>BV539&amp;"-"&amp;BX539</f>
        <v>46204-46387</v>
      </c>
      <c r="BV540" s="3428"/>
      <c r="BW540" s="2871"/>
      <c r="BX540" s="3428"/>
      <c r="BY540" s="2871"/>
      <c r="BZ540" s="3423"/>
      <c r="CA540" s="3423"/>
      <c r="CB540" s="3423"/>
      <c r="CC540" s="3427" t="str">
        <f>CD539&amp;"-"&amp;CF539</f>
        <v>46388-46568</v>
      </c>
      <c r="CD540" s="3428"/>
      <c r="CE540" s="2871"/>
      <c r="CF540" s="3428"/>
      <c r="CG540" s="2871"/>
      <c r="CH540" s="3423"/>
      <c r="CI540" s="3423"/>
      <c r="CJ540" s="3423"/>
      <c r="CK540" s="3427" t="str">
        <f>CL539&amp;"-"&amp;CN539</f>
        <v>46569-46752</v>
      </c>
      <c r="CL540" s="3428"/>
      <c r="CM540" s="2871"/>
      <c r="CN540" s="3428"/>
      <c r="CO540" s="2871"/>
      <c r="CP540" s="3423"/>
      <c r="CQ540" s="3423"/>
      <c r="CR540" s="3423"/>
      <c r="CS540" s="3427" t="str">
        <f>CT539&amp;"-"&amp;CV539</f>
        <v>46753-46934</v>
      </c>
      <c r="CT540" s="3428"/>
      <c r="CU540" s="2871"/>
      <c r="CV540" s="3428"/>
      <c r="CW540" s="2871"/>
      <c r="CX540" s="3423"/>
      <c r="CY540" s="3423"/>
      <c r="CZ540" s="3423"/>
      <c r="DA540" s="3427" t="str">
        <f>DB539&amp;"-"&amp;DD539</f>
        <v>46935-47118</v>
      </c>
      <c r="DB540" s="3428"/>
      <c r="DC540" s="2871"/>
      <c r="DD540" s="3428"/>
      <c r="DE540" s="2871"/>
      <c r="DF540" s="3423"/>
      <c r="DG540" s="3924"/>
      <c r="DH540" s="3656"/>
      <c r="DI540" s="3908"/>
      <c r="DJ540" s="3908" t="str">
        <f>IF(T540="","",T540)</f>
        <v/>
      </c>
      <c r="DK540" s="3908"/>
      <c r="DL540" s="3908"/>
    </row>
    <row s="16655" customFormat="1" customHeight="1" ht="15">
      <c r="A541" s="3896"/>
      <c r="B541" s="3896"/>
      <c r="C541" s="3896"/>
      <c r="D541" s="3896"/>
      <c r="E541" s="3897"/>
      <c r="F541" s="3897"/>
      <c r="G541" s="3897"/>
      <c r="H541" s="3897" t="s">
        <v>102</v>
      </c>
      <c r="I541" s="3916"/>
      <c r="J541" s="3910"/>
      <c r="K541" s="3896"/>
      <c r="L541" s="3899"/>
      <c r="M541" s="3647"/>
      <c r="N541" s="3647"/>
      <c r="O541" s="3911"/>
      <c r="P541" s="3912"/>
      <c r="Q541" s="3912"/>
      <c r="R541" s="3913"/>
      <c r="S541" s="16656"/>
      <c r="T541" s="16657" t="s">
        <v>733</v>
      </c>
      <c r="U541" s="16658"/>
      <c r="V541" s="16659"/>
      <c r="W541" s="16660"/>
      <c r="X541" s="16661"/>
      <c r="Y541" s="16662"/>
      <c r="Z541" s="16663"/>
      <c r="AA541" s="16664"/>
      <c r="AB541" s="16665"/>
      <c r="AC541" s="16666"/>
      <c r="AD541" s="16667"/>
      <c r="AE541" s="16668"/>
      <c r="AF541" s="16669"/>
      <c r="AG541" s="16670"/>
      <c r="AH541" s="16671"/>
      <c r="AI541" s="16672"/>
      <c r="AJ541" s="16673"/>
      <c r="AK541" s="16674"/>
      <c r="AL541" s="16675"/>
      <c r="AM541" s="16676"/>
      <c r="AN541" s="16677"/>
      <c r="AO541" s="16678"/>
      <c r="AP541" s="16679"/>
      <c r="AQ541" s="16680"/>
      <c r="AR541" s="16681"/>
      <c r="AS541" s="16682"/>
      <c r="AT541" s="16683"/>
      <c r="AU541" s="16684"/>
      <c r="AV541" s="16685"/>
      <c r="AW541" s="16686"/>
      <c r="AX541" s="16687"/>
      <c r="AY541" s="16688"/>
      <c r="AZ541" s="16689"/>
      <c r="BA541" s="16690"/>
      <c r="BB541" s="16691"/>
      <c r="BC541" s="16692"/>
      <c r="BD541" s="16693"/>
      <c r="BE541" s="16694"/>
      <c r="BF541" s="16695"/>
      <c r="BG541" s="16696"/>
      <c r="BH541" s="16697"/>
      <c r="BI541" s="16698"/>
      <c r="BJ541" s="16699"/>
      <c r="BK541" s="16700"/>
      <c r="BL541" s="16701"/>
      <c r="BM541" s="16702"/>
      <c r="BN541" s="16703"/>
      <c r="BO541" s="16704"/>
      <c r="BP541" s="16705"/>
      <c r="BQ541" s="16706"/>
      <c r="BR541" s="16707"/>
      <c r="BS541" s="16708"/>
      <c r="BT541" s="16709"/>
      <c r="BU541" s="16710"/>
      <c r="BV541" s="16711"/>
      <c r="BW541" s="16712"/>
      <c r="BX541" s="16713"/>
      <c r="BY541" s="16714"/>
      <c r="BZ541" s="16715"/>
      <c r="CA541" s="16716"/>
      <c r="CB541" s="16717"/>
      <c r="CC541" s="16718"/>
      <c r="CD541" s="16719"/>
      <c r="CE541" s="16720"/>
      <c r="CF541" s="16721"/>
      <c r="CG541" s="16722"/>
      <c r="CH541" s="16723"/>
      <c r="CI541" s="16724"/>
      <c r="CJ541" s="16725"/>
      <c r="CK541" s="16726"/>
      <c r="CL541" s="16727"/>
      <c r="CM541" s="16728"/>
      <c r="CN541" s="16729"/>
      <c r="CO541" s="16730"/>
      <c r="CP541" s="16731"/>
      <c r="CQ541" s="16732"/>
      <c r="CR541" s="16733"/>
      <c r="CS541" s="16734"/>
      <c r="CT541" s="16735"/>
      <c r="CU541" s="16736"/>
      <c r="CV541" s="16737"/>
      <c r="CW541" s="16738"/>
      <c r="CX541" s="16739"/>
      <c r="CY541" s="16740"/>
      <c r="CZ541" s="16741"/>
      <c r="DA541" s="16742"/>
      <c r="DB541" s="16743"/>
      <c r="DC541" s="16744"/>
      <c r="DD541" s="16745"/>
      <c r="DE541" s="16746"/>
      <c r="DF541" s="16747"/>
      <c r="DG541" s="4018"/>
      <c r="DH541" s="3656"/>
      <c r="DI541" s="3908"/>
      <c r="DJ541" s="3908" t="str">
        <f>IF(T541="","",T541)</f>
        <v>Добавить вид теплоносителя (параметры теплоносителя)</v>
      </c>
      <c r="DK541" s="3908"/>
      <c r="DL541" s="3908"/>
    </row>
    <row s="16748" customFormat="1" customHeight="1" ht="15">
      <c r="A542" s="3896"/>
      <c r="B542" s="3896"/>
      <c r="C542" s="3896"/>
      <c r="D542" s="3896"/>
      <c r="E542" s="3897"/>
      <c r="F542" s="3897"/>
      <c r="G542" s="3897"/>
      <c r="H542" s="3897" t="s">
        <v>102</v>
      </c>
      <c r="I542" s="3910"/>
      <c r="J542" s="3896"/>
      <c r="K542" s="3896"/>
      <c r="L542" s="3899"/>
      <c r="M542" s="3647"/>
      <c r="N542" s="3911"/>
      <c r="O542" s="3911"/>
      <c r="P542" s="3912"/>
      <c r="Q542" s="3912"/>
      <c r="R542" s="3913"/>
      <c r="S542" s="16749"/>
      <c r="T542" s="16750" t="s">
        <v>734</v>
      </c>
      <c r="U542" s="16751"/>
      <c r="V542" s="16752"/>
      <c r="W542" s="16753"/>
      <c r="X542" s="16754"/>
      <c r="Y542" s="16755"/>
      <c r="Z542" s="16756"/>
      <c r="AA542" s="16757"/>
      <c r="AB542" s="16758"/>
      <c r="AC542" s="16759"/>
      <c r="AD542" s="16760"/>
      <c r="AE542" s="16761"/>
      <c r="AF542" s="16762"/>
      <c r="AG542" s="16763"/>
      <c r="AH542" s="16764"/>
      <c r="AI542" s="16765"/>
      <c r="AJ542" s="16766"/>
      <c r="AK542" s="16767"/>
      <c r="AL542" s="16768"/>
      <c r="AM542" s="16769"/>
      <c r="AN542" s="16770"/>
      <c r="AO542" s="16771"/>
      <c r="AP542" s="16772"/>
      <c r="AQ542" s="16773"/>
      <c r="AR542" s="16774"/>
      <c r="AS542" s="16775"/>
      <c r="AT542" s="16776"/>
      <c r="AU542" s="16777"/>
      <c r="AV542" s="16778"/>
      <c r="AW542" s="16779"/>
      <c r="AX542" s="16780"/>
      <c r="AY542" s="16781"/>
      <c r="AZ542" s="16782"/>
      <c r="BA542" s="16783"/>
      <c r="BB542" s="16784"/>
      <c r="BC542" s="16785"/>
      <c r="BD542" s="16786"/>
      <c r="BE542" s="16787"/>
      <c r="BF542" s="16788"/>
      <c r="BG542" s="16789"/>
      <c r="BH542" s="16790"/>
      <c r="BI542" s="16791"/>
      <c r="BJ542" s="16792"/>
      <c r="BK542" s="16793"/>
      <c r="BL542" s="16794"/>
      <c r="BM542" s="16795"/>
      <c r="BN542" s="16796"/>
      <c r="BO542" s="16797"/>
      <c r="BP542" s="16798"/>
      <c r="BQ542" s="16799"/>
      <c r="BR542" s="16800"/>
      <c r="BS542" s="16801"/>
      <c r="BT542" s="16802"/>
      <c r="BU542" s="16803"/>
      <c r="BV542" s="16804"/>
      <c r="BW542" s="16805"/>
      <c r="BX542" s="16806"/>
      <c r="BY542" s="16807"/>
      <c r="BZ542" s="16808"/>
      <c r="CA542" s="16809"/>
      <c r="CB542" s="16810"/>
      <c r="CC542" s="16811"/>
      <c r="CD542" s="16812"/>
      <c r="CE542" s="16813"/>
      <c r="CF542" s="16814"/>
      <c r="CG542" s="16815"/>
      <c r="CH542" s="16816"/>
      <c r="CI542" s="16817"/>
      <c r="CJ542" s="16818"/>
      <c r="CK542" s="16819"/>
      <c r="CL542" s="16820"/>
      <c r="CM542" s="16821"/>
      <c r="CN542" s="16822"/>
      <c r="CO542" s="16823"/>
      <c r="CP542" s="16824"/>
      <c r="CQ542" s="16825"/>
      <c r="CR542" s="16826"/>
      <c r="CS542" s="16827"/>
      <c r="CT542" s="16828"/>
      <c r="CU542" s="16829"/>
      <c r="CV542" s="16830"/>
      <c r="CW542" s="16831"/>
      <c r="CX542" s="16832"/>
      <c r="CY542" s="16833"/>
      <c r="CZ542" s="16834"/>
      <c r="DA542" s="16835"/>
      <c r="DB542" s="16836"/>
      <c r="DC542" s="16837"/>
      <c r="DD542" s="16838"/>
      <c r="DE542" s="16839"/>
      <c r="DF542" s="16840"/>
      <c r="DG542" s="16841"/>
      <c r="DH542" s="3656"/>
      <c r="DI542" s="3908"/>
      <c r="DJ542" s="3908" t="str">
        <f>IF(T542="","",T542)</f>
        <v>Добавить группу потребителей</v>
      </c>
      <c r="DK542" s="3908"/>
      <c r="DL542" s="3908"/>
    </row>
    <row s="16842" customFormat="1" customHeight="1" ht="14.25">
      <c r="A543" s="3896"/>
      <c r="B543" s="3896"/>
      <c r="C543" s="3896"/>
      <c r="D543" s="3896"/>
      <c r="E543" s="3897"/>
      <c r="F543" s="3897"/>
      <c r="G543" s="3897"/>
      <c r="H543" s="3898" t="s">
        <v>102</v>
      </c>
      <c r="I543" s="3896"/>
      <c r="J543" s="3896"/>
      <c r="K543" s="3896"/>
      <c r="L543" s="3899"/>
      <c r="M543" s="3900"/>
      <c r="N543" s="3900"/>
      <c r="O543" s="3647"/>
      <c r="P543" s="4114"/>
      <c r="Q543" s="4115"/>
      <c r="R543" s="4116"/>
      <c r="S543" s="16843"/>
      <c r="T543" s="16844" t="s">
        <v>735</v>
      </c>
      <c r="U543" s="16845"/>
      <c r="V543" s="16846"/>
      <c r="W543" s="16847"/>
      <c r="X543" s="16848"/>
      <c r="Y543" s="16849"/>
      <c r="Z543" s="16850"/>
      <c r="AA543" s="16851"/>
      <c r="AB543" s="16852"/>
      <c r="AC543" s="16853"/>
      <c r="AD543" s="16854"/>
      <c r="AE543" s="16855"/>
      <c r="AF543" s="16856"/>
      <c r="AG543" s="16857"/>
      <c r="AH543" s="16858"/>
      <c r="AI543" s="16859"/>
      <c r="AJ543" s="16860"/>
      <c r="AK543" s="16861"/>
      <c r="AL543" s="16862"/>
      <c r="AM543" s="16863"/>
      <c r="AN543" s="16864"/>
      <c r="AO543" s="16865"/>
      <c r="AP543" s="16866"/>
      <c r="AQ543" s="16867"/>
      <c r="AR543" s="16868"/>
      <c r="AS543" s="16869"/>
      <c r="AT543" s="16870"/>
      <c r="AU543" s="16871"/>
      <c r="AV543" s="16872"/>
      <c r="AW543" s="16873"/>
      <c r="AX543" s="16874"/>
      <c r="AY543" s="16875"/>
      <c r="AZ543" s="16876"/>
      <c r="BA543" s="16877"/>
      <c r="BB543" s="16878"/>
      <c r="BC543" s="16879"/>
      <c r="BD543" s="16880"/>
      <c r="BE543" s="16881"/>
      <c r="BF543" s="16882"/>
      <c r="BG543" s="16883"/>
      <c r="BH543" s="16884"/>
      <c r="BI543" s="16885"/>
      <c r="BJ543" s="16886"/>
      <c r="BK543" s="16887"/>
      <c r="BL543" s="16888"/>
      <c r="BM543" s="16889"/>
      <c r="BN543" s="16890"/>
      <c r="BO543" s="16891"/>
      <c r="BP543" s="16892"/>
      <c r="BQ543" s="16893"/>
      <c r="BR543" s="16894"/>
      <c r="BS543" s="16895"/>
      <c r="BT543" s="16896"/>
      <c r="BU543" s="16897"/>
      <c r="BV543" s="16898"/>
      <c r="BW543" s="16899"/>
      <c r="BX543" s="16900"/>
      <c r="BY543" s="16901"/>
      <c r="BZ543" s="16902"/>
      <c r="CA543" s="16903"/>
      <c r="CB543" s="16904"/>
      <c r="CC543" s="16905"/>
      <c r="CD543" s="16906"/>
      <c r="CE543" s="16907"/>
      <c r="CF543" s="16908"/>
      <c r="CG543" s="16909"/>
      <c r="CH543" s="16910"/>
      <c r="CI543" s="16911"/>
      <c r="CJ543" s="16912"/>
      <c r="CK543" s="16913"/>
      <c r="CL543" s="16914"/>
      <c r="CM543" s="16915"/>
      <c r="CN543" s="16916"/>
      <c r="CO543" s="16917"/>
      <c r="CP543" s="16918"/>
      <c r="CQ543" s="16919"/>
      <c r="CR543" s="16920"/>
      <c r="CS543" s="16921"/>
      <c r="CT543" s="16922"/>
      <c r="CU543" s="16923"/>
      <c r="CV543" s="16924"/>
      <c r="CW543" s="16925"/>
      <c r="CX543" s="16926"/>
      <c r="CY543" s="16927"/>
      <c r="CZ543" s="16928"/>
      <c r="DA543" s="16929"/>
      <c r="DB543" s="16930"/>
      <c r="DC543" s="16931"/>
      <c r="DD543" s="16932"/>
      <c r="DE543" s="16933"/>
      <c r="DF543" s="16934"/>
      <c r="DG543" s="16935"/>
      <c r="DH543" s="3656"/>
      <c r="DI543" s="3908"/>
      <c r="DJ543" s="3908" t="str">
        <f>IF(T543="","",T543)</f>
        <v>Добавить схему подключения</v>
      </c>
      <c r="DK543" s="3908"/>
      <c r="DL543" s="3908"/>
    </row>
    <row s="16936" customFormat="1" customHeight="1" ht="21">
      <c r="A544" s="3896"/>
      <c r="B544" s="3896"/>
      <c r="C544" s="3896"/>
      <c r="D544" s="3896" t="s">
        <v>381</v>
      </c>
      <c r="E544" s="3897"/>
      <c r="F544" s="3897"/>
      <c r="G544" s="3897"/>
      <c r="H544" s="3898" t="s">
        <v>90</v>
      </c>
      <c r="I544" s="3896"/>
      <c r="J544" s="3896"/>
      <c r="K544" s="3896"/>
      <c r="L544" s="3899"/>
      <c r="M544" s="3900"/>
      <c r="N544" s="3900"/>
      <c r="O544" s="3900"/>
      <c r="P544" s="3901"/>
      <c r="Q544" s="3902"/>
      <c r="R544" s="3903"/>
      <c r="S544" s="3904" t="str">
        <f>INDEX(PT_DIFFERENTIATION_NUM_IST_TE,MATCH(D544,PT_DIFFERENTIATION_IST_TE_ID,0))</f>
        <v>2.13.1.4</v>
      </c>
      <c r="T544" s="3905" t="s">
        <v>723</v>
      </c>
      <c r="U544" s="3906"/>
      <c r="V544" s="3414"/>
      <c r="W544" s="3415"/>
      <c r="X544" s="3415"/>
      <c r="Y544" s="3415"/>
      <c r="Z544" s="3415"/>
      <c r="AA544" s="3415"/>
      <c r="AB544" s="3415"/>
      <c r="AC544" s="3416"/>
      <c r="AD544" s="3414" t="str">
        <f>INDEX(PT_DIFFERENTIATION_IST_TE,MATCH(D544,PT_DIFFERENTIATION_IST_TE_ID,0))</f>
        <v>город Снежногорск</v>
      </c>
      <c r="AE544" s="3415"/>
      <c r="AF544" s="3415"/>
      <c r="AG544" s="3415"/>
      <c r="AH544" s="3415"/>
      <c r="AI544" s="3415"/>
      <c r="AJ544" s="3415"/>
      <c r="AK544" s="3415"/>
      <c r="AL544" s="3414"/>
      <c r="AM544" s="3415"/>
      <c r="AN544" s="3415"/>
      <c r="AO544" s="3415"/>
      <c r="AP544" s="3415"/>
      <c r="AQ544" s="3415"/>
      <c r="AR544" s="3415"/>
      <c r="AS544" s="3416"/>
      <c r="AT544" s="3414"/>
      <c r="AU544" s="3415"/>
      <c r="AV544" s="3415"/>
      <c r="AW544" s="3415"/>
      <c r="AX544" s="3415"/>
      <c r="AY544" s="3415"/>
      <c r="AZ544" s="3415"/>
      <c r="BA544" s="3416"/>
      <c r="BB544" s="3414"/>
      <c r="BC544" s="3415"/>
      <c r="BD544" s="3415"/>
      <c r="BE544" s="3415"/>
      <c r="BF544" s="3415"/>
      <c r="BG544" s="3415"/>
      <c r="BH544" s="3415"/>
      <c r="BI544" s="3416"/>
      <c r="BJ544" s="3414"/>
      <c r="BK544" s="3415"/>
      <c r="BL544" s="3415"/>
      <c r="BM544" s="3415"/>
      <c r="BN544" s="3415"/>
      <c r="BO544" s="3415"/>
      <c r="BP544" s="3415"/>
      <c r="BQ544" s="3416"/>
      <c r="BR544" s="3414"/>
      <c r="BS544" s="3415"/>
      <c r="BT544" s="3415"/>
      <c r="BU544" s="3415"/>
      <c r="BV544" s="3415"/>
      <c r="BW544" s="3415"/>
      <c r="BX544" s="3415"/>
      <c r="BY544" s="3416"/>
      <c r="BZ544" s="3414"/>
      <c r="CA544" s="3415"/>
      <c r="CB544" s="3415"/>
      <c r="CC544" s="3415"/>
      <c r="CD544" s="3415"/>
      <c r="CE544" s="3415"/>
      <c r="CF544" s="3415"/>
      <c r="CG544" s="3416"/>
      <c r="CH544" s="3414"/>
      <c r="CI544" s="3415"/>
      <c r="CJ544" s="3415"/>
      <c r="CK544" s="3415"/>
      <c r="CL544" s="3415"/>
      <c r="CM544" s="3415"/>
      <c r="CN544" s="3415"/>
      <c r="CO544" s="3416"/>
      <c r="CP544" s="3414"/>
      <c r="CQ544" s="3415"/>
      <c r="CR544" s="3415"/>
      <c r="CS544" s="3415"/>
      <c r="CT544" s="3415"/>
      <c r="CU544" s="3415"/>
      <c r="CV544" s="3415"/>
      <c r="CW544" s="3416"/>
      <c r="CX544" s="3414"/>
      <c r="CY544" s="3415"/>
      <c r="CZ544" s="3415"/>
      <c r="DA544" s="3415"/>
      <c r="DB544" s="3415"/>
      <c r="DC544" s="3415"/>
      <c r="DD544" s="3415"/>
      <c r="DE544" s="3416"/>
      <c r="DF544" s="3416"/>
      <c r="DG544" s="3907" t="s">
        <v>724</v>
      </c>
      <c r="DH544" s="3656"/>
      <c r="DI544" s="3908"/>
      <c r="DJ544" s="3908" t="str">
        <f>IF(T544="","",T544)</f>
        <v>Источник тепловой энергии  </v>
      </c>
      <c r="DK544" s="3908"/>
      <c r="DL544" s="3908"/>
    </row>
    <row s="16937" customFormat="1" customHeight="1" ht="47.25">
      <c r="A545" s="3896"/>
      <c r="B545" s="3896"/>
      <c r="C545" s="3896"/>
      <c r="D545" s="3896"/>
      <c r="E545" s="3897"/>
      <c r="F545" s="3897"/>
      <c r="G545" s="3897"/>
      <c r="H545" s="3897" t="s">
        <v>89</v>
      </c>
      <c r="I545" s="3910" t="str">
        <f>S544&amp;".1"</f>
        <v>2.13.1.4.1</v>
      </c>
      <c r="J545" s="3896"/>
      <c r="K545" s="3896"/>
      <c r="L545" s="3899" t="s">
        <v>725</v>
      </c>
      <c r="M545" s="3647"/>
      <c r="N545" s="3911"/>
      <c r="O545" s="3911"/>
      <c r="P545" s="3912">
        <v>1</v>
      </c>
      <c r="Q545" s="3912"/>
      <c r="R545" s="3913"/>
      <c r="S545" s="3904" t="str">
        <f>$I545</f>
        <v>2.13.1.4.1</v>
      </c>
      <c r="T545" s="3914" t="s">
        <v>726</v>
      </c>
      <c r="U545" s="3906"/>
      <c r="V545" s="3419"/>
      <c r="W545" s="3420"/>
      <c r="X545" s="3420"/>
      <c r="Y545" s="3420"/>
      <c r="Z545" s="3420"/>
      <c r="AA545" s="3420"/>
      <c r="AB545" s="3420"/>
      <c r="AC545" s="3421"/>
      <c r="AD545" s="3419" t="s">
        <v>768</v>
      </c>
      <c r="AE545" s="3420"/>
      <c r="AF545" s="3420"/>
      <c r="AG545" s="3420"/>
      <c r="AH545" s="3420"/>
      <c r="AI545" s="3420"/>
      <c r="AJ545" s="3420"/>
      <c r="AK545" s="3420"/>
      <c r="AL545" s="3419"/>
      <c r="AM545" s="3420"/>
      <c r="AN545" s="3420"/>
      <c r="AO545" s="3420"/>
      <c r="AP545" s="3420"/>
      <c r="AQ545" s="3420"/>
      <c r="AR545" s="3420"/>
      <c r="AS545" s="3421"/>
      <c r="AT545" s="3419"/>
      <c r="AU545" s="3420"/>
      <c r="AV545" s="3420"/>
      <c r="AW545" s="3420"/>
      <c r="AX545" s="3420"/>
      <c r="AY545" s="3420"/>
      <c r="AZ545" s="3420"/>
      <c r="BA545" s="3421"/>
      <c r="BB545" s="3419"/>
      <c r="BC545" s="3420"/>
      <c r="BD545" s="3420"/>
      <c r="BE545" s="3420"/>
      <c r="BF545" s="3420"/>
      <c r="BG545" s="3420"/>
      <c r="BH545" s="3420"/>
      <c r="BI545" s="3421"/>
      <c r="BJ545" s="3419"/>
      <c r="BK545" s="3420"/>
      <c r="BL545" s="3420"/>
      <c r="BM545" s="3420"/>
      <c r="BN545" s="3420"/>
      <c r="BO545" s="3420"/>
      <c r="BP545" s="3420"/>
      <c r="BQ545" s="3421"/>
      <c r="BR545" s="3419"/>
      <c r="BS545" s="3420"/>
      <c r="BT545" s="3420"/>
      <c r="BU545" s="3420"/>
      <c r="BV545" s="3420"/>
      <c r="BW545" s="3420"/>
      <c r="BX545" s="3420"/>
      <c r="BY545" s="3421"/>
      <c r="BZ545" s="3419"/>
      <c r="CA545" s="3420"/>
      <c r="CB545" s="3420"/>
      <c r="CC545" s="3420"/>
      <c r="CD545" s="3420"/>
      <c r="CE545" s="3420"/>
      <c r="CF545" s="3420"/>
      <c r="CG545" s="3421"/>
      <c r="CH545" s="3419"/>
      <c r="CI545" s="3420"/>
      <c r="CJ545" s="3420"/>
      <c r="CK545" s="3420"/>
      <c r="CL545" s="3420"/>
      <c r="CM545" s="3420"/>
      <c r="CN545" s="3420"/>
      <c r="CO545" s="3421"/>
      <c r="CP545" s="3419"/>
      <c r="CQ545" s="3420"/>
      <c r="CR545" s="3420"/>
      <c r="CS545" s="3420"/>
      <c r="CT545" s="3420"/>
      <c r="CU545" s="3420"/>
      <c r="CV545" s="3420"/>
      <c r="CW545" s="3421"/>
      <c r="CX545" s="3419"/>
      <c r="CY545" s="3420"/>
      <c r="CZ545" s="3420"/>
      <c r="DA545" s="3420"/>
      <c r="DB545" s="3420"/>
      <c r="DC545" s="3420"/>
      <c r="DD545" s="3420"/>
      <c r="DE545" s="3421"/>
      <c r="DF545" s="3421"/>
      <c r="DG545" s="3907" t="s">
        <v>727</v>
      </c>
      <c r="DH545" s="3656"/>
      <c r="DI545" s="3908"/>
      <c r="DJ545" s="3908" t="str">
        <f>IF(T545="","",T545)</f>
        <v>Схема подключения теплопотребляющей установки к коллектору источника тепловой энергии</v>
      </c>
      <c r="DK545" s="3908"/>
      <c r="DL545" s="3908"/>
    </row>
    <row s="16938" customFormat="1" customHeight="1" ht="21">
      <c r="A546" s="3896"/>
      <c r="B546" s="3896"/>
      <c r="C546" s="3896"/>
      <c r="D546" s="3896"/>
      <c r="E546" s="3897"/>
      <c r="F546" s="3897"/>
      <c r="G546" s="3897"/>
      <c r="H546" s="3897" t="s">
        <v>89</v>
      </c>
      <c r="I546" s="3916"/>
      <c r="J546" s="3910" t="str">
        <f>I545&amp;".1"</f>
        <v>2.13.1.4.1.1</v>
      </c>
      <c r="K546" s="3896"/>
      <c r="L546" s="3899" t="s">
        <v>728</v>
      </c>
      <c r="M546" s="3647"/>
      <c r="N546" s="3647"/>
      <c r="O546" s="3911"/>
      <c r="P546" s="3912"/>
      <c r="Q546" s="3912">
        <v>1</v>
      </c>
      <c r="R546" s="3917"/>
      <c r="S546" s="3904" t="str">
        <f>$J546</f>
        <v>2.13.1.4.1.1</v>
      </c>
      <c r="T546" s="3918" t="s">
        <v>729</v>
      </c>
      <c r="U546" s="3906"/>
      <c r="V546" s="3419"/>
      <c r="W546" s="3420"/>
      <c r="X546" s="3420"/>
      <c r="Y546" s="3420"/>
      <c r="Z546" s="3420"/>
      <c r="AA546" s="3420"/>
      <c r="AB546" s="3420"/>
      <c r="AC546" s="3421"/>
      <c r="AD546" s="3419" t="s">
        <v>772</v>
      </c>
      <c r="AE546" s="3420"/>
      <c r="AF546" s="3420"/>
      <c r="AG546" s="3420"/>
      <c r="AH546" s="3420"/>
      <c r="AI546" s="3420"/>
      <c r="AJ546" s="3420"/>
      <c r="AK546" s="3420"/>
      <c r="AL546" s="3419"/>
      <c r="AM546" s="3420"/>
      <c r="AN546" s="3420"/>
      <c r="AO546" s="3420"/>
      <c r="AP546" s="3420"/>
      <c r="AQ546" s="3420"/>
      <c r="AR546" s="3420"/>
      <c r="AS546" s="3421"/>
      <c r="AT546" s="3419"/>
      <c r="AU546" s="3420"/>
      <c r="AV546" s="3420"/>
      <c r="AW546" s="3420"/>
      <c r="AX546" s="3420"/>
      <c r="AY546" s="3420"/>
      <c r="AZ546" s="3420"/>
      <c r="BA546" s="3421"/>
      <c r="BB546" s="3419"/>
      <c r="BC546" s="3420"/>
      <c r="BD546" s="3420"/>
      <c r="BE546" s="3420"/>
      <c r="BF546" s="3420"/>
      <c r="BG546" s="3420"/>
      <c r="BH546" s="3420"/>
      <c r="BI546" s="3421"/>
      <c r="BJ546" s="3419"/>
      <c r="BK546" s="3420"/>
      <c r="BL546" s="3420"/>
      <c r="BM546" s="3420"/>
      <c r="BN546" s="3420"/>
      <c r="BO546" s="3420"/>
      <c r="BP546" s="3420"/>
      <c r="BQ546" s="3421"/>
      <c r="BR546" s="3419"/>
      <c r="BS546" s="3420"/>
      <c r="BT546" s="3420"/>
      <c r="BU546" s="3420"/>
      <c r="BV546" s="3420"/>
      <c r="BW546" s="3420"/>
      <c r="BX546" s="3420"/>
      <c r="BY546" s="3421"/>
      <c r="BZ546" s="3419"/>
      <c r="CA546" s="3420"/>
      <c r="CB546" s="3420"/>
      <c r="CC546" s="3420"/>
      <c r="CD546" s="3420"/>
      <c r="CE546" s="3420"/>
      <c r="CF546" s="3420"/>
      <c r="CG546" s="3421"/>
      <c r="CH546" s="3419"/>
      <c r="CI546" s="3420"/>
      <c r="CJ546" s="3420"/>
      <c r="CK546" s="3420"/>
      <c r="CL546" s="3420"/>
      <c r="CM546" s="3420"/>
      <c r="CN546" s="3420"/>
      <c r="CO546" s="3421"/>
      <c r="CP546" s="3419"/>
      <c r="CQ546" s="3420"/>
      <c r="CR546" s="3420"/>
      <c r="CS546" s="3420"/>
      <c r="CT546" s="3420"/>
      <c r="CU546" s="3420"/>
      <c r="CV546" s="3420"/>
      <c r="CW546" s="3421"/>
      <c r="CX546" s="3419"/>
      <c r="CY546" s="3420"/>
      <c r="CZ546" s="3420"/>
      <c r="DA546" s="3420"/>
      <c r="DB546" s="3420"/>
      <c r="DC546" s="3420"/>
      <c r="DD546" s="3420"/>
      <c r="DE546" s="3421"/>
      <c r="DF546" s="3421"/>
      <c r="DG546" s="3907" t="s">
        <v>730</v>
      </c>
      <c r="DH546" s="3656"/>
      <c r="DI546" s="3908"/>
      <c r="DJ546" s="3908" t="str">
        <f>IF(T546="","",T546)</f>
        <v>Группа потребителей</v>
      </c>
      <c r="DK546" s="3908"/>
      <c r="DL546" s="3908"/>
    </row>
    <row s="16939" customFormat="1" customHeight="1" ht="21">
      <c r="A547" s="3896"/>
      <c r="B547" s="3896"/>
      <c r="C547" s="3896"/>
      <c r="D547" s="3896"/>
      <c r="E547" s="3897"/>
      <c r="F547" s="3897"/>
      <c r="G547" s="3897"/>
      <c r="H547" s="3897" t="s">
        <v>89</v>
      </c>
      <c r="I547" s="3916"/>
      <c r="J547" s="3916"/>
      <c r="K547" s="3910" t="str">
        <f>J546&amp;".1"</f>
        <v>2.13.1.4.1.1.1</v>
      </c>
      <c r="L547" s="3899" t="s">
        <v>731</v>
      </c>
      <c r="M547" s="3647"/>
      <c r="N547" s="3647"/>
      <c r="O547" s="3647"/>
      <c r="P547" s="3912"/>
      <c r="Q547" s="3912"/>
      <c r="R547" s="3917">
        <v>1</v>
      </c>
      <c r="S547" s="3904" t="str">
        <f>$K547</f>
        <v>2.13.1.4.1.1.1</v>
      </c>
      <c r="T547" s="3920" t="s">
        <v>770</v>
      </c>
      <c r="U547" s="3906"/>
      <c r="V547" s="3422"/>
      <c r="W547" s="3423"/>
      <c r="X547" s="3422"/>
      <c r="Y547" s="3424"/>
      <c r="Z547" s="3425"/>
      <c r="AA547" s="2871" t="s">
        <v>61</v>
      </c>
      <c r="AB547" s="3425"/>
      <c r="AC547" s="2871" t="s">
        <v>61</v>
      </c>
      <c r="AD547" s="3422">
        <v>3661.27</v>
      </c>
      <c r="AE547" s="3423"/>
      <c r="AF547" s="3422"/>
      <c r="AG547" s="3424"/>
      <c r="AH547" s="3425">
        <v>45292</v>
      </c>
      <c r="AI547" s="2871" t="s">
        <v>61</v>
      </c>
      <c r="AJ547" s="3425">
        <v>45473</v>
      </c>
      <c r="AK547" s="2871" t="s">
        <v>61</v>
      </c>
      <c r="AL547" s="3422">
        <v>4000</v>
      </c>
      <c r="AM547" s="3423"/>
      <c r="AN547" s="3422"/>
      <c r="AO547" s="3424"/>
      <c r="AP547" s="3425">
        <v>45474</v>
      </c>
      <c r="AQ547" s="2871" t="s">
        <v>61</v>
      </c>
      <c r="AR547" s="3425">
        <v>45657</v>
      </c>
      <c r="AS547" s="2871" t="s">
        <v>61</v>
      </c>
      <c r="AT547" s="3422">
        <v>4000</v>
      </c>
      <c r="AU547" s="3423"/>
      <c r="AV547" s="3422"/>
      <c r="AW547" s="3424"/>
      <c r="AX547" s="3425">
        <v>45658</v>
      </c>
      <c r="AY547" s="2871" t="s">
        <v>61</v>
      </c>
      <c r="AZ547" s="3425">
        <v>45838</v>
      </c>
      <c r="BA547" s="2871" t="s">
        <v>61</v>
      </c>
      <c r="BB547" s="3422">
        <v>4168</v>
      </c>
      <c r="BC547" s="3423"/>
      <c r="BD547" s="3422"/>
      <c r="BE547" s="3424"/>
      <c r="BF547" s="3425">
        <v>45839</v>
      </c>
      <c r="BG547" s="2871" t="s">
        <v>61</v>
      </c>
      <c r="BH547" s="3425">
        <v>46022</v>
      </c>
      <c r="BI547" s="2871" t="s">
        <v>61</v>
      </c>
      <c r="BJ547" s="3422">
        <v>4168</v>
      </c>
      <c r="BK547" s="3423"/>
      <c r="BL547" s="3422"/>
      <c r="BM547" s="3424"/>
      <c r="BN547" s="3425">
        <v>46023</v>
      </c>
      <c r="BO547" s="2871" t="s">
        <v>61</v>
      </c>
      <c r="BP547" s="3425">
        <v>46203</v>
      </c>
      <c r="BQ547" s="2871" t="s">
        <v>61</v>
      </c>
      <c r="BR547" s="3422">
        <v>4334.72</v>
      </c>
      <c r="BS547" s="3423"/>
      <c r="BT547" s="3422"/>
      <c r="BU547" s="3424"/>
      <c r="BV547" s="3425">
        <v>46204</v>
      </c>
      <c r="BW547" s="2871" t="s">
        <v>61</v>
      </c>
      <c r="BX547" s="3425">
        <v>46387</v>
      </c>
      <c r="BY547" s="2871" t="s">
        <v>61</v>
      </c>
      <c r="BZ547" s="3422">
        <v>4334.72</v>
      </c>
      <c r="CA547" s="3423"/>
      <c r="CB547" s="3422"/>
      <c r="CC547" s="3424"/>
      <c r="CD547" s="3425">
        <v>46388</v>
      </c>
      <c r="CE547" s="2871" t="s">
        <v>61</v>
      </c>
      <c r="CF547" s="3425">
        <v>46568</v>
      </c>
      <c r="CG547" s="2871" t="s">
        <v>61</v>
      </c>
      <c r="CH547" s="3422">
        <v>4508.11</v>
      </c>
      <c r="CI547" s="3423"/>
      <c r="CJ547" s="3422"/>
      <c r="CK547" s="3424"/>
      <c r="CL547" s="3425">
        <v>46569</v>
      </c>
      <c r="CM547" s="2871" t="s">
        <v>61</v>
      </c>
      <c r="CN547" s="3425">
        <v>46752</v>
      </c>
      <c r="CO547" s="2871" t="s">
        <v>61</v>
      </c>
      <c r="CP547" s="3422">
        <v>4508.11</v>
      </c>
      <c r="CQ547" s="3423"/>
      <c r="CR547" s="3422"/>
      <c r="CS547" s="3424"/>
      <c r="CT547" s="3425">
        <v>46753</v>
      </c>
      <c r="CU547" s="2871" t="s">
        <v>61</v>
      </c>
      <c r="CV547" s="3425">
        <v>46934</v>
      </c>
      <c r="CW547" s="2871" t="s">
        <v>61</v>
      </c>
      <c r="CX547" s="3422">
        <v>4688.43</v>
      </c>
      <c r="CY547" s="3423"/>
      <c r="CZ547" s="3422"/>
      <c r="DA547" s="3424"/>
      <c r="DB547" s="3425">
        <v>46935</v>
      </c>
      <c r="DC547" s="2871" t="s">
        <v>61</v>
      </c>
      <c r="DD547" s="3425">
        <v>47118</v>
      </c>
      <c r="DE547" s="2871" t="s">
        <v>61</v>
      </c>
      <c r="DF547" s="3423"/>
      <c r="DG547" s="3921" t="s">
        <v>732</v>
      </c>
      <c r="DH547" s="3656">
        <f>STRCHECKDATE(V548:DF548)</f>
      </c>
      <c r="DI547" s="3908"/>
      <c r="DJ547" s="3908" t="str">
        <f>IF(T547="","",T547)</f>
        <v>вода</v>
      </c>
      <c r="DK547" s="3908"/>
      <c r="DL547" s="3908"/>
    </row>
    <row s="16940" customFormat="1" customHeight="1" ht="0.75">
      <c r="A548" s="3896"/>
      <c r="B548" s="3896"/>
      <c r="C548" s="3896"/>
      <c r="D548" s="3896"/>
      <c r="E548" s="3897"/>
      <c r="F548" s="3897"/>
      <c r="G548" s="3897"/>
      <c r="H548" s="3897" t="s">
        <v>89</v>
      </c>
      <c r="I548" s="3916"/>
      <c r="J548" s="3916"/>
      <c r="K548" s="3910"/>
      <c r="L548" s="3899"/>
      <c r="M548" s="3647"/>
      <c r="N548" s="3647"/>
      <c r="O548" s="3647"/>
      <c r="P548" s="3912"/>
      <c r="Q548" s="3912"/>
      <c r="R548" s="3917"/>
      <c r="S548" s="3923"/>
      <c r="T548" s="3906"/>
      <c r="U548" s="3906"/>
      <c r="V548" s="3423"/>
      <c r="W548" s="3423"/>
      <c r="X548" s="3423"/>
      <c r="Y548" s="3427" t="str">
        <f>Z547&amp;"-"&amp;AB547</f>
        <v>-</v>
      </c>
      <c r="Z548" s="3428"/>
      <c r="AA548" s="2871"/>
      <c r="AB548" s="3428"/>
      <c r="AC548" s="2871"/>
      <c r="AD548" s="3423"/>
      <c r="AE548" s="3423"/>
      <c r="AF548" s="3423"/>
      <c r="AG548" s="3427" t="str">
        <f>AH547&amp;"-"&amp;AJ547</f>
        <v>45292-45473</v>
      </c>
      <c r="AH548" s="3428"/>
      <c r="AI548" s="2871"/>
      <c r="AJ548" s="3428"/>
      <c r="AK548" s="2871"/>
      <c r="AL548" s="3423"/>
      <c r="AM548" s="3423"/>
      <c r="AN548" s="3423"/>
      <c r="AO548" s="3427" t="str">
        <f>AP547&amp;"-"&amp;AR547</f>
        <v>45474-45657</v>
      </c>
      <c r="AP548" s="3428"/>
      <c r="AQ548" s="2871"/>
      <c r="AR548" s="3428"/>
      <c r="AS548" s="2871"/>
      <c r="AT548" s="3423"/>
      <c r="AU548" s="3423"/>
      <c r="AV548" s="3423"/>
      <c r="AW548" s="3427" t="str">
        <f>AX547&amp;"-"&amp;AZ547</f>
        <v>45658-45838</v>
      </c>
      <c r="AX548" s="3428"/>
      <c r="AY548" s="2871"/>
      <c r="AZ548" s="3428"/>
      <c r="BA548" s="2871"/>
      <c r="BB548" s="3423"/>
      <c r="BC548" s="3423"/>
      <c r="BD548" s="3423"/>
      <c r="BE548" s="3427" t="str">
        <f>BF547&amp;"-"&amp;BH547</f>
        <v>45839-46022</v>
      </c>
      <c r="BF548" s="3428"/>
      <c r="BG548" s="2871"/>
      <c r="BH548" s="3428"/>
      <c r="BI548" s="2871"/>
      <c r="BJ548" s="3423"/>
      <c r="BK548" s="3423"/>
      <c r="BL548" s="3423"/>
      <c r="BM548" s="3427" t="str">
        <f>BN547&amp;"-"&amp;BP547</f>
        <v>46023-46203</v>
      </c>
      <c r="BN548" s="3428"/>
      <c r="BO548" s="2871"/>
      <c r="BP548" s="3428"/>
      <c r="BQ548" s="2871"/>
      <c r="BR548" s="3423"/>
      <c r="BS548" s="3423"/>
      <c r="BT548" s="3423"/>
      <c r="BU548" s="3427" t="str">
        <f>BV547&amp;"-"&amp;BX547</f>
        <v>46204-46387</v>
      </c>
      <c r="BV548" s="3428"/>
      <c r="BW548" s="2871"/>
      <c r="BX548" s="3428"/>
      <c r="BY548" s="2871"/>
      <c r="BZ548" s="3423"/>
      <c r="CA548" s="3423"/>
      <c r="CB548" s="3423"/>
      <c r="CC548" s="3427" t="str">
        <f>CD547&amp;"-"&amp;CF547</f>
        <v>46388-46568</v>
      </c>
      <c r="CD548" s="3428"/>
      <c r="CE548" s="2871"/>
      <c r="CF548" s="3428"/>
      <c r="CG548" s="2871"/>
      <c r="CH548" s="3423"/>
      <c r="CI548" s="3423"/>
      <c r="CJ548" s="3423"/>
      <c r="CK548" s="3427" t="str">
        <f>CL547&amp;"-"&amp;CN547</f>
        <v>46569-46752</v>
      </c>
      <c r="CL548" s="3428"/>
      <c r="CM548" s="2871"/>
      <c r="CN548" s="3428"/>
      <c r="CO548" s="2871"/>
      <c r="CP548" s="3423"/>
      <c r="CQ548" s="3423"/>
      <c r="CR548" s="3423"/>
      <c r="CS548" s="3427" t="str">
        <f>CT547&amp;"-"&amp;CV547</f>
        <v>46753-46934</v>
      </c>
      <c r="CT548" s="3428"/>
      <c r="CU548" s="2871"/>
      <c r="CV548" s="3428"/>
      <c r="CW548" s="2871"/>
      <c r="CX548" s="3423"/>
      <c r="CY548" s="3423"/>
      <c r="CZ548" s="3423"/>
      <c r="DA548" s="3427" t="str">
        <f>DB547&amp;"-"&amp;DD547</f>
        <v>46935-47118</v>
      </c>
      <c r="DB548" s="3428"/>
      <c r="DC548" s="2871"/>
      <c r="DD548" s="3428"/>
      <c r="DE548" s="2871"/>
      <c r="DF548" s="3423"/>
      <c r="DG548" s="3924"/>
      <c r="DH548" s="3656"/>
      <c r="DI548" s="3908"/>
      <c r="DJ548" s="3908" t="str">
        <f>IF(T548="","",T548)</f>
        <v/>
      </c>
      <c r="DK548" s="3908"/>
      <c r="DL548" s="3908"/>
    </row>
    <row s="16941" customFormat="1" customHeight="1" ht="15">
      <c r="A549" s="3896"/>
      <c r="B549" s="3896"/>
      <c r="C549" s="3896"/>
      <c r="D549" s="3896"/>
      <c r="E549" s="3897"/>
      <c r="F549" s="3897"/>
      <c r="G549" s="3897"/>
      <c r="H549" s="3897" t="s">
        <v>89</v>
      </c>
      <c r="I549" s="3916"/>
      <c r="J549" s="3910"/>
      <c r="K549" s="3896"/>
      <c r="L549" s="3899"/>
      <c r="M549" s="3647"/>
      <c r="N549" s="3647"/>
      <c r="O549" s="3911"/>
      <c r="P549" s="3912"/>
      <c r="Q549" s="3912"/>
      <c r="R549" s="3913"/>
      <c r="S549" s="16942"/>
      <c r="T549" s="16943" t="s">
        <v>733</v>
      </c>
      <c r="U549" s="16944"/>
      <c r="V549" s="16945"/>
      <c r="W549" s="16946"/>
      <c r="X549" s="16947"/>
      <c r="Y549" s="16948"/>
      <c r="Z549" s="16949"/>
      <c r="AA549" s="16950"/>
      <c r="AB549" s="16951"/>
      <c r="AC549" s="16952"/>
      <c r="AD549" s="16953"/>
      <c r="AE549" s="16954"/>
      <c r="AF549" s="16955"/>
      <c r="AG549" s="16956"/>
      <c r="AH549" s="16957"/>
      <c r="AI549" s="16958"/>
      <c r="AJ549" s="16959"/>
      <c r="AK549" s="16960"/>
      <c r="AL549" s="16961"/>
      <c r="AM549" s="16962"/>
      <c r="AN549" s="16963"/>
      <c r="AO549" s="16964"/>
      <c r="AP549" s="16965"/>
      <c r="AQ549" s="16966"/>
      <c r="AR549" s="16967"/>
      <c r="AS549" s="16968"/>
      <c r="AT549" s="16969"/>
      <c r="AU549" s="16970"/>
      <c r="AV549" s="16971"/>
      <c r="AW549" s="16972"/>
      <c r="AX549" s="16973"/>
      <c r="AY549" s="16974"/>
      <c r="AZ549" s="16975"/>
      <c r="BA549" s="16976"/>
      <c r="BB549" s="16977"/>
      <c r="BC549" s="16978"/>
      <c r="BD549" s="16979"/>
      <c r="BE549" s="16980"/>
      <c r="BF549" s="16981"/>
      <c r="BG549" s="16982"/>
      <c r="BH549" s="16983"/>
      <c r="BI549" s="16984"/>
      <c r="BJ549" s="16985"/>
      <c r="BK549" s="16986"/>
      <c r="BL549" s="16987"/>
      <c r="BM549" s="16988"/>
      <c r="BN549" s="16989"/>
      <c r="BO549" s="16990"/>
      <c r="BP549" s="16991"/>
      <c r="BQ549" s="16992"/>
      <c r="BR549" s="16993"/>
      <c r="BS549" s="16994"/>
      <c r="BT549" s="16995"/>
      <c r="BU549" s="16996"/>
      <c r="BV549" s="16997"/>
      <c r="BW549" s="16998"/>
      <c r="BX549" s="16999"/>
      <c r="BY549" s="17000"/>
      <c r="BZ549" s="17001"/>
      <c r="CA549" s="17002"/>
      <c r="CB549" s="17003"/>
      <c r="CC549" s="17004"/>
      <c r="CD549" s="17005"/>
      <c r="CE549" s="17006"/>
      <c r="CF549" s="17007"/>
      <c r="CG549" s="17008"/>
      <c r="CH549" s="17009"/>
      <c r="CI549" s="17010"/>
      <c r="CJ549" s="17011"/>
      <c r="CK549" s="17012"/>
      <c r="CL549" s="17013"/>
      <c r="CM549" s="17014"/>
      <c r="CN549" s="17015"/>
      <c r="CO549" s="17016"/>
      <c r="CP549" s="17017"/>
      <c r="CQ549" s="17018"/>
      <c r="CR549" s="17019"/>
      <c r="CS549" s="17020"/>
      <c r="CT549" s="17021"/>
      <c r="CU549" s="17022"/>
      <c r="CV549" s="17023"/>
      <c r="CW549" s="17024"/>
      <c r="CX549" s="17025"/>
      <c r="CY549" s="17026"/>
      <c r="CZ549" s="17027"/>
      <c r="DA549" s="17028"/>
      <c r="DB549" s="17029"/>
      <c r="DC549" s="17030"/>
      <c r="DD549" s="17031"/>
      <c r="DE549" s="17032"/>
      <c r="DF549" s="17033"/>
      <c r="DG549" s="4018"/>
      <c r="DH549" s="3656"/>
      <c r="DI549" s="3908"/>
      <c r="DJ549" s="3908" t="str">
        <f>IF(T549="","",T549)</f>
        <v>Добавить вид теплоносителя (параметры теплоносителя)</v>
      </c>
      <c r="DK549" s="3908"/>
      <c r="DL549" s="3908"/>
    </row>
    <row s="17034" customFormat="1" customHeight="1" ht="15">
      <c r="A550" s="3896"/>
      <c r="B550" s="3896"/>
      <c r="C550" s="3896"/>
      <c r="D550" s="3896"/>
      <c r="E550" s="3897"/>
      <c r="F550" s="3897"/>
      <c r="G550" s="3897"/>
      <c r="H550" s="3897" t="s">
        <v>89</v>
      </c>
      <c r="I550" s="3910"/>
      <c r="J550" s="3896"/>
      <c r="K550" s="3896"/>
      <c r="L550" s="3899"/>
      <c r="M550" s="3647"/>
      <c r="N550" s="3911"/>
      <c r="O550" s="3911"/>
      <c r="P550" s="3912"/>
      <c r="Q550" s="3912"/>
      <c r="R550" s="3913"/>
      <c r="S550" s="17035"/>
      <c r="T550" s="17036" t="s">
        <v>734</v>
      </c>
      <c r="U550" s="17037"/>
      <c r="V550" s="17038"/>
      <c r="W550" s="17039"/>
      <c r="X550" s="17040"/>
      <c r="Y550" s="17041"/>
      <c r="Z550" s="17042"/>
      <c r="AA550" s="17043"/>
      <c r="AB550" s="17044"/>
      <c r="AC550" s="17045"/>
      <c r="AD550" s="17046"/>
      <c r="AE550" s="17047"/>
      <c r="AF550" s="17048"/>
      <c r="AG550" s="17049"/>
      <c r="AH550" s="17050"/>
      <c r="AI550" s="17051"/>
      <c r="AJ550" s="17052"/>
      <c r="AK550" s="17053"/>
      <c r="AL550" s="17054"/>
      <c r="AM550" s="17055"/>
      <c r="AN550" s="17056"/>
      <c r="AO550" s="17057"/>
      <c r="AP550" s="17058"/>
      <c r="AQ550" s="17059"/>
      <c r="AR550" s="17060"/>
      <c r="AS550" s="17061"/>
      <c r="AT550" s="17062"/>
      <c r="AU550" s="17063"/>
      <c r="AV550" s="17064"/>
      <c r="AW550" s="17065"/>
      <c r="AX550" s="17066"/>
      <c r="AY550" s="17067"/>
      <c r="AZ550" s="17068"/>
      <c r="BA550" s="17069"/>
      <c r="BB550" s="17070"/>
      <c r="BC550" s="17071"/>
      <c r="BD550" s="17072"/>
      <c r="BE550" s="17073"/>
      <c r="BF550" s="17074"/>
      <c r="BG550" s="17075"/>
      <c r="BH550" s="17076"/>
      <c r="BI550" s="17077"/>
      <c r="BJ550" s="17078"/>
      <c r="BK550" s="17079"/>
      <c r="BL550" s="17080"/>
      <c r="BM550" s="17081"/>
      <c r="BN550" s="17082"/>
      <c r="BO550" s="17083"/>
      <c r="BP550" s="17084"/>
      <c r="BQ550" s="17085"/>
      <c r="BR550" s="17086"/>
      <c r="BS550" s="17087"/>
      <c r="BT550" s="17088"/>
      <c r="BU550" s="17089"/>
      <c r="BV550" s="17090"/>
      <c r="BW550" s="17091"/>
      <c r="BX550" s="17092"/>
      <c r="BY550" s="17093"/>
      <c r="BZ550" s="17094"/>
      <c r="CA550" s="17095"/>
      <c r="CB550" s="17096"/>
      <c r="CC550" s="17097"/>
      <c r="CD550" s="17098"/>
      <c r="CE550" s="17099"/>
      <c r="CF550" s="17100"/>
      <c r="CG550" s="17101"/>
      <c r="CH550" s="17102"/>
      <c r="CI550" s="17103"/>
      <c r="CJ550" s="17104"/>
      <c r="CK550" s="17105"/>
      <c r="CL550" s="17106"/>
      <c r="CM550" s="17107"/>
      <c r="CN550" s="17108"/>
      <c r="CO550" s="17109"/>
      <c r="CP550" s="17110"/>
      <c r="CQ550" s="17111"/>
      <c r="CR550" s="17112"/>
      <c r="CS550" s="17113"/>
      <c r="CT550" s="17114"/>
      <c r="CU550" s="17115"/>
      <c r="CV550" s="17116"/>
      <c r="CW550" s="17117"/>
      <c r="CX550" s="17118"/>
      <c r="CY550" s="17119"/>
      <c r="CZ550" s="17120"/>
      <c r="DA550" s="17121"/>
      <c r="DB550" s="17122"/>
      <c r="DC550" s="17123"/>
      <c r="DD550" s="17124"/>
      <c r="DE550" s="17125"/>
      <c r="DF550" s="17126"/>
      <c r="DG550" s="17127"/>
      <c r="DH550" s="3656"/>
      <c r="DI550" s="3908"/>
      <c r="DJ550" s="3908" t="str">
        <f>IF(T550="","",T550)</f>
        <v>Добавить группу потребителей</v>
      </c>
      <c r="DK550" s="3908"/>
      <c r="DL550" s="3908"/>
    </row>
    <row s="17128" customFormat="1" customHeight="1" ht="14.25">
      <c r="A551" s="3896"/>
      <c r="B551" s="3896"/>
      <c r="C551" s="3896"/>
      <c r="D551" s="3896"/>
      <c r="E551" s="3897"/>
      <c r="F551" s="3897"/>
      <c r="G551" s="3897"/>
      <c r="H551" s="3898" t="s">
        <v>89</v>
      </c>
      <c r="I551" s="3896"/>
      <c r="J551" s="3896"/>
      <c r="K551" s="3896"/>
      <c r="L551" s="3899"/>
      <c r="M551" s="3900"/>
      <c r="N551" s="3900"/>
      <c r="O551" s="3647"/>
      <c r="P551" s="4114"/>
      <c r="Q551" s="4115"/>
      <c r="R551" s="4116"/>
      <c r="S551" s="17129"/>
      <c r="T551" s="17130" t="s">
        <v>735</v>
      </c>
      <c r="U551" s="17131"/>
      <c r="V551" s="17132"/>
      <c r="W551" s="17133"/>
      <c r="X551" s="17134"/>
      <c r="Y551" s="17135"/>
      <c r="Z551" s="17136"/>
      <c r="AA551" s="17137"/>
      <c r="AB551" s="17138"/>
      <c r="AC551" s="17139"/>
      <c r="AD551" s="17140"/>
      <c r="AE551" s="17141"/>
      <c r="AF551" s="17142"/>
      <c r="AG551" s="17143"/>
      <c r="AH551" s="17144"/>
      <c r="AI551" s="17145"/>
      <c r="AJ551" s="17146"/>
      <c r="AK551" s="17147"/>
      <c r="AL551" s="17148"/>
      <c r="AM551" s="17149"/>
      <c r="AN551" s="17150"/>
      <c r="AO551" s="17151"/>
      <c r="AP551" s="17152"/>
      <c r="AQ551" s="17153"/>
      <c r="AR551" s="17154"/>
      <c r="AS551" s="17155"/>
      <c r="AT551" s="17156"/>
      <c r="AU551" s="17157"/>
      <c r="AV551" s="17158"/>
      <c r="AW551" s="17159"/>
      <c r="AX551" s="17160"/>
      <c r="AY551" s="17161"/>
      <c r="AZ551" s="17162"/>
      <c r="BA551" s="17163"/>
      <c r="BB551" s="17164"/>
      <c r="BC551" s="17165"/>
      <c r="BD551" s="17166"/>
      <c r="BE551" s="17167"/>
      <c r="BF551" s="17168"/>
      <c r="BG551" s="17169"/>
      <c r="BH551" s="17170"/>
      <c r="BI551" s="17171"/>
      <c r="BJ551" s="17172"/>
      <c r="BK551" s="17173"/>
      <c r="BL551" s="17174"/>
      <c r="BM551" s="17175"/>
      <c r="BN551" s="17176"/>
      <c r="BO551" s="17177"/>
      <c r="BP551" s="17178"/>
      <c r="BQ551" s="17179"/>
      <c r="BR551" s="17180"/>
      <c r="BS551" s="17181"/>
      <c r="BT551" s="17182"/>
      <c r="BU551" s="17183"/>
      <c r="BV551" s="17184"/>
      <c r="BW551" s="17185"/>
      <c r="BX551" s="17186"/>
      <c r="BY551" s="17187"/>
      <c r="BZ551" s="17188"/>
      <c r="CA551" s="17189"/>
      <c r="CB551" s="17190"/>
      <c r="CC551" s="17191"/>
      <c r="CD551" s="17192"/>
      <c r="CE551" s="17193"/>
      <c r="CF551" s="17194"/>
      <c r="CG551" s="17195"/>
      <c r="CH551" s="17196"/>
      <c r="CI551" s="17197"/>
      <c r="CJ551" s="17198"/>
      <c r="CK551" s="17199"/>
      <c r="CL551" s="17200"/>
      <c r="CM551" s="17201"/>
      <c r="CN551" s="17202"/>
      <c r="CO551" s="17203"/>
      <c r="CP551" s="17204"/>
      <c r="CQ551" s="17205"/>
      <c r="CR551" s="17206"/>
      <c r="CS551" s="17207"/>
      <c r="CT551" s="17208"/>
      <c r="CU551" s="17209"/>
      <c r="CV551" s="17210"/>
      <c r="CW551" s="17211"/>
      <c r="CX551" s="17212"/>
      <c r="CY551" s="17213"/>
      <c r="CZ551" s="17214"/>
      <c r="DA551" s="17215"/>
      <c r="DB551" s="17216"/>
      <c r="DC551" s="17217"/>
      <c r="DD551" s="17218"/>
      <c r="DE551" s="17219"/>
      <c r="DF551" s="17220"/>
      <c r="DG551" s="17221"/>
      <c r="DH551" s="3656"/>
      <c r="DI551" s="3908"/>
      <c r="DJ551" s="3908" t="str">
        <f>IF(T551="","",T551)</f>
        <v>Добавить схему подключения</v>
      </c>
      <c r="DK551" s="3908"/>
      <c r="DL551" s="3908"/>
    </row>
    <row s="17222" customFormat="1" customHeight="1" ht="0.75">
      <c r="A552" s="4502"/>
      <c r="B552" s="4502"/>
      <c r="C552" s="4502"/>
      <c r="D552" s="4502"/>
      <c r="E552" s="3897"/>
      <c r="F552" s="3897" t="s">
        <v>151</v>
      </c>
      <c r="G552" s="3898"/>
      <c r="H552" s="4502"/>
      <c r="I552" s="4502"/>
      <c r="J552" s="4502"/>
      <c r="K552" s="4502"/>
      <c r="L552" s="4503"/>
      <c r="M552" s="4504"/>
      <c r="N552" s="4504"/>
      <c r="O552" s="3656"/>
      <c r="P552" s="4505"/>
      <c r="Q552" s="4506"/>
      <c r="R552" s="4505"/>
      <c r="S552" s="4507"/>
      <c r="T552" s="4508" t="s">
        <v>250</v>
      </c>
      <c r="U552" s="3645"/>
      <c r="V552" s="3645"/>
      <c r="W552" s="3645"/>
      <c r="X552" s="3645"/>
      <c r="Y552" s="3645"/>
      <c r="Z552" s="3645"/>
      <c r="AA552" s="3645"/>
      <c r="AB552" s="3645"/>
      <c r="AC552" s="3645"/>
      <c r="AD552" s="3645"/>
      <c r="AE552" s="3645"/>
      <c r="AF552" s="3645"/>
      <c r="AG552" s="3645"/>
      <c r="AH552" s="3645"/>
      <c r="AI552" s="3645"/>
      <c r="AJ552" s="3645"/>
      <c r="AK552" s="3645"/>
      <c r="AL552" s="3645"/>
      <c r="AM552" s="3645"/>
      <c r="AN552" s="3645"/>
      <c r="AO552" s="3645"/>
      <c r="AP552" s="3645"/>
      <c r="AQ552" s="3645"/>
      <c r="AR552" s="3645"/>
      <c r="AS552" s="3645"/>
      <c r="AT552" s="3645"/>
      <c r="AU552" s="3645"/>
      <c r="AV552" s="3645"/>
      <c r="AW552" s="3645"/>
      <c r="AX552" s="3645"/>
      <c r="AY552" s="3645"/>
      <c r="AZ552" s="3645"/>
      <c r="BA552" s="3645"/>
      <c r="BB552" s="3645"/>
      <c r="BC552" s="3645"/>
      <c r="BD552" s="3645"/>
      <c r="BE552" s="3645"/>
      <c r="BF552" s="3645"/>
      <c r="BG552" s="3645"/>
      <c r="BH552" s="3645"/>
      <c r="BI552" s="3645"/>
      <c r="BJ552" s="3645"/>
      <c r="BK552" s="3645"/>
      <c r="BL552" s="3645"/>
      <c r="BM552" s="3645"/>
      <c r="BN552" s="3645"/>
      <c r="BO552" s="3645"/>
      <c r="BP552" s="3645"/>
      <c r="BQ552" s="3645"/>
      <c r="BR552" s="3645"/>
      <c r="BS552" s="3645"/>
      <c r="BT552" s="3645"/>
      <c r="BU552" s="3645"/>
      <c r="BV552" s="3645"/>
      <c r="BW552" s="3645"/>
      <c r="BX552" s="3645"/>
      <c r="BY552" s="3645"/>
      <c r="BZ552" s="3645"/>
      <c r="CA552" s="3645"/>
      <c r="CB552" s="3645"/>
      <c r="CC552" s="3645"/>
      <c r="CD552" s="3645"/>
      <c r="CE552" s="3645"/>
      <c r="CF552" s="3645"/>
      <c r="CG552" s="3645"/>
      <c r="CH552" s="3645"/>
      <c r="CI552" s="3645"/>
      <c r="CJ552" s="3645"/>
      <c r="CK552" s="3645"/>
      <c r="CL552" s="3645"/>
      <c r="CM552" s="3645"/>
      <c r="CN552" s="3645"/>
      <c r="CO552" s="3645"/>
      <c r="CP552" s="3645"/>
      <c r="CQ552" s="3645"/>
      <c r="CR552" s="3645"/>
      <c r="CS552" s="3645"/>
      <c r="CT552" s="3645"/>
      <c r="CU552" s="3645"/>
      <c r="CV552" s="3645"/>
      <c r="CW552" s="3645"/>
      <c r="CX552" s="3645"/>
      <c r="CY552" s="3645"/>
      <c r="CZ552" s="3645"/>
      <c r="DA552" s="3645"/>
      <c r="DB552" s="3645"/>
      <c r="DC552" s="3645"/>
      <c r="DD552" s="3645"/>
      <c r="DE552" s="3645"/>
      <c r="DF552" s="3645"/>
      <c r="DG552" s="3645"/>
      <c r="DH552" s="3656"/>
      <c r="DI552" s="3908"/>
      <c r="DJ552" s="3908" t="str">
        <f>IF(T552="","",T552)</f>
        <v>Добавить источник для дифференциации</v>
      </c>
      <c r="DK552" s="3908"/>
      <c r="DL552" s="3908"/>
    </row>
    <row s="17223" customFormat="1" customHeight="1" ht="0.75">
      <c r="A553" s="4502"/>
      <c r="B553" s="4502"/>
      <c r="C553" s="4502"/>
      <c r="D553" s="4502"/>
      <c r="E553" s="3897"/>
      <c r="F553" s="3898" t="s">
        <v>151</v>
      </c>
      <c r="G553" s="4502"/>
      <c r="H553" s="4502"/>
      <c r="I553" s="4502"/>
      <c r="J553" s="4502"/>
      <c r="K553" s="4502"/>
      <c r="L553" s="4503"/>
      <c r="M553" s="4510"/>
      <c r="N553" s="4510"/>
      <c r="O553" s="3656"/>
      <c r="P553" s="4505"/>
      <c r="Q553" s="4506"/>
      <c r="R553" s="4505"/>
      <c r="S553" s="4511"/>
      <c r="T553" s="4512" t="s">
        <v>251</v>
      </c>
      <c r="U553" s="3646"/>
      <c r="V553" s="3646"/>
      <c r="W553" s="3646"/>
      <c r="X553" s="3646"/>
      <c r="Y553" s="3646"/>
      <c r="Z553" s="3646"/>
      <c r="AA553" s="3646"/>
      <c r="AB553" s="3646"/>
      <c r="AC553" s="3646"/>
      <c r="AD553" s="3646"/>
      <c r="AE553" s="3646"/>
      <c r="AF553" s="3646"/>
      <c r="AG553" s="3646"/>
      <c r="AH553" s="3646"/>
      <c r="AI553" s="3646"/>
      <c r="AJ553" s="3646"/>
      <c r="AK553" s="3646"/>
      <c r="AL553" s="3646"/>
      <c r="AM553" s="3646"/>
      <c r="AN553" s="3646"/>
      <c r="AO553" s="3646"/>
      <c r="AP553" s="3646"/>
      <c r="AQ553" s="3646"/>
      <c r="AR553" s="3646"/>
      <c r="AS553" s="3646"/>
      <c r="AT553" s="3646"/>
      <c r="AU553" s="3646"/>
      <c r="AV553" s="3646"/>
      <c r="AW553" s="3646"/>
      <c r="AX553" s="3646"/>
      <c r="AY553" s="3646"/>
      <c r="AZ553" s="3646"/>
      <c r="BA553" s="3646"/>
      <c r="BB553" s="3646"/>
      <c r="BC553" s="3646"/>
      <c r="BD553" s="3646"/>
      <c r="BE553" s="3646"/>
      <c r="BF553" s="3646"/>
      <c r="BG553" s="3646"/>
      <c r="BH553" s="3646"/>
      <c r="BI553" s="3646"/>
      <c r="BJ553" s="3646"/>
      <c r="BK553" s="3646"/>
      <c r="BL553" s="3646"/>
      <c r="BM553" s="3646"/>
      <c r="BN553" s="3646"/>
      <c r="BO553" s="3646"/>
      <c r="BP553" s="3646"/>
      <c r="BQ553" s="3646"/>
      <c r="BR553" s="3646"/>
      <c r="BS553" s="3646"/>
      <c r="BT553" s="3646"/>
      <c r="BU553" s="3646"/>
      <c r="BV553" s="3646"/>
      <c r="BW553" s="3646"/>
      <c r="BX553" s="3646"/>
      <c r="BY553" s="3646"/>
      <c r="BZ553" s="3646"/>
      <c r="CA553" s="3646"/>
      <c r="CB553" s="3646"/>
      <c r="CC553" s="3646"/>
      <c r="CD553" s="3646"/>
      <c r="CE553" s="3646"/>
      <c r="CF553" s="3646"/>
      <c r="CG553" s="3646"/>
      <c r="CH553" s="3646"/>
      <c r="CI553" s="3646"/>
      <c r="CJ553" s="3646"/>
      <c r="CK553" s="3646"/>
      <c r="CL553" s="3646"/>
      <c r="CM553" s="3646"/>
      <c r="CN553" s="3646"/>
      <c r="CO553" s="3646"/>
      <c r="CP553" s="3646"/>
      <c r="CQ553" s="3646"/>
      <c r="CR553" s="3646"/>
      <c r="CS553" s="3646"/>
      <c r="CT553" s="3646"/>
      <c r="CU553" s="3646"/>
      <c r="CV553" s="3646"/>
      <c r="CW553" s="3646"/>
      <c r="CX553" s="3646"/>
      <c r="CY553" s="3646"/>
      <c r="CZ553" s="3646"/>
      <c r="DA553" s="3646"/>
      <c r="DB553" s="3646"/>
      <c r="DC553" s="3646"/>
      <c r="DD553" s="3646"/>
      <c r="DE553" s="3646"/>
      <c r="DF553" s="3646"/>
      <c r="DG553" s="3646"/>
      <c r="DH553" s="3656"/>
      <c r="DI553" s="3908"/>
      <c r="DJ553" s="3908" t="str">
        <f>IF(T553="","",T553)</f>
        <v>Добавить централизованную систему для дифференциации</v>
      </c>
      <c r="DK553" s="3908"/>
      <c r="DL553" s="3908"/>
    </row>
    <row s="17224" customFormat="1" customHeight="1" ht="21">
      <c r="A554" s="3896"/>
      <c r="B554" s="3896" t="s">
        <v>383</v>
      </c>
      <c r="C554" s="3896"/>
      <c r="D554" s="3896"/>
      <c r="E554" s="3897"/>
      <c r="F554" s="3898" t="s">
        <v>159</v>
      </c>
      <c r="G554" s="3896"/>
      <c r="H554" s="3896"/>
      <c r="I554" s="3896"/>
      <c r="J554" s="3896"/>
      <c r="K554" s="3896"/>
      <c r="L554" s="3899"/>
      <c r="M554" s="3900"/>
      <c r="N554" s="3900"/>
      <c r="O554" s="3900"/>
      <c r="P554" s="4211"/>
      <c r="Q554" s="3902"/>
      <c r="R554" s="3903"/>
      <c r="S554" s="3904" t="str">
        <f>INDEX(PT_DIFFERENTIATION_NUM_TER,MATCH(B554,PT_DIFFERENTIATION_TER_ID,0))</f>
        <v>2.14</v>
      </c>
      <c r="T554" s="4212" t="s">
        <v>719</v>
      </c>
      <c r="U554" s="3906"/>
      <c r="V554" s="3414"/>
      <c r="W554" s="3415"/>
      <c r="X554" s="3415"/>
      <c r="Y554" s="3415"/>
      <c r="Z554" s="3415"/>
      <c r="AA554" s="3415"/>
      <c r="AB554" s="3415"/>
      <c r="AC554" s="3416"/>
      <c r="AD554" s="3414" t="str">
        <f>INDEX(PT_DIFFERENTIATION_TER,MATCH(B554,PT_DIFFERENTIATION_TER_ID,0))</f>
        <v>Территория 14</v>
      </c>
      <c r="AE554" s="3415"/>
      <c r="AF554" s="3415"/>
      <c r="AG554" s="3415"/>
      <c r="AH554" s="3415"/>
      <c r="AI554" s="3415"/>
      <c r="AJ554" s="3415"/>
      <c r="AK554" s="3415"/>
      <c r="AL554" s="3414"/>
      <c r="AM554" s="3415"/>
      <c r="AN554" s="3415"/>
      <c r="AO554" s="3415"/>
      <c r="AP554" s="3415"/>
      <c r="AQ554" s="3415"/>
      <c r="AR554" s="3415"/>
      <c r="AS554" s="3416"/>
      <c r="AT554" s="3414"/>
      <c r="AU554" s="3415"/>
      <c r="AV554" s="3415"/>
      <c r="AW554" s="3415"/>
      <c r="AX554" s="3415"/>
      <c r="AY554" s="3415"/>
      <c r="AZ554" s="3415"/>
      <c r="BA554" s="3416"/>
      <c r="BB554" s="3414"/>
      <c r="BC554" s="3415"/>
      <c r="BD554" s="3415"/>
      <c r="BE554" s="3415"/>
      <c r="BF554" s="3415"/>
      <c r="BG554" s="3415"/>
      <c r="BH554" s="3415"/>
      <c r="BI554" s="3416"/>
      <c r="BJ554" s="3414"/>
      <c r="BK554" s="3415"/>
      <c r="BL554" s="3415"/>
      <c r="BM554" s="3415"/>
      <c r="BN554" s="3415"/>
      <c r="BO554" s="3415"/>
      <c r="BP554" s="3415"/>
      <c r="BQ554" s="3416"/>
      <c r="BR554" s="3414"/>
      <c r="BS554" s="3415"/>
      <c r="BT554" s="3415"/>
      <c r="BU554" s="3415"/>
      <c r="BV554" s="3415"/>
      <c r="BW554" s="3415"/>
      <c r="BX554" s="3415"/>
      <c r="BY554" s="3416"/>
      <c r="BZ554" s="3414"/>
      <c r="CA554" s="3415"/>
      <c r="CB554" s="3415"/>
      <c r="CC554" s="3415"/>
      <c r="CD554" s="3415"/>
      <c r="CE554" s="3415"/>
      <c r="CF554" s="3415"/>
      <c r="CG554" s="3416"/>
      <c r="CH554" s="3414"/>
      <c r="CI554" s="3415"/>
      <c r="CJ554" s="3415"/>
      <c r="CK554" s="3415"/>
      <c r="CL554" s="3415"/>
      <c r="CM554" s="3415"/>
      <c r="CN554" s="3415"/>
      <c r="CO554" s="3416"/>
      <c r="CP554" s="3414"/>
      <c r="CQ554" s="3415"/>
      <c r="CR554" s="3415"/>
      <c r="CS554" s="3415"/>
      <c r="CT554" s="3415"/>
      <c r="CU554" s="3415"/>
      <c r="CV554" s="3415"/>
      <c r="CW554" s="3416"/>
      <c r="CX554" s="3414"/>
      <c r="CY554" s="3415"/>
      <c r="CZ554" s="3415"/>
      <c r="DA554" s="3415"/>
      <c r="DB554" s="3415"/>
      <c r="DC554" s="3415"/>
      <c r="DD554" s="3415"/>
      <c r="DE554" s="3416"/>
      <c r="DF554" s="3416"/>
      <c r="DG554" s="3907" t="s">
        <v>720</v>
      </c>
      <c r="DH554" s="3656"/>
      <c r="DI554" s="3908"/>
      <c r="DJ554" s="3908" t="str">
        <f>IF(T554="","",T554)</f>
        <v>Территория действия тарифа</v>
      </c>
      <c r="DK554" s="3908"/>
      <c r="DL554" s="3908"/>
    </row>
    <row s="17225" customFormat="1" customHeight="1" ht="23.25">
      <c r="A555" s="3896"/>
      <c r="B555" s="3896"/>
      <c r="C555" s="3896" t="s">
        <v>384</v>
      </c>
      <c r="D555" s="3896"/>
      <c r="E555" s="3897"/>
      <c r="F555" s="3897" t="s">
        <v>155</v>
      </c>
      <c r="G555" s="3898">
        <v>1</v>
      </c>
      <c r="H555" s="3896"/>
      <c r="I555" s="3896"/>
      <c r="J555" s="3896"/>
      <c r="K555" s="3896"/>
      <c r="L555" s="3899"/>
      <c r="M555" s="3900"/>
      <c r="N555" s="3900"/>
      <c r="O555" s="3900"/>
      <c r="P555" s="3901"/>
      <c r="Q555" s="3902"/>
      <c r="R555" s="3903"/>
      <c r="S555" s="3904" t="str">
        <f>INDEX(PT_DIFFERENTIATION_NUM_CS,MATCH(C555,PT_DIFFERENTIATION_CS_ID,0))</f>
        <v>2.14.1</v>
      </c>
      <c r="T555" s="4214" t="s">
        <v>721</v>
      </c>
      <c r="U555" s="3906"/>
      <c r="V555" s="3414"/>
      <c r="W555" s="3415"/>
      <c r="X555" s="3415"/>
      <c r="Y555" s="3415"/>
      <c r="Z555" s="3415"/>
      <c r="AA555" s="3415"/>
      <c r="AB555" s="3415"/>
      <c r="AC555" s="3416"/>
      <c r="AD555" s="3414" t="str">
        <f>INDEX(PT_DIFFERENTIATION_CS,MATCH(C555,PT_DIFFERENTIATION_CS_ID,0))</f>
        <v>без дифференциации</v>
      </c>
      <c r="AE555" s="3415"/>
      <c r="AF555" s="3415"/>
      <c r="AG555" s="3415"/>
      <c r="AH555" s="3415"/>
      <c r="AI555" s="3415"/>
      <c r="AJ555" s="3415"/>
      <c r="AK555" s="3415"/>
      <c r="AL555" s="3414"/>
      <c r="AM555" s="3415"/>
      <c r="AN555" s="3415"/>
      <c r="AO555" s="3415"/>
      <c r="AP555" s="3415"/>
      <c r="AQ555" s="3415"/>
      <c r="AR555" s="3415"/>
      <c r="AS555" s="3416"/>
      <c r="AT555" s="3414"/>
      <c r="AU555" s="3415"/>
      <c r="AV555" s="3415"/>
      <c r="AW555" s="3415"/>
      <c r="AX555" s="3415"/>
      <c r="AY555" s="3415"/>
      <c r="AZ555" s="3415"/>
      <c r="BA555" s="3416"/>
      <c r="BB555" s="3414"/>
      <c r="BC555" s="3415"/>
      <c r="BD555" s="3415"/>
      <c r="BE555" s="3415"/>
      <c r="BF555" s="3415"/>
      <c r="BG555" s="3415"/>
      <c r="BH555" s="3415"/>
      <c r="BI555" s="3416"/>
      <c r="BJ555" s="3414"/>
      <c r="BK555" s="3415"/>
      <c r="BL555" s="3415"/>
      <c r="BM555" s="3415"/>
      <c r="BN555" s="3415"/>
      <c r="BO555" s="3415"/>
      <c r="BP555" s="3415"/>
      <c r="BQ555" s="3416"/>
      <c r="BR555" s="3414"/>
      <c r="BS555" s="3415"/>
      <c r="BT555" s="3415"/>
      <c r="BU555" s="3415"/>
      <c r="BV555" s="3415"/>
      <c r="BW555" s="3415"/>
      <c r="BX555" s="3415"/>
      <c r="BY555" s="3416"/>
      <c r="BZ555" s="3414"/>
      <c r="CA555" s="3415"/>
      <c r="CB555" s="3415"/>
      <c r="CC555" s="3415"/>
      <c r="CD555" s="3415"/>
      <c r="CE555" s="3415"/>
      <c r="CF555" s="3415"/>
      <c r="CG555" s="3416"/>
      <c r="CH555" s="3414"/>
      <c r="CI555" s="3415"/>
      <c r="CJ555" s="3415"/>
      <c r="CK555" s="3415"/>
      <c r="CL555" s="3415"/>
      <c r="CM555" s="3415"/>
      <c r="CN555" s="3415"/>
      <c r="CO555" s="3416"/>
      <c r="CP555" s="3414"/>
      <c r="CQ555" s="3415"/>
      <c r="CR555" s="3415"/>
      <c r="CS555" s="3415"/>
      <c r="CT555" s="3415"/>
      <c r="CU555" s="3415"/>
      <c r="CV555" s="3415"/>
      <c r="CW555" s="3416"/>
      <c r="CX555" s="3414"/>
      <c r="CY555" s="3415"/>
      <c r="CZ555" s="3415"/>
      <c r="DA555" s="3415"/>
      <c r="DB555" s="3415"/>
      <c r="DC555" s="3415"/>
      <c r="DD555" s="3415"/>
      <c r="DE555" s="3416"/>
      <c r="DF555" s="3416"/>
      <c r="DG555" s="3907" t="s">
        <v>722</v>
      </c>
      <c r="DH555" s="3656"/>
      <c r="DI555" s="3908"/>
      <c r="DJ555" s="3908" t="str">
        <f>IF(T555="","",T555)</f>
        <v>Наименование системы теплоснабжения </v>
      </c>
      <c r="DK555" s="3908"/>
      <c r="DL555" s="3908"/>
    </row>
    <row s="17226" customFormat="1" customHeight="1" ht="21">
      <c r="A556" s="3896"/>
      <c r="B556" s="3896"/>
      <c r="C556" s="3896"/>
      <c r="D556" s="3896" t="s">
        <v>385</v>
      </c>
      <c r="E556" s="3897"/>
      <c r="F556" s="3897" t="s">
        <v>155</v>
      </c>
      <c r="G556" s="3897"/>
      <c r="H556" s="3898">
        <v>1</v>
      </c>
      <c r="I556" s="3896"/>
      <c r="J556" s="3896"/>
      <c r="K556" s="3896"/>
      <c r="L556" s="3899"/>
      <c r="M556" s="3900"/>
      <c r="N556" s="3900"/>
      <c r="O556" s="3900"/>
      <c r="P556" s="3901"/>
      <c r="Q556" s="3902"/>
      <c r="R556" s="3903"/>
      <c r="S556" s="3904" t="str">
        <f>INDEX(PT_DIFFERENTIATION_NUM_IST_TE,MATCH(D556,PT_DIFFERENTIATION_IST_TE_ID,0))</f>
        <v>2.14.1.1</v>
      </c>
      <c r="T556" s="3905" t="s">
        <v>723</v>
      </c>
      <c r="U556" s="3906"/>
      <c r="V556" s="3414"/>
      <c r="W556" s="3415"/>
      <c r="X556" s="3415"/>
      <c r="Y556" s="3415"/>
      <c r="Z556" s="3415"/>
      <c r="AA556" s="3415"/>
      <c r="AB556" s="3415"/>
      <c r="AC556" s="3416"/>
      <c r="AD556" s="3414" t="str">
        <f>INDEX(PT_DIFFERENTIATION_IST_TE,MATCH(D556,PT_DIFFERENTIATION_IST_TE_ID,0))</f>
        <v>городской округ ЗАТО г. Североморск Мурманской области (кроме ул. Сафонова 1А, ул. Северная Застава 40, ул. Кирова 14; нп Щукозеро ул. Приозерная 1,3; потребителей, присоединенных к сетям ФГБУ "ЦЖКУ" МО РФ по ул. Гвардейская 1)</v>
      </c>
      <c r="AE556" s="3415"/>
      <c r="AF556" s="3415"/>
      <c r="AG556" s="3415"/>
      <c r="AH556" s="3415"/>
      <c r="AI556" s="3415"/>
      <c r="AJ556" s="3415"/>
      <c r="AK556" s="3415"/>
      <c r="AL556" s="3414"/>
      <c r="AM556" s="3415"/>
      <c r="AN556" s="3415"/>
      <c r="AO556" s="3415"/>
      <c r="AP556" s="3415"/>
      <c r="AQ556" s="3415"/>
      <c r="AR556" s="3415"/>
      <c r="AS556" s="3416"/>
      <c r="AT556" s="3414"/>
      <c r="AU556" s="3415"/>
      <c r="AV556" s="3415"/>
      <c r="AW556" s="3415"/>
      <c r="AX556" s="3415"/>
      <c r="AY556" s="3415"/>
      <c r="AZ556" s="3415"/>
      <c r="BA556" s="3416"/>
      <c r="BB556" s="3414"/>
      <c r="BC556" s="3415"/>
      <c r="BD556" s="3415"/>
      <c r="BE556" s="3415"/>
      <c r="BF556" s="3415"/>
      <c r="BG556" s="3415"/>
      <c r="BH556" s="3415"/>
      <c r="BI556" s="3416"/>
      <c r="BJ556" s="3414"/>
      <c r="BK556" s="3415"/>
      <c r="BL556" s="3415"/>
      <c r="BM556" s="3415"/>
      <c r="BN556" s="3415"/>
      <c r="BO556" s="3415"/>
      <c r="BP556" s="3415"/>
      <c r="BQ556" s="3416"/>
      <c r="BR556" s="3414"/>
      <c r="BS556" s="3415"/>
      <c r="BT556" s="3415"/>
      <c r="BU556" s="3415"/>
      <c r="BV556" s="3415"/>
      <c r="BW556" s="3415"/>
      <c r="BX556" s="3415"/>
      <c r="BY556" s="3416"/>
      <c r="BZ556" s="3414"/>
      <c r="CA556" s="3415"/>
      <c r="CB556" s="3415"/>
      <c r="CC556" s="3415"/>
      <c r="CD556" s="3415"/>
      <c r="CE556" s="3415"/>
      <c r="CF556" s="3415"/>
      <c r="CG556" s="3416"/>
      <c r="CH556" s="3414"/>
      <c r="CI556" s="3415"/>
      <c r="CJ556" s="3415"/>
      <c r="CK556" s="3415"/>
      <c r="CL556" s="3415"/>
      <c r="CM556" s="3415"/>
      <c r="CN556" s="3415"/>
      <c r="CO556" s="3416"/>
      <c r="CP556" s="3414"/>
      <c r="CQ556" s="3415"/>
      <c r="CR556" s="3415"/>
      <c r="CS556" s="3415"/>
      <c r="CT556" s="3415"/>
      <c r="CU556" s="3415"/>
      <c r="CV556" s="3415"/>
      <c r="CW556" s="3416"/>
      <c r="CX556" s="3414"/>
      <c r="CY556" s="3415"/>
      <c r="CZ556" s="3415"/>
      <c r="DA556" s="3415"/>
      <c r="DB556" s="3415"/>
      <c r="DC556" s="3415"/>
      <c r="DD556" s="3415"/>
      <c r="DE556" s="3416"/>
      <c r="DF556" s="3416"/>
      <c r="DG556" s="3907" t="s">
        <v>724</v>
      </c>
      <c r="DH556" s="3656"/>
      <c r="DI556" s="3908"/>
      <c r="DJ556" s="3908" t="str">
        <f>IF(T556="","",T556)</f>
        <v>Источник тепловой энергии  </v>
      </c>
      <c r="DK556" s="3908"/>
      <c r="DL556" s="3908"/>
    </row>
    <row s="17227" customFormat="1" customHeight="1" ht="47.25">
      <c r="A557" s="3896"/>
      <c r="B557" s="3896"/>
      <c r="C557" s="3896"/>
      <c r="D557" s="3896"/>
      <c r="E557" s="3897"/>
      <c r="F557" s="3897" t="s">
        <v>155</v>
      </c>
      <c r="G557" s="3897"/>
      <c r="H557" s="3897"/>
      <c r="I557" s="3910" t="str">
        <f>S556&amp;".1"</f>
        <v>2.14.1.1.1</v>
      </c>
      <c r="J557" s="3896"/>
      <c r="K557" s="3896"/>
      <c r="L557" s="3899" t="s">
        <v>725</v>
      </c>
      <c r="M557" s="3647"/>
      <c r="N557" s="3911"/>
      <c r="O557" s="3911"/>
      <c r="P557" s="3912">
        <v>1</v>
      </c>
      <c r="Q557" s="3912"/>
      <c r="R557" s="3913"/>
      <c r="S557" s="3904" t="str">
        <f>$I557</f>
        <v>2.14.1.1.1</v>
      </c>
      <c r="T557" s="3914" t="s">
        <v>726</v>
      </c>
      <c r="U557" s="3906"/>
      <c r="V557" s="3419"/>
      <c r="W557" s="3420"/>
      <c r="X557" s="3420"/>
      <c r="Y557" s="3420"/>
      <c r="Z557" s="3420"/>
      <c r="AA557" s="3420"/>
      <c r="AB557" s="3420"/>
      <c r="AC557" s="3421"/>
      <c r="AD557" s="3419" t="s">
        <v>768</v>
      </c>
      <c r="AE557" s="3420"/>
      <c r="AF557" s="3420"/>
      <c r="AG557" s="3420"/>
      <c r="AH557" s="3420"/>
      <c r="AI557" s="3420"/>
      <c r="AJ557" s="3420"/>
      <c r="AK557" s="3420"/>
      <c r="AL557" s="3419"/>
      <c r="AM557" s="3420"/>
      <c r="AN557" s="3420"/>
      <c r="AO557" s="3420"/>
      <c r="AP557" s="3420"/>
      <c r="AQ557" s="3420"/>
      <c r="AR557" s="3420"/>
      <c r="AS557" s="3421"/>
      <c r="AT557" s="3419"/>
      <c r="AU557" s="3420"/>
      <c r="AV557" s="3420"/>
      <c r="AW557" s="3420"/>
      <c r="AX557" s="3420"/>
      <c r="AY557" s="3420"/>
      <c r="AZ557" s="3420"/>
      <c r="BA557" s="3421"/>
      <c r="BB557" s="3419"/>
      <c r="BC557" s="3420"/>
      <c r="BD557" s="3420"/>
      <c r="BE557" s="3420"/>
      <c r="BF557" s="3420"/>
      <c r="BG557" s="3420"/>
      <c r="BH557" s="3420"/>
      <c r="BI557" s="3421"/>
      <c r="BJ557" s="3419"/>
      <c r="BK557" s="3420"/>
      <c r="BL557" s="3420"/>
      <c r="BM557" s="3420"/>
      <c r="BN557" s="3420"/>
      <c r="BO557" s="3420"/>
      <c r="BP557" s="3420"/>
      <c r="BQ557" s="3421"/>
      <c r="BR557" s="3419"/>
      <c r="BS557" s="3420"/>
      <c r="BT557" s="3420"/>
      <c r="BU557" s="3420"/>
      <c r="BV557" s="3420"/>
      <c r="BW557" s="3420"/>
      <c r="BX557" s="3420"/>
      <c r="BY557" s="3421"/>
      <c r="BZ557" s="3419"/>
      <c r="CA557" s="3420"/>
      <c r="CB557" s="3420"/>
      <c r="CC557" s="3420"/>
      <c r="CD557" s="3420"/>
      <c r="CE557" s="3420"/>
      <c r="CF557" s="3420"/>
      <c r="CG557" s="3421"/>
      <c r="CH557" s="3419"/>
      <c r="CI557" s="3420"/>
      <c r="CJ557" s="3420"/>
      <c r="CK557" s="3420"/>
      <c r="CL557" s="3420"/>
      <c r="CM557" s="3420"/>
      <c r="CN557" s="3420"/>
      <c r="CO557" s="3421"/>
      <c r="CP557" s="3419"/>
      <c r="CQ557" s="3420"/>
      <c r="CR557" s="3420"/>
      <c r="CS557" s="3420"/>
      <c r="CT557" s="3420"/>
      <c r="CU557" s="3420"/>
      <c r="CV557" s="3420"/>
      <c r="CW557" s="3421"/>
      <c r="CX557" s="3419"/>
      <c r="CY557" s="3420"/>
      <c r="CZ557" s="3420"/>
      <c r="DA557" s="3420"/>
      <c r="DB557" s="3420"/>
      <c r="DC557" s="3420"/>
      <c r="DD557" s="3420"/>
      <c r="DE557" s="3421"/>
      <c r="DF557" s="3421"/>
      <c r="DG557" s="3907" t="s">
        <v>727</v>
      </c>
      <c r="DH557" s="3656"/>
      <c r="DI557" s="3908"/>
      <c r="DJ557" s="3908" t="str">
        <f>IF(T557="","",T557)</f>
        <v>Схема подключения теплопотребляющей установки к коллектору источника тепловой энергии</v>
      </c>
      <c r="DK557" s="3908"/>
      <c r="DL557" s="3908"/>
    </row>
    <row s="17228" customFormat="1" customHeight="1" ht="21">
      <c r="A558" s="3896"/>
      <c r="B558" s="3896"/>
      <c r="C558" s="3896"/>
      <c r="D558" s="3896"/>
      <c r="E558" s="3897"/>
      <c r="F558" s="3897" t="s">
        <v>155</v>
      </c>
      <c r="G558" s="3897"/>
      <c r="H558" s="3897"/>
      <c r="I558" s="3916"/>
      <c r="J558" s="3910" t="str">
        <f>I557&amp;".1"</f>
        <v>2.14.1.1.1.1</v>
      </c>
      <c r="K558" s="3896"/>
      <c r="L558" s="3899" t="s">
        <v>728</v>
      </c>
      <c r="M558" s="3647"/>
      <c r="N558" s="3647"/>
      <c r="O558" s="3911"/>
      <c r="P558" s="3912"/>
      <c r="Q558" s="3912">
        <v>1</v>
      </c>
      <c r="R558" s="3917"/>
      <c r="S558" s="3904" t="str">
        <f>$J558</f>
        <v>2.14.1.1.1.1</v>
      </c>
      <c r="T558" s="3918" t="s">
        <v>729</v>
      </c>
      <c r="U558" s="3906"/>
      <c r="V558" s="3419"/>
      <c r="W558" s="3420"/>
      <c r="X558" s="3420"/>
      <c r="Y558" s="3420"/>
      <c r="Z558" s="3420"/>
      <c r="AA558" s="3420"/>
      <c r="AB558" s="3420"/>
      <c r="AC558" s="3421"/>
      <c r="AD558" s="3419" t="s">
        <v>772</v>
      </c>
      <c r="AE558" s="3420"/>
      <c r="AF558" s="3420"/>
      <c r="AG558" s="3420"/>
      <c r="AH558" s="3420"/>
      <c r="AI558" s="3420"/>
      <c r="AJ558" s="3420"/>
      <c r="AK558" s="3420"/>
      <c r="AL558" s="3419"/>
      <c r="AM558" s="3420"/>
      <c r="AN558" s="3420"/>
      <c r="AO558" s="3420"/>
      <c r="AP558" s="3420"/>
      <c r="AQ558" s="3420"/>
      <c r="AR558" s="3420"/>
      <c r="AS558" s="3421"/>
      <c r="AT558" s="3419"/>
      <c r="AU558" s="3420"/>
      <c r="AV558" s="3420"/>
      <c r="AW558" s="3420"/>
      <c r="AX558" s="3420"/>
      <c r="AY558" s="3420"/>
      <c r="AZ558" s="3420"/>
      <c r="BA558" s="3421"/>
      <c r="BB558" s="3419"/>
      <c r="BC558" s="3420"/>
      <c r="BD558" s="3420"/>
      <c r="BE558" s="3420"/>
      <c r="BF558" s="3420"/>
      <c r="BG558" s="3420"/>
      <c r="BH558" s="3420"/>
      <c r="BI558" s="3421"/>
      <c r="BJ558" s="3419"/>
      <c r="BK558" s="3420"/>
      <c r="BL558" s="3420"/>
      <c r="BM558" s="3420"/>
      <c r="BN558" s="3420"/>
      <c r="BO558" s="3420"/>
      <c r="BP558" s="3420"/>
      <c r="BQ558" s="3421"/>
      <c r="BR558" s="3419"/>
      <c r="BS558" s="3420"/>
      <c r="BT558" s="3420"/>
      <c r="BU558" s="3420"/>
      <c r="BV558" s="3420"/>
      <c r="BW558" s="3420"/>
      <c r="BX558" s="3420"/>
      <c r="BY558" s="3421"/>
      <c r="BZ558" s="3419"/>
      <c r="CA558" s="3420"/>
      <c r="CB558" s="3420"/>
      <c r="CC558" s="3420"/>
      <c r="CD558" s="3420"/>
      <c r="CE558" s="3420"/>
      <c r="CF558" s="3420"/>
      <c r="CG558" s="3421"/>
      <c r="CH558" s="3419"/>
      <c r="CI558" s="3420"/>
      <c r="CJ558" s="3420"/>
      <c r="CK558" s="3420"/>
      <c r="CL558" s="3420"/>
      <c r="CM558" s="3420"/>
      <c r="CN558" s="3420"/>
      <c r="CO558" s="3421"/>
      <c r="CP558" s="3419"/>
      <c r="CQ558" s="3420"/>
      <c r="CR558" s="3420"/>
      <c r="CS558" s="3420"/>
      <c r="CT558" s="3420"/>
      <c r="CU558" s="3420"/>
      <c r="CV558" s="3420"/>
      <c r="CW558" s="3421"/>
      <c r="CX558" s="3419"/>
      <c r="CY558" s="3420"/>
      <c r="CZ558" s="3420"/>
      <c r="DA558" s="3420"/>
      <c r="DB558" s="3420"/>
      <c r="DC558" s="3420"/>
      <c r="DD558" s="3420"/>
      <c r="DE558" s="3421"/>
      <c r="DF558" s="3421"/>
      <c r="DG558" s="3907" t="s">
        <v>730</v>
      </c>
      <c r="DH558" s="3656"/>
      <c r="DI558" s="3908"/>
      <c r="DJ558" s="3908" t="str">
        <f>IF(T558="","",T558)</f>
        <v>Группа потребителей</v>
      </c>
      <c r="DK558" s="3908"/>
      <c r="DL558" s="3908"/>
    </row>
    <row s="17229" customFormat="1" customHeight="1" ht="21">
      <c r="A559" s="3896"/>
      <c r="B559" s="3896"/>
      <c r="C559" s="3896"/>
      <c r="D559" s="3896"/>
      <c r="E559" s="3897"/>
      <c r="F559" s="3897" t="s">
        <v>155</v>
      </c>
      <c r="G559" s="3897"/>
      <c r="H559" s="3897"/>
      <c r="I559" s="3916"/>
      <c r="J559" s="3916"/>
      <c r="K559" s="3910" t="str">
        <f>J558&amp;".1"</f>
        <v>2.14.1.1.1.1.1</v>
      </c>
      <c r="L559" s="3899" t="s">
        <v>731</v>
      </c>
      <c r="M559" s="3647"/>
      <c r="N559" s="3647"/>
      <c r="O559" s="3647"/>
      <c r="P559" s="3912"/>
      <c r="Q559" s="3912"/>
      <c r="R559" s="3917">
        <v>1</v>
      </c>
      <c r="S559" s="3904" t="str">
        <f>$K559</f>
        <v>2.14.1.1.1.1.1</v>
      </c>
      <c r="T559" s="3920" t="s">
        <v>770</v>
      </c>
      <c r="U559" s="3906"/>
      <c r="V559" s="3422"/>
      <c r="W559" s="3423"/>
      <c r="X559" s="3422"/>
      <c r="Y559" s="3424"/>
      <c r="Z559" s="3425"/>
      <c r="AA559" s="2871" t="s">
        <v>61</v>
      </c>
      <c r="AB559" s="3425"/>
      <c r="AC559" s="2871" t="s">
        <v>61</v>
      </c>
      <c r="AD559" s="3422">
        <v>3695.1</v>
      </c>
      <c r="AE559" s="3423"/>
      <c r="AF559" s="3422"/>
      <c r="AG559" s="3424"/>
      <c r="AH559" s="3425">
        <v>45292</v>
      </c>
      <c r="AI559" s="2871" t="s">
        <v>61</v>
      </c>
      <c r="AJ559" s="3425">
        <v>45473</v>
      </c>
      <c r="AK559" s="2871" t="s">
        <v>61</v>
      </c>
      <c r="AL559" s="3422">
        <v>4000</v>
      </c>
      <c r="AM559" s="3423"/>
      <c r="AN559" s="3422"/>
      <c r="AO559" s="3424"/>
      <c r="AP559" s="3425">
        <v>45474</v>
      </c>
      <c r="AQ559" s="2871" t="s">
        <v>61</v>
      </c>
      <c r="AR559" s="3425">
        <v>45657</v>
      </c>
      <c r="AS559" s="2871" t="s">
        <v>61</v>
      </c>
      <c r="AT559" s="3422">
        <v>4000</v>
      </c>
      <c r="AU559" s="3423"/>
      <c r="AV559" s="3422"/>
      <c r="AW559" s="3424"/>
      <c r="AX559" s="3425">
        <v>45658</v>
      </c>
      <c r="AY559" s="2871" t="s">
        <v>61</v>
      </c>
      <c r="AZ559" s="3425">
        <v>45838</v>
      </c>
      <c r="BA559" s="2871" t="s">
        <v>61</v>
      </c>
      <c r="BB559" s="3422">
        <v>4168</v>
      </c>
      <c r="BC559" s="3423"/>
      <c r="BD559" s="3422"/>
      <c r="BE559" s="3424"/>
      <c r="BF559" s="3425">
        <v>45839</v>
      </c>
      <c r="BG559" s="2871" t="s">
        <v>61</v>
      </c>
      <c r="BH559" s="3425">
        <v>46022</v>
      </c>
      <c r="BI559" s="2871" t="s">
        <v>61</v>
      </c>
      <c r="BJ559" s="3422">
        <v>4168</v>
      </c>
      <c r="BK559" s="3423"/>
      <c r="BL559" s="3422"/>
      <c r="BM559" s="3424"/>
      <c r="BN559" s="3425">
        <v>46023</v>
      </c>
      <c r="BO559" s="2871" t="s">
        <v>61</v>
      </c>
      <c r="BP559" s="3425">
        <v>46203</v>
      </c>
      <c r="BQ559" s="2871" t="s">
        <v>61</v>
      </c>
      <c r="BR559" s="3422">
        <v>4334.72</v>
      </c>
      <c r="BS559" s="3423"/>
      <c r="BT559" s="3422"/>
      <c r="BU559" s="3424"/>
      <c r="BV559" s="3425">
        <v>46204</v>
      </c>
      <c r="BW559" s="2871" t="s">
        <v>61</v>
      </c>
      <c r="BX559" s="3425">
        <v>46387</v>
      </c>
      <c r="BY559" s="2871" t="s">
        <v>61</v>
      </c>
      <c r="BZ559" s="3422">
        <v>4334.72</v>
      </c>
      <c r="CA559" s="3423"/>
      <c r="CB559" s="3422"/>
      <c r="CC559" s="3424"/>
      <c r="CD559" s="3425">
        <v>46388</v>
      </c>
      <c r="CE559" s="2871" t="s">
        <v>61</v>
      </c>
      <c r="CF559" s="3425">
        <v>46568</v>
      </c>
      <c r="CG559" s="2871" t="s">
        <v>61</v>
      </c>
      <c r="CH559" s="3422">
        <v>4508.11</v>
      </c>
      <c r="CI559" s="3423"/>
      <c r="CJ559" s="3422"/>
      <c r="CK559" s="3424"/>
      <c r="CL559" s="3425">
        <v>46569</v>
      </c>
      <c r="CM559" s="2871" t="s">
        <v>61</v>
      </c>
      <c r="CN559" s="3425">
        <v>46752</v>
      </c>
      <c r="CO559" s="2871" t="s">
        <v>61</v>
      </c>
      <c r="CP559" s="3422">
        <v>4508.11</v>
      </c>
      <c r="CQ559" s="3423"/>
      <c r="CR559" s="3422"/>
      <c r="CS559" s="3424"/>
      <c r="CT559" s="3425">
        <v>46753</v>
      </c>
      <c r="CU559" s="2871" t="s">
        <v>61</v>
      </c>
      <c r="CV559" s="3425">
        <v>46934</v>
      </c>
      <c r="CW559" s="2871" t="s">
        <v>61</v>
      </c>
      <c r="CX559" s="3422">
        <v>4688.43</v>
      </c>
      <c r="CY559" s="3423"/>
      <c r="CZ559" s="3422"/>
      <c r="DA559" s="3424"/>
      <c r="DB559" s="3425">
        <v>46935</v>
      </c>
      <c r="DC559" s="2871" t="s">
        <v>61</v>
      </c>
      <c r="DD559" s="3425">
        <v>47118</v>
      </c>
      <c r="DE559" s="2871" t="s">
        <v>61</v>
      </c>
      <c r="DF559" s="3423"/>
      <c r="DG559" s="3921" t="s">
        <v>732</v>
      </c>
      <c r="DH559" s="3656">
        <f>STRCHECKDATE(V560:DF560)</f>
      </c>
      <c r="DI559" s="3908"/>
      <c r="DJ559" s="3908" t="str">
        <f>IF(T559="","",T559)</f>
        <v>вода</v>
      </c>
      <c r="DK559" s="3908"/>
      <c r="DL559" s="3908"/>
    </row>
    <row s="17230" customFormat="1" customHeight="1" ht="0.75">
      <c r="A560" s="3896"/>
      <c r="B560" s="3896"/>
      <c r="C560" s="3896"/>
      <c r="D560" s="3896"/>
      <c r="E560" s="3897"/>
      <c r="F560" s="3897" t="s">
        <v>155</v>
      </c>
      <c r="G560" s="3897"/>
      <c r="H560" s="3897"/>
      <c r="I560" s="3916"/>
      <c r="J560" s="3916"/>
      <c r="K560" s="3910"/>
      <c r="L560" s="3899"/>
      <c r="M560" s="3647"/>
      <c r="N560" s="3647"/>
      <c r="O560" s="3647"/>
      <c r="P560" s="3912"/>
      <c r="Q560" s="3912"/>
      <c r="R560" s="3917"/>
      <c r="S560" s="3923"/>
      <c r="T560" s="3906"/>
      <c r="U560" s="3906"/>
      <c r="V560" s="3423"/>
      <c r="W560" s="3423"/>
      <c r="X560" s="3423"/>
      <c r="Y560" s="3427" t="str">
        <f>Z559&amp;"-"&amp;AB559</f>
        <v>-</v>
      </c>
      <c r="Z560" s="3428"/>
      <c r="AA560" s="2871"/>
      <c r="AB560" s="3428"/>
      <c r="AC560" s="2871"/>
      <c r="AD560" s="3423"/>
      <c r="AE560" s="3423"/>
      <c r="AF560" s="3423"/>
      <c r="AG560" s="3427" t="str">
        <f>AH559&amp;"-"&amp;AJ559</f>
        <v>45292-45473</v>
      </c>
      <c r="AH560" s="3428"/>
      <c r="AI560" s="2871"/>
      <c r="AJ560" s="3428"/>
      <c r="AK560" s="2871"/>
      <c r="AL560" s="3423"/>
      <c r="AM560" s="3423"/>
      <c r="AN560" s="3423"/>
      <c r="AO560" s="3427" t="str">
        <f>AP559&amp;"-"&amp;AR559</f>
        <v>45474-45657</v>
      </c>
      <c r="AP560" s="3428"/>
      <c r="AQ560" s="2871"/>
      <c r="AR560" s="3428"/>
      <c r="AS560" s="2871"/>
      <c r="AT560" s="3423"/>
      <c r="AU560" s="3423"/>
      <c r="AV560" s="3423"/>
      <c r="AW560" s="3427" t="str">
        <f>AX559&amp;"-"&amp;AZ559</f>
        <v>45658-45838</v>
      </c>
      <c r="AX560" s="3428"/>
      <c r="AY560" s="2871"/>
      <c r="AZ560" s="3428"/>
      <c r="BA560" s="2871"/>
      <c r="BB560" s="3423"/>
      <c r="BC560" s="3423"/>
      <c r="BD560" s="3423"/>
      <c r="BE560" s="3427" t="str">
        <f>BF559&amp;"-"&amp;BH559</f>
        <v>45839-46022</v>
      </c>
      <c r="BF560" s="3428"/>
      <c r="BG560" s="2871"/>
      <c r="BH560" s="3428"/>
      <c r="BI560" s="2871"/>
      <c r="BJ560" s="3423"/>
      <c r="BK560" s="3423"/>
      <c r="BL560" s="3423"/>
      <c r="BM560" s="3427" t="str">
        <f>BN559&amp;"-"&amp;BP559</f>
        <v>46023-46203</v>
      </c>
      <c r="BN560" s="3428"/>
      <c r="BO560" s="2871"/>
      <c r="BP560" s="3428"/>
      <c r="BQ560" s="2871"/>
      <c r="BR560" s="3423"/>
      <c r="BS560" s="3423"/>
      <c r="BT560" s="3423"/>
      <c r="BU560" s="3427" t="str">
        <f>BV559&amp;"-"&amp;BX559</f>
        <v>46204-46387</v>
      </c>
      <c r="BV560" s="3428"/>
      <c r="BW560" s="2871"/>
      <c r="BX560" s="3428"/>
      <c r="BY560" s="2871"/>
      <c r="BZ560" s="3423"/>
      <c r="CA560" s="3423"/>
      <c r="CB560" s="3423"/>
      <c r="CC560" s="3427" t="str">
        <f>CD559&amp;"-"&amp;CF559</f>
        <v>46388-46568</v>
      </c>
      <c r="CD560" s="3428"/>
      <c r="CE560" s="2871"/>
      <c r="CF560" s="3428"/>
      <c r="CG560" s="2871"/>
      <c r="CH560" s="3423"/>
      <c r="CI560" s="3423"/>
      <c r="CJ560" s="3423"/>
      <c r="CK560" s="3427" t="str">
        <f>CL559&amp;"-"&amp;CN559</f>
        <v>46569-46752</v>
      </c>
      <c r="CL560" s="3428"/>
      <c r="CM560" s="2871"/>
      <c r="CN560" s="3428"/>
      <c r="CO560" s="2871"/>
      <c r="CP560" s="3423"/>
      <c r="CQ560" s="3423"/>
      <c r="CR560" s="3423"/>
      <c r="CS560" s="3427" t="str">
        <f>CT559&amp;"-"&amp;CV559</f>
        <v>46753-46934</v>
      </c>
      <c r="CT560" s="3428"/>
      <c r="CU560" s="2871"/>
      <c r="CV560" s="3428"/>
      <c r="CW560" s="2871"/>
      <c r="CX560" s="3423"/>
      <c r="CY560" s="3423"/>
      <c r="CZ560" s="3423"/>
      <c r="DA560" s="3427" t="str">
        <f>DB559&amp;"-"&amp;DD559</f>
        <v>46935-47118</v>
      </c>
      <c r="DB560" s="3428"/>
      <c r="DC560" s="2871"/>
      <c r="DD560" s="3428"/>
      <c r="DE560" s="2871"/>
      <c r="DF560" s="3423"/>
      <c r="DG560" s="3924"/>
      <c r="DH560" s="3656"/>
      <c r="DI560" s="3908"/>
      <c r="DJ560" s="3908" t="str">
        <f>IF(T560="","",T560)</f>
        <v/>
      </c>
      <c r="DK560" s="3908"/>
      <c r="DL560" s="3908"/>
    </row>
    <row s="17231" customFormat="1" customHeight="1" ht="15">
      <c r="A561" s="3896"/>
      <c r="B561" s="3896"/>
      <c r="C561" s="3896"/>
      <c r="D561" s="3896"/>
      <c r="E561" s="3897"/>
      <c r="F561" s="3897" t="s">
        <v>155</v>
      </c>
      <c r="G561" s="3897"/>
      <c r="H561" s="3897"/>
      <c r="I561" s="3916"/>
      <c r="J561" s="3910"/>
      <c r="K561" s="3896"/>
      <c r="L561" s="3899"/>
      <c r="M561" s="3647"/>
      <c r="N561" s="3647"/>
      <c r="O561" s="3911"/>
      <c r="P561" s="3912"/>
      <c r="Q561" s="3912"/>
      <c r="R561" s="3913"/>
      <c r="S561" s="17232"/>
      <c r="T561" s="17233" t="s">
        <v>733</v>
      </c>
      <c r="U561" s="17234"/>
      <c r="V561" s="17235"/>
      <c r="W561" s="17236"/>
      <c r="X561" s="17237"/>
      <c r="Y561" s="17238"/>
      <c r="Z561" s="17239"/>
      <c r="AA561" s="17240"/>
      <c r="AB561" s="17241"/>
      <c r="AC561" s="17242"/>
      <c r="AD561" s="17243"/>
      <c r="AE561" s="17244"/>
      <c r="AF561" s="17245"/>
      <c r="AG561" s="17246"/>
      <c r="AH561" s="17247"/>
      <c r="AI561" s="17248"/>
      <c r="AJ561" s="17249"/>
      <c r="AK561" s="17250"/>
      <c r="AL561" s="17251"/>
      <c r="AM561" s="17252"/>
      <c r="AN561" s="17253"/>
      <c r="AO561" s="17254"/>
      <c r="AP561" s="17255"/>
      <c r="AQ561" s="17256"/>
      <c r="AR561" s="17257"/>
      <c r="AS561" s="17258"/>
      <c r="AT561" s="17259"/>
      <c r="AU561" s="17260"/>
      <c r="AV561" s="17261"/>
      <c r="AW561" s="17262"/>
      <c r="AX561" s="17263"/>
      <c r="AY561" s="17264"/>
      <c r="AZ561" s="17265"/>
      <c r="BA561" s="17266"/>
      <c r="BB561" s="17267"/>
      <c r="BC561" s="17268"/>
      <c r="BD561" s="17269"/>
      <c r="BE561" s="17270"/>
      <c r="BF561" s="17271"/>
      <c r="BG561" s="17272"/>
      <c r="BH561" s="17273"/>
      <c r="BI561" s="17274"/>
      <c r="BJ561" s="17275"/>
      <c r="BK561" s="17276"/>
      <c r="BL561" s="17277"/>
      <c r="BM561" s="17278"/>
      <c r="BN561" s="17279"/>
      <c r="BO561" s="17280"/>
      <c r="BP561" s="17281"/>
      <c r="BQ561" s="17282"/>
      <c r="BR561" s="17283"/>
      <c r="BS561" s="17284"/>
      <c r="BT561" s="17285"/>
      <c r="BU561" s="17286"/>
      <c r="BV561" s="17287"/>
      <c r="BW561" s="17288"/>
      <c r="BX561" s="17289"/>
      <c r="BY561" s="17290"/>
      <c r="BZ561" s="17291"/>
      <c r="CA561" s="17292"/>
      <c r="CB561" s="17293"/>
      <c r="CC561" s="17294"/>
      <c r="CD561" s="17295"/>
      <c r="CE561" s="17296"/>
      <c r="CF561" s="17297"/>
      <c r="CG561" s="17298"/>
      <c r="CH561" s="17299"/>
      <c r="CI561" s="17300"/>
      <c r="CJ561" s="17301"/>
      <c r="CK561" s="17302"/>
      <c r="CL561" s="17303"/>
      <c r="CM561" s="17304"/>
      <c r="CN561" s="17305"/>
      <c r="CO561" s="17306"/>
      <c r="CP561" s="17307"/>
      <c r="CQ561" s="17308"/>
      <c r="CR561" s="17309"/>
      <c r="CS561" s="17310"/>
      <c r="CT561" s="17311"/>
      <c r="CU561" s="17312"/>
      <c r="CV561" s="17313"/>
      <c r="CW561" s="17314"/>
      <c r="CX561" s="17315"/>
      <c r="CY561" s="17316"/>
      <c r="CZ561" s="17317"/>
      <c r="DA561" s="17318"/>
      <c r="DB561" s="17319"/>
      <c r="DC561" s="17320"/>
      <c r="DD561" s="17321"/>
      <c r="DE561" s="17322"/>
      <c r="DF561" s="17323"/>
      <c r="DG561" s="4018"/>
      <c r="DH561" s="3656"/>
      <c r="DI561" s="3908"/>
      <c r="DJ561" s="3908" t="str">
        <f>IF(T561="","",T561)</f>
        <v>Добавить вид теплоносителя (параметры теплоносителя)</v>
      </c>
      <c r="DK561" s="3908"/>
      <c r="DL561" s="3908"/>
    </row>
    <row s="17324" customFormat="1" customHeight="1" ht="15">
      <c r="A562" s="3896"/>
      <c r="B562" s="3896"/>
      <c r="C562" s="3896"/>
      <c r="D562" s="3896"/>
      <c r="E562" s="3897"/>
      <c r="F562" s="3897" t="s">
        <v>155</v>
      </c>
      <c r="G562" s="3897"/>
      <c r="H562" s="3897"/>
      <c r="I562" s="3910"/>
      <c r="J562" s="3896"/>
      <c r="K562" s="3896"/>
      <c r="L562" s="3899"/>
      <c r="M562" s="3647"/>
      <c r="N562" s="3911"/>
      <c r="O562" s="3911"/>
      <c r="P562" s="3912"/>
      <c r="Q562" s="3912"/>
      <c r="R562" s="3913"/>
      <c r="S562" s="17325"/>
      <c r="T562" s="17326" t="s">
        <v>734</v>
      </c>
      <c r="U562" s="17327"/>
      <c r="V562" s="17328"/>
      <c r="W562" s="17329"/>
      <c r="X562" s="17330"/>
      <c r="Y562" s="17331"/>
      <c r="Z562" s="17332"/>
      <c r="AA562" s="17333"/>
      <c r="AB562" s="17334"/>
      <c r="AC562" s="17335"/>
      <c r="AD562" s="17336"/>
      <c r="AE562" s="17337"/>
      <c r="AF562" s="17338"/>
      <c r="AG562" s="17339"/>
      <c r="AH562" s="17340"/>
      <c r="AI562" s="17341"/>
      <c r="AJ562" s="17342"/>
      <c r="AK562" s="17343"/>
      <c r="AL562" s="17344"/>
      <c r="AM562" s="17345"/>
      <c r="AN562" s="17346"/>
      <c r="AO562" s="17347"/>
      <c r="AP562" s="17348"/>
      <c r="AQ562" s="17349"/>
      <c r="AR562" s="17350"/>
      <c r="AS562" s="17351"/>
      <c r="AT562" s="17352"/>
      <c r="AU562" s="17353"/>
      <c r="AV562" s="17354"/>
      <c r="AW562" s="17355"/>
      <c r="AX562" s="17356"/>
      <c r="AY562" s="17357"/>
      <c r="AZ562" s="17358"/>
      <c r="BA562" s="17359"/>
      <c r="BB562" s="17360"/>
      <c r="BC562" s="17361"/>
      <c r="BD562" s="17362"/>
      <c r="BE562" s="17363"/>
      <c r="BF562" s="17364"/>
      <c r="BG562" s="17365"/>
      <c r="BH562" s="17366"/>
      <c r="BI562" s="17367"/>
      <c r="BJ562" s="17368"/>
      <c r="BK562" s="17369"/>
      <c r="BL562" s="17370"/>
      <c r="BM562" s="17371"/>
      <c r="BN562" s="17372"/>
      <c r="BO562" s="17373"/>
      <c r="BP562" s="17374"/>
      <c r="BQ562" s="17375"/>
      <c r="BR562" s="17376"/>
      <c r="BS562" s="17377"/>
      <c r="BT562" s="17378"/>
      <c r="BU562" s="17379"/>
      <c r="BV562" s="17380"/>
      <c r="BW562" s="17381"/>
      <c r="BX562" s="17382"/>
      <c r="BY562" s="17383"/>
      <c r="BZ562" s="17384"/>
      <c r="CA562" s="17385"/>
      <c r="CB562" s="17386"/>
      <c r="CC562" s="17387"/>
      <c r="CD562" s="17388"/>
      <c r="CE562" s="17389"/>
      <c r="CF562" s="17390"/>
      <c r="CG562" s="17391"/>
      <c r="CH562" s="17392"/>
      <c r="CI562" s="17393"/>
      <c r="CJ562" s="17394"/>
      <c r="CK562" s="17395"/>
      <c r="CL562" s="17396"/>
      <c r="CM562" s="17397"/>
      <c r="CN562" s="17398"/>
      <c r="CO562" s="17399"/>
      <c r="CP562" s="17400"/>
      <c r="CQ562" s="17401"/>
      <c r="CR562" s="17402"/>
      <c r="CS562" s="17403"/>
      <c r="CT562" s="17404"/>
      <c r="CU562" s="17405"/>
      <c r="CV562" s="17406"/>
      <c r="CW562" s="17407"/>
      <c r="CX562" s="17408"/>
      <c r="CY562" s="17409"/>
      <c r="CZ562" s="17410"/>
      <c r="DA562" s="17411"/>
      <c r="DB562" s="17412"/>
      <c r="DC562" s="17413"/>
      <c r="DD562" s="17414"/>
      <c r="DE562" s="17415"/>
      <c r="DF562" s="17416"/>
      <c r="DG562" s="17417"/>
      <c r="DH562" s="3656"/>
      <c r="DI562" s="3908"/>
      <c r="DJ562" s="3908" t="str">
        <f>IF(T562="","",T562)</f>
        <v>Добавить группу потребителей</v>
      </c>
      <c r="DK562" s="3908"/>
      <c r="DL562" s="3908"/>
    </row>
    <row s="17418" customFormat="1" customHeight="1" ht="14.25">
      <c r="A563" s="3896"/>
      <c r="B563" s="3896"/>
      <c r="C563" s="3896"/>
      <c r="D563" s="3896"/>
      <c r="E563" s="3897"/>
      <c r="F563" s="3897" t="s">
        <v>155</v>
      </c>
      <c r="G563" s="3897"/>
      <c r="H563" s="3898"/>
      <c r="I563" s="3896"/>
      <c r="J563" s="3896"/>
      <c r="K563" s="3896"/>
      <c r="L563" s="3899"/>
      <c r="M563" s="3900"/>
      <c r="N563" s="3900"/>
      <c r="O563" s="3647"/>
      <c r="P563" s="4114"/>
      <c r="Q563" s="4115"/>
      <c r="R563" s="4116"/>
      <c r="S563" s="17419"/>
      <c r="T563" s="17420" t="s">
        <v>735</v>
      </c>
      <c r="U563" s="17421"/>
      <c r="V563" s="17422"/>
      <c r="W563" s="17423"/>
      <c r="X563" s="17424"/>
      <c r="Y563" s="17425"/>
      <c r="Z563" s="17426"/>
      <c r="AA563" s="17427"/>
      <c r="AB563" s="17428"/>
      <c r="AC563" s="17429"/>
      <c r="AD563" s="17430"/>
      <c r="AE563" s="17431"/>
      <c r="AF563" s="17432"/>
      <c r="AG563" s="17433"/>
      <c r="AH563" s="17434"/>
      <c r="AI563" s="17435"/>
      <c r="AJ563" s="17436"/>
      <c r="AK563" s="17437"/>
      <c r="AL563" s="17438"/>
      <c r="AM563" s="17439"/>
      <c r="AN563" s="17440"/>
      <c r="AO563" s="17441"/>
      <c r="AP563" s="17442"/>
      <c r="AQ563" s="17443"/>
      <c r="AR563" s="17444"/>
      <c r="AS563" s="17445"/>
      <c r="AT563" s="17446"/>
      <c r="AU563" s="17447"/>
      <c r="AV563" s="17448"/>
      <c r="AW563" s="17449"/>
      <c r="AX563" s="17450"/>
      <c r="AY563" s="17451"/>
      <c r="AZ563" s="17452"/>
      <c r="BA563" s="17453"/>
      <c r="BB563" s="17454"/>
      <c r="BC563" s="17455"/>
      <c r="BD563" s="17456"/>
      <c r="BE563" s="17457"/>
      <c r="BF563" s="17458"/>
      <c r="BG563" s="17459"/>
      <c r="BH563" s="17460"/>
      <c r="BI563" s="17461"/>
      <c r="BJ563" s="17462"/>
      <c r="BK563" s="17463"/>
      <c r="BL563" s="17464"/>
      <c r="BM563" s="17465"/>
      <c r="BN563" s="17466"/>
      <c r="BO563" s="17467"/>
      <c r="BP563" s="17468"/>
      <c r="BQ563" s="17469"/>
      <c r="BR563" s="17470"/>
      <c r="BS563" s="17471"/>
      <c r="BT563" s="17472"/>
      <c r="BU563" s="17473"/>
      <c r="BV563" s="17474"/>
      <c r="BW563" s="17475"/>
      <c r="BX563" s="17476"/>
      <c r="BY563" s="17477"/>
      <c r="BZ563" s="17478"/>
      <c r="CA563" s="17479"/>
      <c r="CB563" s="17480"/>
      <c r="CC563" s="17481"/>
      <c r="CD563" s="17482"/>
      <c r="CE563" s="17483"/>
      <c r="CF563" s="17484"/>
      <c r="CG563" s="17485"/>
      <c r="CH563" s="17486"/>
      <c r="CI563" s="17487"/>
      <c r="CJ563" s="17488"/>
      <c r="CK563" s="17489"/>
      <c r="CL563" s="17490"/>
      <c r="CM563" s="17491"/>
      <c r="CN563" s="17492"/>
      <c r="CO563" s="17493"/>
      <c r="CP563" s="17494"/>
      <c r="CQ563" s="17495"/>
      <c r="CR563" s="17496"/>
      <c r="CS563" s="17497"/>
      <c r="CT563" s="17498"/>
      <c r="CU563" s="17499"/>
      <c r="CV563" s="17500"/>
      <c r="CW563" s="17501"/>
      <c r="CX563" s="17502"/>
      <c r="CY563" s="17503"/>
      <c r="CZ563" s="17504"/>
      <c r="DA563" s="17505"/>
      <c r="DB563" s="17506"/>
      <c r="DC563" s="17507"/>
      <c r="DD563" s="17508"/>
      <c r="DE563" s="17509"/>
      <c r="DF563" s="17510"/>
      <c r="DG563" s="17511"/>
      <c r="DH563" s="3656"/>
      <c r="DI563" s="3908"/>
      <c r="DJ563" s="3908" t="str">
        <f>IF(T563="","",T563)</f>
        <v>Добавить схему подключения</v>
      </c>
      <c r="DK563" s="3908"/>
      <c r="DL563" s="3908"/>
    </row>
    <row s="17512" customFormat="1" customHeight="1" ht="21">
      <c r="A564" s="3896"/>
      <c r="B564" s="3896"/>
      <c r="C564" s="3896"/>
      <c r="D564" s="3896" t="s">
        <v>387</v>
      </c>
      <c r="E564" s="3897"/>
      <c r="F564" s="3897"/>
      <c r="G564" s="3897"/>
      <c r="H564" s="3898" t="s">
        <v>102</v>
      </c>
      <c r="I564" s="3896"/>
      <c r="J564" s="3896"/>
      <c r="K564" s="3896"/>
      <c r="L564" s="3899"/>
      <c r="M564" s="3900"/>
      <c r="N564" s="3900"/>
      <c r="O564" s="3900"/>
      <c r="P564" s="3901"/>
      <c r="Q564" s="3902"/>
      <c r="R564" s="3903"/>
      <c r="S564" s="3904" t="str">
        <f>INDEX(PT_DIFFERENTIATION_NUM_IST_TE,MATCH(D564,PT_DIFFERENTIATION_IST_TE_ID,0))</f>
        <v>2.14.1.2</v>
      </c>
      <c r="T564" s="3905" t="s">
        <v>723</v>
      </c>
      <c r="U564" s="3906"/>
      <c r="V564" s="3414"/>
      <c r="W564" s="3415"/>
      <c r="X564" s="3415"/>
      <c r="Y564" s="3415"/>
      <c r="Z564" s="3415"/>
      <c r="AA564" s="3415"/>
      <c r="AB564" s="3415"/>
      <c r="AC564" s="3416"/>
      <c r="AD564" s="3414" t="str">
        <f>INDEX(PT_DIFFERENTIATION_IST_TE,MATCH(D564,PT_DIFFERENTIATION_IST_TE_ID,0))</f>
        <v>городской округ ЗАТО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v>
      </c>
      <c r="AE564" s="3415"/>
      <c r="AF564" s="3415"/>
      <c r="AG564" s="3415"/>
      <c r="AH564" s="3415"/>
      <c r="AI564" s="3415"/>
      <c r="AJ564" s="3415"/>
      <c r="AK564" s="3415"/>
      <c r="AL564" s="3414"/>
      <c r="AM564" s="3415"/>
      <c r="AN564" s="3415"/>
      <c r="AO564" s="3415"/>
      <c r="AP564" s="3415"/>
      <c r="AQ564" s="3415"/>
      <c r="AR564" s="3415"/>
      <c r="AS564" s="3416"/>
      <c r="AT564" s="3414"/>
      <c r="AU564" s="3415"/>
      <c r="AV564" s="3415"/>
      <c r="AW564" s="3415"/>
      <c r="AX564" s="3415"/>
      <c r="AY564" s="3415"/>
      <c r="AZ564" s="3415"/>
      <c r="BA564" s="3416"/>
      <c r="BB564" s="3414"/>
      <c r="BC564" s="3415"/>
      <c r="BD564" s="3415"/>
      <c r="BE564" s="3415"/>
      <c r="BF564" s="3415"/>
      <c r="BG564" s="3415"/>
      <c r="BH564" s="3415"/>
      <c r="BI564" s="3416"/>
      <c r="BJ564" s="3414"/>
      <c r="BK564" s="3415"/>
      <c r="BL564" s="3415"/>
      <c r="BM564" s="3415"/>
      <c r="BN564" s="3415"/>
      <c r="BO564" s="3415"/>
      <c r="BP564" s="3415"/>
      <c r="BQ564" s="3416"/>
      <c r="BR564" s="3414"/>
      <c r="BS564" s="3415"/>
      <c r="BT564" s="3415"/>
      <c r="BU564" s="3415"/>
      <c r="BV564" s="3415"/>
      <c r="BW564" s="3415"/>
      <c r="BX564" s="3415"/>
      <c r="BY564" s="3416"/>
      <c r="BZ564" s="3414"/>
      <c r="CA564" s="3415"/>
      <c r="CB564" s="3415"/>
      <c r="CC564" s="3415"/>
      <c r="CD564" s="3415"/>
      <c r="CE564" s="3415"/>
      <c r="CF564" s="3415"/>
      <c r="CG564" s="3416"/>
      <c r="CH564" s="3414"/>
      <c r="CI564" s="3415"/>
      <c r="CJ564" s="3415"/>
      <c r="CK564" s="3415"/>
      <c r="CL564" s="3415"/>
      <c r="CM564" s="3415"/>
      <c r="CN564" s="3415"/>
      <c r="CO564" s="3416"/>
      <c r="CP564" s="3414"/>
      <c r="CQ564" s="3415"/>
      <c r="CR564" s="3415"/>
      <c r="CS564" s="3415"/>
      <c r="CT564" s="3415"/>
      <c r="CU564" s="3415"/>
      <c r="CV564" s="3415"/>
      <c r="CW564" s="3416"/>
      <c r="CX564" s="3414"/>
      <c r="CY564" s="3415"/>
      <c r="CZ564" s="3415"/>
      <c r="DA564" s="3415"/>
      <c r="DB564" s="3415"/>
      <c r="DC564" s="3415"/>
      <c r="DD564" s="3415"/>
      <c r="DE564" s="3416"/>
      <c r="DF564" s="3416"/>
      <c r="DG564" s="3907" t="s">
        <v>724</v>
      </c>
      <c r="DH564" s="3656"/>
      <c r="DI564" s="3908"/>
      <c r="DJ564" s="3908" t="str">
        <f>IF(T564="","",T564)</f>
        <v>Источник тепловой энергии  </v>
      </c>
      <c r="DK564" s="3908"/>
      <c r="DL564" s="3908"/>
    </row>
    <row s="17513" customFormat="1" customHeight="1" ht="47.25">
      <c r="A565" s="3896"/>
      <c r="B565" s="3896"/>
      <c r="C565" s="3896"/>
      <c r="D565" s="3896"/>
      <c r="E565" s="3897"/>
      <c r="F565" s="3897"/>
      <c r="G565" s="3897"/>
      <c r="H565" s="3897">
        <v>1</v>
      </c>
      <c r="I565" s="3910" t="str">
        <f>S564&amp;".1"</f>
        <v>2.14.1.2.1</v>
      </c>
      <c r="J565" s="3896"/>
      <c r="K565" s="3896"/>
      <c r="L565" s="3899" t="s">
        <v>725</v>
      </c>
      <c r="M565" s="3647"/>
      <c r="N565" s="3911"/>
      <c r="O565" s="3911"/>
      <c r="P565" s="3912">
        <v>1</v>
      </c>
      <c r="Q565" s="3912"/>
      <c r="R565" s="3913"/>
      <c r="S565" s="3904" t="str">
        <f>$I565</f>
        <v>2.14.1.2.1</v>
      </c>
      <c r="T565" s="3914" t="s">
        <v>726</v>
      </c>
      <c r="U565" s="3906"/>
      <c r="V565" s="3419"/>
      <c r="W565" s="3420"/>
      <c r="X565" s="3420"/>
      <c r="Y565" s="3420"/>
      <c r="Z565" s="3420"/>
      <c r="AA565" s="3420"/>
      <c r="AB565" s="3420"/>
      <c r="AC565" s="3421"/>
      <c r="AD565" s="3419" t="s">
        <v>768</v>
      </c>
      <c r="AE565" s="3420"/>
      <c r="AF565" s="3420"/>
      <c r="AG565" s="3420"/>
      <c r="AH565" s="3420"/>
      <c r="AI565" s="3420"/>
      <c r="AJ565" s="3420"/>
      <c r="AK565" s="3420"/>
      <c r="AL565" s="3419"/>
      <c r="AM565" s="3420"/>
      <c r="AN565" s="3420"/>
      <c r="AO565" s="3420"/>
      <c r="AP565" s="3420"/>
      <c r="AQ565" s="3420"/>
      <c r="AR565" s="3420"/>
      <c r="AS565" s="3421"/>
      <c r="AT565" s="3419"/>
      <c r="AU565" s="3420"/>
      <c r="AV565" s="3420"/>
      <c r="AW565" s="3420"/>
      <c r="AX565" s="3420"/>
      <c r="AY565" s="3420"/>
      <c r="AZ565" s="3420"/>
      <c r="BA565" s="3421"/>
      <c r="BB565" s="3419"/>
      <c r="BC565" s="3420"/>
      <c r="BD565" s="3420"/>
      <c r="BE565" s="3420"/>
      <c r="BF565" s="3420"/>
      <c r="BG565" s="3420"/>
      <c r="BH565" s="3420"/>
      <c r="BI565" s="3421"/>
      <c r="BJ565" s="3419"/>
      <c r="BK565" s="3420"/>
      <c r="BL565" s="3420"/>
      <c r="BM565" s="3420"/>
      <c r="BN565" s="3420"/>
      <c r="BO565" s="3420"/>
      <c r="BP565" s="3420"/>
      <c r="BQ565" s="3421"/>
      <c r="BR565" s="3419"/>
      <c r="BS565" s="3420"/>
      <c r="BT565" s="3420"/>
      <c r="BU565" s="3420"/>
      <c r="BV565" s="3420"/>
      <c r="BW565" s="3420"/>
      <c r="BX565" s="3420"/>
      <c r="BY565" s="3421"/>
      <c r="BZ565" s="3419"/>
      <c r="CA565" s="3420"/>
      <c r="CB565" s="3420"/>
      <c r="CC565" s="3420"/>
      <c r="CD565" s="3420"/>
      <c r="CE565" s="3420"/>
      <c r="CF565" s="3420"/>
      <c r="CG565" s="3421"/>
      <c r="CH565" s="3419"/>
      <c r="CI565" s="3420"/>
      <c r="CJ565" s="3420"/>
      <c r="CK565" s="3420"/>
      <c r="CL565" s="3420"/>
      <c r="CM565" s="3420"/>
      <c r="CN565" s="3420"/>
      <c r="CO565" s="3421"/>
      <c r="CP565" s="3419"/>
      <c r="CQ565" s="3420"/>
      <c r="CR565" s="3420"/>
      <c r="CS565" s="3420"/>
      <c r="CT565" s="3420"/>
      <c r="CU565" s="3420"/>
      <c r="CV565" s="3420"/>
      <c r="CW565" s="3421"/>
      <c r="CX565" s="3419"/>
      <c r="CY565" s="3420"/>
      <c r="CZ565" s="3420"/>
      <c r="DA565" s="3420"/>
      <c r="DB565" s="3420"/>
      <c r="DC565" s="3420"/>
      <c r="DD565" s="3420"/>
      <c r="DE565" s="3421"/>
      <c r="DF565" s="3421"/>
      <c r="DG565" s="3907" t="s">
        <v>727</v>
      </c>
      <c r="DH565" s="3656"/>
      <c r="DI565" s="3908"/>
      <c r="DJ565" s="3908" t="str">
        <f>IF(T565="","",T565)</f>
        <v>Схема подключения теплопотребляющей установки к коллектору источника тепловой энергии</v>
      </c>
      <c r="DK565" s="3908"/>
      <c r="DL565" s="3908"/>
    </row>
    <row s="17514" customFormat="1" customHeight="1" ht="21">
      <c r="A566" s="3896"/>
      <c r="B566" s="3896"/>
      <c r="C566" s="3896"/>
      <c r="D566" s="3896"/>
      <c r="E566" s="3897"/>
      <c r="F566" s="3897"/>
      <c r="G566" s="3897"/>
      <c r="H566" s="3897">
        <v>1</v>
      </c>
      <c r="I566" s="3916"/>
      <c r="J566" s="3910" t="str">
        <f>I565&amp;".1"</f>
        <v>2.14.1.2.1.1</v>
      </c>
      <c r="K566" s="3896"/>
      <c r="L566" s="3899" t="s">
        <v>728</v>
      </c>
      <c r="M566" s="3647"/>
      <c r="N566" s="3647"/>
      <c r="O566" s="3911"/>
      <c r="P566" s="3912"/>
      <c r="Q566" s="3912">
        <v>1</v>
      </c>
      <c r="R566" s="3917"/>
      <c r="S566" s="3904" t="str">
        <f>$J566</f>
        <v>2.14.1.2.1.1</v>
      </c>
      <c r="T566" s="3918" t="s">
        <v>729</v>
      </c>
      <c r="U566" s="3906"/>
      <c r="V566" s="3419"/>
      <c r="W566" s="3420"/>
      <c r="X566" s="3420"/>
      <c r="Y566" s="3420"/>
      <c r="Z566" s="3420"/>
      <c r="AA566" s="3420"/>
      <c r="AB566" s="3420"/>
      <c r="AC566" s="3421"/>
      <c r="AD566" s="3419" t="s">
        <v>772</v>
      </c>
      <c r="AE566" s="3420"/>
      <c r="AF566" s="3420"/>
      <c r="AG566" s="3420"/>
      <c r="AH566" s="3420"/>
      <c r="AI566" s="3420"/>
      <c r="AJ566" s="3420"/>
      <c r="AK566" s="3420"/>
      <c r="AL566" s="3419"/>
      <c r="AM566" s="3420"/>
      <c r="AN566" s="3420"/>
      <c r="AO566" s="3420"/>
      <c r="AP566" s="3420"/>
      <c r="AQ566" s="3420"/>
      <c r="AR566" s="3420"/>
      <c r="AS566" s="3421"/>
      <c r="AT566" s="3419"/>
      <c r="AU566" s="3420"/>
      <c r="AV566" s="3420"/>
      <c r="AW566" s="3420"/>
      <c r="AX566" s="3420"/>
      <c r="AY566" s="3420"/>
      <c r="AZ566" s="3420"/>
      <c r="BA566" s="3421"/>
      <c r="BB566" s="3419"/>
      <c r="BC566" s="3420"/>
      <c r="BD566" s="3420"/>
      <c r="BE566" s="3420"/>
      <c r="BF566" s="3420"/>
      <c r="BG566" s="3420"/>
      <c r="BH566" s="3420"/>
      <c r="BI566" s="3421"/>
      <c r="BJ566" s="3419"/>
      <c r="BK566" s="3420"/>
      <c r="BL566" s="3420"/>
      <c r="BM566" s="3420"/>
      <c r="BN566" s="3420"/>
      <c r="BO566" s="3420"/>
      <c r="BP566" s="3420"/>
      <c r="BQ566" s="3421"/>
      <c r="BR566" s="3419"/>
      <c r="BS566" s="3420"/>
      <c r="BT566" s="3420"/>
      <c r="BU566" s="3420"/>
      <c r="BV566" s="3420"/>
      <c r="BW566" s="3420"/>
      <c r="BX566" s="3420"/>
      <c r="BY566" s="3421"/>
      <c r="BZ566" s="3419"/>
      <c r="CA566" s="3420"/>
      <c r="CB566" s="3420"/>
      <c r="CC566" s="3420"/>
      <c r="CD566" s="3420"/>
      <c r="CE566" s="3420"/>
      <c r="CF566" s="3420"/>
      <c r="CG566" s="3421"/>
      <c r="CH566" s="3419"/>
      <c r="CI566" s="3420"/>
      <c r="CJ566" s="3420"/>
      <c r="CK566" s="3420"/>
      <c r="CL566" s="3420"/>
      <c r="CM566" s="3420"/>
      <c r="CN566" s="3420"/>
      <c r="CO566" s="3421"/>
      <c r="CP566" s="3419"/>
      <c r="CQ566" s="3420"/>
      <c r="CR566" s="3420"/>
      <c r="CS566" s="3420"/>
      <c r="CT566" s="3420"/>
      <c r="CU566" s="3420"/>
      <c r="CV566" s="3420"/>
      <c r="CW566" s="3421"/>
      <c r="CX566" s="3419"/>
      <c r="CY566" s="3420"/>
      <c r="CZ566" s="3420"/>
      <c r="DA566" s="3420"/>
      <c r="DB566" s="3420"/>
      <c r="DC566" s="3420"/>
      <c r="DD566" s="3420"/>
      <c r="DE566" s="3421"/>
      <c r="DF566" s="3421"/>
      <c r="DG566" s="3907" t="s">
        <v>730</v>
      </c>
      <c r="DH566" s="3656"/>
      <c r="DI566" s="3908"/>
      <c r="DJ566" s="3908" t="str">
        <f>IF(T566="","",T566)</f>
        <v>Группа потребителей</v>
      </c>
      <c r="DK566" s="3908"/>
      <c r="DL566" s="3908"/>
    </row>
    <row s="17515" customFormat="1" customHeight="1" ht="21">
      <c r="A567" s="3896"/>
      <c r="B567" s="3896"/>
      <c r="C567" s="3896"/>
      <c r="D567" s="3896"/>
      <c r="E567" s="3897"/>
      <c r="F567" s="3897"/>
      <c r="G567" s="3897"/>
      <c r="H567" s="3897">
        <v>1</v>
      </c>
      <c r="I567" s="3916"/>
      <c r="J567" s="3916"/>
      <c r="K567" s="3910" t="str">
        <f>J566&amp;".1"</f>
        <v>2.14.1.2.1.1.1</v>
      </c>
      <c r="L567" s="3899" t="s">
        <v>731</v>
      </c>
      <c r="M567" s="3647"/>
      <c r="N567" s="3647"/>
      <c r="O567" s="3647"/>
      <c r="P567" s="3912"/>
      <c r="Q567" s="3912"/>
      <c r="R567" s="3917">
        <v>1</v>
      </c>
      <c r="S567" s="3904" t="str">
        <f>$K567</f>
        <v>2.14.1.2.1.1.1</v>
      </c>
      <c r="T567" s="3920" t="s">
        <v>770</v>
      </c>
      <c r="U567" s="3906"/>
      <c r="V567" s="3422"/>
      <c r="W567" s="3423"/>
      <c r="X567" s="3422"/>
      <c r="Y567" s="3424"/>
      <c r="Z567" s="3425"/>
      <c r="AA567" s="2871" t="s">
        <v>61</v>
      </c>
      <c r="AB567" s="3425"/>
      <c r="AC567" s="2871" t="s">
        <v>61</v>
      </c>
      <c r="AD567" s="3422">
        <v>2519.6</v>
      </c>
      <c r="AE567" s="3423"/>
      <c r="AF567" s="3422"/>
      <c r="AG567" s="3424"/>
      <c r="AH567" s="3425">
        <v>45292</v>
      </c>
      <c r="AI567" s="2871" t="s">
        <v>61</v>
      </c>
      <c r="AJ567" s="3425">
        <v>45473</v>
      </c>
      <c r="AK567" s="2871" t="s">
        <v>61</v>
      </c>
      <c r="AL567" s="3422">
        <v>2829.51</v>
      </c>
      <c r="AM567" s="3423"/>
      <c r="AN567" s="3422"/>
      <c r="AO567" s="3424"/>
      <c r="AP567" s="3425">
        <v>45474</v>
      </c>
      <c r="AQ567" s="2871" t="s">
        <v>61</v>
      </c>
      <c r="AR567" s="3425">
        <v>45657</v>
      </c>
      <c r="AS567" s="2871" t="s">
        <v>61</v>
      </c>
      <c r="AT567" s="3422">
        <v>2829.51</v>
      </c>
      <c r="AU567" s="3423"/>
      <c r="AV567" s="3422"/>
      <c r="AW567" s="3424"/>
      <c r="AX567" s="3425">
        <v>45658</v>
      </c>
      <c r="AY567" s="2871" t="s">
        <v>61</v>
      </c>
      <c r="AZ567" s="3425">
        <v>45838</v>
      </c>
      <c r="BA567" s="2871" t="s">
        <v>61</v>
      </c>
      <c r="BB567" s="3422">
        <v>2948.35</v>
      </c>
      <c r="BC567" s="3423"/>
      <c r="BD567" s="3422"/>
      <c r="BE567" s="3424"/>
      <c r="BF567" s="3425">
        <v>45839</v>
      </c>
      <c r="BG567" s="2871" t="s">
        <v>61</v>
      </c>
      <c r="BH567" s="3425">
        <v>46022</v>
      </c>
      <c r="BI567" s="2871" t="s">
        <v>61</v>
      </c>
      <c r="BJ567" s="3422">
        <v>2948.35</v>
      </c>
      <c r="BK567" s="3423"/>
      <c r="BL567" s="3422"/>
      <c r="BM567" s="3424"/>
      <c r="BN567" s="3425">
        <v>46023</v>
      </c>
      <c r="BO567" s="2871" t="s">
        <v>61</v>
      </c>
      <c r="BP567" s="3425">
        <v>46203</v>
      </c>
      <c r="BQ567" s="2871" t="s">
        <v>61</v>
      </c>
      <c r="BR567" s="3422">
        <v>3066.28</v>
      </c>
      <c r="BS567" s="3423"/>
      <c r="BT567" s="3422"/>
      <c r="BU567" s="3424"/>
      <c r="BV567" s="3425">
        <v>46204</v>
      </c>
      <c r="BW567" s="2871" t="s">
        <v>61</v>
      </c>
      <c r="BX567" s="3425">
        <v>46387</v>
      </c>
      <c r="BY567" s="2871" t="s">
        <v>61</v>
      </c>
      <c r="BZ567" s="3422">
        <v>3066.28</v>
      </c>
      <c r="CA567" s="3423"/>
      <c r="CB567" s="3422"/>
      <c r="CC567" s="3424"/>
      <c r="CD567" s="3425">
        <v>46388</v>
      </c>
      <c r="CE567" s="2871" t="s">
        <v>61</v>
      </c>
      <c r="CF567" s="3425">
        <v>46568</v>
      </c>
      <c r="CG567" s="2871" t="s">
        <v>61</v>
      </c>
      <c r="CH567" s="3422">
        <v>3188.93</v>
      </c>
      <c r="CI567" s="3423"/>
      <c r="CJ567" s="3422"/>
      <c r="CK567" s="3424"/>
      <c r="CL567" s="3425">
        <v>46569</v>
      </c>
      <c r="CM567" s="2871" t="s">
        <v>61</v>
      </c>
      <c r="CN567" s="3425">
        <v>46752</v>
      </c>
      <c r="CO567" s="2871" t="s">
        <v>61</v>
      </c>
      <c r="CP567" s="3422">
        <v>3188.93</v>
      </c>
      <c r="CQ567" s="3423"/>
      <c r="CR567" s="3422"/>
      <c r="CS567" s="3424"/>
      <c r="CT567" s="3425">
        <v>46753</v>
      </c>
      <c r="CU567" s="2871" t="s">
        <v>61</v>
      </c>
      <c r="CV567" s="3425">
        <v>46934</v>
      </c>
      <c r="CW567" s="2871" t="s">
        <v>61</v>
      </c>
      <c r="CX567" s="3422">
        <v>3316.49</v>
      </c>
      <c r="CY567" s="3423"/>
      <c r="CZ567" s="3422"/>
      <c r="DA567" s="3424"/>
      <c r="DB567" s="3425">
        <v>46935</v>
      </c>
      <c r="DC567" s="2871" t="s">
        <v>61</v>
      </c>
      <c r="DD567" s="3425">
        <v>47118</v>
      </c>
      <c r="DE567" s="2871" t="s">
        <v>61</v>
      </c>
      <c r="DF567" s="3423"/>
      <c r="DG567" s="3921" t="s">
        <v>732</v>
      </c>
      <c r="DH567" s="3656">
        <f>STRCHECKDATE(V568:DF568)</f>
      </c>
      <c r="DI567" s="3908"/>
      <c r="DJ567" s="3908" t="str">
        <f>IF(T567="","",T567)</f>
        <v>вода</v>
      </c>
      <c r="DK567" s="3908"/>
      <c r="DL567" s="3908"/>
    </row>
    <row s="17516" customFormat="1" customHeight="1" ht="0.75">
      <c r="A568" s="3896"/>
      <c r="B568" s="3896"/>
      <c r="C568" s="3896"/>
      <c r="D568" s="3896"/>
      <c r="E568" s="3897"/>
      <c r="F568" s="3897"/>
      <c r="G568" s="3897"/>
      <c r="H568" s="3897">
        <v>1</v>
      </c>
      <c r="I568" s="3916"/>
      <c r="J568" s="3916"/>
      <c r="K568" s="3910"/>
      <c r="L568" s="3899"/>
      <c r="M568" s="3647"/>
      <c r="N568" s="3647"/>
      <c r="O568" s="3647"/>
      <c r="P568" s="3912"/>
      <c r="Q568" s="3912"/>
      <c r="R568" s="3917"/>
      <c r="S568" s="3923"/>
      <c r="T568" s="3906"/>
      <c r="U568" s="3906"/>
      <c r="V568" s="3423"/>
      <c r="W568" s="3423"/>
      <c r="X568" s="3423"/>
      <c r="Y568" s="3427" t="str">
        <f>Z567&amp;"-"&amp;AB567</f>
        <v>-</v>
      </c>
      <c r="Z568" s="3428"/>
      <c r="AA568" s="2871"/>
      <c r="AB568" s="3428"/>
      <c r="AC568" s="2871"/>
      <c r="AD568" s="3423"/>
      <c r="AE568" s="3423"/>
      <c r="AF568" s="3423"/>
      <c r="AG568" s="3427" t="str">
        <f>AH567&amp;"-"&amp;AJ567</f>
        <v>45292-45473</v>
      </c>
      <c r="AH568" s="3428"/>
      <c r="AI568" s="2871"/>
      <c r="AJ568" s="3428"/>
      <c r="AK568" s="2871"/>
      <c r="AL568" s="3423"/>
      <c r="AM568" s="3423"/>
      <c r="AN568" s="3423"/>
      <c r="AO568" s="3427" t="str">
        <f>AP567&amp;"-"&amp;AR567</f>
        <v>45474-45657</v>
      </c>
      <c r="AP568" s="3428"/>
      <c r="AQ568" s="2871"/>
      <c r="AR568" s="3428"/>
      <c r="AS568" s="2871"/>
      <c r="AT568" s="3423"/>
      <c r="AU568" s="3423"/>
      <c r="AV568" s="3423"/>
      <c r="AW568" s="3427" t="str">
        <f>AX567&amp;"-"&amp;AZ567</f>
        <v>45658-45838</v>
      </c>
      <c r="AX568" s="3428"/>
      <c r="AY568" s="2871"/>
      <c r="AZ568" s="3428"/>
      <c r="BA568" s="2871"/>
      <c r="BB568" s="3423"/>
      <c r="BC568" s="3423"/>
      <c r="BD568" s="3423"/>
      <c r="BE568" s="3427" t="str">
        <f>BF567&amp;"-"&amp;BH567</f>
        <v>45839-46022</v>
      </c>
      <c r="BF568" s="3428"/>
      <c r="BG568" s="2871"/>
      <c r="BH568" s="3428"/>
      <c r="BI568" s="2871"/>
      <c r="BJ568" s="3423"/>
      <c r="BK568" s="3423"/>
      <c r="BL568" s="3423"/>
      <c r="BM568" s="3427" t="str">
        <f>BN567&amp;"-"&amp;BP567</f>
        <v>46023-46203</v>
      </c>
      <c r="BN568" s="3428"/>
      <c r="BO568" s="2871"/>
      <c r="BP568" s="3428"/>
      <c r="BQ568" s="2871"/>
      <c r="BR568" s="3423"/>
      <c r="BS568" s="3423"/>
      <c r="BT568" s="3423"/>
      <c r="BU568" s="3427" t="str">
        <f>BV567&amp;"-"&amp;BX567</f>
        <v>46204-46387</v>
      </c>
      <c r="BV568" s="3428"/>
      <c r="BW568" s="2871"/>
      <c r="BX568" s="3428"/>
      <c r="BY568" s="2871"/>
      <c r="BZ568" s="3423"/>
      <c r="CA568" s="3423"/>
      <c r="CB568" s="3423"/>
      <c r="CC568" s="3427" t="str">
        <f>CD567&amp;"-"&amp;CF567</f>
        <v>46388-46568</v>
      </c>
      <c r="CD568" s="3428"/>
      <c r="CE568" s="2871"/>
      <c r="CF568" s="3428"/>
      <c r="CG568" s="2871"/>
      <c r="CH568" s="3423"/>
      <c r="CI568" s="3423"/>
      <c r="CJ568" s="3423"/>
      <c r="CK568" s="3427" t="str">
        <f>CL567&amp;"-"&amp;CN567</f>
        <v>46569-46752</v>
      </c>
      <c r="CL568" s="3428"/>
      <c r="CM568" s="2871"/>
      <c r="CN568" s="3428"/>
      <c r="CO568" s="2871"/>
      <c r="CP568" s="3423"/>
      <c r="CQ568" s="3423"/>
      <c r="CR568" s="3423"/>
      <c r="CS568" s="3427" t="str">
        <f>CT567&amp;"-"&amp;CV567</f>
        <v>46753-46934</v>
      </c>
      <c r="CT568" s="3428"/>
      <c r="CU568" s="2871"/>
      <c r="CV568" s="3428"/>
      <c r="CW568" s="2871"/>
      <c r="CX568" s="3423"/>
      <c r="CY568" s="3423"/>
      <c r="CZ568" s="3423"/>
      <c r="DA568" s="3427" t="str">
        <f>DB567&amp;"-"&amp;DD567</f>
        <v>46935-47118</v>
      </c>
      <c r="DB568" s="3428"/>
      <c r="DC568" s="2871"/>
      <c r="DD568" s="3428"/>
      <c r="DE568" s="2871"/>
      <c r="DF568" s="3423"/>
      <c r="DG568" s="3924"/>
      <c r="DH568" s="3656"/>
      <c r="DI568" s="3908"/>
      <c r="DJ568" s="3908" t="str">
        <f>IF(T568="","",T568)</f>
        <v/>
      </c>
      <c r="DK568" s="3908"/>
      <c r="DL568" s="3908"/>
    </row>
    <row s="17517" customFormat="1" customHeight="1" ht="15">
      <c r="A569" s="3896"/>
      <c r="B569" s="3896"/>
      <c r="C569" s="3896"/>
      <c r="D569" s="3896"/>
      <c r="E569" s="3897"/>
      <c r="F569" s="3897"/>
      <c r="G569" s="3897"/>
      <c r="H569" s="3897">
        <v>1</v>
      </c>
      <c r="I569" s="3916"/>
      <c r="J569" s="3910"/>
      <c r="K569" s="3896"/>
      <c r="L569" s="3899"/>
      <c r="M569" s="3647"/>
      <c r="N569" s="3647"/>
      <c r="O569" s="3911"/>
      <c r="P569" s="3912"/>
      <c r="Q569" s="3912"/>
      <c r="R569" s="3913"/>
      <c r="S569" s="17518"/>
      <c r="T569" s="17519" t="s">
        <v>733</v>
      </c>
      <c r="U569" s="17520"/>
      <c r="V569" s="17521"/>
      <c r="W569" s="17522"/>
      <c r="X569" s="17523"/>
      <c r="Y569" s="17524"/>
      <c r="Z569" s="17525"/>
      <c r="AA569" s="17526"/>
      <c r="AB569" s="17527"/>
      <c r="AC569" s="17528"/>
      <c r="AD569" s="17529"/>
      <c r="AE569" s="17530"/>
      <c r="AF569" s="17531"/>
      <c r="AG569" s="17532"/>
      <c r="AH569" s="17533"/>
      <c r="AI569" s="17534"/>
      <c r="AJ569" s="17535"/>
      <c r="AK569" s="17536"/>
      <c r="AL569" s="17537"/>
      <c r="AM569" s="17538"/>
      <c r="AN569" s="17539"/>
      <c r="AO569" s="17540"/>
      <c r="AP569" s="17541"/>
      <c r="AQ569" s="17542"/>
      <c r="AR569" s="17543"/>
      <c r="AS569" s="17544"/>
      <c r="AT569" s="17545"/>
      <c r="AU569" s="17546"/>
      <c r="AV569" s="17547"/>
      <c r="AW569" s="17548"/>
      <c r="AX569" s="17549"/>
      <c r="AY569" s="17550"/>
      <c r="AZ569" s="17551"/>
      <c r="BA569" s="17552"/>
      <c r="BB569" s="17553"/>
      <c r="BC569" s="17554"/>
      <c r="BD569" s="17555"/>
      <c r="BE569" s="17556"/>
      <c r="BF569" s="17557"/>
      <c r="BG569" s="17558"/>
      <c r="BH569" s="17559"/>
      <c r="BI569" s="17560"/>
      <c r="BJ569" s="17561"/>
      <c r="BK569" s="17562"/>
      <c r="BL569" s="17563"/>
      <c r="BM569" s="17564"/>
      <c r="BN569" s="17565"/>
      <c r="BO569" s="17566"/>
      <c r="BP569" s="17567"/>
      <c r="BQ569" s="17568"/>
      <c r="BR569" s="17569"/>
      <c r="BS569" s="17570"/>
      <c r="BT569" s="17571"/>
      <c r="BU569" s="17572"/>
      <c r="BV569" s="17573"/>
      <c r="BW569" s="17574"/>
      <c r="BX569" s="17575"/>
      <c r="BY569" s="17576"/>
      <c r="BZ569" s="17577"/>
      <c r="CA569" s="17578"/>
      <c r="CB569" s="17579"/>
      <c r="CC569" s="17580"/>
      <c r="CD569" s="17581"/>
      <c r="CE569" s="17582"/>
      <c r="CF569" s="17583"/>
      <c r="CG569" s="17584"/>
      <c r="CH569" s="17585"/>
      <c r="CI569" s="17586"/>
      <c r="CJ569" s="17587"/>
      <c r="CK569" s="17588"/>
      <c r="CL569" s="17589"/>
      <c r="CM569" s="17590"/>
      <c r="CN569" s="17591"/>
      <c r="CO569" s="17592"/>
      <c r="CP569" s="17593"/>
      <c r="CQ569" s="17594"/>
      <c r="CR569" s="17595"/>
      <c r="CS569" s="17596"/>
      <c r="CT569" s="17597"/>
      <c r="CU569" s="17598"/>
      <c r="CV569" s="17599"/>
      <c r="CW569" s="17600"/>
      <c r="CX569" s="17601"/>
      <c r="CY569" s="17602"/>
      <c r="CZ569" s="17603"/>
      <c r="DA569" s="17604"/>
      <c r="DB569" s="17605"/>
      <c r="DC569" s="17606"/>
      <c r="DD569" s="17607"/>
      <c r="DE569" s="17608"/>
      <c r="DF569" s="17609"/>
      <c r="DG569" s="4018"/>
      <c r="DH569" s="3656"/>
      <c r="DI569" s="3908"/>
      <c r="DJ569" s="3908" t="str">
        <f>IF(T569="","",T569)</f>
        <v>Добавить вид теплоносителя (параметры теплоносителя)</v>
      </c>
      <c r="DK569" s="3908"/>
      <c r="DL569" s="3908"/>
    </row>
    <row s="17610" customFormat="1" customHeight="1" ht="15">
      <c r="A570" s="3896"/>
      <c r="B570" s="3896"/>
      <c r="C570" s="3896"/>
      <c r="D570" s="3896"/>
      <c r="E570" s="3897"/>
      <c r="F570" s="3897"/>
      <c r="G570" s="3897"/>
      <c r="H570" s="3897">
        <v>1</v>
      </c>
      <c r="I570" s="3910"/>
      <c r="J570" s="3896"/>
      <c r="K570" s="3896"/>
      <c r="L570" s="3899"/>
      <c r="M570" s="3647"/>
      <c r="N570" s="3911"/>
      <c r="O570" s="3911"/>
      <c r="P570" s="3912"/>
      <c r="Q570" s="3912"/>
      <c r="R570" s="3913"/>
      <c r="S570" s="17611"/>
      <c r="T570" s="17612" t="s">
        <v>734</v>
      </c>
      <c r="U570" s="17613"/>
      <c r="V570" s="17614"/>
      <c r="W570" s="17615"/>
      <c r="X570" s="17616"/>
      <c r="Y570" s="17617"/>
      <c r="Z570" s="17618"/>
      <c r="AA570" s="17619"/>
      <c r="AB570" s="17620"/>
      <c r="AC570" s="17621"/>
      <c r="AD570" s="17622"/>
      <c r="AE570" s="17623"/>
      <c r="AF570" s="17624"/>
      <c r="AG570" s="17625"/>
      <c r="AH570" s="17626"/>
      <c r="AI570" s="17627"/>
      <c r="AJ570" s="17628"/>
      <c r="AK570" s="17629"/>
      <c r="AL570" s="17630"/>
      <c r="AM570" s="17631"/>
      <c r="AN570" s="17632"/>
      <c r="AO570" s="17633"/>
      <c r="AP570" s="17634"/>
      <c r="AQ570" s="17635"/>
      <c r="AR570" s="17636"/>
      <c r="AS570" s="17637"/>
      <c r="AT570" s="17638"/>
      <c r="AU570" s="17639"/>
      <c r="AV570" s="17640"/>
      <c r="AW570" s="17641"/>
      <c r="AX570" s="17642"/>
      <c r="AY570" s="17643"/>
      <c r="AZ570" s="17644"/>
      <c r="BA570" s="17645"/>
      <c r="BB570" s="17646"/>
      <c r="BC570" s="17647"/>
      <c r="BD570" s="17648"/>
      <c r="BE570" s="17649"/>
      <c r="BF570" s="17650"/>
      <c r="BG570" s="17651"/>
      <c r="BH570" s="17652"/>
      <c r="BI570" s="17653"/>
      <c r="BJ570" s="17654"/>
      <c r="BK570" s="17655"/>
      <c r="BL570" s="17656"/>
      <c r="BM570" s="17657"/>
      <c r="BN570" s="17658"/>
      <c r="BO570" s="17659"/>
      <c r="BP570" s="17660"/>
      <c r="BQ570" s="17661"/>
      <c r="BR570" s="17662"/>
      <c r="BS570" s="17663"/>
      <c r="BT570" s="17664"/>
      <c r="BU570" s="17665"/>
      <c r="BV570" s="17666"/>
      <c r="BW570" s="17667"/>
      <c r="BX570" s="17668"/>
      <c r="BY570" s="17669"/>
      <c r="BZ570" s="17670"/>
      <c r="CA570" s="17671"/>
      <c r="CB570" s="17672"/>
      <c r="CC570" s="17673"/>
      <c r="CD570" s="17674"/>
      <c r="CE570" s="17675"/>
      <c r="CF570" s="17676"/>
      <c r="CG570" s="17677"/>
      <c r="CH570" s="17678"/>
      <c r="CI570" s="17679"/>
      <c r="CJ570" s="17680"/>
      <c r="CK570" s="17681"/>
      <c r="CL570" s="17682"/>
      <c r="CM570" s="17683"/>
      <c r="CN570" s="17684"/>
      <c r="CO570" s="17685"/>
      <c r="CP570" s="17686"/>
      <c r="CQ570" s="17687"/>
      <c r="CR570" s="17688"/>
      <c r="CS570" s="17689"/>
      <c r="CT570" s="17690"/>
      <c r="CU570" s="17691"/>
      <c r="CV570" s="17692"/>
      <c r="CW570" s="17693"/>
      <c r="CX570" s="17694"/>
      <c r="CY570" s="17695"/>
      <c r="CZ570" s="17696"/>
      <c r="DA570" s="17697"/>
      <c r="DB570" s="17698"/>
      <c r="DC570" s="17699"/>
      <c r="DD570" s="17700"/>
      <c r="DE570" s="17701"/>
      <c r="DF570" s="17702"/>
      <c r="DG570" s="17703"/>
      <c r="DH570" s="3656"/>
      <c r="DI570" s="3908"/>
      <c r="DJ570" s="3908" t="str">
        <f>IF(T570="","",T570)</f>
        <v>Добавить группу потребителей</v>
      </c>
      <c r="DK570" s="3908"/>
      <c r="DL570" s="3908"/>
    </row>
    <row s="17704" customFormat="1" customHeight="1" ht="14.25">
      <c r="A571" s="3896"/>
      <c r="B571" s="3896"/>
      <c r="C571" s="3896"/>
      <c r="D571" s="3896"/>
      <c r="E571" s="3897"/>
      <c r="F571" s="3897"/>
      <c r="G571" s="3897"/>
      <c r="H571" s="3898">
        <v>1</v>
      </c>
      <c r="I571" s="3896"/>
      <c r="J571" s="3896"/>
      <c r="K571" s="3896"/>
      <c r="L571" s="3899"/>
      <c r="M571" s="3900"/>
      <c r="N571" s="3900"/>
      <c r="O571" s="3647"/>
      <c r="P571" s="4114"/>
      <c r="Q571" s="4115"/>
      <c r="R571" s="4116"/>
      <c r="S571" s="17705"/>
      <c r="T571" s="17706" t="s">
        <v>735</v>
      </c>
      <c r="U571" s="17707"/>
      <c r="V571" s="17708"/>
      <c r="W571" s="17709"/>
      <c r="X571" s="17710"/>
      <c r="Y571" s="17711"/>
      <c r="Z571" s="17712"/>
      <c r="AA571" s="17713"/>
      <c r="AB571" s="17714"/>
      <c r="AC571" s="17715"/>
      <c r="AD571" s="17716"/>
      <c r="AE571" s="17717"/>
      <c r="AF571" s="17718"/>
      <c r="AG571" s="17719"/>
      <c r="AH571" s="17720"/>
      <c r="AI571" s="17721"/>
      <c r="AJ571" s="17722"/>
      <c r="AK571" s="17723"/>
      <c r="AL571" s="17724"/>
      <c r="AM571" s="17725"/>
      <c r="AN571" s="17726"/>
      <c r="AO571" s="17727"/>
      <c r="AP571" s="17728"/>
      <c r="AQ571" s="17729"/>
      <c r="AR571" s="17730"/>
      <c r="AS571" s="17731"/>
      <c r="AT571" s="17732"/>
      <c r="AU571" s="17733"/>
      <c r="AV571" s="17734"/>
      <c r="AW571" s="17735"/>
      <c r="AX571" s="17736"/>
      <c r="AY571" s="17737"/>
      <c r="AZ571" s="17738"/>
      <c r="BA571" s="17739"/>
      <c r="BB571" s="17740"/>
      <c r="BC571" s="17741"/>
      <c r="BD571" s="17742"/>
      <c r="BE571" s="17743"/>
      <c r="BF571" s="17744"/>
      <c r="BG571" s="17745"/>
      <c r="BH571" s="17746"/>
      <c r="BI571" s="17747"/>
      <c r="BJ571" s="17748"/>
      <c r="BK571" s="17749"/>
      <c r="BL571" s="17750"/>
      <c r="BM571" s="17751"/>
      <c r="BN571" s="17752"/>
      <c r="BO571" s="17753"/>
      <c r="BP571" s="17754"/>
      <c r="BQ571" s="17755"/>
      <c r="BR571" s="17756"/>
      <c r="BS571" s="17757"/>
      <c r="BT571" s="17758"/>
      <c r="BU571" s="17759"/>
      <c r="BV571" s="17760"/>
      <c r="BW571" s="17761"/>
      <c r="BX571" s="17762"/>
      <c r="BY571" s="17763"/>
      <c r="BZ571" s="17764"/>
      <c r="CA571" s="17765"/>
      <c r="CB571" s="17766"/>
      <c r="CC571" s="17767"/>
      <c r="CD571" s="17768"/>
      <c r="CE571" s="17769"/>
      <c r="CF571" s="17770"/>
      <c r="CG571" s="17771"/>
      <c r="CH571" s="17772"/>
      <c r="CI571" s="17773"/>
      <c r="CJ571" s="17774"/>
      <c r="CK571" s="17775"/>
      <c r="CL571" s="17776"/>
      <c r="CM571" s="17777"/>
      <c r="CN571" s="17778"/>
      <c r="CO571" s="17779"/>
      <c r="CP571" s="17780"/>
      <c r="CQ571" s="17781"/>
      <c r="CR571" s="17782"/>
      <c r="CS571" s="17783"/>
      <c r="CT571" s="17784"/>
      <c r="CU571" s="17785"/>
      <c r="CV571" s="17786"/>
      <c r="CW571" s="17787"/>
      <c r="CX571" s="17788"/>
      <c r="CY571" s="17789"/>
      <c r="CZ571" s="17790"/>
      <c r="DA571" s="17791"/>
      <c r="DB571" s="17792"/>
      <c r="DC571" s="17793"/>
      <c r="DD571" s="17794"/>
      <c r="DE571" s="17795"/>
      <c r="DF571" s="17796"/>
      <c r="DG571" s="17797"/>
      <c r="DH571" s="3656"/>
      <c r="DI571" s="3908"/>
      <c r="DJ571" s="3908" t="str">
        <f>IF(T571="","",T571)</f>
        <v>Добавить схему подключения</v>
      </c>
      <c r="DK571" s="3908"/>
      <c r="DL571" s="3908"/>
    </row>
    <row s="17798" customFormat="1" customHeight="1" ht="21">
      <c r="A572" s="3896"/>
      <c r="B572" s="3896"/>
      <c r="C572" s="3896"/>
      <c r="D572" s="3896" t="s">
        <v>389</v>
      </c>
      <c r="E572" s="3897"/>
      <c r="F572" s="3897"/>
      <c r="G572" s="3897"/>
      <c r="H572" s="3898" t="s">
        <v>89</v>
      </c>
      <c r="I572" s="3896"/>
      <c r="J572" s="3896"/>
      <c r="K572" s="3896"/>
      <c r="L572" s="3899"/>
      <c r="M572" s="3900"/>
      <c r="N572" s="3900"/>
      <c r="O572" s="3900"/>
      <c r="P572" s="3901"/>
      <c r="Q572" s="3902"/>
      <c r="R572" s="3903"/>
      <c r="S572" s="3904" t="str">
        <f>INDEX(PT_DIFFERENTIATION_NUM_IST_TE,MATCH(D572,PT_DIFFERENTIATION_IST_TE_ID,0))</f>
        <v>2.14.1.3</v>
      </c>
      <c r="T572" s="3905" t="s">
        <v>723</v>
      </c>
      <c r="U572" s="3906"/>
      <c r="V572" s="3414"/>
      <c r="W572" s="3415"/>
      <c r="X572" s="3415"/>
      <c r="Y572" s="3415"/>
      <c r="Z572" s="3415"/>
      <c r="AA572" s="3415"/>
      <c r="AB572" s="3415"/>
      <c r="AC572" s="3416"/>
      <c r="AD572" s="3414" t="str">
        <f>INDEX(PT_DIFFERENTIATION_IST_TE,MATCH(D572,PT_DIFFERENTIATION_IST_TE_ID,0))</f>
        <v>городской округ ЗАТО город Североморск Мурманской области (нп Щукозеро ул. Приозерная 1,3)</v>
      </c>
      <c r="AE572" s="3415"/>
      <c r="AF572" s="3415"/>
      <c r="AG572" s="3415"/>
      <c r="AH572" s="3415"/>
      <c r="AI572" s="3415"/>
      <c r="AJ572" s="3415"/>
      <c r="AK572" s="3415"/>
      <c r="AL572" s="3414"/>
      <c r="AM572" s="3415"/>
      <c r="AN572" s="3415"/>
      <c r="AO572" s="3415"/>
      <c r="AP572" s="3415"/>
      <c r="AQ572" s="3415"/>
      <c r="AR572" s="3415"/>
      <c r="AS572" s="3416"/>
      <c r="AT572" s="3414"/>
      <c r="AU572" s="3415"/>
      <c r="AV572" s="3415"/>
      <c r="AW572" s="3415"/>
      <c r="AX572" s="3415"/>
      <c r="AY572" s="3415"/>
      <c r="AZ572" s="3415"/>
      <c r="BA572" s="3416"/>
      <c r="BB572" s="3414"/>
      <c r="BC572" s="3415"/>
      <c r="BD572" s="3415"/>
      <c r="BE572" s="3415"/>
      <c r="BF572" s="3415"/>
      <c r="BG572" s="3415"/>
      <c r="BH572" s="3415"/>
      <c r="BI572" s="3416"/>
      <c r="BJ572" s="3414"/>
      <c r="BK572" s="3415"/>
      <c r="BL572" s="3415"/>
      <c r="BM572" s="3415"/>
      <c r="BN572" s="3415"/>
      <c r="BO572" s="3415"/>
      <c r="BP572" s="3415"/>
      <c r="BQ572" s="3416"/>
      <c r="BR572" s="3414"/>
      <c r="BS572" s="3415"/>
      <c r="BT572" s="3415"/>
      <c r="BU572" s="3415"/>
      <c r="BV572" s="3415"/>
      <c r="BW572" s="3415"/>
      <c r="BX572" s="3415"/>
      <c r="BY572" s="3416"/>
      <c r="BZ572" s="3414"/>
      <c r="CA572" s="3415"/>
      <c r="CB572" s="3415"/>
      <c r="CC572" s="3415"/>
      <c r="CD572" s="3415"/>
      <c r="CE572" s="3415"/>
      <c r="CF572" s="3415"/>
      <c r="CG572" s="3416"/>
      <c r="CH572" s="3414"/>
      <c r="CI572" s="3415"/>
      <c r="CJ572" s="3415"/>
      <c r="CK572" s="3415"/>
      <c r="CL572" s="3415"/>
      <c r="CM572" s="3415"/>
      <c r="CN572" s="3415"/>
      <c r="CO572" s="3416"/>
      <c r="CP572" s="3414"/>
      <c r="CQ572" s="3415"/>
      <c r="CR572" s="3415"/>
      <c r="CS572" s="3415"/>
      <c r="CT572" s="3415"/>
      <c r="CU572" s="3415"/>
      <c r="CV572" s="3415"/>
      <c r="CW572" s="3416"/>
      <c r="CX572" s="3414"/>
      <c r="CY572" s="3415"/>
      <c r="CZ572" s="3415"/>
      <c r="DA572" s="3415"/>
      <c r="DB572" s="3415"/>
      <c r="DC572" s="3415"/>
      <c r="DD572" s="3415"/>
      <c r="DE572" s="3416"/>
      <c r="DF572" s="3416"/>
      <c r="DG572" s="3907" t="s">
        <v>724</v>
      </c>
      <c r="DH572" s="3656"/>
      <c r="DI572" s="3908"/>
      <c r="DJ572" s="3908" t="str">
        <f>IF(T572="","",T572)</f>
        <v>Источник тепловой энергии  </v>
      </c>
      <c r="DK572" s="3908"/>
      <c r="DL572" s="3908"/>
    </row>
    <row s="17799" customFormat="1" customHeight="1" ht="47.25">
      <c r="A573" s="3896"/>
      <c r="B573" s="3896"/>
      <c r="C573" s="3896"/>
      <c r="D573" s="3896"/>
      <c r="E573" s="3897"/>
      <c r="F573" s="3897"/>
      <c r="G573" s="3897"/>
      <c r="H573" s="3897" t="s">
        <v>102</v>
      </c>
      <c r="I573" s="3910" t="str">
        <f>S572&amp;".1"</f>
        <v>2.14.1.3.1</v>
      </c>
      <c r="J573" s="3896"/>
      <c r="K573" s="3896"/>
      <c r="L573" s="3899" t="s">
        <v>725</v>
      </c>
      <c r="M573" s="3647"/>
      <c r="N573" s="3911"/>
      <c r="O573" s="3911"/>
      <c r="P573" s="3912">
        <v>1</v>
      </c>
      <c r="Q573" s="3912"/>
      <c r="R573" s="3913"/>
      <c r="S573" s="3904" t="str">
        <f>$I573</f>
        <v>2.14.1.3.1</v>
      </c>
      <c r="T573" s="3914" t="s">
        <v>726</v>
      </c>
      <c r="U573" s="3906"/>
      <c r="V573" s="3419"/>
      <c r="W573" s="3420"/>
      <c r="X573" s="3420"/>
      <c r="Y573" s="3420"/>
      <c r="Z573" s="3420"/>
      <c r="AA573" s="3420"/>
      <c r="AB573" s="3420"/>
      <c r="AC573" s="3421"/>
      <c r="AD573" s="3419" t="s">
        <v>768</v>
      </c>
      <c r="AE573" s="3420"/>
      <c r="AF573" s="3420"/>
      <c r="AG573" s="3420"/>
      <c r="AH573" s="3420"/>
      <c r="AI573" s="3420"/>
      <c r="AJ573" s="3420"/>
      <c r="AK573" s="3420"/>
      <c r="AL573" s="3419"/>
      <c r="AM573" s="3420"/>
      <c r="AN573" s="3420"/>
      <c r="AO573" s="3420"/>
      <c r="AP573" s="3420"/>
      <c r="AQ573" s="3420"/>
      <c r="AR573" s="3420"/>
      <c r="AS573" s="3421"/>
      <c r="AT573" s="3419"/>
      <c r="AU573" s="3420"/>
      <c r="AV573" s="3420"/>
      <c r="AW573" s="3420"/>
      <c r="AX573" s="3420"/>
      <c r="AY573" s="3420"/>
      <c r="AZ573" s="3420"/>
      <c r="BA573" s="3421"/>
      <c r="BB573" s="3419"/>
      <c r="BC573" s="3420"/>
      <c r="BD573" s="3420"/>
      <c r="BE573" s="3420"/>
      <c r="BF573" s="3420"/>
      <c r="BG573" s="3420"/>
      <c r="BH573" s="3420"/>
      <c r="BI573" s="3421"/>
      <c r="BJ573" s="3419"/>
      <c r="BK573" s="3420"/>
      <c r="BL573" s="3420"/>
      <c r="BM573" s="3420"/>
      <c r="BN573" s="3420"/>
      <c r="BO573" s="3420"/>
      <c r="BP573" s="3420"/>
      <c r="BQ573" s="3421"/>
      <c r="BR573" s="3419"/>
      <c r="BS573" s="3420"/>
      <c r="BT573" s="3420"/>
      <c r="BU573" s="3420"/>
      <c r="BV573" s="3420"/>
      <c r="BW573" s="3420"/>
      <c r="BX573" s="3420"/>
      <c r="BY573" s="3421"/>
      <c r="BZ573" s="3419"/>
      <c r="CA573" s="3420"/>
      <c r="CB573" s="3420"/>
      <c r="CC573" s="3420"/>
      <c r="CD573" s="3420"/>
      <c r="CE573" s="3420"/>
      <c r="CF573" s="3420"/>
      <c r="CG573" s="3421"/>
      <c r="CH573" s="3419"/>
      <c r="CI573" s="3420"/>
      <c r="CJ573" s="3420"/>
      <c r="CK573" s="3420"/>
      <c r="CL573" s="3420"/>
      <c r="CM573" s="3420"/>
      <c r="CN573" s="3420"/>
      <c r="CO573" s="3421"/>
      <c r="CP573" s="3419"/>
      <c r="CQ573" s="3420"/>
      <c r="CR573" s="3420"/>
      <c r="CS573" s="3420"/>
      <c r="CT573" s="3420"/>
      <c r="CU573" s="3420"/>
      <c r="CV573" s="3420"/>
      <c r="CW573" s="3421"/>
      <c r="CX573" s="3419"/>
      <c r="CY573" s="3420"/>
      <c r="CZ573" s="3420"/>
      <c r="DA573" s="3420"/>
      <c r="DB573" s="3420"/>
      <c r="DC573" s="3420"/>
      <c r="DD573" s="3420"/>
      <c r="DE573" s="3421"/>
      <c r="DF573" s="3421"/>
      <c r="DG573" s="3907" t="s">
        <v>727</v>
      </c>
      <c r="DH573" s="3656"/>
      <c r="DI573" s="3908"/>
      <c r="DJ573" s="3908" t="str">
        <f>IF(T573="","",T573)</f>
        <v>Схема подключения теплопотребляющей установки к коллектору источника тепловой энергии</v>
      </c>
      <c r="DK573" s="3908"/>
      <c r="DL573" s="3908"/>
    </row>
    <row s="17800" customFormat="1" customHeight="1" ht="21">
      <c r="A574" s="3896"/>
      <c r="B574" s="3896"/>
      <c r="C574" s="3896"/>
      <c r="D574" s="3896"/>
      <c r="E574" s="3897"/>
      <c r="F574" s="3897"/>
      <c r="G574" s="3897"/>
      <c r="H574" s="3897" t="s">
        <v>102</v>
      </c>
      <c r="I574" s="3916"/>
      <c r="J574" s="3910" t="str">
        <f>I573&amp;".1"</f>
        <v>2.14.1.3.1.1</v>
      </c>
      <c r="K574" s="3896"/>
      <c r="L574" s="3899" t="s">
        <v>728</v>
      </c>
      <c r="M574" s="3647"/>
      <c r="N574" s="3647"/>
      <c r="O574" s="3911"/>
      <c r="P574" s="3912"/>
      <c r="Q574" s="3912">
        <v>1</v>
      </c>
      <c r="R574" s="3917"/>
      <c r="S574" s="3904" t="str">
        <f>$J574</f>
        <v>2.14.1.3.1.1</v>
      </c>
      <c r="T574" s="3918" t="s">
        <v>729</v>
      </c>
      <c r="U574" s="3906"/>
      <c r="V574" s="3419"/>
      <c r="W574" s="3420"/>
      <c r="X574" s="3420"/>
      <c r="Y574" s="3420"/>
      <c r="Z574" s="3420"/>
      <c r="AA574" s="3420"/>
      <c r="AB574" s="3420"/>
      <c r="AC574" s="3421"/>
      <c r="AD574" s="3419" t="s">
        <v>772</v>
      </c>
      <c r="AE574" s="3420"/>
      <c r="AF574" s="3420"/>
      <c r="AG574" s="3420"/>
      <c r="AH574" s="3420"/>
      <c r="AI574" s="3420"/>
      <c r="AJ574" s="3420"/>
      <c r="AK574" s="3420"/>
      <c r="AL574" s="3419"/>
      <c r="AM574" s="3420"/>
      <c r="AN574" s="3420"/>
      <c r="AO574" s="3420"/>
      <c r="AP574" s="3420"/>
      <c r="AQ574" s="3420"/>
      <c r="AR574" s="3420"/>
      <c r="AS574" s="3421"/>
      <c r="AT574" s="3419"/>
      <c r="AU574" s="3420"/>
      <c r="AV574" s="3420"/>
      <c r="AW574" s="3420"/>
      <c r="AX574" s="3420"/>
      <c r="AY574" s="3420"/>
      <c r="AZ574" s="3420"/>
      <c r="BA574" s="3421"/>
      <c r="BB574" s="3419"/>
      <c r="BC574" s="3420"/>
      <c r="BD574" s="3420"/>
      <c r="BE574" s="3420"/>
      <c r="BF574" s="3420"/>
      <c r="BG574" s="3420"/>
      <c r="BH574" s="3420"/>
      <c r="BI574" s="3421"/>
      <c r="BJ574" s="3419"/>
      <c r="BK574" s="3420"/>
      <c r="BL574" s="3420"/>
      <c r="BM574" s="3420"/>
      <c r="BN574" s="3420"/>
      <c r="BO574" s="3420"/>
      <c r="BP574" s="3420"/>
      <c r="BQ574" s="3421"/>
      <c r="BR574" s="3419"/>
      <c r="BS574" s="3420"/>
      <c r="BT574" s="3420"/>
      <c r="BU574" s="3420"/>
      <c r="BV574" s="3420"/>
      <c r="BW574" s="3420"/>
      <c r="BX574" s="3420"/>
      <c r="BY574" s="3421"/>
      <c r="BZ574" s="3419"/>
      <c r="CA574" s="3420"/>
      <c r="CB574" s="3420"/>
      <c r="CC574" s="3420"/>
      <c r="CD574" s="3420"/>
      <c r="CE574" s="3420"/>
      <c r="CF574" s="3420"/>
      <c r="CG574" s="3421"/>
      <c r="CH574" s="3419"/>
      <c r="CI574" s="3420"/>
      <c r="CJ574" s="3420"/>
      <c r="CK574" s="3420"/>
      <c r="CL574" s="3420"/>
      <c r="CM574" s="3420"/>
      <c r="CN574" s="3420"/>
      <c r="CO574" s="3421"/>
      <c r="CP574" s="3419"/>
      <c r="CQ574" s="3420"/>
      <c r="CR574" s="3420"/>
      <c r="CS574" s="3420"/>
      <c r="CT574" s="3420"/>
      <c r="CU574" s="3420"/>
      <c r="CV574" s="3420"/>
      <c r="CW574" s="3421"/>
      <c r="CX574" s="3419"/>
      <c r="CY574" s="3420"/>
      <c r="CZ574" s="3420"/>
      <c r="DA574" s="3420"/>
      <c r="DB574" s="3420"/>
      <c r="DC574" s="3420"/>
      <c r="DD574" s="3420"/>
      <c r="DE574" s="3421"/>
      <c r="DF574" s="3421"/>
      <c r="DG574" s="3907" t="s">
        <v>730</v>
      </c>
      <c r="DH574" s="3656"/>
      <c r="DI574" s="3908"/>
      <c r="DJ574" s="3908" t="str">
        <f>IF(T574="","",T574)</f>
        <v>Группа потребителей</v>
      </c>
      <c r="DK574" s="3908"/>
      <c r="DL574" s="3908"/>
    </row>
    <row s="17801" customFormat="1" customHeight="1" ht="21">
      <c r="A575" s="3896"/>
      <c r="B575" s="3896"/>
      <c r="C575" s="3896"/>
      <c r="D575" s="3896"/>
      <c r="E575" s="3897"/>
      <c r="F575" s="3897"/>
      <c r="G575" s="3897"/>
      <c r="H575" s="3897" t="s">
        <v>102</v>
      </c>
      <c r="I575" s="3916"/>
      <c r="J575" s="3916"/>
      <c r="K575" s="3910" t="str">
        <f>J574&amp;".1"</f>
        <v>2.14.1.3.1.1.1</v>
      </c>
      <c r="L575" s="3899" t="s">
        <v>731</v>
      </c>
      <c r="M575" s="3647"/>
      <c r="N575" s="3647"/>
      <c r="O575" s="3647"/>
      <c r="P575" s="3912"/>
      <c r="Q575" s="3912"/>
      <c r="R575" s="3917">
        <v>1</v>
      </c>
      <c r="S575" s="3904" t="str">
        <f>$K575</f>
        <v>2.14.1.3.1.1.1</v>
      </c>
      <c r="T575" s="3920" t="s">
        <v>770</v>
      </c>
      <c r="U575" s="3906"/>
      <c r="V575" s="3422"/>
      <c r="W575" s="3423"/>
      <c r="X575" s="3422"/>
      <c r="Y575" s="3424"/>
      <c r="Z575" s="3425"/>
      <c r="AA575" s="2871" t="s">
        <v>61</v>
      </c>
      <c r="AB575" s="3425"/>
      <c r="AC575" s="2871" t="s">
        <v>61</v>
      </c>
      <c r="AD575" s="3422">
        <v>2247.01</v>
      </c>
      <c r="AE575" s="3423"/>
      <c r="AF575" s="3422"/>
      <c r="AG575" s="3424"/>
      <c r="AH575" s="3425">
        <v>45292</v>
      </c>
      <c r="AI575" s="2871" t="s">
        <v>61</v>
      </c>
      <c r="AJ575" s="3425">
        <v>45473</v>
      </c>
      <c r="AK575" s="2871" t="s">
        <v>61</v>
      </c>
      <c r="AL575" s="3422">
        <v>2523.39</v>
      </c>
      <c r="AM575" s="3423"/>
      <c r="AN575" s="3422"/>
      <c r="AO575" s="3424"/>
      <c r="AP575" s="3425">
        <v>45474</v>
      </c>
      <c r="AQ575" s="2871" t="s">
        <v>61</v>
      </c>
      <c r="AR575" s="3425">
        <v>45657</v>
      </c>
      <c r="AS575" s="2871" t="s">
        <v>61</v>
      </c>
      <c r="AT575" s="3422">
        <v>2523.39</v>
      </c>
      <c r="AU575" s="3423"/>
      <c r="AV575" s="3422"/>
      <c r="AW575" s="3424"/>
      <c r="AX575" s="3425">
        <v>45658</v>
      </c>
      <c r="AY575" s="2871" t="s">
        <v>61</v>
      </c>
      <c r="AZ575" s="3425">
        <v>45838</v>
      </c>
      <c r="BA575" s="2871" t="s">
        <v>61</v>
      </c>
      <c r="BB575" s="3422">
        <v>2629.37</v>
      </c>
      <c r="BC575" s="3423"/>
      <c r="BD575" s="3422"/>
      <c r="BE575" s="3424"/>
      <c r="BF575" s="3425">
        <v>45839</v>
      </c>
      <c r="BG575" s="2871" t="s">
        <v>61</v>
      </c>
      <c r="BH575" s="3425">
        <v>46022</v>
      </c>
      <c r="BI575" s="2871" t="s">
        <v>61</v>
      </c>
      <c r="BJ575" s="3422">
        <v>2629.37</v>
      </c>
      <c r="BK575" s="3423"/>
      <c r="BL575" s="3422"/>
      <c r="BM575" s="3424"/>
      <c r="BN575" s="3425">
        <v>46023</v>
      </c>
      <c r="BO575" s="2871" t="s">
        <v>61</v>
      </c>
      <c r="BP575" s="3425">
        <v>46203</v>
      </c>
      <c r="BQ575" s="2871" t="s">
        <v>61</v>
      </c>
      <c r="BR575" s="3422">
        <v>2734.54</v>
      </c>
      <c r="BS575" s="3423"/>
      <c r="BT575" s="3422"/>
      <c r="BU575" s="3424"/>
      <c r="BV575" s="3425">
        <v>46204</v>
      </c>
      <c r="BW575" s="2871" t="s">
        <v>61</v>
      </c>
      <c r="BX575" s="3425">
        <v>46387</v>
      </c>
      <c r="BY575" s="2871" t="s">
        <v>61</v>
      </c>
      <c r="BZ575" s="3422">
        <v>2734.54</v>
      </c>
      <c r="CA575" s="3423"/>
      <c r="CB575" s="3422"/>
      <c r="CC575" s="3424"/>
      <c r="CD575" s="3425">
        <v>46388</v>
      </c>
      <c r="CE575" s="2871" t="s">
        <v>61</v>
      </c>
      <c r="CF575" s="3425">
        <v>46568</v>
      </c>
      <c r="CG575" s="2871" t="s">
        <v>61</v>
      </c>
      <c r="CH575" s="3422">
        <v>2843.92</v>
      </c>
      <c r="CI575" s="3423"/>
      <c r="CJ575" s="3422"/>
      <c r="CK575" s="3424"/>
      <c r="CL575" s="3425">
        <v>46569</v>
      </c>
      <c r="CM575" s="2871" t="s">
        <v>61</v>
      </c>
      <c r="CN575" s="3425">
        <v>46752</v>
      </c>
      <c r="CO575" s="2871" t="s">
        <v>61</v>
      </c>
      <c r="CP575" s="3422">
        <v>2843.92</v>
      </c>
      <c r="CQ575" s="3423"/>
      <c r="CR575" s="3422"/>
      <c r="CS575" s="3424"/>
      <c r="CT575" s="3425">
        <v>46753</v>
      </c>
      <c r="CU575" s="2871" t="s">
        <v>61</v>
      </c>
      <c r="CV575" s="3425">
        <v>46934</v>
      </c>
      <c r="CW575" s="2871" t="s">
        <v>61</v>
      </c>
      <c r="CX575" s="3422">
        <v>2957.68</v>
      </c>
      <c r="CY575" s="3423"/>
      <c r="CZ575" s="3422"/>
      <c r="DA575" s="3424"/>
      <c r="DB575" s="3425">
        <v>46935</v>
      </c>
      <c r="DC575" s="2871" t="s">
        <v>61</v>
      </c>
      <c r="DD575" s="3425">
        <v>47118</v>
      </c>
      <c r="DE575" s="2871" t="s">
        <v>61</v>
      </c>
      <c r="DF575" s="3423"/>
      <c r="DG575" s="3921" t="s">
        <v>732</v>
      </c>
      <c r="DH575" s="3656">
        <f>STRCHECKDATE(V576:DF576)</f>
      </c>
      <c r="DI575" s="3908"/>
      <c r="DJ575" s="3908" t="str">
        <f>IF(T575="","",T575)</f>
        <v>вода</v>
      </c>
      <c r="DK575" s="3908"/>
      <c r="DL575" s="3908"/>
    </row>
    <row s="17802" customFormat="1" customHeight="1" ht="0.75">
      <c r="A576" s="3896"/>
      <c r="B576" s="3896"/>
      <c r="C576" s="3896"/>
      <c r="D576" s="3896"/>
      <c r="E576" s="3897"/>
      <c r="F576" s="3897"/>
      <c r="G576" s="3897"/>
      <c r="H576" s="3897" t="s">
        <v>102</v>
      </c>
      <c r="I576" s="3916"/>
      <c r="J576" s="3916"/>
      <c r="K576" s="3910"/>
      <c r="L576" s="3899"/>
      <c r="M576" s="3647"/>
      <c r="N576" s="3647"/>
      <c r="O576" s="3647"/>
      <c r="P576" s="3912"/>
      <c r="Q576" s="3912"/>
      <c r="R576" s="3917"/>
      <c r="S576" s="3923"/>
      <c r="T576" s="3906"/>
      <c r="U576" s="3906"/>
      <c r="V576" s="3423"/>
      <c r="W576" s="3423"/>
      <c r="X576" s="3423"/>
      <c r="Y576" s="3427" t="str">
        <f>Z575&amp;"-"&amp;AB575</f>
        <v>-</v>
      </c>
      <c r="Z576" s="3428"/>
      <c r="AA576" s="2871"/>
      <c r="AB576" s="3428"/>
      <c r="AC576" s="2871"/>
      <c r="AD576" s="3423"/>
      <c r="AE576" s="3423"/>
      <c r="AF576" s="3423"/>
      <c r="AG576" s="3427" t="str">
        <f>AH575&amp;"-"&amp;AJ575</f>
        <v>45292-45473</v>
      </c>
      <c r="AH576" s="3428"/>
      <c r="AI576" s="2871"/>
      <c r="AJ576" s="3428"/>
      <c r="AK576" s="2871"/>
      <c r="AL576" s="3423"/>
      <c r="AM576" s="3423"/>
      <c r="AN576" s="3423"/>
      <c r="AO576" s="3427" t="str">
        <f>AP575&amp;"-"&amp;AR575</f>
        <v>45474-45657</v>
      </c>
      <c r="AP576" s="3428"/>
      <c r="AQ576" s="2871"/>
      <c r="AR576" s="3428"/>
      <c r="AS576" s="2871"/>
      <c r="AT576" s="3423"/>
      <c r="AU576" s="3423"/>
      <c r="AV576" s="3423"/>
      <c r="AW576" s="3427" t="str">
        <f>AX575&amp;"-"&amp;AZ575</f>
        <v>45658-45838</v>
      </c>
      <c r="AX576" s="3428"/>
      <c r="AY576" s="2871"/>
      <c r="AZ576" s="3428"/>
      <c r="BA576" s="2871"/>
      <c r="BB576" s="3423"/>
      <c r="BC576" s="3423"/>
      <c r="BD576" s="3423"/>
      <c r="BE576" s="3427" t="str">
        <f>BF575&amp;"-"&amp;BH575</f>
        <v>45839-46022</v>
      </c>
      <c r="BF576" s="3428"/>
      <c r="BG576" s="2871"/>
      <c r="BH576" s="3428"/>
      <c r="BI576" s="2871"/>
      <c r="BJ576" s="3423"/>
      <c r="BK576" s="3423"/>
      <c r="BL576" s="3423"/>
      <c r="BM576" s="3427" t="str">
        <f>BN575&amp;"-"&amp;BP575</f>
        <v>46023-46203</v>
      </c>
      <c r="BN576" s="3428"/>
      <c r="BO576" s="2871"/>
      <c r="BP576" s="3428"/>
      <c r="BQ576" s="2871"/>
      <c r="BR576" s="3423"/>
      <c r="BS576" s="3423"/>
      <c r="BT576" s="3423"/>
      <c r="BU576" s="3427" t="str">
        <f>BV575&amp;"-"&amp;BX575</f>
        <v>46204-46387</v>
      </c>
      <c r="BV576" s="3428"/>
      <c r="BW576" s="2871"/>
      <c r="BX576" s="3428"/>
      <c r="BY576" s="2871"/>
      <c r="BZ576" s="3423"/>
      <c r="CA576" s="3423"/>
      <c r="CB576" s="3423"/>
      <c r="CC576" s="3427" t="str">
        <f>CD575&amp;"-"&amp;CF575</f>
        <v>46388-46568</v>
      </c>
      <c r="CD576" s="3428"/>
      <c r="CE576" s="2871"/>
      <c r="CF576" s="3428"/>
      <c r="CG576" s="2871"/>
      <c r="CH576" s="3423"/>
      <c r="CI576" s="3423"/>
      <c r="CJ576" s="3423"/>
      <c r="CK576" s="3427" t="str">
        <f>CL575&amp;"-"&amp;CN575</f>
        <v>46569-46752</v>
      </c>
      <c r="CL576" s="3428"/>
      <c r="CM576" s="2871"/>
      <c r="CN576" s="3428"/>
      <c r="CO576" s="2871"/>
      <c r="CP576" s="3423"/>
      <c r="CQ576" s="3423"/>
      <c r="CR576" s="3423"/>
      <c r="CS576" s="3427" t="str">
        <f>CT575&amp;"-"&amp;CV575</f>
        <v>46753-46934</v>
      </c>
      <c r="CT576" s="3428"/>
      <c r="CU576" s="2871"/>
      <c r="CV576" s="3428"/>
      <c r="CW576" s="2871"/>
      <c r="CX576" s="3423"/>
      <c r="CY576" s="3423"/>
      <c r="CZ576" s="3423"/>
      <c r="DA576" s="3427" t="str">
        <f>DB575&amp;"-"&amp;DD575</f>
        <v>46935-47118</v>
      </c>
      <c r="DB576" s="3428"/>
      <c r="DC576" s="2871"/>
      <c r="DD576" s="3428"/>
      <c r="DE576" s="2871"/>
      <c r="DF576" s="3423"/>
      <c r="DG576" s="3924"/>
      <c r="DH576" s="3656"/>
      <c r="DI576" s="3908"/>
      <c r="DJ576" s="3908" t="str">
        <f>IF(T576="","",T576)</f>
        <v/>
      </c>
      <c r="DK576" s="3908"/>
      <c r="DL576" s="3908"/>
    </row>
    <row s="17803" customFormat="1" customHeight="1" ht="15">
      <c r="A577" s="3896"/>
      <c r="B577" s="3896"/>
      <c r="C577" s="3896"/>
      <c r="D577" s="3896"/>
      <c r="E577" s="3897"/>
      <c r="F577" s="3897"/>
      <c r="G577" s="3897"/>
      <c r="H577" s="3897" t="s">
        <v>102</v>
      </c>
      <c r="I577" s="3916"/>
      <c r="J577" s="3910"/>
      <c r="K577" s="3896"/>
      <c r="L577" s="3899"/>
      <c r="M577" s="3647"/>
      <c r="N577" s="3647"/>
      <c r="O577" s="3911"/>
      <c r="P577" s="3912"/>
      <c r="Q577" s="3912"/>
      <c r="R577" s="3913"/>
      <c r="S577" s="17804"/>
      <c r="T577" s="17805" t="s">
        <v>733</v>
      </c>
      <c r="U577" s="17806"/>
      <c r="V577" s="17807"/>
      <c r="W577" s="17808"/>
      <c r="X577" s="17809"/>
      <c r="Y577" s="17810"/>
      <c r="Z577" s="17811"/>
      <c r="AA577" s="17812"/>
      <c r="AB577" s="17813"/>
      <c r="AC577" s="17814"/>
      <c r="AD577" s="17815"/>
      <c r="AE577" s="17816"/>
      <c r="AF577" s="17817"/>
      <c r="AG577" s="17818"/>
      <c r="AH577" s="17819"/>
      <c r="AI577" s="17820"/>
      <c r="AJ577" s="17821"/>
      <c r="AK577" s="17822"/>
      <c r="AL577" s="17823"/>
      <c r="AM577" s="17824"/>
      <c r="AN577" s="17825"/>
      <c r="AO577" s="17826"/>
      <c r="AP577" s="17827"/>
      <c r="AQ577" s="17828"/>
      <c r="AR577" s="17829"/>
      <c r="AS577" s="17830"/>
      <c r="AT577" s="17831"/>
      <c r="AU577" s="17832"/>
      <c r="AV577" s="17833"/>
      <c r="AW577" s="17834"/>
      <c r="AX577" s="17835"/>
      <c r="AY577" s="17836"/>
      <c r="AZ577" s="17837"/>
      <c r="BA577" s="17838"/>
      <c r="BB577" s="17839"/>
      <c r="BC577" s="17840"/>
      <c r="BD577" s="17841"/>
      <c r="BE577" s="17842"/>
      <c r="BF577" s="17843"/>
      <c r="BG577" s="17844"/>
      <c r="BH577" s="17845"/>
      <c r="BI577" s="17846"/>
      <c r="BJ577" s="17847"/>
      <c r="BK577" s="17848"/>
      <c r="BL577" s="17849"/>
      <c r="BM577" s="17850"/>
      <c r="BN577" s="17851"/>
      <c r="BO577" s="17852"/>
      <c r="BP577" s="17853"/>
      <c r="BQ577" s="17854"/>
      <c r="BR577" s="17855"/>
      <c r="BS577" s="17856"/>
      <c r="BT577" s="17857"/>
      <c r="BU577" s="17858"/>
      <c r="BV577" s="17859"/>
      <c r="BW577" s="17860"/>
      <c r="BX577" s="17861"/>
      <c r="BY577" s="17862"/>
      <c r="BZ577" s="17863"/>
      <c r="CA577" s="17864"/>
      <c r="CB577" s="17865"/>
      <c r="CC577" s="17866"/>
      <c r="CD577" s="17867"/>
      <c r="CE577" s="17868"/>
      <c r="CF577" s="17869"/>
      <c r="CG577" s="17870"/>
      <c r="CH577" s="17871"/>
      <c r="CI577" s="17872"/>
      <c r="CJ577" s="17873"/>
      <c r="CK577" s="17874"/>
      <c r="CL577" s="17875"/>
      <c r="CM577" s="17876"/>
      <c r="CN577" s="17877"/>
      <c r="CO577" s="17878"/>
      <c r="CP577" s="17879"/>
      <c r="CQ577" s="17880"/>
      <c r="CR577" s="17881"/>
      <c r="CS577" s="17882"/>
      <c r="CT577" s="17883"/>
      <c r="CU577" s="17884"/>
      <c r="CV577" s="17885"/>
      <c r="CW577" s="17886"/>
      <c r="CX577" s="17887"/>
      <c r="CY577" s="17888"/>
      <c r="CZ577" s="17889"/>
      <c r="DA577" s="17890"/>
      <c r="DB577" s="17891"/>
      <c r="DC577" s="17892"/>
      <c r="DD577" s="17893"/>
      <c r="DE577" s="17894"/>
      <c r="DF577" s="17895"/>
      <c r="DG577" s="4018"/>
      <c r="DH577" s="3656"/>
      <c r="DI577" s="3908"/>
      <c r="DJ577" s="3908" t="str">
        <f>IF(T577="","",T577)</f>
        <v>Добавить вид теплоносителя (параметры теплоносителя)</v>
      </c>
      <c r="DK577" s="3908"/>
      <c r="DL577" s="3908"/>
    </row>
    <row s="17896" customFormat="1" customHeight="1" ht="15">
      <c r="A578" s="3896"/>
      <c r="B578" s="3896"/>
      <c r="C578" s="3896"/>
      <c r="D578" s="3896"/>
      <c r="E578" s="3897"/>
      <c r="F578" s="3897"/>
      <c r="G578" s="3897"/>
      <c r="H578" s="3897" t="s">
        <v>102</v>
      </c>
      <c r="I578" s="3910"/>
      <c r="J578" s="3896"/>
      <c r="K578" s="3896"/>
      <c r="L578" s="3899"/>
      <c r="M578" s="3647"/>
      <c r="N578" s="3911"/>
      <c r="O578" s="3911"/>
      <c r="P578" s="3912"/>
      <c r="Q578" s="3912"/>
      <c r="R578" s="3913"/>
      <c r="S578" s="17897"/>
      <c r="T578" s="17898" t="s">
        <v>734</v>
      </c>
      <c r="U578" s="17899"/>
      <c r="V578" s="17900"/>
      <c r="W578" s="17901"/>
      <c r="X578" s="17902"/>
      <c r="Y578" s="17903"/>
      <c r="Z578" s="17904"/>
      <c r="AA578" s="17905"/>
      <c r="AB578" s="17906"/>
      <c r="AC578" s="17907"/>
      <c r="AD578" s="17908"/>
      <c r="AE578" s="17909"/>
      <c r="AF578" s="17910"/>
      <c r="AG578" s="17911"/>
      <c r="AH578" s="17912"/>
      <c r="AI578" s="17913"/>
      <c r="AJ578" s="17914"/>
      <c r="AK578" s="17915"/>
      <c r="AL578" s="17916"/>
      <c r="AM578" s="17917"/>
      <c r="AN578" s="17918"/>
      <c r="AO578" s="17919"/>
      <c r="AP578" s="17920"/>
      <c r="AQ578" s="17921"/>
      <c r="AR578" s="17922"/>
      <c r="AS578" s="17923"/>
      <c r="AT578" s="17924"/>
      <c r="AU578" s="17925"/>
      <c r="AV578" s="17926"/>
      <c r="AW578" s="17927"/>
      <c r="AX578" s="17928"/>
      <c r="AY578" s="17929"/>
      <c r="AZ578" s="17930"/>
      <c r="BA578" s="17931"/>
      <c r="BB578" s="17932"/>
      <c r="BC578" s="17933"/>
      <c r="BD578" s="17934"/>
      <c r="BE578" s="17935"/>
      <c r="BF578" s="17936"/>
      <c r="BG578" s="17937"/>
      <c r="BH578" s="17938"/>
      <c r="BI578" s="17939"/>
      <c r="BJ578" s="17940"/>
      <c r="BK578" s="17941"/>
      <c r="BL578" s="17942"/>
      <c r="BM578" s="17943"/>
      <c r="BN578" s="17944"/>
      <c r="BO578" s="17945"/>
      <c r="BP578" s="17946"/>
      <c r="BQ578" s="17947"/>
      <c r="BR578" s="17948"/>
      <c r="BS578" s="17949"/>
      <c r="BT578" s="17950"/>
      <c r="BU578" s="17951"/>
      <c r="BV578" s="17952"/>
      <c r="BW578" s="17953"/>
      <c r="BX578" s="17954"/>
      <c r="BY578" s="17955"/>
      <c r="BZ578" s="17956"/>
      <c r="CA578" s="17957"/>
      <c r="CB578" s="17958"/>
      <c r="CC578" s="17959"/>
      <c r="CD578" s="17960"/>
      <c r="CE578" s="17961"/>
      <c r="CF578" s="17962"/>
      <c r="CG578" s="17963"/>
      <c r="CH578" s="17964"/>
      <c r="CI578" s="17965"/>
      <c r="CJ578" s="17966"/>
      <c r="CK578" s="17967"/>
      <c r="CL578" s="17968"/>
      <c r="CM578" s="17969"/>
      <c r="CN578" s="17970"/>
      <c r="CO578" s="17971"/>
      <c r="CP578" s="17972"/>
      <c r="CQ578" s="17973"/>
      <c r="CR578" s="17974"/>
      <c r="CS578" s="17975"/>
      <c r="CT578" s="17976"/>
      <c r="CU578" s="17977"/>
      <c r="CV578" s="17978"/>
      <c r="CW578" s="17979"/>
      <c r="CX578" s="17980"/>
      <c r="CY578" s="17981"/>
      <c r="CZ578" s="17982"/>
      <c r="DA578" s="17983"/>
      <c r="DB578" s="17984"/>
      <c r="DC578" s="17985"/>
      <c r="DD578" s="17986"/>
      <c r="DE578" s="17987"/>
      <c r="DF578" s="17988"/>
      <c r="DG578" s="17989"/>
      <c r="DH578" s="3656"/>
      <c r="DI578" s="3908"/>
      <c r="DJ578" s="3908" t="str">
        <f>IF(T578="","",T578)</f>
        <v>Добавить группу потребителей</v>
      </c>
      <c r="DK578" s="3908"/>
      <c r="DL578" s="3908"/>
    </row>
    <row s="17990" customFormat="1" customHeight="1" ht="14.25">
      <c r="A579" s="3896"/>
      <c r="B579" s="3896"/>
      <c r="C579" s="3896"/>
      <c r="D579" s="3896"/>
      <c r="E579" s="3897"/>
      <c r="F579" s="3897"/>
      <c r="G579" s="3897"/>
      <c r="H579" s="3898" t="s">
        <v>102</v>
      </c>
      <c r="I579" s="3896"/>
      <c r="J579" s="3896"/>
      <c r="K579" s="3896"/>
      <c r="L579" s="3899"/>
      <c r="M579" s="3900"/>
      <c r="N579" s="3900"/>
      <c r="O579" s="3647"/>
      <c r="P579" s="4114"/>
      <c r="Q579" s="4115"/>
      <c r="R579" s="4116"/>
      <c r="S579" s="17991"/>
      <c r="T579" s="17992" t="s">
        <v>735</v>
      </c>
      <c r="U579" s="17993"/>
      <c r="V579" s="17994"/>
      <c r="W579" s="17995"/>
      <c r="X579" s="17996"/>
      <c r="Y579" s="17997"/>
      <c r="Z579" s="17998"/>
      <c r="AA579" s="17999"/>
      <c r="AB579" s="18000"/>
      <c r="AC579" s="18001"/>
      <c r="AD579" s="18002"/>
      <c r="AE579" s="18003"/>
      <c r="AF579" s="18004"/>
      <c r="AG579" s="18005"/>
      <c r="AH579" s="18006"/>
      <c r="AI579" s="18007"/>
      <c r="AJ579" s="18008"/>
      <c r="AK579" s="18009"/>
      <c r="AL579" s="18010"/>
      <c r="AM579" s="18011"/>
      <c r="AN579" s="18012"/>
      <c r="AO579" s="18013"/>
      <c r="AP579" s="18014"/>
      <c r="AQ579" s="18015"/>
      <c r="AR579" s="18016"/>
      <c r="AS579" s="18017"/>
      <c r="AT579" s="18018"/>
      <c r="AU579" s="18019"/>
      <c r="AV579" s="18020"/>
      <c r="AW579" s="18021"/>
      <c r="AX579" s="18022"/>
      <c r="AY579" s="18023"/>
      <c r="AZ579" s="18024"/>
      <c r="BA579" s="18025"/>
      <c r="BB579" s="18026"/>
      <c r="BC579" s="18027"/>
      <c r="BD579" s="18028"/>
      <c r="BE579" s="18029"/>
      <c r="BF579" s="18030"/>
      <c r="BG579" s="18031"/>
      <c r="BH579" s="18032"/>
      <c r="BI579" s="18033"/>
      <c r="BJ579" s="18034"/>
      <c r="BK579" s="18035"/>
      <c r="BL579" s="18036"/>
      <c r="BM579" s="18037"/>
      <c r="BN579" s="18038"/>
      <c r="BO579" s="18039"/>
      <c r="BP579" s="18040"/>
      <c r="BQ579" s="18041"/>
      <c r="BR579" s="18042"/>
      <c r="BS579" s="18043"/>
      <c r="BT579" s="18044"/>
      <c r="BU579" s="18045"/>
      <c r="BV579" s="18046"/>
      <c r="BW579" s="18047"/>
      <c r="BX579" s="18048"/>
      <c r="BY579" s="18049"/>
      <c r="BZ579" s="18050"/>
      <c r="CA579" s="18051"/>
      <c r="CB579" s="18052"/>
      <c r="CC579" s="18053"/>
      <c r="CD579" s="18054"/>
      <c r="CE579" s="18055"/>
      <c r="CF579" s="18056"/>
      <c r="CG579" s="18057"/>
      <c r="CH579" s="18058"/>
      <c r="CI579" s="18059"/>
      <c r="CJ579" s="18060"/>
      <c r="CK579" s="18061"/>
      <c r="CL579" s="18062"/>
      <c r="CM579" s="18063"/>
      <c r="CN579" s="18064"/>
      <c r="CO579" s="18065"/>
      <c r="CP579" s="18066"/>
      <c r="CQ579" s="18067"/>
      <c r="CR579" s="18068"/>
      <c r="CS579" s="18069"/>
      <c r="CT579" s="18070"/>
      <c r="CU579" s="18071"/>
      <c r="CV579" s="18072"/>
      <c r="CW579" s="18073"/>
      <c r="CX579" s="18074"/>
      <c r="CY579" s="18075"/>
      <c r="CZ579" s="18076"/>
      <c r="DA579" s="18077"/>
      <c r="DB579" s="18078"/>
      <c r="DC579" s="18079"/>
      <c r="DD579" s="18080"/>
      <c r="DE579" s="18081"/>
      <c r="DF579" s="18082"/>
      <c r="DG579" s="18083"/>
      <c r="DH579" s="3656"/>
      <c r="DI579" s="3908"/>
      <c r="DJ579" s="3908" t="str">
        <f>IF(T579="","",T579)</f>
        <v>Добавить схему подключения</v>
      </c>
      <c r="DK579" s="3908"/>
      <c r="DL579" s="3908"/>
    </row>
    <row s="18084" customFormat="1" customHeight="1" ht="0.75">
      <c r="A580" s="4502"/>
      <c r="B580" s="4502"/>
      <c r="C580" s="4502"/>
      <c r="D580" s="4502"/>
      <c r="E580" s="3897"/>
      <c r="F580" s="3897" t="s">
        <v>155</v>
      </c>
      <c r="G580" s="3898"/>
      <c r="H580" s="4502"/>
      <c r="I580" s="4502"/>
      <c r="J580" s="4502"/>
      <c r="K580" s="4502"/>
      <c r="L580" s="4503"/>
      <c r="M580" s="4504"/>
      <c r="N580" s="4504"/>
      <c r="O580" s="3656"/>
      <c r="P580" s="4505"/>
      <c r="Q580" s="4506"/>
      <c r="R580" s="4505"/>
      <c r="S580" s="4507"/>
      <c r="T580" s="4508" t="s">
        <v>250</v>
      </c>
      <c r="U580" s="3645"/>
      <c r="V580" s="3645"/>
      <c r="W580" s="3645"/>
      <c r="X580" s="3645"/>
      <c r="Y580" s="3645"/>
      <c r="Z580" s="3645"/>
      <c r="AA580" s="3645"/>
      <c r="AB580" s="3645"/>
      <c r="AC580" s="3645"/>
      <c r="AD580" s="3645"/>
      <c r="AE580" s="3645"/>
      <c r="AF580" s="3645"/>
      <c r="AG580" s="3645"/>
      <c r="AH580" s="3645"/>
      <c r="AI580" s="3645"/>
      <c r="AJ580" s="3645"/>
      <c r="AK580" s="3645"/>
      <c r="AL580" s="3645"/>
      <c r="AM580" s="3645"/>
      <c r="AN580" s="3645"/>
      <c r="AO580" s="3645"/>
      <c r="AP580" s="3645"/>
      <c r="AQ580" s="3645"/>
      <c r="AR580" s="3645"/>
      <c r="AS580" s="3645"/>
      <c r="AT580" s="3645"/>
      <c r="AU580" s="3645"/>
      <c r="AV580" s="3645"/>
      <c r="AW580" s="3645"/>
      <c r="AX580" s="3645"/>
      <c r="AY580" s="3645"/>
      <c r="AZ580" s="3645"/>
      <c r="BA580" s="3645"/>
      <c r="BB580" s="3645"/>
      <c r="BC580" s="3645"/>
      <c r="BD580" s="3645"/>
      <c r="BE580" s="3645"/>
      <c r="BF580" s="3645"/>
      <c r="BG580" s="3645"/>
      <c r="BH580" s="3645"/>
      <c r="BI580" s="3645"/>
      <c r="BJ580" s="3645"/>
      <c r="BK580" s="3645"/>
      <c r="BL580" s="3645"/>
      <c r="BM580" s="3645"/>
      <c r="BN580" s="3645"/>
      <c r="BO580" s="3645"/>
      <c r="BP580" s="3645"/>
      <c r="BQ580" s="3645"/>
      <c r="BR580" s="3645"/>
      <c r="BS580" s="3645"/>
      <c r="BT580" s="3645"/>
      <c r="BU580" s="3645"/>
      <c r="BV580" s="3645"/>
      <c r="BW580" s="3645"/>
      <c r="BX580" s="3645"/>
      <c r="BY580" s="3645"/>
      <c r="BZ580" s="3645"/>
      <c r="CA580" s="3645"/>
      <c r="CB580" s="3645"/>
      <c r="CC580" s="3645"/>
      <c r="CD580" s="3645"/>
      <c r="CE580" s="3645"/>
      <c r="CF580" s="3645"/>
      <c r="CG580" s="3645"/>
      <c r="CH580" s="3645"/>
      <c r="CI580" s="3645"/>
      <c r="CJ580" s="3645"/>
      <c r="CK580" s="3645"/>
      <c r="CL580" s="3645"/>
      <c r="CM580" s="3645"/>
      <c r="CN580" s="3645"/>
      <c r="CO580" s="3645"/>
      <c r="CP580" s="3645"/>
      <c r="CQ580" s="3645"/>
      <c r="CR580" s="3645"/>
      <c r="CS580" s="3645"/>
      <c r="CT580" s="3645"/>
      <c r="CU580" s="3645"/>
      <c r="CV580" s="3645"/>
      <c r="CW580" s="3645"/>
      <c r="CX580" s="3645"/>
      <c r="CY580" s="3645"/>
      <c r="CZ580" s="3645"/>
      <c r="DA580" s="3645"/>
      <c r="DB580" s="3645"/>
      <c r="DC580" s="3645"/>
      <c r="DD580" s="3645"/>
      <c r="DE580" s="3645"/>
      <c r="DF580" s="3645"/>
      <c r="DG580" s="3645"/>
      <c r="DH580" s="3656"/>
      <c r="DI580" s="3908"/>
      <c r="DJ580" s="3908" t="str">
        <f>IF(T580="","",T580)</f>
        <v>Добавить источник для дифференциации</v>
      </c>
      <c r="DK580" s="3908"/>
      <c r="DL580" s="3908"/>
    </row>
    <row s="18085" customFormat="1" customHeight="1" ht="0.75">
      <c r="A581" s="4502"/>
      <c r="B581" s="4502"/>
      <c r="C581" s="4502"/>
      <c r="D581" s="4502"/>
      <c r="E581" s="3897"/>
      <c r="F581" s="3898" t="s">
        <v>155</v>
      </c>
      <c r="G581" s="4502"/>
      <c r="H581" s="4502"/>
      <c r="I581" s="4502"/>
      <c r="J581" s="4502"/>
      <c r="K581" s="4502"/>
      <c r="L581" s="4503"/>
      <c r="M581" s="4510"/>
      <c r="N581" s="4510"/>
      <c r="O581" s="3656"/>
      <c r="P581" s="4505"/>
      <c r="Q581" s="4506"/>
      <c r="R581" s="4505"/>
      <c r="S581" s="4511"/>
      <c r="T581" s="4512" t="s">
        <v>251</v>
      </c>
      <c r="U581" s="3646"/>
      <c r="V581" s="3646"/>
      <c r="W581" s="3646"/>
      <c r="X581" s="3646"/>
      <c r="Y581" s="3646"/>
      <c r="Z581" s="3646"/>
      <c r="AA581" s="3646"/>
      <c r="AB581" s="3646"/>
      <c r="AC581" s="3646"/>
      <c r="AD581" s="3646"/>
      <c r="AE581" s="3646"/>
      <c r="AF581" s="3646"/>
      <c r="AG581" s="3646"/>
      <c r="AH581" s="3646"/>
      <c r="AI581" s="3646"/>
      <c r="AJ581" s="3646"/>
      <c r="AK581" s="3646"/>
      <c r="AL581" s="3646"/>
      <c r="AM581" s="3646"/>
      <c r="AN581" s="3646"/>
      <c r="AO581" s="3646"/>
      <c r="AP581" s="3646"/>
      <c r="AQ581" s="3646"/>
      <c r="AR581" s="3646"/>
      <c r="AS581" s="3646"/>
      <c r="AT581" s="3646"/>
      <c r="AU581" s="3646"/>
      <c r="AV581" s="3646"/>
      <c r="AW581" s="3646"/>
      <c r="AX581" s="3646"/>
      <c r="AY581" s="3646"/>
      <c r="AZ581" s="3646"/>
      <c r="BA581" s="3646"/>
      <c r="BB581" s="3646"/>
      <c r="BC581" s="3646"/>
      <c r="BD581" s="3646"/>
      <c r="BE581" s="3646"/>
      <c r="BF581" s="3646"/>
      <c r="BG581" s="3646"/>
      <c r="BH581" s="3646"/>
      <c r="BI581" s="3646"/>
      <c r="BJ581" s="3646"/>
      <c r="BK581" s="3646"/>
      <c r="BL581" s="3646"/>
      <c r="BM581" s="3646"/>
      <c r="BN581" s="3646"/>
      <c r="BO581" s="3646"/>
      <c r="BP581" s="3646"/>
      <c r="BQ581" s="3646"/>
      <c r="BR581" s="3646"/>
      <c r="BS581" s="3646"/>
      <c r="BT581" s="3646"/>
      <c r="BU581" s="3646"/>
      <c r="BV581" s="3646"/>
      <c r="BW581" s="3646"/>
      <c r="BX581" s="3646"/>
      <c r="BY581" s="3646"/>
      <c r="BZ581" s="3646"/>
      <c r="CA581" s="3646"/>
      <c r="CB581" s="3646"/>
      <c r="CC581" s="3646"/>
      <c r="CD581" s="3646"/>
      <c r="CE581" s="3646"/>
      <c r="CF581" s="3646"/>
      <c r="CG581" s="3646"/>
      <c r="CH581" s="3646"/>
      <c r="CI581" s="3646"/>
      <c r="CJ581" s="3646"/>
      <c r="CK581" s="3646"/>
      <c r="CL581" s="3646"/>
      <c r="CM581" s="3646"/>
      <c r="CN581" s="3646"/>
      <c r="CO581" s="3646"/>
      <c r="CP581" s="3646"/>
      <c r="CQ581" s="3646"/>
      <c r="CR581" s="3646"/>
      <c r="CS581" s="3646"/>
      <c r="CT581" s="3646"/>
      <c r="CU581" s="3646"/>
      <c r="CV581" s="3646"/>
      <c r="CW581" s="3646"/>
      <c r="CX581" s="3646"/>
      <c r="CY581" s="3646"/>
      <c r="CZ581" s="3646"/>
      <c r="DA581" s="3646"/>
      <c r="DB581" s="3646"/>
      <c r="DC581" s="3646"/>
      <c r="DD581" s="3646"/>
      <c r="DE581" s="3646"/>
      <c r="DF581" s="3646"/>
      <c r="DG581" s="3646"/>
      <c r="DH581" s="3656"/>
      <c r="DI581" s="3908"/>
      <c r="DJ581" s="3908" t="str">
        <f>IF(T581="","",T581)</f>
        <v>Добавить централизованную систему для дифференциации</v>
      </c>
      <c r="DK581" s="3908"/>
      <c r="DL581" s="3908"/>
    </row>
    <row s="18086" customFormat="1" customHeight="1" ht="21">
      <c r="A582" s="3896"/>
      <c r="B582" s="3896" t="s">
        <v>390</v>
      </c>
      <c r="C582" s="3896"/>
      <c r="D582" s="3896"/>
      <c r="E582" s="3897"/>
      <c r="F582" s="3898" t="s">
        <v>163</v>
      </c>
      <c r="G582" s="3896"/>
      <c r="H582" s="3896"/>
      <c r="I582" s="3896"/>
      <c r="J582" s="3896"/>
      <c r="K582" s="3896"/>
      <c r="L582" s="3899"/>
      <c r="M582" s="3900"/>
      <c r="N582" s="3900"/>
      <c r="O582" s="3900"/>
      <c r="P582" s="4211"/>
      <c r="Q582" s="3902"/>
      <c r="R582" s="3903"/>
      <c r="S582" s="3904" t="str">
        <f>INDEX(PT_DIFFERENTIATION_NUM_TER,MATCH(B582,PT_DIFFERENTIATION_TER_ID,0))</f>
        <v>2.15</v>
      </c>
      <c r="T582" s="4212" t="s">
        <v>719</v>
      </c>
      <c r="U582" s="3906"/>
      <c r="V582" s="3414"/>
      <c r="W582" s="3415"/>
      <c r="X582" s="3415"/>
      <c r="Y582" s="3415"/>
      <c r="Z582" s="3415"/>
      <c r="AA582" s="3415"/>
      <c r="AB582" s="3415"/>
      <c r="AC582" s="3416"/>
      <c r="AD582" s="3414" t="str">
        <f>INDEX(PT_DIFFERENTIATION_TER,MATCH(B582,PT_DIFFERENTIATION_TER_ID,0))</f>
        <v>Территория 15</v>
      </c>
      <c r="AE582" s="3415"/>
      <c r="AF582" s="3415"/>
      <c r="AG582" s="3415"/>
      <c r="AH582" s="3415"/>
      <c r="AI582" s="3415"/>
      <c r="AJ582" s="3415"/>
      <c r="AK582" s="3415"/>
      <c r="AL582" s="3414"/>
      <c r="AM582" s="3415"/>
      <c r="AN582" s="3415"/>
      <c r="AO582" s="3415"/>
      <c r="AP582" s="3415"/>
      <c r="AQ582" s="3415"/>
      <c r="AR582" s="3415"/>
      <c r="AS582" s="3416"/>
      <c r="AT582" s="3414"/>
      <c r="AU582" s="3415"/>
      <c r="AV582" s="3415"/>
      <c r="AW582" s="3415"/>
      <c r="AX582" s="3415"/>
      <c r="AY582" s="3415"/>
      <c r="AZ582" s="3415"/>
      <c r="BA582" s="3416"/>
      <c r="BB582" s="3414"/>
      <c r="BC582" s="3415"/>
      <c r="BD582" s="3415"/>
      <c r="BE582" s="3415"/>
      <c r="BF582" s="3415"/>
      <c r="BG582" s="3415"/>
      <c r="BH582" s="3415"/>
      <c r="BI582" s="3416"/>
      <c r="BJ582" s="3414"/>
      <c r="BK582" s="3415"/>
      <c r="BL582" s="3415"/>
      <c r="BM582" s="3415"/>
      <c r="BN582" s="3415"/>
      <c r="BO582" s="3415"/>
      <c r="BP582" s="3415"/>
      <c r="BQ582" s="3416"/>
      <c r="BR582" s="3414"/>
      <c r="BS582" s="3415"/>
      <c r="BT582" s="3415"/>
      <c r="BU582" s="3415"/>
      <c r="BV582" s="3415"/>
      <c r="BW582" s="3415"/>
      <c r="BX582" s="3415"/>
      <c r="BY582" s="3416"/>
      <c r="BZ582" s="3414"/>
      <c r="CA582" s="3415"/>
      <c r="CB582" s="3415"/>
      <c r="CC582" s="3415"/>
      <c r="CD582" s="3415"/>
      <c r="CE582" s="3415"/>
      <c r="CF582" s="3415"/>
      <c r="CG582" s="3416"/>
      <c r="CH582" s="3414"/>
      <c r="CI582" s="3415"/>
      <c r="CJ582" s="3415"/>
      <c r="CK582" s="3415"/>
      <c r="CL582" s="3415"/>
      <c r="CM582" s="3415"/>
      <c r="CN582" s="3415"/>
      <c r="CO582" s="3416"/>
      <c r="CP582" s="3414"/>
      <c r="CQ582" s="3415"/>
      <c r="CR582" s="3415"/>
      <c r="CS582" s="3415"/>
      <c r="CT582" s="3415"/>
      <c r="CU582" s="3415"/>
      <c r="CV582" s="3415"/>
      <c r="CW582" s="3416"/>
      <c r="CX582" s="3414"/>
      <c r="CY582" s="3415"/>
      <c r="CZ582" s="3415"/>
      <c r="DA582" s="3415"/>
      <c r="DB582" s="3415"/>
      <c r="DC582" s="3415"/>
      <c r="DD582" s="3415"/>
      <c r="DE582" s="3416"/>
      <c r="DF582" s="3416"/>
      <c r="DG582" s="3907" t="s">
        <v>720</v>
      </c>
      <c r="DH582" s="3656"/>
      <c r="DI582" s="3908"/>
      <c r="DJ582" s="3908" t="str">
        <f>IF(T582="","",T582)</f>
        <v>Территория действия тарифа</v>
      </c>
      <c r="DK582" s="3908"/>
      <c r="DL582" s="3908"/>
    </row>
    <row s="18087" customFormat="1" customHeight="1" ht="23.25">
      <c r="A583" s="3896"/>
      <c r="B583" s="3896"/>
      <c r="C583" s="3896" t="s">
        <v>391</v>
      </c>
      <c r="D583" s="3896"/>
      <c r="E583" s="3897"/>
      <c r="F583" s="3897" t="s">
        <v>159</v>
      </c>
      <c r="G583" s="3898">
        <v>1</v>
      </c>
      <c r="H583" s="3896"/>
      <c r="I583" s="3896"/>
      <c r="J583" s="3896"/>
      <c r="K583" s="3896"/>
      <c r="L583" s="3899"/>
      <c r="M583" s="3900"/>
      <c r="N583" s="3900"/>
      <c r="O583" s="3900"/>
      <c r="P583" s="3901"/>
      <c r="Q583" s="3902"/>
      <c r="R583" s="3903"/>
      <c r="S583" s="3904" t="str">
        <f>INDEX(PT_DIFFERENTIATION_NUM_CS,MATCH(C583,PT_DIFFERENTIATION_CS_ID,0))</f>
        <v>2.15.1</v>
      </c>
      <c r="T583" s="4214" t="s">
        <v>721</v>
      </c>
      <c r="U583" s="3906"/>
      <c r="V583" s="3414"/>
      <c r="W583" s="3415"/>
      <c r="X583" s="3415"/>
      <c r="Y583" s="3415"/>
      <c r="Z583" s="3415"/>
      <c r="AA583" s="3415"/>
      <c r="AB583" s="3415"/>
      <c r="AC583" s="3416"/>
      <c r="AD583" s="3414" t="str">
        <f>INDEX(PT_DIFFERENTIATION_CS,MATCH(C583,PT_DIFFERENTIATION_CS_ID,0))</f>
        <v>без дифференциации</v>
      </c>
      <c r="AE583" s="3415"/>
      <c r="AF583" s="3415"/>
      <c r="AG583" s="3415"/>
      <c r="AH583" s="3415"/>
      <c r="AI583" s="3415"/>
      <c r="AJ583" s="3415"/>
      <c r="AK583" s="3415"/>
      <c r="AL583" s="3414"/>
      <c r="AM583" s="3415"/>
      <c r="AN583" s="3415"/>
      <c r="AO583" s="3415"/>
      <c r="AP583" s="3415"/>
      <c r="AQ583" s="3415"/>
      <c r="AR583" s="3415"/>
      <c r="AS583" s="3416"/>
      <c r="AT583" s="3414"/>
      <c r="AU583" s="3415"/>
      <c r="AV583" s="3415"/>
      <c r="AW583" s="3415"/>
      <c r="AX583" s="3415"/>
      <c r="AY583" s="3415"/>
      <c r="AZ583" s="3415"/>
      <c r="BA583" s="3416"/>
      <c r="BB583" s="3414"/>
      <c r="BC583" s="3415"/>
      <c r="BD583" s="3415"/>
      <c r="BE583" s="3415"/>
      <c r="BF583" s="3415"/>
      <c r="BG583" s="3415"/>
      <c r="BH583" s="3415"/>
      <c r="BI583" s="3416"/>
      <c r="BJ583" s="3414"/>
      <c r="BK583" s="3415"/>
      <c r="BL583" s="3415"/>
      <c r="BM583" s="3415"/>
      <c r="BN583" s="3415"/>
      <c r="BO583" s="3415"/>
      <c r="BP583" s="3415"/>
      <c r="BQ583" s="3416"/>
      <c r="BR583" s="3414"/>
      <c r="BS583" s="3415"/>
      <c r="BT583" s="3415"/>
      <c r="BU583" s="3415"/>
      <c r="BV583" s="3415"/>
      <c r="BW583" s="3415"/>
      <c r="BX583" s="3415"/>
      <c r="BY583" s="3416"/>
      <c r="BZ583" s="3414"/>
      <c r="CA583" s="3415"/>
      <c r="CB583" s="3415"/>
      <c r="CC583" s="3415"/>
      <c r="CD583" s="3415"/>
      <c r="CE583" s="3415"/>
      <c r="CF583" s="3415"/>
      <c r="CG583" s="3416"/>
      <c r="CH583" s="3414"/>
      <c r="CI583" s="3415"/>
      <c r="CJ583" s="3415"/>
      <c r="CK583" s="3415"/>
      <c r="CL583" s="3415"/>
      <c r="CM583" s="3415"/>
      <c r="CN583" s="3415"/>
      <c r="CO583" s="3416"/>
      <c r="CP583" s="3414"/>
      <c r="CQ583" s="3415"/>
      <c r="CR583" s="3415"/>
      <c r="CS583" s="3415"/>
      <c r="CT583" s="3415"/>
      <c r="CU583" s="3415"/>
      <c r="CV583" s="3415"/>
      <c r="CW583" s="3416"/>
      <c r="CX583" s="3414"/>
      <c r="CY583" s="3415"/>
      <c r="CZ583" s="3415"/>
      <c r="DA583" s="3415"/>
      <c r="DB583" s="3415"/>
      <c r="DC583" s="3415"/>
      <c r="DD583" s="3415"/>
      <c r="DE583" s="3416"/>
      <c r="DF583" s="3416"/>
      <c r="DG583" s="3907" t="s">
        <v>722</v>
      </c>
      <c r="DH583" s="3656"/>
      <c r="DI583" s="3908"/>
      <c r="DJ583" s="3908" t="str">
        <f>IF(T583="","",T583)</f>
        <v>Наименование системы теплоснабжения </v>
      </c>
      <c r="DK583" s="3908"/>
      <c r="DL583" s="3908"/>
    </row>
    <row s="18088" customFormat="1" customHeight="1" ht="21">
      <c r="A584" s="3896"/>
      <c r="B584" s="3896"/>
      <c r="C584" s="3896"/>
      <c r="D584" s="3896" t="s">
        <v>392</v>
      </c>
      <c r="E584" s="3897"/>
      <c r="F584" s="3897" t="s">
        <v>159</v>
      </c>
      <c r="G584" s="3897"/>
      <c r="H584" s="3898">
        <v>1</v>
      </c>
      <c r="I584" s="3896"/>
      <c r="J584" s="3896"/>
      <c r="K584" s="3896"/>
      <c r="L584" s="3899"/>
      <c r="M584" s="3900"/>
      <c r="N584" s="3900"/>
      <c r="O584" s="3900"/>
      <c r="P584" s="3901"/>
      <c r="Q584" s="3902"/>
      <c r="R584" s="3903"/>
      <c r="S584" s="3904" t="str">
        <f>INDEX(PT_DIFFERENTIATION_NUM_IST_TE,MATCH(D584,PT_DIFFERENTIATION_IST_TE_ID,0))</f>
        <v>2.15.1.1</v>
      </c>
      <c r="T584" s="3905" t="s">
        <v>723</v>
      </c>
      <c r="U584" s="3906"/>
      <c r="V584" s="3414"/>
      <c r="W584" s="3415"/>
      <c r="X584" s="3415"/>
      <c r="Y584" s="3415"/>
      <c r="Z584" s="3415"/>
      <c r="AA584" s="3415"/>
      <c r="AB584" s="3415"/>
      <c r="AC584" s="3416"/>
      <c r="AD584" s="3414" t="str">
        <f>INDEX(PT_DIFFERENTIATION_IST_TE,MATCH(D584,PT_DIFFERENTIATION_IST_TE_ID,0))</f>
        <v>без дифференциации</v>
      </c>
      <c r="AE584" s="3415"/>
      <c r="AF584" s="3415"/>
      <c r="AG584" s="3415"/>
      <c r="AH584" s="3415"/>
      <c r="AI584" s="3415"/>
      <c r="AJ584" s="3415"/>
      <c r="AK584" s="3415"/>
      <c r="AL584" s="3414"/>
      <c r="AM584" s="3415"/>
      <c r="AN584" s="3415"/>
      <c r="AO584" s="3415"/>
      <c r="AP584" s="3415"/>
      <c r="AQ584" s="3415"/>
      <c r="AR584" s="3415"/>
      <c r="AS584" s="3416"/>
      <c r="AT584" s="3414"/>
      <c r="AU584" s="3415"/>
      <c r="AV584" s="3415"/>
      <c r="AW584" s="3415"/>
      <c r="AX584" s="3415"/>
      <c r="AY584" s="3415"/>
      <c r="AZ584" s="3415"/>
      <c r="BA584" s="3416"/>
      <c r="BB584" s="3414"/>
      <c r="BC584" s="3415"/>
      <c r="BD584" s="3415"/>
      <c r="BE584" s="3415"/>
      <c r="BF584" s="3415"/>
      <c r="BG584" s="3415"/>
      <c r="BH584" s="3415"/>
      <c r="BI584" s="3416"/>
      <c r="BJ584" s="3414"/>
      <c r="BK584" s="3415"/>
      <c r="BL584" s="3415"/>
      <c r="BM584" s="3415"/>
      <c r="BN584" s="3415"/>
      <c r="BO584" s="3415"/>
      <c r="BP584" s="3415"/>
      <c r="BQ584" s="3416"/>
      <c r="BR584" s="3414"/>
      <c r="BS584" s="3415"/>
      <c r="BT584" s="3415"/>
      <c r="BU584" s="3415"/>
      <c r="BV584" s="3415"/>
      <c r="BW584" s="3415"/>
      <c r="BX584" s="3415"/>
      <c r="BY584" s="3416"/>
      <c r="BZ584" s="3414"/>
      <c r="CA584" s="3415"/>
      <c r="CB584" s="3415"/>
      <c r="CC584" s="3415"/>
      <c r="CD584" s="3415"/>
      <c r="CE584" s="3415"/>
      <c r="CF584" s="3415"/>
      <c r="CG584" s="3416"/>
      <c r="CH584" s="3414"/>
      <c r="CI584" s="3415"/>
      <c r="CJ584" s="3415"/>
      <c r="CK584" s="3415"/>
      <c r="CL584" s="3415"/>
      <c r="CM584" s="3415"/>
      <c r="CN584" s="3415"/>
      <c r="CO584" s="3416"/>
      <c r="CP584" s="3414"/>
      <c r="CQ584" s="3415"/>
      <c r="CR584" s="3415"/>
      <c r="CS584" s="3415"/>
      <c r="CT584" s="3415"/>
      <c r="CU584" s="3415"/>
      <c r="CV584" s="3415"/>
      <c r="CW584" s="3416"/>
      <c r="CX584" s="3414"/>
      <c r="CY584" s="3415"/>
      <c r="CZ584" s="3415"/>
      <c r="DA584" s="3415"/>
      <c r="DB584" s="3415"/>
      <c r="DC584" s="3415"/>
      <c r="DD584" s="3415"/>
      <c r="DE584" s="3416"/>
      <c r="DF584" s="3416"/>
      <c r="DG584" s="3907" t="s">
        <v>724</v>
      </c>
      <c r="DH584" s="3656"/>
      <c r="DI584" s="3908"/>
      <c r="DJ584" s="3908" t="str">
        <f>IF(T584="","",T584)</f>
        <v>Источник тепловой энергии  </v>
      </c>
      <c r="DK584" s="3908"/>
      <c r="DL584" s="3908"/>
    </row>
    <row s="18089" customFormat="1" customHeight="1" ht="47.25">
      <c r="A585" s="3896"/>
      <c r="B585" s="3896"/>
      <c r="C585" s="3896"/>
      <c r="D585" s="3896"/>
      <c r="E585" s="3897"/>
      <c r="F585" s="3897" t="s">
        <v>159</v>
      </c>
      <c r="G585" s="3897"/>
      <c r="H585" s="3897"/>
      <c r="I585" s="3910" t="str">
        <f>S584&amp;".1"</f>
        <v>2.15.1.1.1</v>
      </c>
      <c r="J585" s="3896"/>
      <c r="K585" s="3896"/>
      <c r="L585" s="3899" t="s">
        <v>725</v>
      </c>
      <c r="M585" s="3647"/>
      <c r="N585" s="3911"/>
      <c r="O585" s="3911"/>
      <c r="P585" s="3912">
        <v>1</v>
      </c>
      <c r="Q585" s="3912"/>
      <c r="R585" s="3913"/>
      <c r="S585" s="3904" t="str">
        <f>$I585</f>
        <v>2.15.1.1.1</v>
      </c>
      <c r="T585" s="3914" t="s">
        <v>726</v>
      </c>
      <c r="U585" s="3906"/>
      <c r="V585" s="3419"/>
      <c r="W585" s="3420"/>
      <c r="X585" s="3420"/>
      <c r="Y585" s="3420"/>
      <c r="Z585" s="3420"/>
      <c r="AA585" s="3420"/>
      <c r="AB585" s="3420"/>
      <c r="AC585" s="3421"/>
      <c r="AD585" s="3419" t="s">
        <v>768</v>
      </c>
      <c r="AE585" s="3420"/>
      <c r="AF585" s="3420"/>
      <c r="AG585" s="3420"/>
      <c r="AH585" s="3420"/>
      <c r="AI585" s="3420"/>
      <c r="AJ585" s="3420"/>
      <c r="AK585" s="3420"/>
      <c r="AL585" s="3419"/>
      <c r="AM585" s="3420"/>
      <c r="AN585" s="3420"/>
      <c r="AO585" s="3420"/>
      <c r="AP585" s="3420"/>
      <c r="AQ585" s="3420"/>
      <c r="AR585" s="3420"/>
      <c r="AS585" s="3421"/>
      <c r="AT585" s="3419"/>
      <c r="AU585" s="3420"/>
      <c r="AV585" s="3420"/>
      <c r="AW585" s="3420"/>
      <c r="AX585" s="3420"/>
      <c r="AY585" s="3420"/>
      <c r="AZ585" s="3420"/>
      <c r="BA585" s="3421"/>
      <c r="BB585" s="3419"/>
      <c r="BC585" s="3420"/>
      <c r="BD585" s="3420"/>
      <c r="BE585" s="3420"/>
      <c r="BF585" s="3420"/>
      <c r="BG585" s="3420"/>
      <c r="BH585" s="3420"/>
      <c r="BI585" s="3421"/>
      <c r="BJ585" s="3419"/>
      <c r="BK585" s="3420"/>
      <c r="BL585" s="3420"/>
      <c r="BM585" s="3420"/>
      <c r="BN585" s="3420"/>
      <c r="BO585" s="3420"/>
      <c r="BP585" s="3420"/>
      <c r="BQ585" s="3421"/>
      <c r="BR585" s="3419"/>
      <c r="BS585" s="3420"/>
      <c r="BT585" s="3420"/>
      <c r="BU585" s="3420"/>
      <c r="BV585" s="3420"/>
      <c r="BW585" s="3420"/>
      <c r="BX585" s="3420"/>
      <c r="BY585" s="3421"/>
      <c r="BZ585" s="3419"/>
      <c r="CA585" s="3420"/>
      <c r="CB585" s="3420"/>
      <c r="CC585" s="3420"/>
      <c r="CD585" s="3420"/>
      <c r="CE585" s="3420"/>
      <c r="CF585" s="3420"/>
      <c r="CG585" s="3421"/>
      <c r="CH585" s="3419"/>
      <c r="CI585" s="3420"/>
      <c r="CJ585" s="3420"/>
      <c r="CK585" s="3420"/>
      <c r="CL585" s="3420"/>
      <c r="CM585" s="3420"/>
      <c r="CN585" s="3420"/>
      <c r="CO585" s="3421"/>
      <c r="CP585" s="3419"/>
      <c r="CQ585" s="3420"/>
      <c r="CR585" s="3420"/>
      <c r="CS585" s="3420"/>
      <c r="CT585" s="3420"/>
      <c r="CU585" s="3420"/>
      <c r="CV585" s="3420"/>
      <c r="CW585" s="3421"/>
      <c r="CX585" s="3419"/>
      <c r="CY585" s="3420"/>
      <c r="CZ585" s="3420"/>
      <c r="DA585" s="3420"/>
      <c r="DB585" s="3420"/>
      <c r="DC585" s="3420"/>
      <c r="DD585" s="3420"/>
      <c r="DE585" s="3421"/>
      <c r="DF585" s="3421"/>
      <c r="DG585" s="3907" t="s">
        <v>727</v>
      </c>
      <c r="DH585" s="3656"/>
      <c r="DI585" s="3908"/>
      <c r="DJ585" s="3908" t="str">
        <f>IF(T585="","",T585)</f>
        <v>Схема подключения теплопотребляющей установки к коллектору источника тепловой энергии</v>
      </c>
      <c r="DK585" s="3908"/>
      <c r="DL585" s="3908"/>
    </row>
    <row s="18090" customFormat="1" customHeight="1" ht="21">
      <c r="A586" s="3896"/>
      <c r="B586" s="3896"/>
      <c r="C586" s="3896"/>
      <c r="D586" s="3896"/>
      <c r="E586" s="3897"/>
      <c r="F586" s="3897" t="s">
        <v>159</v>
      </c>
      <c r="G586" s="3897"/>
      <c r="H586" s="3897"/>
      <c r="I586" s="3916"/>
      <c r="J586" s="3910" t="str">
        <f>I585&amp;".1"</f>
        <v>2.15.1.1.1.1</v>
      </c>
      <c r="K586" s="3896"/>
      <c r="L586" s="3899" t="s">
        <v>728</v>
      </c>
      <c r="M586" s="3647"/>
      <c r="N586" s="3647"/>
      <c r="O586" s="3911"/>
      <c r="P586" s="3912"/>
      <c r="Q586" s="3912">
        <v>1</v>
      </c>
      <c r="R586" s="3917"/>
      <c r="S586" s="3904" t="str">
        <f>$J586</f>
        <v>2.15.1.1.1.1</v>
      </c>
      <c r="T586" s="3918" t="s">
        <v>729</v>
      </c>
      <c r="U586" s="3906"/>
      <c r="V586" s="3419"/>
      <c r="W586" s="3420"/>
      <c r="X586" s="3420"/>
      <c r="Y586" s="3420"/>
      <c r="Z586" s="3420"/>
      <c r="AA586" s="3420"/>
      <c r="AB586" s="3420"/>
      <c r="AC586" s="3421"/>
      <c r="AD586" s="3419" t="s">
        <v>772</v>
      </c>
      <c r="AE586" s="3420"/>
      <c r="AF586" s="3420"/>
      <c r="AG586" s="3420"/>
      <c r="AH586" s="3420"/>
      <c r="AI586" s="3420"/>
      <c r="AJ586" s="3420"/>
      <c r="AK586" s="3420"/>
      <c r="AL586" s="3419"/>
      <c r="AM586" s="3420"/>
      <c r="AN586" s="3420"/>
      <c r="AO586" s="3420"/>
      <c r="AP586" s="3420"/>
      <c r="AQ586" s="3420"/>
      <c r="AR586" s="3420"/>
      <c r="AS586" s="3421"/>
      <c r="AT586" s="3419"/>
      <c r="AU586" s="3420"/>
      <c r="AV586" s="3420"/>
      <c r="AW586" s="3420"/>
      <c r="AX586" s="3420"/>
      <c r="AY586" s="3420"/>
      <c r="AZ586" s="3420"/>
      <c r="BA586" s="3421"/>
      <c r="BB586" s="3419"/>
      <c r="BC586" s="3420"/>
      <c r="BD586" s="3420"/>
      <c r="BE586" s="3420"/>
      <c r="BF586" s="3420"/>
      <c r="BG586" s="3420"/>
      <c r="BH586" s="3420"/>
      <c r="BI586" s="3421"/>
      <c r="BJ586" s="3419"/>
      <c r="BK586" s="3420"/>
      <c r="BL586" s="3420"/>
      <c r="BM586" s="3420"/>
      <c r="BN586" s="3420"/>
      <c r="BO586" s="3420"/>
      <c r="BP586" s="3420"/>
      <c r="BQ586" s="3421"/>
      <c r="BR586" s="3419"/>
      <c r="BS586" s="3420"/>
      <c r="BT586" s="3420"/>
      <c r="BU586" s="3420"/>
      <c r="BV586" s="3420"/>
      <c r="BW586" s="3420"/>
      <c r="BX586" s="3420"/>
      <c r="BY586" s="3421"/>
      <c r="BZ586" s="3419"/>
      <c r="CA586" s="3420"/>
      <c r="CB586" s="3420"/>
      <c r="CC586" s="3420"/>
      <c r="CD586" s="3420"/>
      <c r="CE586" s="3420"/>
      <c r="CF586" s="3420"/>
      <c r="CG586" s="3421"/>
      <c r="CH586" s="3419"/>
      <c r="CI586" s="3420"/>
      <c r="CJ586" s="3420"/>
      <c r="CK586" s="3420"/>
      <c r="CL586" s="3420"/>
      <c r="CM586" s="3420"/>
      <c r="CN586" s="3420"/>
      <c r="CO586" s="3421"/>
      <c r="CP586" s="3419"/>
      <c r="CQ586" s="3420"/>
      <c r="CR586" s="3420"/>
      <c r="CS586" s="3420"/>
      <c r="CT586" s="3420"/>
      <c r="CU586" s="3420"/>
      <c r="CV586" s="3420"/>
      <c r="CW586" s="3421"/>
      <c r="CX586" s="3419"/>
      <c r="CY586" s="3420"/>
      <c r="CZ586" s="3420"/>
      <c r="DA586" s="3420"/>
      <c r="DB586" s="3420"/>
      <c r="DC586" s="3420"/>
      <c r="DD586" s="3420"/>
      <c r="DE586" s="3421"/>
      <c r="DF586" s="3421"/>
      <c r="DG586" s="3907" t="s">
        <v>730</v>
      </c>
      <c r="DH586" s="3656"/>
      <c r="DI586" s="3908"/>
      <c r="DJ586" s="3908" t="str">
        <f>IF(T586="","",T586)</f>
        <v>Группа потребителей</v>
      </c>
      <c r="DK586" s="3908"/>
      <c r="DL586" s="3908"/>
    </row>
    <row s="18091" customFormat="1" customHeight="1" ht="21">
      <c r="A587" s="3896"/>
      <c r="B587" s="3896"/>
      <c r="C587" s="3896"/>
      <c r="D587" s="3896"/>
      <c r="E587" s="3897"/>
      <c r="F587" s="3897" t="s">
        <v>159</v>
      </c>
      <c r="G587" s="3897"/>
      <c r="H587" s="3897"/>
      <c r="I587" s="3916"/>
      <c r="J587" s="3916"/>
      <c r="K587" s="3910" t="str">
        <f>J586&amp;".1"</f>
        <v>2.15.1.1.1.1.1</v>
      </c>
      <c r="L587" s="3899" t="s">
        <v>731</v>
      </c>
      <c r="M587" s="3647"/>
      <c r="N587" s="3647"/>
      <c r="O587" s="3647"/>
      <c r="P587" s="3912"/>
      <c r="Q587" s="3912"/>
      <c r="R587" s="3917">
        <v>1</v>
      </c>
      <c r="S587" s="3904" t="str">
        <f>$K587</f>
        <v>2.15.1.1.1.1.1</v>
      </c>
      <c r="T587" s="3920" t="s">
        <v>770</v>
      </c>
      <c r="U587" s="3906"/>
      <c r="V587" s="3422"/>
      <c r="W587" s="3423"/>
      <c r="X587" s="3422"/>
      <c r="Y587" s="3424"/>
      <c r="Z587" s="3425"/>
      <c r="AA587" s="2871" t="s">
        <v>61</v>
      </c>
      <c r="AB587" s="3425"/>
      <c r="AC587" s="2871" t="s">
        <v>61</v>
      </c>
      <c r="AD587" s="3422">
        <v>3463.9</v>
      </c>
      <c r="AE587" s="3423"/>
      <c r="AF587" s="3422"/>
      <c r="AG587" s="3424"/>
      <c r="AH587" s="3425">
        <v>45292</v>
      </c>
      <c r="AI587" s="2871" t="s">
        <v>61</v>
      </c>
      <c r="AJ587" s="3425">
        <v>45473</v>
      </c>
      <c r="AK587" s="2871" t="s">
        <v>61</v>
      </c>
      <c r="AL587" s="3422">
        <v>3889.96</v>
      </c>
      <c r="AM587" s="3423"/>
      <c r="AN587" s="3422"/>
      <c r="AO587" s="3424"/>
      <c r="AP587" s="3425">
        <v>45474</v>
      </c>
      <c r="AQ587" s="2871" t="s">
        <v>61</v>
      </c>
      <c r="AR587" s="3425">
        <v>45657</v>
      </c>
      <c r="AS587" s="2871" t="s">
        <v>61</v>
      </c>
      <c r="AT587" s="3422">
        <v>3889.96</v>
      </c>
      <c r="AU587" s="3423"/>
      <c r="AV587" s="3422"/>
      <c r="AW587" s="3424"/>
      <c r="AX587" s="3425">
        <v>45658</v>
      </c>
      <c r="AY587" s="2871" t="s">
        <v>61</v>
      </c>
      <c r="AZ587" s="3425">
        <v>45838</v>
      </c>
      <c r="BA587" s="2871" t="s">
        <v>61</v>
      </c>
      <c r="BB587" s="3422">
        <v>4053.34</v>
      </c>
      <c r="BC587" s="3423"/>
      <c r="BD587" s="3422"/>
      <c r="BE587" s="3424"/>
      <c r="BF587" s="3425">
        <v>45839</v>
      </c>
      <c r="BG587" s="2871" t="s">
        <v>61</v>
      </c>
      <c r="BH587" s="3425">
        <v>46022</v>
      </c>
      <c r="BI587" s="2871" t="s">
        <v>61</v>
      </c>
      <c r="BJ587" s="3422">
        <v>4053.34</v>
      </c>
      <c r="BK587" s="3423"/>
      <c r="BL587" s="3422"/>
      <c r="BM587" s="3424"/>
      <c r="BN587" s="3425">
        <v>46023</v>
      </c>
      <c r="BO587" s="2871" t="s">
        <v>61</v>
      </c>
      <c r="BP587" s="3425">
        <v>46203</v>
      </c>
      <c r="BQ587" s="2871" t="s">
        <v>61</v>
      </c>
      <c r="BR587" s="3422">
        <v>4215.47</v>
      </c>
      <c r="BS587" s="3423"/>
      <c r="BT587" s="3422"/>
      <c r="BU587" s="3424"/>
      <c r="BV587" s="3425">
        <v>46204</v>
      </c>
      <c r="BW587" s="2871" t="s">
        <v>61</v>
      </c>
      <c r="BX587" s="3425">
        <v>46387</v>
      </c>
      <c r="BY587" s="2871" t="s">
        <v>61</v>
      </c>
      <c r="BZ587" s="3422">
        <v>4215.47</v>
      </c>
      <c r="CA587" s="3423"/>
      <c r="CB587" s="3422"/>
      <c r="CC587" s="3424"/>
      <c r="CD587" s="3425">
        <v>46388</v>
      </c>
      <c r="CE587" s="2871" t="s">
        <v>61</v>
      </c>
      <c r="CF587" s="3425">
        <v>46568</v>
      </c>
      <c r="CG587" s="2871" t="s">
        <v>61</v>
      </c>
      <c r="CH587" s="3422">
        <v>4384.09</v>
      </c>
      <c r="CI587" s="3423"/>
      <c r="CJ587" s="3422"/>
      <c r="CK587" s="3424"/>
      <c r="CL587" s="3425">
        <v>46569</v>
      </c>
      <c r="CM587" s="2871" t="s">
        <v>61</v>
      </c>
      <c r="CN587" s="3425">
        <v>46752</v>
      </c>
      <c r="CO587" s="2871" t="s">
        <v>61</v>
      </c>
      <c r="CP587" s="3422">
        <v>4384.09</v>
      </c>
      <c r="CQ587" s="3423"/>
      <c r="CR587" s="3422"/>
      <c r="CS587" s="3424"/>
      <c r="CT587" s="3425">
        <v>46753</v>
      </c>
      <c r="CU587" s="2871" t="s">
        <v>61</v>
      </c>
      <c r="CV587" s="3425">
        <v>46934</v>
      </c>
      <c r="CW587" s="2871" t="s">
        <v>61</v>
      </c>
      <c r="CX587" s="3422">
        <v>4559.45</v>
      </c>
      <c r="CY587" s="3423"/>
      <c r="CZ587" s="3422"/>
      <c r="DA587" s="3424"/>
      <c r="DB587" s="3425">
        <v>46935</v>
      </c>
      <c r="DC587" s="2871" t="s">
        <v>61</v>
      </c>
      <c r="DD587" s="3425">
        <v>47118</v>
      </c>
      <c r="DE587" s="2871" t="s">
        <v>61</v>
      </c>
      <c r="DF587" s="3423"/>
      <c r="DG587" s="3921" t="s">
        <v>732</v>
      </c>
      <c r="DH587" s="3656">
        <f>STRCHECKDATE(V588:DF588)</f>
      </c>
      <c r="DI587" s="3908"/>
      <c r="DJ587" s="3908" t="str">
        <f>IF(T587="","",T587)</f>
        <v>вода</v>
      </c>
      <c r="DK587" s="3908"/>
      <c r="DL587" s="3908"/>
    </row>
    <row s="18092" customFormat="1" customHeight="1" ht="0.75">
      <c r="A588" s="3896"/>
      <c r="B588" s="3896"/>
      <c r="C588" s="3896"/>
      <c r="D588" s="3896"/>
      <c r="E588" s="3897"/>
      <c r="F588" s="3897" t="s">
        <v>159</v>
      </c>
      <c r="G588" s="3897"/>
      <c r="H588" s="3897"/>
      <c r="I588" s="3916"/>
      <c r="J588" s="3916"/>
      <c r="K588" s="3910"/>
      <c r="L588" s="3899"/>
      <c r="M588" s="3647"/>
      <c r="N588" s="3647"/>
      <c r="O588" s="3647"/>
      <c r="P588" s="3912"/>
      <c r="Q588" s="3912"/>
      <c r="R588" s="3917"/>
      <c r="S588" s="3923"/>
      <c r="T588" s="3906"/>
      <c r="U588" s="3906"/>
      <c r="V588" s="3423"/>
      <c r="W588" s="3423"/>
      <c r="X588" s="3423"/>
      <c r="Y588" s="3427" t="str">
        <f>Z587&amp;"-"&amp;AB587</f>
        <v>-</v>
      </c>
      <c r="Z588" s="3428"/>
      <c r="AA588" s="2871"/>
      <c r="AB588" s="3428"/>
      <c r="AC588" s="2871"/>
      <c r="AD588" s="3423"/>
      <c r="AE588" s="3423"/>
      <c r="AF588" s="3423"/>
      <c r="AG588" s="3427" t="str">
        <f>AH587&amp;"-"&amp;AJ587</f>
        <v>45292-45473</v>
      </c>
      <c r="AH588" s="3428"/>
      <c r="AI588" s="2871"/>
      <c r="AJ588" s="3428"/>
      <c r="AK588" s="2871"/>
      <c r="AL588" s="3423"/>
      <c r="AM588" s="3423"/>
      <c r="AN588" s="3423"/>
      <c r="AO588" s="3427" t="str">
        <f>AP587&amp;"-"&amp;AR587</f>
        <v>45474-45657</v>
      </c>
      <c r="AP588" s="3428"/>
      <c r="AQ588" s="2871"/>
      <c r="AR588" s="3428"/>
      <c r="AS588" s="2871"/>
      <c r="AT588" s="3423"/>
      <c r="AU588" s="3423"/>
      <c r="AV588" s="3423"/>
      <c r="AW588" s="3427" t="str">
        <f>AX587&amp;"-"&amp;AZ587</f>
        <v>45658-45838</v>
      </c>
      <c r="AX588" s="3428"/>
      <c r="AY588" s="2871"/>
      <c r="AZ588" s="3428"/>
      <c r="BA588" s="2871"/>
      <c r="BB588" s="3423"/>
      <c r="BC588" s="3423"/>
      <c r="BD588" s="3423"/>
      <c r="BE588" s="3427" t="str">
        <f>BF587&amp;"-"&amp;BH587</f>
        <v>45839-46022</v>
      </c>
      <c r="BF588" s="3428"/>
      <c r="BG588" s="2871"/>
      <c r="BH588" s="3428"/>
      <c r="BI588" s="2871"/>
      <c r="BJ588" s="3423"/>
      <c r="BK588" s="3423"/>
      <c r="BL588" s="3423"/>
      <c r="BM588" s="3427" t="str">
        <f>BN587&amp;"-"&amp;BP587</f>
        <v>46023-46203</v>
      </c>
      <c r="BN588" s="3428"/>
      <c r="BO588" s="2871"/>
      <c r="BP588" s="3428"/>
      <c r="BQ588" s="2871"/>
      <c r="BR588" s="3423"/>
      <c r="BS588" s="3423"/>
      <c r="BT588" s="3423"/>
      <c r="BU588" s="3427" t="str">
        <f>BV587&amp;"-"&amp;BX587</f>
        <v>46204-46387</v>
      </c>
      <c r="BV588" s="3428"/>
      <c r="BW588" s="2871"/>
      <c r="BX588" s="3428"/>
      <c r="BY588" s="2871"/>
      <c r="BZ588" s="3423"/>
      <c r="CA588" s="3423"/>
      <c r="CB588" s="3423"/>
      <c r="CC588" s="3427" t="str">
        <f>CD587&amp;"-"&amp;CF587</f>
        <v>46388-46568</v>
      </c>
      <c r="CD588" s="3428"/>
      <c r="CE588" s="2871"/>
      <c r="CF588" s="3428"/>
      <c r="CG588" s="2871"/>
      <c r="CH588" s="3423"/>
      <c r="CI588" s="3423"/>
      <c r="CJ588" s="3423"/>
      <c r="CK588" s="3427" t="str">
        <f>CL587&amp;"-"&amp;CN587</f>
        <v>46569-46752</v>
      </c>
      <c r="CL588" s="3428"/>
      <c r="CM588" s="2871"/>
      <c r="CN588" s="3428"/>
      <c r="CO588" s="2871"/>
      <c r="CP588" s="3423"/>
      <c r="CQ588" s="3423"/>
      <c r="CR588" s="3423"/>
      <c r="CS588" s="3427" t="str">
        <f>CT587&amp;"-"&amp;CV587</f>
        <v>46753-46934</v>
      </c>
      <c r="CT588" s="3428"/>
      <c r="CU588" s="2871"/>
      <c r="CV588" s="3428"/>
      <c r="CW588" s="2871"/>
      <c r="CX588" s="3423"/>
      <c r="CY588" s="3423"/>
      <c r="CZ588" s="3423"/>
      <c r="DA588" s="3427" t="str">
        <f>DB587&amp;"-"&amp;DD587</f>
        <v>46935-47118</v>
      </c>
      <c r="DB588" s="3428"/>
      <c r="DC588" s="2871"/>
      <c r="DD588" s="3428"/>
      <c r="DE588" s="2871"/>
      <c r="DF588" s="3423"/>
      <c r="DG588" s="3924"/>
      <c r="DH588" s="3656"/>
      <c r="DI588" s="3908"/>
      <c r="DJ588" s="3908" t="str">
        <f>IF(T588="","",T588)</f>
        <v/>
      </c>
      <c r="DK588" s="3908"/>
      <c r="DL588" s="3908"/>
    </row>
    <row s="18093" customFormat="1" customHeight="1" ht="15">
      <c r="A589" s="3896"/>
      <c r="B589" s="3896"/>
      <c r="C589" s="3896"/>
      <c r="D589" s="3896"/>
      <c r="E589" s="3897"/>
      <c r="F589" s="3897" t="s">
        <v>159</v>
      </c>
      <c r="G589" s="3897"/>
      <c r="H589" s="3897"/>
      <c r="I589" s="3916"/>
      <c r="J589" s="3910"/>
      <c r="K589" s="3896"/>
      <c r="L589" s="3899"/>
      <c r="M589" s="3647"/>
      <c r="N589" s="3647"/>
      <c r="O589" s="3911"/>
      <c r="P589" s="3912"/>
      <c r="Q589" s="3912"/>
      <c r="R589" s="3913"/>
      <c r="S589" s="18094"/>
      <c r="T589" s="18095" t="s">
        <v>733</v>
      </c>
      <c r="U589" s="18096"/>
      <c r="V589" s="18097"/>
      <c r="W589" s="18098"/>
      <c r="X589" s="18099"/>
      <c r="Y589" s="18100"/>
      <c r="Z589" s="18101"/>
      <c r="AA589" s="18102"/>
      <c r="AB589" s="18103"/>
      <c r="AC589" s="18104"/>
      <c r="AD589" s="18105"/>
      <c r="AE589" s="18106"/>
      <c r="AF589" s="18107"/>
      <c r="AG589" s="18108"/>
      <c r="AH589" s="18109"/>
      <c r="AI589" s="18110"/>
      <c r="AJ589" s="18111"/>
      <c r="AK589" s="18112"/>
      <c r="AL589" s="18113"/>
      <c r="AM589" s="18114"/>
      <c r="AN589" s="18115"/>
      <c r="AO589" s="18116"/>
      <c r="AP589" s="18117"/>
      <c r="AQ589" s="18118"/>
      <c r="AR589" s="18119"/>
      <c r="AS589" s="18120"/>
      <c r="AT589" s="18121"/>
      <c r="AU589" s="18122"/>
      <c r="AV589" s="18123"/>
      <c r="AW589" s="18124"/>
      <c r="AX589" s="18125"/>
      <c r="AY589" s="18126"/>
      <c r="AZ589" s="18127"/>
      <c r="BA589" s="18128"/>
      <c r="BB589" s="18129"/>
      <c r="BC589" s="18130"/>
      <c r="BD589" s="18131"/>
      <c r="BE589" s="18132"/>
      <c r="BF589" s="18133"/>
      <c r="BG589" s="18134"/>
      <c r="BH589" s="18135"/>
      <c r="BI589" s="18136"/>
      <c r="BJ589" s="18137"/>
      <c r="BK589" s="18138"/>
      <c r="BL589" s="18139"/>
      <c r="BM589" s="18140"/>
      <c r="BN589" s="18141"/>
      <c r="BO589" s="18142"/>
      <c r="BP589" s="18143"/>
      <c r="BQ589" s="18144"/>
      <c r="BR589" s="18145"/>
      <c r="BS589" s="18146"/>
      <c r="BT589" s="18147"/>
      <c r="BU589" s="18148"/>
      <c r="BV589" s="18149"/>
      <c r="BW589" s="18150"/>
      <c r="BX589" s="18151"/>
      <c r="BY589" s="18152"/>
      <c r="BZ589" s="18153"/>
      <c r="CA589" s="18154"/>
      <c r="CB589" s="18155"/>
      <c r="CC589" s="18156"/>
      <c r="CD589" s="18157"/>
      <c r="CE589" s="18158"/>
      <c r="CF589" s="18159"/>
      <c r="CG589" s="18160"/>
      <c r="CH589" s="18161"/>
      <c r="CI589" s="18162"/>
      <c r="CJ589" s="18163"/>
      <c r="CK589" s="18164"/>
      <c r="CL589" s="18165"/>
      <c r="CM589" s="18166"/>
      <c r="CN589" s="18167"/>
      <c r="CO589" s="18168"/>
      <c r="CP589" s="18169"/>
      <c r="CQ589" s="18170"/>
      <c r="CR589" s="18171"/>
      <c r="CS589" s="18172"/>
      <c r="CT589" s="18173"/>
      <c r="CU589" s="18174"/>
      <c r="CV589" s="18175"/>
      <c r="CW589" s="18176"/>
      <c r="CX589" s="18177"/>
      <c r="CY589" s="18178"/>
      <c r="CZ589" s="18179"/>
      <c r="DA589" s="18180"/>
      <c r="DB589" s="18181"/>
      <c r="DC589" s="18182"/>
      <c r="DD589" s="18183"/>
      <c r="DE589" s="18184"/>
      <c r="DF589" s="18185"/>
      <c r="DG589" s="4018"/>
      <c r="DH589" s="3656"/>
      <c r="DI589" s="3908"/>
      <c r="DJ589" s="3908" t="str">
        <f>IF(T589="","",T589)</f>
        <v>Добавить вид теплоносителя (параметры теплоносителя)</v>
      </c>
      <c r="DK589" s="3908"/>
      <c r="DL589" s="3908"/>
    </row>
    <row s="18186" customFormat="1" customHeight="1" ht="15">
      <c r="A590" s="3896"/>
      <c r="B590" s="3896"/>
      <c r="C590" s="3896"/>
      <c r="D590" s="3896"/>
      <c r="E590" s="3897"/>
      <c r="F590" s="3897" t="s">
        <v>159</v>
      </c>
      <c r="G590" s="3897"/>
      <c r="H590" s="3897"/>
      <c r="I590" s="3910"/>
      <c r="J590" s="3896"/>
      <c r="K590" s="3896"/>
      <c r="L590" s="3899"/>
      <c r="M590" s="3647"/>
      <c r="N590" s="3911"/>
      <c r="O590" s="3911"/>
      <c r="P590" s="3912"/>
      <c r="Q590" s="3912"/>
      <c r="R590" s="3913"/>
      <c r="S590" s="18187"/>
      <c r="T590" s="18188" t="s">
        <v>734</v>
      </c>
      <c r="U590" s="18189"/>
      <c r="V590" s="18190"/>
      <c r="W590" s="18191"/>
      <c r="X590" s="18192"/>
      <c r="Y590" s="18193"/>
      <c r="Z590" s="18194"/>
      <c r="AA590" s="18195"/>
      <c r="AB590" s="18196"/>
      <c r="AC590" s="18197"/>
      <c r="AD590" s="18198"/>
      <c r="AE590" s="18199"/>
      <c r="AF590" s="18200"/>
      <c r="AG590" s="18201"/>
      <c r="AH590" s="18202"/>
      <c r="AI590" s="18203"/>
      <c r="AJ590" s="18204"/>
      <c r="AK590" s="18205"/>
      <c r="AL590" s="18206"/>
      <c r="AM590" s="18207"/>
      <c r="AN590" s="18208"/>
      <c r="AO590" s="18209"/>
      <c r="AP590" s="18210"/>
      <c r="AQ590" s="18211"/>
      <c r="AR590" s="18212"/>
      <c r="AS590" s="18213"/>
      <c r="AT590" s="18214"/>
      <c r="AU590" s="18215"/>
      <c r="AV590" s="18216"/>
      <c r="AW590" s="18217"/>
      <c r="AX590" s="18218"/>
      <c r="AY590" s="18219"/>
      <c r="AZ590" s="18220"/>
      <c r="BA590" s="18221"/>
      <c r="BB590" s="18222"/>
      <c r="BC590" s="18223"/>
      <c r="BD590" s="18224"/>
      <c r="BE590" s="18225"/>
      <c r="BF590" s="18226"/>
      <c r="BG590" s="18227"/>
      <c r="BH590" s="18228"/>
      <c r="BI590" s="18229"/>
      <c r="BJ590" s="18230"/>
      <c r="BK590" s="18231"/>
      <c r="BL590" s="18232"/>
      <c r="BM590" s="18233"/>
      <c r="BN590" s="18234"/>
      <c r="BO590" s="18235"/>
      <c r="BP590" s="18236"/>
      <c r="BQ590" s="18237"/>
      <c r="BR590" s="18238"/>
      <c r="BS590" s="18239"/>
      <c r="BT590" s="18240"/>
      <c r="BU590" s="18241"/>
      <c r="BV590" s="18242"/>
      <c r="BW590" s="18243"/>
      <c r="BX590" s="18244"/>
      <c r="BY590" s="18245"/>
      <c r="BZ590" s="18246"/>
      <c r="CA590" s="18247"/>
      <c r="CB590" s="18248"/>
      <c r="CC590" s="18249"/>
      <c r="CD590" s="18250"/>
      <c r="CE590" s="18251"/>
      <c r="CF590" s="18252"/>
      <c r="CG590" s="18253"/>
      <c r="CH590" s="18254"/>
      <c r="CI590" s="18255"/>
      <c r="CJ590" s="18256"/>
      <c r="CK590" s="18257"/>
      <c r="CL590" s="18258"/>
      <c r="CM590" s="18259"/>
      <c r="CN590" s="18260"/>
      <c r="CO590" s="18261"/>
      <c r="CP590" s="18262"/>
      <c r="CQ590" s="18263"/>
      <c r="CR590" s="18264"/>
      <c r="CS590" s="18265"/>
      <c r="CT590" s="18266"/>
      <c r="CU590" s="18267"/>
      <c r="CV590" s="18268"/>
      <c r="CW590" s="18269"/>
      <c r="CX590" s="18270"/>
      <c r="CY590" s="18271"/>
      <c r="CZ590" s="18272"/>
      <c r="DA590" s="18273"/>
      <c r="DB590" s="18274"/>
      <c r="DC590" s="18275"/>
      <c r="DD590" s="18276"/>
      <c r="DE590" s="18277"/>
      <c r="DF590" s="18278"/>
      <c r="DG590" s="18279"/>
      <c r="DH590" s="3656"/>
      <c r="DI590" s="3908"/>
      <c r="DJ590" s="3908" t="str">
        <f>IF(T590="","",T590)</f>
        <v>Добавить группу потребителей</v>
      </c>
      <c r="DK590" s="3908"/>
      <c r="DL590" s="3908"/>
    </row>
    <row s="18280" customFormat="1" customHeight="1" ht="14.25">
      <c r="A591" s="3896"/>
      <c r="B591" s="3896"/>
      <c r="C591" s="3896"/>
      <c r="D591" s="3896"/>
      <c r="E591" s="3897"/>
      <c r="F591" s="3897" t="s">
        <v>159</v>
      </c>
      <c r="G591" s="3897"/>
      <c r="H591" s="3898"/>
      <c r="I591" s="3896"/>
      <c r="J591" s="3896"/>
      <c r="K591" s="3896"/>
      <c r="L591" s="3899"/>
      <c r="M591" s="3900"/>
      <c r="N591" s="3900"/>
      <c r="O591" s="3647"/>
      <c r="P591" s="4114"/>
      <c r="Q591" s="4115"/>
      <c r="R591" s="4116"/>
      <c r="S591" s="18281"/>
      <c r="T591" s="18282" t="s">
        <v>735</v>
      </c>
      <c r="U591" s="18283"/>
      <c r="V591" s="18284"/>
      <c r="W591" s="18285"/>
      <c r="X591" s="18286"/>
      <c r="Y591" s="18287"/>
      <c r="Z591" s="18288"/>
      <c r="AA591" s="18289"/>
      <c r="AB591" s="18290"/>
      <c r="AC591" s="18291"/>
      <c r="AD591" s="18292"/>
      <c r="AE591" s="18293"/>
      <c r="AF591" s="18294"/>
      <c r="AG591" s="18295"/>
      <c r="AH591" s="18296"/>
      <c r="AI591" s="18297"/>
      <c r="AJ591" s="18298"/>
      <c r="AK591" s="18299"/>
      <c r="AL591" s="18300"/>
      <c r="AM591" s="18301"/>
      <c r="AN591" s="18302"/>
      <c r="AO591" s="18303"/>
      <c r="AP591" s="18304"/>
      <c r="AQ591" s="18305"/>
      <c r="AR591" s="18306"/>
      <c r="AS591" s="18307"/>
      <c r="AT591" s="18308"/>
      <c r="AU591" s="18309"/>
      <c r="AV591" s="18310"/>
      <c r="AW591" s="18311"/>
      <c r="AX591" s="18312"/>
      <c r="AY591" s="18313"/>
      <c r="AZ591" s="18314"/>
      <c r="BA591" s="18315"/>
      <c r="BB591" s="18316"/>
      <c r="BC591" s="18317"/>
      <c r="BD591" s="18318"/>
      <c r="BE591" s="18319"/>
      <c r="BF591" s="18320"/>
      <c r="BG591" s="18321"/>
      <c r="BH591" s="18322"/>
      <c r="BI591" s="18323"/>
      <c r="BJ591" s="18324"/>
      <c r="BK591" s="18325"/>
      <c r="BL591" s="18326"/>
      <c r="BM591" s="18327"/>
      <c r="BN591" s="18328"/>
      <c r="BO591" s="18329"/>
      <c r="BP591" s="18330"/>
      <c r="BQ591" s="18331"/>
      <c r="BR591" s="18332"/>
      <c r="BS591" s="18333"/>
      <c r="BT591" s="18334"/>
      <c r="BU591" s="18335"/>
      <c r="BV591" s="18336"/>
      <c r="BW591" s="18337"/>
      <c r="BX591" s="18338"/>
      <c r="BY591" s="18339"/>
      <c r="BZ591" s="18340"/>
      <c r="CA591" s="18341"/>
      <c r="CB591" s="18342"/>
      <c r="CC591" s="18343"/>
      <c r="CD591" s="18344"/>
      <c r="CE591" s="18345"/>
      <c r="CF591" s="18346"/>
      <c r="CG591" s="18347"/>
      <c r="CH591" s="18348"/>
      <c r="CI591" s="18349"/>
      <c r="CJ591" s="18350"/>
      <c r="CK591" s="18351"/>
      <c r="CL591" s="18352"/>
      <c r="CM591" s="18353"/>
      <c r="CN591" s="18354"/>
      <c r="CO591" s="18355"/>
      <c r="CP591" s="18356"/>
      <c r="CQ591" s="18357"/>
      <c r="CR591" s="18358"/>
      <c r="CS591" s="18359"/>
      <c r="CT591" s="18360"/>
      <c r="CU591" s="18361"/>
      <c r="CV591" s="18362"/>
      <c r="CW591" s="18363"/>
      <c r="CX591" s="18364"/>
      <c r="CY591" s="18365"/>
      <c r="CZ591" s="18366"/>
      <c r="DA591" s="18367"/>
      <c r="DB591" s="18368"/>
      <c r="DC591" s="18369"/>
      <c r="DD591" s="18370"/>
      <c r="DE591" s="18371"/>
      <c r="DF591" s="18372"/>
      <c r="DG591" s="18373"/>
      <c r="DH591" s="3656"/>
      <c r="DI591" s="3908"/>
      <c r="DJ591" s="3908" t="str">
        <f>IF(T591="","",T591)</f>
        <v>Добавить схему подключения</v>
      </c>
      <c r="DK591" s="3908"/>
      <c r="DL591" s="3908"/>
    </row>
    <row s="18374" customFormat="1" customHeight="1" ht="0.75">
      <c r="A592" s="4502"/>
      <c r="B592" s="4502"/>
      <c r="C592" s="4502"/>
      <c r="D592" s="4502"/>
      <c r="E592" s="3897"/>
      <c r="F592" s="3897" t="s">
        <v>159</v>
      </c>
      <c r="G592" s="3898"/>
      <c r="H592" s="4502"/>
      <c r="I592" s="4502"/>
      <c r="J592" s="4502"/>
      <c r="K592" s="4502"/>
      <c r="L592" s="4503"/>
      <c r="M592" s="4504"/>
      <c r="N592" s="4504"/>
      <c r="O592" s="3656"/>
      <c r="P592" s="4505"/>
      <c r="Q592" s="4506"/>
      <c r="R592" s="4505"/>
      <c r="S592" s="4507"/>
      <c r="T592" s="4508" t="s">
        <v>250</v>
      </c>
      <c r="U592" s="3645"/>
      <c r="V592" s="3645"/>
      <c r="W592" s="3645"/>
      <c r="X592" s="3645"/>
      <c r="Y592" s="3645"/>
      <c r="Z592" s="3645"/>
      <c r="AA592" s="3645"/>
      <c r="AB592" s="3645"/>
      <c r="AC592" s="3645"/>
      <c r="AD592" s="3645"/>
      <c r="AE592" s="3645"/>
      <c r="AF592" s="3645"/>
      <c r="AG592" s="3645"/>
      <c r="AH592" s="3645"/>
      <c r="AI592" s="3645"/>
      <c r="AJ592" s="3645"/>
      <c r="AK592" s="3645"/>
      <c r="AL592" s="3645"/>
      <c r="AM592" s="3645"/>
      <c r="AN592" s="3645"/>
      <c r="AO592" s="3645"/>
      <c r="AP592" s="3645"/>
      <c r="AQ592" s="3645"/>
      <c r="AR592" s="3645"/>
      <c r="AS592" s="3645"/>
      <c r="AT592" s="3645"/>
      <c r="AU592" s="3645"/>
      <c r="AV592" s="3645"/>
      <c r="AW592" s="3645"/>
      <c r="AX592" s="3645"/>
      <c r="AY592" s="3645"/>
      <c r="AZ592" s="3645"/>
      <c r="BA592" s="3645"/>
      <c r="BB592" s="3645"/>
      <c r="BC592" s="3645"/>
      <c r="BD592" s="3645"/>
      <c r="BE592" s="3645"/>
      <c r="BF592" s="3645"/>
      <c r="BG592" s="3645"/>
      <c r="BH592" s="3645"/>
      <c r="BI592" s="3645"/>
      <c r="BJ592" s="3645"/>
      <c r="BK592" s="3645"/>
      <c r="BL592" s="3645"/>
      <c r="BM592" s="3645"/>
      <c r="BN592" s="3645"/>
      <c r="BO592" s="3645"/>
      <c r="BP592" s="3645"/>
      <c r="BQ592" s="3645"/>
      <c r="BR592" s="3645"/>
      <c r="BS592" s="3645"/>
      <c r="BT592" s="3645"/>
      <c r="BU592" s="3645"/>
      <c r="BV592" s="3645"/>
      <c r="BW592" s="3645"/>
      <c r="BX592" s="3645"/>
      <c r="BY592" s="3645"/>
      <c r="BZ592" s="3645"/>
      <c r="CA592" s="3645"/>
      <c r="CB592" s="3645"/>
      <c r="CC592" s="3645"/>
      <c r="CD592" s="3645"/>
      <c r="CE592" s="3645"/>
      <c r="CF592" s="3645"/>
      <c r="CG592" s="3645"/>
      <c r="CH592" s="3645"/>
      <c r="CI592" s="3645"/>
      <c r="CJ592" s="3645"/>
      <c r="CK592" s="3645"/>
      <c r="CL592" s="3645"/>
      <c r="CM592" s="3645"/>
      <c r="CN592" s="3645"/>
      <c r="CO592" s="3645"/>
      <c r="CP592" s="3645"/>
      <c r="CQ592" s="3645"/>
      <c r="CR592" s="3645"/>
      <c r="CS592" s="3645"/>
      <c r="CT592" s="3645"/>
      <c r="CU592" s="3645"/>
      <c r="CV592" s="3645"/>
      <c r="CW592" s="3645"/>
      <c r="CX592" s="3645"/>
      <c r="CY592" s="3645"/>
      <c r="CZ592" s="3645"/>
      <c r="DA592" s="3645"/>
      <c r="DB592" s="3645"/>
      <c r="DC592" s="3645"/>
      <c r="DD592" s="3645"/>
      <c r="DE592" s="3645"/>
      <c r="DF592" s="3645"/>
      <c r="DG592" s="3645"/>
      <c r="DH592" s="3656"/>
      <c r="DI592" s="3908"/>
      <c r="DJ592" s="3908" t="str">
        <f>IF(T592="","",T592)</f>
        <v>Добавить источник для дифференциации</v>
      </c>
      <c r="DK592" s="3908"/>
      <c r="DL592" s="3908"/>
    </row>
    <row s="18375" customFormat="1" customHeight="1" ht="0.75">
      <c r="A593" s="4502"/>
      <c r="B593" s="4502"/>
      <c r="C593" s="4502"/>
      <c r="D593" s="4502"/>
      <c r="E593" s="3897"/>
      <c r="F593" s="3898" t="s">
        <v>159</v>
      </c>
      <c r="G593" s="4502"/>
      <c r="H593" s="4502"/>
      <c r="I593" s="4502"/>
      <c r="J593" s="4502"/>
      <c r="K593" s="4502"/>
      <c r="L593" s="4503"/>
      <c r="M593" s="4510"/>
      <c r="N593" s="4510"/>
      <c r="O593" s="3656"/>
      <c r="P593" s="4505"/>
      <c r="Q593" s="4506"/>
      <c r="R593" s="4505"/>
      <c r="S593" s="4511"/>
      <c r="T593" s="4512" t="s">
        <v>251</v>
      </c>
      <c r="U593" s="3646"/>
      <c r="V593" s="3646"/>
      <c r="W593" s="3646"/>
      <c r="X593" s="3646"/>
      <c r="Y593" s="3646"/>
      <c r="Z593" s="3646"/>
      <c r="AA593" s="3646"/>
      <c r="AB593" s="3646"/>
      <c r="AC593" s="3646"/>
      <c r="AD593" s="3646"/>
      <c r="AE593" s="3646"/>
      <c r="AF593" s="3646"/>
      <c r="AG593" s="3646"/>
      <c r="AH593" s="3646"/>
      <c r="AI593" s="3646"/>
      <c r="AJ593" s="3646"/>
      <c r="AK593" s="3646"/>
      <c r="AL593" s="3646"/>
      <c r="AM593" s="3646"/>
      <c r="AN593" s="3646"/>
      <c r="AO593" s="3646"/>
      <c r="AP593" s="3646"/>
      <c r="AQ593" s="3646"/>
      <c r="AR593" s="3646"/>
      <c r="AS593" s="3646"/>
      <c r="AT593" s="3646"/>
      <c r="AU593" s="3646"/>
      <c r="AV593" s="3646"/>
      <c r="AW593" s="3646"/>
      <c r="AX593" s="3646"/>
      <c r="AY593" s="3646"/>
      <c r="AZ593" s="3646"/>
      <c r="BA593" s="3646"/>
      <c r="BB593" s="3646"/>
      <c r="BC593" s="3646"/>
      <c r="BD593" s="3646"/>
      <c r="BE593" s="3646"/>
      <c r="BF593" s="3646"/>
      <c r="BG593" s="3646"/>
      <c r="BH593" s="3646"/>
      <c r="BI593" s="3646"/>
      <c r="BJ593" s="3646"/>
      <c r="BK593" s="3646"/>
      <c r="BL593" s="3646"/>
      <c r="BM593" s="3646"/>
      <c r="BN593" s="3646"/>
      <c r="BO593" s="3646"/>
      <c r="BP593" s="3646"/>
      <c r="BQ593" s="3646"/>
      <c r="BR593" s="3646"/>
      <c r="BS593" s="3646"/>
      <c r="BT593" s="3646"/>
      <c r="BU593" s="3646"/>
      <c r="BV593" s="3646"/>
      <c r="BW593" s="3646"/>
      <c r="BX593" s="3646"/>
      <c r="BY593" s="3646"/>
      <c r="BZ593" s="3646"/>
      <c r="CA593" s="3646"/>
      <c r="CB593" s="3646"/>
      <c r="CC593" s="3646"/>
      <c r="CD593" s="3646"/>
      <c r="CE593" s="3646"/>
      <c r="CF593" s="3646"/>
      <c r="CG593" s="3646"/>
      <c r="CH593" s="3646"/>
      <c r="CI593" s="3646"/>
      <c r="CJ593" s="3646"/>
      <c r="CK593" s="3646"/>
      <c r="CL593" s="3646"/>
      <c r="CM593" s="3646"/>
      <c r="CN593" s="3646"/>
      <c r="CO593" s="3646"/>
      <c r="CP593" s="3646"/>
      <c r="CQ593" s="3646"/>
      <c r="CR593" s="3646"/>
      <c r="CS593" s="3646"/>
      <c r="CT593" s="3646"/>
      <c r="CU593" s="3646"/>
      <c r="CV593" s="3646"/>
      <c r="CW593" s="3646"/>
      <c r="CX593" s="3646"/>
      <c r="CY593" s="3646"/>
      <c r="CZ593" s="3646"/>
      <c r="DA593" s="3646"/>
      <c r="DB593" s="3646"/>
      <c r="DC593" s="3646"/>
      <c r="DD593" s="3646"/>
      <c r="DE593" s="3646"/>
      <c r="DF593" s="3646"/>
      <c r="DG593" s="3646"/>
      <c r="DH593" s="3656"/>
      <c r="DI593" s="3908"/>
      <c r="DJ593" s="3908" t="str">
        <f>IF(T593="","",T593)</f>
        <v>Добавить централизованную систему для дифференциации</v>
      </c>
      <c r="DK593" s="3908"/>
      <c r="DL593" s="3908"/>
    </row>
    <row s="18376" customFormat="1" customHeight="1" ht="21">
      <c r="A594" s="3896"/>
      <c r="B594" s="3896" t="s">
        <v>393</v>
      </c>
      <c r="C594" s="3896"/>
      <c r="D594" s="3896"/>
      <c r="E594" s="3897"/>
      <c r="F594" s="3898" t="s">
        <v>169</v>
      </c>
      <c r="G594" s="3896"/>
      <c r="H594" s="3896"/>
      <c r="I594" s="3896"/>
      <c r="J594" s="3896"/>
      <c r="K594" s="3896"/>
      <c r="L594" s="3899"/>
      <c r="M594" s="3900"/>
      <c r="N594" s="3900"/>
      <c r="O594" s="3900"/>
      <c r="P594" s="4211"/>
      <c r="Q594" s="3902"/>
      <c r="R594" s="3903"/>
      <c r="S594" s="3904" t="str">
        <f>INDEX(PT_DIFFERENTIATION_NUM_TER,MATCH(B594,PT_DIFFERENTIATION_TER_ID,0))</f>
        <v>2.16</v>
      </c>
      <c r="T594" s="4212" t="s">
        <v>719</v>
      </c>
      <c r="U594" s="3906"/>
      <c r="V594" s="3414"/>
      <c r="W594" s="3415"/>
      <c r="X594" s="3415"/>
      <c r="Y594" s="3415"/>
      <c r="Z594" s="3415"/>
      <c r="AA594" s="3415"/>
      <c r="AB594" s="3415"/>
      <c r="AC594" s="3416"/>
      <c r="AD594" s="3414" t="str">
        <f>INDEX(PT_DIFFERENTIATION_TER,MATCH(B594,PT_DIFFERENTIATION_TER_ID,0))</f>
        <v>Территория 16</v>
      </c>
      <c r="AE594" s="3415"/>
      <c r="AF594" s="3415"/>
      <c r="AG594" s="3415"/>
      <c r="AH594" s="3415"/>
      <c r="AI594" s="3415"/>
      <c r="AJ594" s="3415"/>
      <c r="AK594" s="3415"/>
      <c r="AL594" s="3414"/>
      <c r="AM594" s="3415"/>
      <c r="AN594" s="3415"/>
      <c r="AO594" s="3415"/>
      <c r="AP594" s="3415"/>
      <c r="AQ594" s="3415"/>
      <c r="AR594" s="3415"/>
      <c r="AS594" s="3416"/>
      <c r="AT594" s="3414"/>
      <c r="AU594" s="3415"/>
      <c r="AV594" s="3415"/>
      <c r="AW594" s="3415"/>
      <c r="AX594" s="3415"/>
      <c r="AY594" s="3415"/>
      <c r="AZ594" s="3415"/>
      <c r="BA594" s="3416"/>
      <c r="BB594" s="3414"/>
      <c r="BC594" s="3415"/>
      <c r="BD594" s="3415"/>
      <c r="BE594" s="3415"/>
      <c r="BF594" s="3415"/>
      <c r="BG594" s="3415"/>
      <c r="BH594" s="3415"/>
      <c r="BI594" s="3416"/>
      <c r="BJ594" s="3414"/>
      <c r="BK594" s="3415"/>
      <c r="BL594" s="3415"/>
      <c r="BM594" s="3415"/>
      <c r="BN594" s="3415"/>
      <c r="BO594" s="3415"/>
      <c r="BP594" s="3415"/>
      <c r="BQ594" s="3416"/>
      <c r="BR594" s="3414"/>
      <c r="BS594" s="3415"/>
      <c r="BT594" s="3415"/>
      <c r="BU594" s="3415"/>
      <c r="BV594" s="3415"/>
      <c r="BW594" s="3415"/>
      <c r="BX594" s="3415"/>
      <c r="BY594" s="3416"/>
      <c r="BZ594" s="3414"/>
      <c r="CA594" s="3415"/>
      <c r="CB594" s="3415"/>
      <c r="CC594" s="3415"/>
      <c r="CD594" s="3415"/>
      <c r="CE594" s="3415"/>
      <c r="CF594" s="3415"/>
      <c r="CG594" s="3416"/>
      <c r="CH594" s="3414"/>
      <c r="CI594" s="3415"/>
      <c r="CJ594" s="3415"/>
      <c r="CK594" s="3415"/>
      <c r="CL594" s="3415"/>
      <c r="CM594" s="3415"/>
      <c r="CN594" s="3415"/>
      <c r="CO594" s="3416"/>
      <c r="CP594" s="3414"/>
      <c r="CQ594" s="3415"/>
      <c r="CR594" s="3415"/>
      <c r="CS594" s="3415"/>
      <c r="CT594" s="3415"/>
      <c r="CU594" s="3415"/>
      <c r="CV594" s="3415"/>
      <c r="CW594" s="3416"/>
      <c r="CX594" s="3414"/>
      <c r="CY594" s="3415"/>
      <c r="CZ594" s="3415"/>
      <c r="DA594" s="3415"/>
      <c r="DB594" s="3415"/>
      <c r="DC594" s="3415"/>
      <c r="DD594" s="3415"/>
      <c r="DE594" s="3416"/>
      <c r="DF594" s="3416"/>
      <c r="DG594" s="3907" t="s">
        <v>720</v>
      </c>
      <c r="DH594" s="3656"/>
      <c r="DI594" s="3908"/>
      <c r="DJ594" s="3908" t="str">
        <f>IF(T594="","",T594)</f>
        <v>Территория действия тарифа</v>
      </c>
      <c r="DK594" s="3908"/>
      <c r="DL594" s="3908"/>
    </row>
    <row s="18377" customFormat="1" customHeight="1" ht="23.25">
      <c r="A595" s="3896"/>
      <c r="B595" s="3896"/>
      <c r="C595" s="3896" t="s">
        <v>394</v>
      </c>
      <c r="D595" s="3896"/>
      <c r="E595" s="3897"/>
      <c r="F595" s="3897" t="s">
        <v>163</v>
      </c>
      <c r="G595" s="3898">
        <v>1</v>
      </c>
      <c r="H595" s="3896"/>
      <c r="I595" s="3896"/>
      <c r="J595" s="3896"/>
      <c r="K595" s="3896"/>
      <c r="L595" s="3899"/>
      <c r="M595" s="3900"/>
      <c r="N595" s="3900"/>
      <c r="O595" s="3900"/>
      <c r="P595" s="3901"/>
      <c r="Q595" s="3902"/>
      <c r="R595" s="3903"/>
      <c r="S595" s="3904" t="str">
        <f>INDEX(PT_DIFFERENTIATION_NUM_CS,MATCH(C595,PT_DIFFERENTIATION_CS_ID,0))</f>
        <v>2.16.1</v>
      </c>
      <c r="T595" s="4214" t="s">
        <v>721</v>
      </c>
      <c r="U595" s="3906"/>
      <c r="V595" s="3414"/>
      <c r="W595" s="3415"/>
      <c r="X595" s="3415"/>
      <c r="Y595" s="3415"/>
      <c r="Z595" s="3415"/>
      <c r="AA595" s="3415"/>
      <c r="AB595" s="3415"/>
      <c r="AC595" s="3416"/>
      <c r="AD595" s="3414" t="str">
        <f>INDEX(PT_DIFFERENTIATION_CS,MATCH(C595,PT_DIFFERENTIATION_CS_ID,0))</f>
        <v>без дифференциации</v>
      </c>
      <c r="AE595" s="3415"/>
      <c r="AF595" s="3415"/>
      <c r="AG595" s="3415"/>
      <c r="AH595" s="3415"/>
      <c r="AI595" s="3415"/>
      <c r="AJ595" s="3415"/>
      <c r="AK595" s="3415"/>
      <c r="AL595" s="3414"/>
      <c r="AM595" s="3415"/>
      <c r="AN595" s="3415"/>
      <c r="AO595" s="3415"/>
      <c r="AP595" s="3415"/>
      <c r="AQ595" s="3415"/>
      <c r="AR595" s="3415"/>
      <c r="AS595" s="3416"/>
      <c r="AT595" s="3414"/>
      <c r="AU595" s="3415"/>
      <c r="AV595" s="3415"/>
      <c r="AW595" s="3415"/>
      <c r="AX595" s="3415"/>
      <c r="AY595" s="3415"/>
      <c r="AZ595" s="3415"/>
      <c r="BA595" s="3416"/>
      <c r="BB595" s="3414"/>
      <c r="BC595" s="3415"/>
      <c r="BD595" s="3415"/>
      <c r="BE595" s="3415"/>
      <c r="BF595" s="3415"/>
      <c r="BG595" s="3415"/>
      <c r="BH595" s="3415"/>
      <c r="BI595" s="3416"/>
      <c r="BJ595" s="3414"/>
      <c r="BK595" s="3415"/>
      <c r="BL595" s="3415"/>
      <c r="BM595" s="3415"/>
      <c r="BN595" s="3415"/>
      <c r="BO595" s="3415"/>
      <c r="BP595" s="3415"/>
      <c r="BQ595" s="3416"/>
      <c r="BR595" s="3414"/>
      <c r="BS595" s="3415"/>
      <c r="BT595" s="3415"/>
      <c r="BU595" s="3415"/>
      <c r="BV595" s="3415"/>
      <c r="BW595" s="3415"/>
      <c r="BX595" s="3415"/>
      <c r="BY595" s="3416"/>
      <c r="BZ595" s="3414"/>
      <c r="CA595" s="3415"/>
      <c r="CB595" s="3415"/>
      <c r="CC595" s="3415"/>
      <c r="CD595" s="3415"/>
      <c r="CE595" s="3415"/>
      <c r="CF595" s="3415"/>
      <c r="CG595" s="3416"/>
      <c r="CH595" s="3414"/>
      <c r="CI595" s="3415"/>
      <c r="CJ595" s="3415"/>
      <c r="CK595" s="3415"/>
      <c r="CL595" s="3415"/>
      <c r="CM595" s="3415"/>
      <c r="CN595" s="3415"/>
      <c r="CO595" s="3416"/>
      <c r="CP595" s="3414"/>
      <c r="CQ595" s="3415"/>
      <c r="CR595" s="3415"/>
      <c r="CS595" s="3415"/>
      <c r="CT595" s="3415"/>
      <c r="CU595" s="3415"/>
      <c r="CV595" s="3415"/>
      <c r="CW595" s="3416"/>
      <c r="CX595" s="3414"/>
      <c r="CY595" s="3415"/>
      <c r="CZ595" s="3415"/>
      <c r="DA595" s="3415"/>
      <c r="DB595" s="3415"/>
      <c r="DC595" s="3415"/>
      <c r="DD595" s="3415"/>
      <c r="DE595" s="3416"/>
      <c r="DF595" s="3416"/>
      <c r="DG595" s="3907" t="s">
        <v>722</v>
      </c>
      <c r="DH595" s="3656"/>
      <c r="DI595" s="3908"/>
      <c r="DJ595" s="3908" t="str">
        <f>IF(T595="","",T595)</f>
        <v>Наименование системы теплоснабжения </v>
      </c>
      <c r="DK595" s="3908"/>
      <c r="DL595" s="3908"/>
    </row>
    <row s="18378" customFormat="1" customHeight="1" ht="21">
      <c r="A596" s="3896"/>
      <c r="B596" s="3896"/>
      <c r="C596" s="3896"/>
      <c r="D596" s="3896" t="s">
        <v>395</v>
      </c>
      <c r="E596" s="3897"/>
      <c r="F596" s="3897" t="s">
        <v>163</v>
      </c>
      <c r="G596" s="3897"/>
      <c r="H596" s="3898">
        <v>1</v>
      </c>
      <c r="I596" s="3896"/>
      <c r="J596" s="3896"/>
      <c r="K596" s="3896"/>
      <c r="L596" s="3899"/>
      <c r="M596" s="3900"/>
      <c r="N596" s="3900"/>
      <c r="O596" s="3900"/>
      <c r="P596" s="3901"/>
      <c r="Q596" s="3902"/>
      <c r="R596" s="3903"/>
      <c r="S596" s="3904" t="str">
        <f>INDEX(PT_DIFFERENTIATION_NUM_IST_TE,MATCH(D596,PT_DIFFERENTIATION_IST_TE_ID,0))</f>
        <v>2.16.1.1</v>
      </c>
      <c r="T596" s="3905" t="s">
        <v>723</v>
      </c>
      <c r="U596" s="3906"/>
      <c r="V596" s="3414"/>
      <c r="W596" s="3415"/>
      <c r="X596" s="3415"/>
      <c r="Y596" s="3415"/>
      <c r="Z596" s="3415"/>
      <c r="AA596" s="3415"/>
      <c r="AB596" s="3415"/>
      <c r="AC596" s="3416"/>
      <c r="AD596" s="3414" t="str">
        <f>INDEX(PT_DIFFERENTIATION_IST_TE,MATCH(D596,PT_DIFFERENTIATION_IST_TE_ID,0))</f>
        <v>потребители, присоединенные к тепловым сетям МУП "Тепловые сети"</v>
      </c>
      <c r="AE596" s="3415"/>
      <c r="AF596" s="3415"/>
      <c r="AG596" s="3415"/>
      <c r="AH596" s="3415"/>
      <c r="AI596" s="3415"/>
      <c r="AJ596" s="3415"/>
      <c r="AK596" s="3415"/>
      <c r="AL596" s="3414"/>
      <c r="AM596" s="3415"/>
      <c r="AN596" s="3415"/>
      <c r="AO596" s="3415"/>
      <c r="AP596" s="3415"/>
      <c r="AQ596" s="3415"/>
      <c r="AR596" s="3415"/>
      <c r="AS596" s="3416"/>
      <c r="AT596" s="3414"/>
      <c r="AU596" s="3415"/>
      <c r="AV596" s="3415"/>
      <c r="AW596" s="3415"/>
      <c r="AX596" s="3415"/>
      <c r="AY596" s="3415"/>
      <c r="AZ596" s="3415"/>
      <c r="BA596" s="3416"/>
      <c r="BB596" s="3414"/>
      <c r="BC596" s="3415"/>
      <c r="BD596" s="3415"/>
      <c r="BE596" s="3415"/>
      <c r="BF596" s="3415"/>
      <c r="BG596" s="3415"/>
      <c r="BH596" s="3415"/>
      <c r="BI596" s="3416"/>
      <c r="BJ596" s="3414"/>
      <c r="BK596" s="3415"/>
      <c r="BL596" s="3415"/>
      <c r="BM596" s="3415"/>
      <c r="BN596" s="3415"/>
      <c r="BO596" s="3415"/>
      <c r="BP596" s="3415"/>
      <c r="BQ596" s="3416"/>
      <c r="BR596" s="3414"/>
      <c r="BS596" s="3415"/>
      <c r="BT596" s="3415"/>
      <c r="BU596" s="3415"/>
      <c r="BV596" s="3415"/>
      <c r="BW596" s="3415"/>
      <c r="BX596" s="3415"/>
      <c r="BY596" s="3416"/>
      <c r="BZ596" s="3414"/>
      <c r="CA596" s="3415"/>
      <c r="CB596" s="3415"/>
      <c r="CC596" s="3415"/>
      <c r="CD596" s="3415"/>
      <c r="CE596" s="3415"/>
      <c r="CF596" s="3415"/>
      <c r="CG596" s="3416"/>
      <c r="CH596" s="3414"/>
      <c r="CI596" s="3415"/>
      <c r="CJ596" s="3415"/>
      <c r="CK596" s="3415"/>
      <c r="CL596" s="3415"/>
      <c r="CM596" s="3415"/>
      <c r="CN596" s="3415"/>
      <c r="CO596" s="3416"/>
      <c r="CP596" s="3414"/>
      <c r="CQ596" s="3415"/>
      <c r="CR596" s="3415"/>
      <c r="CS596" s="3415"/>
      <c r="CT596" s="3415"/>
      <c r="CU596" s="3415"/>
      <c r="CV596" s="3415"/>
      <c r="CW596" s="3416"/>
      <c r="CX596" s="3414"/>
      <c r="CY596" s="3415"/>
      <c r="CZ596" s="3415"/>
      <c r="DA596" s="3415"/>
      <c r="DB596" s="3415"/>
      <c r="DC596" s="3415"/>
      <c r="DD596" s="3415"/>
      <c r="DE596" s="3416"/>
      <c r="DF596" s="3416"/>
      <c r="DG596" s="3907" t="s">
        <v>724</v>
      </c>
      <c r="DH596" s="3656"/>
      <c r="DI596" s="3908"/>
      <c r="DJ596" s="3908" t="str">
        <f>IF(T596="","",T596)</f>
        <v>Источник тепловой энергии  </v>
      </c>
      <c r="DK596" s="3908"/>
      <c r="DL596" s="3908"/>
    </row>
    <row s="18379" customFormat="1" customHeight="1" ht="47.25">
      <c r="A597" s="3896"/>
      <c r="B597" s="3896"/>
      <c r="C597" s="3896"/>
      <c r="D597" s="3896"/>
      <c r="E597" s="3897"/>
      <c r="F597" s="3897" t="s">
        <v>163</v>
      </c>
      <c r="G597" s="3897"/>
      <c r="H597" s="3897"/>
      <c r="I597" s="3910" t="str">
        <f>S596&amp;".1"</f>
        <v>2.16.1.1.1</v>
      </c>
      <c r="J597" s="3896"/>
      <c r="K597" s="3896"/>
      <c r="L597" s="3899" t="s">
        <v>725</v>
      </c>
      <c r="M597" s="3647"/>
      <c r="N597" s="3911"/>
      <c r="O597" s="3911"/>
      <c r="P597" s="3912">
        <v>1</v>
      </c>
      <c r="Q597" s="3912"/>
      <c r="R597" s="3913"/>
      <c r="S597" s="3904" t="str">
        <f>$I597</f>
        <v>2.16.1.1.1</v>
      </c>
      <c r="T597" s="3914" t="s">
        <v>726</v>
      </c>
      <c r="U597" s="3906"/>
      <c r="V597" s="3419"/>
      <c r="W597" s="3420"/>
      <c r="X597" s="3420"/>
      <c r="Y597" s="3420"/>
      <c r="Z597" s="3420"/>
      <c r="AA597" s="3420"/>
      <c r="AB597" s="3420"/>
      <c r="AC597" s="3421"/>
      <c r="AD597" s="3419" t="s">
        <v>768</v>
      </c>
      <c r="AE597" s="3420"/>
      <c r="AF597" s="3420"/>
      <c r="AG597" s="3420"/>
      <c r="AH597" s="3420"/>
      <c r="AI597" s="3420"/>
      <c r="AJ597" s="3420"/>
      <c r="AK597" s="3420"/>
      <c r="AL597" s="3419"/>
      <c r="AM597" s="3420"/>
      <c r="AN597" s="3420"/>
      <c r="AO597" s="3420"/>
      <c r="AP597" s="3420"/>
      <c r="AQ597" s="3420"/>
      <c r="AR597" s="3420"/>
      <c r="AS597" s="3421"/>
      <c r="AT597" s="3419"/>
      <c r="AU597" s="3420"/>
      <c r="AV597" s="3420"/>
      <c r="AW597" s="3420"/>
      <c r="AX597" s="3420"/>
      <c r="AY597" s="3420"/>
      <c r="AZ597" s="3420"/>
      <c r="BA597" s="3421"/>
      <c r="BB597" s="3419"/>
      <c r="BC597" s="3420"/>
      <c r="BD597" s="3420"/>
      <c r="BE597" s="3420"/>
      <c r="BF597" s="3420"/>
      <c r="BG597" s="3420"/>
      <c r="BH597" s="3420"/>
      <c r="BI597" s="3421"/>
      <c r="BJ597" s="3419"/>
      <c r="BK597" s="3420"/>
      <c r="BL597" s="3420"/>
      <c r="BM597" s="3420"/>
      <c r="BN597" s="3420"/>
      <c r="BO597" s="3420"/>
      <c r="BP597" s="3420"/>
      <c r="BQ597" s="3421"/>
      <c r="BR597" s="3419"/>
      <c r="BS597" s="3420"/>
      <c r="BT597" s="3420"/>
      <c r="BU597" s="3420"/>
      <c r="BV597" s="3420"/>
      <c r="BW597" s="3420"/>
      <c r="BX597" s="3420"/>
      <c r="BY597" s="3421"/>
      <c r="BZ597" s="3419"/>
      <c r="CA597" s="3420"/>
      <c r="CB597" s="3420"/>
      <c r="CC597" s="3420"/>
      <c r="CD597" s="3420"/>
      <c r="CE597" s="3420"/>
      <c r="CF597" s="3420"/>
      <c r="CG597" s="3421"/>
      <c r="CH597" s="3419"/>
      <c r="CI597" s="3420"/>
      <c r="CJ597" s="3420"/>
      <c r="CK597" s="3420"/>
      <c r="CL597" s="3420"/>
      <c r="CM597" s="3420"/>
      <c r="CN597" s="3420"/>
      <c r="CO597" s="3421"/>
      <c r="CP597" s="3419"/>
      <c r="CQ597" s="3420"/>
      <c r="CR597" s="3420"/>
      <c r="CS597" s="3420"/>
      <c r="CT597" s="3420"/>
      <c r="CU597" s="3420"/>
      <c r="CV597" s="3420"/>
      <c r="CW597" s="3421"/>
      <c r="CX597" s="3419"/>
      <c r="CY597" s="3420"/>
      <c r="CZ597" s="3420"/>
      <c r="DA597" s="3420"/>
      <c r="DB597" s="3420"/>
      <c r="DC597" s="3420"/>
      <c r="DD597" s="3420"/>
      <c r="DE597" s="3421"/>
      <c r="DF597" s="3421"/>
      <c r="DG597" s="3907" t="s">
        <v>727</v>
      </c>
      <c r="DH597" s="3656"/>
      <c r="DI597" s="3908"/>
      <c r="DJ597" s="3908" t="str">
        <f>IF(T597="","",T597)</f>
        <v>Схема подключения теплопотребляющей установки к коллектору источника тепловой энергии</v>
      </c>
      <c r="DK597" s="3908"/>
      <c r="DL597" s="3908"/>
    </row>
    <row s="18380" customFormat="1" customHeight="1" ht="21">
      <c r="A598" s="3896"/>
      <c r="B598" s="3896"/>
      <c r="C598" s="3896"/>
      <c r="D598" s="3896"/>
      <c r="E598" s="3897"/>
      <c r="F598" s="3897" t="s">
        <v>163</v>
      </c>
      <c r="G598" s="3897"/>
      <c r="H598" s="3897"/>
      <c r="I598" s="3916"/>
      <c r="J598" s="3910" t="str">
        <f>I597&amp;".1"</f>
        <v>2.16.1.1.1.1</v>
      </c>
      <c r="K598" s="3896"/>
      <c r="L598" s="3899" t="s">
        <v>728</v>
      </c>
      <c r="M598" s="3647"/>
      <c r="N598" s="3647"/>
      <c r="O598" s="3911"/>
      <c r="P598" s="3912"/>
      <c r="Q598" s="3912">
        <v>1</v>
      </c>
      <c r="R598" s="3917"/>
      <c r="S598" s="3904" t="str">
        <f>$J598</f>
        <v>2.16.1.1.1.1</v>
      </c>
      <c r="T598" s="3918" t="s">
        <v>729</v>
      </c>
      <c r="U598" s="3906"/>
      <c r="V598" s="3419"/>
      <c r="W598" s="3420"/>
      <c r="X598" s="3420"/>
      <c r="Y598" s="3420"/>
      <c r="Z598" s="3420"/>
      <c r="AA598" s="3420"/>
      <c r="AB598" s="3420"/>
      <c r="AC598" s="3421"/>
      <c r="AD598" s="3419" t="s">
        <v>772</v>
      </c>
      <c r="AE598" s="3420"/>
      <c r="AF598" s="3420"/>
      <c r="AG598" s="3420"/>
      <c r="AH598" s="3420"/>
      <c r="AI598" s="3420"/>
      <c r="AJ598" s="3420"/>
      <c r="AK598" s="3420"/>
      <c r="AL598" s="3419"/>
      <c r="AM598" s="3420"/>
      <c r="AN598" s="3420"/>
      <c r="AO598" s="3420"/>
      <c r="AP598" s="3420"/>
      <c r="AQ598" s="3420"/>
      <c r="AR598" s="3420"/>
      <c r="AS598" s="3421"/>
      <c r="AT598" s="3419"/>
      <c r="AU598" s="3420"/>
      <c r="AV598" s="3420"/>
      <c r="AW598" s="3420"/>
      <c r="AX598" s="3420"/>
      <c r="AY598" s="3420"/>
      <c r="AZ598" s="3420"/>
      <c r="BA598" s="3421"/>
      <c r="BB598" s="3419"/>
      <c r="BC598" s="3420"/>
      <c r="BD598" s="3420"/>
      <c r="BE598" s="3420"/>
      <c r="BF598" s="3420"/>
      <c r="BG598" s="3420"/>
      <c r="BH598" s="3420"/>
      <c r="BI598" s="3421"/>
      <c r="BJ598" s="3419"/>
      <c r="BK598" s="3420"/>
      <c r="BL598" s="3420"/>
      <c r="BM598" s="3420"/>
      <c r="BN598" s="3420"/>
      <c r="BO598" s="3420"/>
      <c r="BP598" s="3420"/>
      <c r="BQ598" s="3421"/>
      <c r="BR598" s="3419"/>
      <c r="BS598" s="3420"/>
      <c r="BT598" s="3420"/>
      <c r="BU598" s="3420"/>
      <c r="BV598" s="3420"/>
      <c r="BW598" s="3420"/>
      <c r="BX598" s="3420"/>
      <c r="BY598" s="3421"/>
      <c r="BZ598" s="3419"/>
      <c r="CA598" s="3420"/>
      <c r="CB598" s="3420"/>
      <c r="CC598" s="3420"/>
      <c r="CD598" s="3420"/>
      <c r="CE598" s="3420"/>
      <c r="CF598" s="3420"/>
      <c r="CG598" s="3421"/>
      <c r="CH598" s="3419"/>
      <c r="CI598" s="3420"/>
      <c r="CJ598" s="3420"/>
      <c r="CK598" s="3420"/>
      <c r="CL598" s="3420"/>
      <c r="CM598" s="3420"/>
      <c r="CN598" s="3420"/>
      <c r="CO598" s="3421"/>
      <c r="CP598" s="3419"/>
      <c r="CQ598" s="3420"/>
      <c r="CR598" s="3420"/>
      <c r="CS598" s="3420"/>
      <c r="CT598" s="3420"/>
      <c r="CU598" s="3420"/>
      <c r="CV598" s="3420"/>
      <c r="CW598" s="3421"/>
      <c r="CX598" s="3419"/>
      <c r="CY598" s="3420"/>
      <c r="CZ598" s="3420"/>
      <c r="DA598" s="3420"/>
      <c r="DB598" s="3420"/>
      <c r="DC598" s="3420"/>
      <c r="DD598" s="3420"/>
      <c r="DE598" s="3421"/>
      <c r="DF598" s="3421"/>
      <c r="DG598" s="3907" t="s">
        <v>730</v>
      </c>
      <c r="DH598" s="3656"/>
      <c r="DI598" s="3908"/>
      <c r="DJ598" s="3908" t="str">
        <f>IF(T598="","",T598)</f>
        <v>Группа потребителей</v>
      </c>
      <c r="DK598" s="3908"/>
      <c r="DL598" s="3908"/>
    </row>
    <row s="18381" customFormat="1" customHeight="1" ht="21">
      <c r="A599" s="3896"/>
      <c r="B599" s="3896"/>
      <c r="C599" s="3896"/>
      <c r="D599" s="3896"/>
      <c r="E599" s="3897"/>
      <c r="F599" s="3897" t="s">
        <v>163</v>
      </c>
      <c r="G599" s="3897"/>
      <c r="H599" s="3897"/>
      <c r="I599" s="3916"/>
      <c r="J599" s="3916"/>
      <c r="K599" s="3910" t="str">
        <f>J598&amp;".1"</f>
        <v>2.16.1.1.1.1.1</v>
      </c>
      <c r="L599" s="3899" t="s">
        <v>731</v>
      </c>
      <c r="M599" s="3647"/>
      <c r="N599" s="3647"/>
      <c r="O599" s="3647"/>
      <c r="P599" s="3912"/>
      <c r="Q599" s="3912"/>
      <c r="R599" s="3917">
        <v>1</v>
      </c>
      <c r="S599" s="3904" t="str">
        <f>$K599</f>
        <v>2.16.1.1.1.1.1</v>
      </c>
      <c r="T599" s="3920" t="s">
        <v>770</v>
      </c>
      <c r="U599" s="3906"/>
      <c r="V599" s="3422"/>
      <c r="W599" s="3423"/>
      <c r="X599" s="3422"/>
      <c r="Y599" s="3424"/>
      <c r="Z599" s="3425"/>
      <c r="AA599" s="2871" t="s">
        <v>61</v>
      </c>
      <c r="AB599" s="3425"/>
      <c r="AC599" s="2871" t="s">
        <v>61</v>
      </c>
      <c r="AD599" s="3422">
        <v>3404.98</v>
      </c>
      <c r="AE599" s="3423"/>
      <c r="AF599" s="3422"/>
      <c r="AG599" s="3424"/>
      <c r="AH599" s="3425">
        <v>45292</v>
      </c>
      <c r="AI599" s="2871" t="s">
        <v>61</v>
      </c>
      <c r="AJ599" s="3425">
        <v>45473</v>
      </c>
      <c r="AK599" s="2871" t="s">
        <v>61</v>
      </c>
      <c r="AL599" s="3422">
        <v>3823.8</v>
      </c>
      <c r="AM599" s="3423"/>
      <c r="AN599" s="3422"/>
      <c r="AO599" s="3424"/>
      <c r="AP599" s="3425">
        <v>45474</v>
      </c>
      <c r="AQ599" s="2871" t="s">
        <v>61</v>
      </c>
      <c r="AR599" s="3425">
        <v>45657</v>
      </c>
      <c r="AS599" s="2871" t="s">
        <v>61</v>
      </c>
      <c r="AT599" s="3422">
        <v>3823.8</v>
      </c>
      <c r="AU599" s="3423"/>
      <c r="AV599" s="3422"/>
      <c r="AW599" s="3424"/>
      <c r="AX599" s="3425">
        <v>45658</v>
      </c>
      <c r="AY599" s="2871" t="s">
        <v>61</v>
      </c>
      <c r="AZ599" s="3425">
        <v>45838</v>
      </c>
      <c r="BA599" s="2871" t="s">
        <v>61</v>
      </c>
      <c r="BB599" s="3422">
        <v>3984.4</v>
      </c>
      <c r="BC599" s="3423"/>
      <c r="BD599" s="3422"/>
      <c r="BE599" s="3424"/>
      <c r="BF599" s="3425">
        <v>45839</v>
      </c>
      <c r="BG599" s="2871" t="s">
        <v>61</v>
      </c>
      <c r="BH599" s="3425">
        <v>46022</v>
      </c>
      <c r="BI599" s="2871" t="s">
        <v>61</v>
      </c>
      <c r="BJ599" s="3422">
        <v>3984.4</v>
      </c>
      <c r="BK599" s="3423"/>
      <c r="BL599" s="3422"/>
      <c r="BM599" s="3424"/>
      <c r="BN599" s="3425">
        <v>46023</v>
      </c>
      <c r="BO599" s="2871" t="s">
        <v>61</v>
      </c>
      <c r="BP599" s="3425">
        <v>46203</v>
      </c>
      <c r="BQ599" s="2871" t="s">
        <v>61</v>
      </c>
      <c r="BR599" s="3422">
        <v>4143.78</v>
      </c>
      <c r="BS599" s="3423"/>
      <c r="BT599" s="3422"/>
      <c r="BU599" s="3424"/>
      <c r="BV599" s="3425">
        <v>46204</v>
      </c>
      <c r="BW599" s="2871" t="s">
        <v>61</v>
      </c>
      <c r="BX599" s="3425">
        <v>46387</v>
      </c>
      <c r="BY599" s="2871" t="s">
        <v>61</v>
      </c>
      <c r="BZ599" s="3422">
        <v>4143.78</v>
      </c>
      <c r="CA599" s="3423"/>
      <c r="CB599" s="3422"/>
      <c r="CC599" s="3424"/>
      <c r="CD599" s="3425">
        <v>46388</v>
      </c>
      <c r="CE599" s="2871" t="s">
        <v>61</v>
      </c>
      <c r="CF599" s="3425">
        <v>46568</v>
      </c>
      <c r="CG599" s="2871" t="s">
        <v>61</v>
      </c>
      <c r="CH599" s="3422">
        <v>4309.53</v>
      </c>
      <c r="CI599" s="3423"/>
      <c r="CJ599" s="3422"/>
      <c r="CK599" s="3424"/>
      <c r="CL599" s="3425">
        <v>46569</v>
      </c>
      <c r="CM599" s="2871" t="s">
        <v>61</v>
      </c>
      <c r="CN599" s="3425">
        <v>46752</v>
      </c>
      <c r="CO599" s="2871" t="s">
        <v>61</v>
      </c>
      <c r="CP599" s="3422">
        <v>4309.53</v>
      </c>
      <c r="CQ599" s="3423"/>
      <c r="CR599" s="3422"/>
      <c r="CS599" s="3424"/>
      <c r="CT599" s="3425">
        <v>46753</v>
      </c>
      <c r="CU599" s="2871" t="s">
        <v>61</v>
      </c>
      <c r="CV599" s="3425">
        <v>46934</v>
      </c>
      <c r="CW599" s="2871" t="s">
        <v>61</v>
      </c>
      <c r="CX599" s="3422">
        <v>4481.91</v>
      </c>
      <c r="CY599" s="3423"/>
      <c r="CZ599" s="3422"/>
      <c r="DA599" s="3424"/>
      <c r="DB599" s="3425">
        <v>46935</v>
      </c>
      <c r="DC599" s="2871" t="s">
        <v>61</v>
      </c>
      <c r="DD599" s="3425">
        <v>47118</v>
      </c>
      <c r="DE599" s="2871" t="s">
        <v>61</v>
      </c>
      <c r="DF599" s="3423"/>
      <c r="DG599" s="3921" t="s">
        <v>732</v>
      </c>
      <c r="DH599" s="3656">
        <f>STRCHECKDATE(V600:DF600)</f>
      </c>
      <c r="DI599" s="3908"/>
      <c r="DJ599" s="3908" t="str">
        <f>IF(T599="","",T599)</f>
        <v>вода</v>
      </c>
      <c r="DK599" s="3908"/>
      <c r="DL599" s="3908"/>
    </row>
    <row s="18382" customFormat="1" customHeight="1" ht="0.75">
      <c r="A600" s="3896"/>
      <c r="B600" s="3896"/>
      <c r="C600" s="3896"/>
      <c r="D600" s="3896"/>
      <c r="E600" s="3897"/>
      <c r="F600" s="3897" t="s">
        <v>163</v>
      </c>
      <c r="G600" s="3897"/>
      <c r="H600" s="3897"/>
      <c r="I600" s="3916"/>
      <c r="J600" s="3916"/>
      <c r="K600" s="3910"/>
      <c r="L600" s="3899"/>
      <c r="M600" s="3647"/>
      <c r="N600" s="3647"/>
      <c r="O600" s="3647"/>
      <c r="P600" s="3912"/>
      <c r="Q600" s="3912"/>
      <c r="R600" s="3917"/>
      <c r="S600" s="3923"/>
      <c r="T600" s="3906"/>
      <c r="U600" s="3906"/>
      <c r="V600" s="3423"/>
      <c r="W600" s="3423"/>
      <c r="X600" s="3423"/>
      <c r="Y600" s="3427" t="str">
        <f>Z599&amp;"-"&amp;AB599</f>
        <v>-</v>
      </c>
      <c r="Z600" s="3428"/>
      <c r="AA600" s="2871"/>
      <c r="AB600" s="3428"/>
      <c r="AC600" s="2871"/>
      <c r="AD600" s="3423"/>
      <c r="AE600" s="3423"/>
      <c r="AF600" s="3423"/>
      <c r="AG600" s="3427" t="str">
        <f>AH599&amp;"-"&amp;AJ599</f>
        <v>45292-45473</v>
      </c>
      <c r="AH600" s="3428"/>
      <c r="AI600" s="2871"/>
      <c r="AJ600" s="3428"/>
      <c r="AK600" s="2871"/>
      <c r="AL600" s="3423"/>
      <c r="AM600" s="3423"/>
      <c r="AN600" s="3423"/>
      <c r="AO600" s="3427" t="str">
        <f>AP599&amp;"-"&amp;AR599</f>
        <v>45474-45657</v>
      </c>
      <c r="AP600" s="3428"/>
      <c r="AQ600" s="2871"/>
      <c r="AR600" s="3428"/>
      <c r="AS600" s="2871"/>
      <c r="AT600" s="3423"/>
      <c r="AU600" s="3423"/>
      <c r="AV600" s="3423"/>
      <c r="AW600" s="3427" t="str">
        <f>AX599&amp;"-"&amp;AZ599</f>
        <v>45658-45838</v>
      </c>
      <c r="AX600" s="3428"/>
      <c r="AY600" s="2871"/>
      <c r="AZ600" s="3428"/>
      <c r="BA600" s="2871"/>
      <c r="BB600" s="3423"/>
      <c r="BC600" s="3423"/>
      <c r="BD600" s="3423"/>
      <c r="BE600" s="3427" t="str">
        <f>BF599&amp;"-"&amp;BH599</f>
        <v>45839-46022</v>
      </c>
      <c r="BF600" s="3428"/>
      <c r="BG600" s="2871"/>
      <c r="BH600" s="3428"/>
      <c r="BI600" s="2871"/>
      <c r="BJ600" s="3423"/>
      <c r="BK600" s="3423"/>
      <c r="BL600" s="3423"/>
      <c r="BM600" s="3427" t="str">
        <f>BN599&amp;"-"&amp;BP599</f>
        <v>46023-46203</v>
      </c>
      <c r="BN600" s="3428"/>
      <c r="BO600" s="2871"/>
      <c r="BP600" s="3428"/>
      <c r="BQ600" s="2871"/>
      <c r="BR600" s="3423"/>
      <c r="BS600" s="3423"/>
      <c r="BT600" s="3423"/>
      <c r="BU600" s="3427" t="str">
        <f>BV599&amp;"-"&amp;BX599</f>
        <v>46204-46387</v>
      </c>
      <c r="BV600" s="3428"/>
      <c r="BW600" s="2871"/>
      <c r="BX600" s="3428"/>
      <c r="BY600" s="2871"/>
      <c r="BZ600" s="3423"/>
      <c r="CA600" s="3423"/>
      <c r="CB600" s="3423"/>
      <c r="CC600" s="3427" t="str">
        <f>CD599&amp;"-"&amp;CF599</f>
        <v>46388-46568</v>
      </c>
      <c r="CD600" s="3428"/>
      <c r="CE600" s="2871"/>
      <c r="CF600" s="3428"/>
      <c r="CG600" s="2871"/>
      <c r="CH600" s="3423"/>
      <c r="CI600" s="3423"/>
      <c r="CJ600" s="3423"/>
      <c r="CK600" s="3427" t="str">
        <f>CL599&amp;"-"&amp;CN599</f>
        <v>46569-46752</v>
      </c>
      <c r="CL600" s="3428"/>
      <c r="CM600" s="2871"/>
      <c r="CN600" s="3428"/>
      <c r="CO600" s="2871"/>
      <c r="CP600" s="3423"/>
      <c r="CQ600" s="3423"/>
      <c r="CR600" s="3423"/>
      <c r="CS600" s="3427" t="str">
        <f>CT599&amp;"-"&amp;CV599</f>
        <v>46753-46934</v>
      </c>
      <c r="CT600" s="3428"/>
      <c r="CU600" s="2871"/>
      <c r="CV600" s="3428"/>
      <c r="CW600" s="2871"/>
      <c r="CX600" s="3423"/>
      <c r="CY600" s="3423"/>
      <c r="CZ600" s="3423"/>
      <c r="DA600" s="3427" t="str">
        <f>DB599&amp;"-"&amp;DD599</f>
        <v>46935-47118</v>
      </c>
      <c r="DB600" s="3428"/>
      <c r="DC600" s="2871"/>
      <c r="DD600" s="3428"/>
      <c r="DE600" s="2871"/>
      <c r="DF600" s="3423"/>
      <c r="DG600" s="3924"/>
      <c r="DH600" s="3656"/>
      <c r="DI600" s="3908"/>
      <c r="DJ600" s="3908" t="str">
        <f>IF(T600="","",T600)</f>
        <v/>
      </c>
      <c r="DK600" s="3908"/>
      <c r="DL600" s="3908"/>
    </row>
    <row s="18383" customFormat="1" customHeight="1" ht="15">
      <c r="A601" s="3896"/>
      <c r="B601" s="3896"/>
      <c r="C601" s="3896"/>
      <c r="D601" s="3896"/>
      <c r="E601" s="3897"/>
      <c r="F601" s="3897" t="s">
        <v>163</v>
      </c>
      <c r="G601" s="3897"/>
      <c r="H601" s="3897"/>
      <c r="I601" s="3916"/>
      <c r="J601" s="3910"/>
      <c r="K601" s="3896"/>
      <c r="L601" s="3899"/>
      <c r="M601" s="3647"/>
      <c r="N601" s="3647"/>
      <c r="O601" s="3911"/>
      <c r="P601" s="3912"/>
      <c r="Q601" s="3912"/>
      <c r="R601" s="3913"/>
      <c r="S601" s="18384"/>
      <c r="T601" s="18385" t="s">
        <v>733</v>
      </c>
      <c r="U601" s="18386"/>
      <c r="V601" s="18387"/>
      <c r="W601" s="18388"/>
      <c r="X601" s="18389"/>
      <c r="Y601" s="18390"/>
      <c r="Z601" s="18391"/>
      <c r="AA601" s="18392"/>
      <c r="AB601" s="18393"/>
      <c r="AC601" s="18394"/>
      <c r="AD601" s="18395"/>
      <c r="AE601" s="18396"/>
      <c r="AF601" s="18397"/>
      <c r="AG601" s="18398"/>
      <c r="AH601" s="18399"/>
      <c r="AI601" s="18400"/>
      <c r="AJ601" s="18401"/>
      <c r="AK601" s="18402"/>
      <c r="AL601" s="18403"/>
      <c r="AM601" s="18404"/>
      <c r="AN601" s="18405"/>
      <c r="AO601" s="18406"/>
      <c r="AP601" s="18407"/>
      <c r="AQ601" s="18408"/>
      <c r="AR601" s="18409"/>
      <c r="AS601" s="18410"/>
      <c r="AT601" s="18411"/>
      <c r="AU601" s="18412"/>
      <c r="AV601" s="18413"/>
      <c r="AW601" s="18414"/>
      <c r="AX601" s="18415"/>
      <c r="AY601" s="18416"/>
      <c r="AZ601" s="18417"/>
      <c r="BA601" s="18418"/>
      <c r="BB601" s="18419"/>
      <c r="BC601" s="18420"/>
      <c r="BD601" s="18421"/>
      <c r="BE601" s="18422"/>
      <c r="BF601" s="18423"/>
      <c r="BG601" s="18424"/>
      <c r="BH601" s="18425"/>
      <c r="BI601" s="18426"/>
      <c r="BJ601" s="18427"/>
      <c r="BK601" s="18428"/>
      <c r="BL601" s="18429"/>
      <c r="BM601" s="18430"/>
      <c r="BN601" s="18431"/>
      <c r="BO601" s="18432"/>
      <c r="BP601" s="18433"/>
      <c r="BQ601" s="18434"/>
      <c r="BR601" s="18435"/>
      <c r="BS601" s="18436"/>
      <c r="BT601" s="18437"/>
      <c r="BU601" s="18438"/>
      <c r="BV601" s="18439"/>
      <c r="BW601" s="18440"/>
      <c r="BX601" s="18441"/>
      <c r="BY601" s="18442"/>
      <c r="BZ601" s="18443"/>
      <c r="CA601" s="18444"/>
      <c r="CB601" s="18445"/>
      <c r="CC601" s="18446"/>
      <c r="CD601" s="18447"/>
      <c r="CE601" s="18448"/>
      <c r="CF601" s="18449"/>
      <c r="CG601" s="18450"/>
      <c r="CH601" s="18451"/>
      <c r="CI601" s="18452"/>
      <c r="CJ601" s="18453"/>
      <c r="CK601" s="18454"/>
      <c r="CL601" s="18455"/>
      <c r="CM601" s="18456"/>
      <c r="CN601" s="18457"/>
      <c r="CO601" s="18458"/>
      <c r="CP601" s="18459"/>
      <c r="CQ601" s="18460"/>
      <c r="CR601" s="18461"/>
      <c r="CS601" s="18462"/>
      <c r="CT601" s="18463"/>
      <c r="CU601" s="18464"/>
      <c r="CV601" s="18465"/>
      <c r="CW601" s="18466"/>
      <c r="CX601" s="18467"/>
      <c r="CY601" s="18468"/>
      <c r="CZ601" s="18469"/>
      <c r="DA601" s="18470"/>
      <c r="DB601" s="18471"/>
      <c r="DC601" s="18472"/>
      <c r="DD601" s="18473"/>
      <c r="DE601" s="18474"/>
      <c r="DF601" s="18475"/>
      <c r="DG601" s="4018"/>
      <c r="DH601" s="3656"/>
      <c r="DI601" s="3908"/>
      <c r="DJ601" s="3908" t="str">
        <f>IF(T601="","",T601)</f>
        <v>Добавить вид теплоносителя (параметры теплоносителя)</v>
      </c>
      <c r="DK601" s="3908"/>
      <c r="DL601" s="3908"/>
    </row>
    <row s="18476" customFormat="1" customHeight="1" ht="15">
      <c r="A602" s="3896"/>
      <c r="B602" s="3896"/>
      <c r="C602" s="3896"/>
      <c r="D602" s="3896"/>
      <c r="E602" s="3897"/>
      <c r="F602" s="3897" t="s">
        <v>163</v>
      </c>
      <c r="G602" s="3897"/>
      <c r="H602" s="3897"/>
      <c r="I602" s="3910"/>
      <c r="J602" s="3896"/>
      <c r="K602" s="3896"/>
      <c r="L602" s="3899"/>
      <c r="M602" s="3647"/>
      <c r="N602" s="3911"/>
      <c r="O602" s="3911"/>
      <c r="P602" s="3912"/>
      <c r="Q602" s="3912"/>
      <c r="R602" s="3913"/>
      <c r="S602" s="18477"/>
      <c r="T602" s="18478" t="s">
        <v>734</v>
      </c>
      <c r="U602" s="18479"/>
      <c r="V602" s="18480"/>
      <c r="W602" s="18481"/>
      <c r="X602" s="18482"/>
      <c r="Y602" s="18483"/>
      <c r="Z602" s="18484"/>
      <c r="AA602" s="18485"/>
      <c r="AB602" s="18486"/>
      <c r="AC602" s="18487"/>
      <c r="AD602" s="18488"/>
      <c r="AE602" s="18489"/>
      <c r="AF602" s="18490"/>
      <c r="AG602" s="18491"/>
      <c r="AH602" s="18492"/>
      <c r="AI602" s="18493"/>
      <c r="AJ602" s="18494"/>
      <c r="AK602" s="18495"/>
      <c r="AL602" s="18496"/>
      <c r="AM602" s="18497"/>
      <c r="AN602" s="18498"/>
      <c r="AO602" s="18499"/>
      <c r="AP602" s="18500"/>
      <c r="AQ602" s="18501"/>
      <c r="AR602" s="18502"/>
      <c r="AS602" s="18503"/>
      <c r="AT602" s="18504"/>
      <c r="AU602" s="18505"/>
      <c r="AV602" s="18506"/>
      <c r="AW602" s="18507"/>
      <c r="AX602" s="18508"/>
      <c r="AY602" s="18509"/>
      <c r="AZ602" s="18510"/>
      <c r="BA602" s="18511"/>
      <c r="BB602" s="18512"/>
      <c r="BC602" s="18513"/>
      <c r="BD602" s="18514"/>
      <c r="BE602" s="18515"/>
      <c r="BF602" s="18516"/>
      <c r="BG602" s="18517"/>
      <c r="BH602" s="18518"/>
      <c r="BI602" s="18519"/>
      <c r="BJ602" s="18520"/>
      <c r="BK602" s="18521"/>
      <c r="BL602" s="18522"/>
      <c r="BM602" s="18523"/>
      <c r="BN602" s="18524"/>
      <c r="BO602" s="18525"/>
      <c r="BP602" s="18526"/>
      <c r="BQ602" s="18527"/>
      <c r="BR602" s="18528"/>
      <c r="BS602" s="18529"/>
      <c r="BT602" s="18530"/>
      <c r="BU602" s="18531"/>
      <c r="BV602" s="18532"/>
      <c r="BW602" s="18533"/>
      <c r="BX602" s="18534"/>
      <c r="BY602" s="18535"/>
      <c r="BZ602" s="18536"/>
      <c r="CA602" s="18537"/>
      <c r="CB602" s="18538"/>
      <c r="CC602" s="18539"/>
      <c r="CD602" s="18540"/>
      <c r="CE602" s="18541"/>
      <c r="CF602" s="18542"/>
      <c r="CG602" s="18543"/>
      <c r="CH602" s="18544"/>
      <c r="CI602" s="18545"/>
      <c r="CJ602" s="18546"/>
      <c r="CK602" s="18547"/>
      <c r="CL602" s="18548"/>
      <c r="CM602" s="18549"/>
      <c r="CN602" s="18550"/>
      <c r="CO602" s="18551"/>
      <c r="CP602" s="18552"/>
      <c r="CQ602" s="18553"/>
      <c r="CR602" s="18554"/>
      <c r="CS602" s="18555"/>
      <c r="CT602" s="18556"/>
      <c r="CU602" s="18557"/>
      <c r="CV602" s="18558"/>
      <c r="CW602" s="18559"/>
      <c r="CX602" s="18560"/>
      <c r="CY602" s="18561"/>
      <c r="CZ602" s="18562"/>
      <c r="DA602" s="18563"/>
      <c r="DB602" s="18564"/>
      <c r="DC602" s="18565"/>
      <c r="DD602" s="18566"/>
      <c r="DE602" s="18567"/>
      <c r="DF602" s="18568"/>
      <c r="DG602" s="18569"/>
      <c r="DH602" s="3656"/>
      <c r="DI602" s="3908"/>
      <c r="DJ602" s="3908" t="str">
        <f>IF(T602="","",T602)</f>
        <v>Добавить группу потребителей</v>
      </c>
      <c r="DK602" s="3908"/>
      <c r="DL602" s="3908"/>
    </row>
    <row s="18570" customFormat="1" customHeight="1" ht="14.25">
      <c r="A603" s="3896"/>
      <c r="B603" s="3896"/>
      <c r="C603" s="3896"/>
      <c r="D603" s="3896"/>
      <c r="E603" s="3897"/>
      <c r="F603" s="3897" t="s">
        <v>163</v>
      </c>
      <c r="G603" s="3897"/>
      <c r="H603" s="3898"/>
      <c r="I603" s="3896"/>
      <c r="J603" s="3896"/>
      <c r="K603" s="3896"/>
      <c r="L603" s="3899"/>
      <c r="M603" s="3900"/>
      <c r="N603" s="3900"/>
      <c r="O603" s="3647"/>
      <c r="P603" s="4114"/>
      <c r="Q603" s="4115"/>
      <c r="R603" s="4116"/>
      <c r="S603" s="18571"/>
      <c r="T603" s="18572" t="s">
        <v>735</v>
      </c>
      <c r="U603" s="18573"/>
      <c r="V603" s="18574"/>
      <c r="W603" s="18575"/>
      <c r="X603" s="18576"/>
      <c r="Y603" s="18577"/>
      <c r="Z603" s="18578"/>
      <c r="AA603" s="18579"/>
      <c r="AB603" s="18580"/>
      <c r="AC603" s="18581"/>
      <c r="AD603" s="18582"/>
      <c r="AE603" s="18583"/>
      <c r="AF603" s="18584"/>
      <c r="AG603" s="18585"/>
      <c r="AH603" s="18586"/>
      <c r="AI603" s="18587"/>
      <c r="AJ603" s="18588"/>
      <c r="AK603" s="18589"/>
      <c r="AL603" s="18590"/>
      <c r="AM603" s="18591"/>
      <c r="AN603" s="18592"/>
      <c r="AO603" s="18593"/>
      <c r="AP603" s="18594"/>
      <c r="AQ603" s="18595"/>
      <c r="AR603" s="18596"/>
      <c r="AS603" s="18597"/>
      <c r="AT603" s="18598"/>
      <c r="AU603" s="18599"/>
      <c r="AV603" s="18600"/>
      <c r="AW603" s="18601"/>
      <c r="AX603" s="18602"/>
      <c r="AY603" s="18603"/>
      <c r="AZ603" s="18604"/>
      <c r="BA603" s="18605"/>
      <c r="BB603" s="18606"/>
      <c r="BC603" s="18607"/>
      <c r="BD603" s="18608"/>
      <c r="BE603" s="18609"/>
      <c r="BF603" s="18610"/>
      <c r="BG603" s="18611"/>
      <c r="BH603" s="18612"/>
      <c r="BI603" s="18613"/>
      <c r="BJ603" s="18614"/>
      <c r="BK603" s="18615"/>
      <c r="BL603" s="18616"/>
      <c r="BM603" s="18617"/>
      <c r="BN603" s="18618"/>
      <c r="BO603" s="18619"/>
      <c r="BP603" s="18620"/>
      <c r="BQ603" s="18621"/>
      <c r="BR603" s="18622"/>
      <c r="BS603" s="18623"/>
      <c r="BT603" s="18624"/>
      <c r="BU603" s="18625"/>
      <c r="BV603" s="18626"/>
      <c r="BW603" s="18627"/>
      <c r="BX603" s="18628"/>
      <c r="BY603" s="18629"/>
      <c r="BZ603" s="18630"/>
      <c r="CA603" s="18631"/>
      <c r="CB603" s="18632"/>
      <c r="CC603" s="18633"/>
      <c r="CD603" s="18634"/>
      <c r="CE603" s="18635"/>
      <c r="CF603" s="18636"/>
      <c r="CG603" s="18637"/>
      <c r="CH603" s="18638"/>
      <c r="CI603" s="18639"/>
      <c r="CJ603" s="18640"/>
      <c r="CK603" s="18641"/>
      <c r="CL603" s="18642"/>
      <c r="CM603" s="18643"/>
      <c r="CN603" s="18644"/>
      <c r="CO603" s="18645"/>
      <c r="CP603" s="18646"/>
      <c r="CQ603" s="18647"/>
      <c r="CR603" s="18648"/>
      <c r="CS603" s="18649"/>
      <c r="CT603" s="18650"/>
      <c r="CU603" s="18651"/>
      <c r="CV603" s="18652"/>
      <c r="CW603" s="18653"/>
      <c r="CX603" s="18654"/>
      <c r="CY603" s="18655"/>
      <c r="CZ603" s="18656"/>
      <c r="DA603" s="18657"/>
      <c r="DB603" s="18658"/>
      <c r="DC603" s="18659"/>
      <c r="DD603" s="18660"/>
      <c r="DE603" s="18661"/>
      <c r="DF603" s="18662"/>
      <c r="DG603" s="18663"/>
      <c r="DH603" s="3656"/>
      <c r="DI603" s="3908"/>
      <c r="DJ603" s="3908" t="str">
        <f>IF(T603="","",T603)</f>
        <v>Добавить схему подключения</v>
      </c>
      <c r="DK603" s="3908"/>
      <c r="DL603" s="3908"/>
    </row>
    <row s="18664" customFormat="1" customHeight="1" ht="0.75">
      <c r="A604" s="4502"/>
      <c r="B604" s="4502"/>
      <c r="C604" s="4502"/>
      <c r="D604" s="4502"/>
      <c r="E604" s="3897"/>
      <c r="F604" s="3897" t="s">
        <v>163</v>
      </c>
      <c r="G604" s="3898"/>
      <c r="H604" s="4502"/>
      <c r="I604" s="4502"/>
      <c r="J604" s="4502"/>
      <c r="K604" s="4502"/>
      <c r="L604" s="4503"/>
      <c r="M604" s="4504"/>
      <c r="N604" s="4504"/>
      <c r="O604" s="3656"/>
      <c r="P604" s="4505"/>
      <c r="Q604" s="4506"/>
      <c r="R604" s="4505"/>
      <c r="S604" s="4507"/>
      <c r="T604" s="4508" t="s">
        <v>250</v>
      </c>
      <c r="U604" s="3645"/>
      <c r="V604" s="3645"/>
      <c r="W604" s="3645"/>
      <c r="X604" s="3645"/>
      <c r="Y604" s="3645"/>
      <c r="Z604" s="3645"/>
      <c r="AA604" s="3645"/>
      <c r="AB604" s="3645"/>
      <c r="AC604" s="3645"/>
      <c r="AD604" s="3645"/>
      <c r="AE604" s="3645"/>
      <c r="AF604" s="3645"/>
      <c r="AG604" s="3645"/>
      <c r="AH604" s="3645"/>
      <c r="AI604" s="3645"/>
      <c r="AJ604" s="3645"/>
      <c r="AK604" s="3645"/>
      <c r="AL604" s="3645"/>
      <c r="AM604" s="3645"/>
      <c r="AN604" s="3645"/>
      <c r="AO604" s="3645"/>
      <c r="AP604" s="3645"/>
      <c r="AQ604" s="3645"/>
      <c r="AR604" s="3645"/>
      <c r="AS604" s="3645"/>
      <c r="AT604" s="3645"/>
      <c r="AU604" s="3645"/>
      <c r="AV604" s="3645"/>
      <c r="AW604" s="3645"/>
      <c r="AX604" s="3645"/>
      <c r="AY604" s="3645"/>
      <c r="AZ604" s="3645"/>
      <c r="BA604" s="3645"/>
      <c r="BB604" s="3645"/>
      <c r="BC604" s="3645"/>
      <c r="BD604" s="3645"/>
      <c r="BE604" s="3645"/>
      <c r="BF604" s="3645"/>
      <c r="BG604" s="3645"/>
      <c r="BH604" s="3645"/>
      <c r="BI604" s="3645"/>
      <c r="BJ604" s="3645"/>
      <c r="BK604" s="3645"/>
      <c r="BL604" s="3645"/>
      <c r="BM604" s="3645"/>
      <c r="BN604" s="3645"/>
      <c r="BO604" s="3645"/>
      <c r="BP604" s="3645"/>
      <c r="BQ604" s="3645"/>
      <c r="BR604" s="3645"/>
      <c r="BS604" s="3645"/>
      <c r="BT604" s="3645"/>
      <c r="BU604" s="3645"/>
      <c r="BV604" s="3645"/>
      <c r="BW604" s="3645"/>
      <c r="BX604" s="3645"/>
      <c r="BY604" s="3645"/>
      <c r="BZ604" s="3645"/>
      <c r="CA604" s="3645"/>
      <c r="CB604" s="3645"/>
      <c r="CC604" s="3645"/>
      <c r="CD604" s="3645"/>
      <c r="CE604" s="3645"/>
      <c r="CF604" s="3645"/>
      <c r="CG604" s="3645"/>
      <c r="CH604" s="3645"/>
      <c r="CI604" s="3645"/>
      <c r="CJ604" s="3645"/>
      <c r="CK604" s="3645"/>
      <c r="CL604" s="3645"/>
      <c r="CM604" s="3645"/>
      <c r="CN604" s="3645"/>
      <c r="CO604" s="3645"/>
      <c r="CP604" s="3645"/>
      <c r="CQ604" s="3645"/>
      <c r="CR604" s="3645"/>
      <c r="CS604" s="3645"/>
      <c r="CT604" s="3645"/>
      <c r="CU604" s="3645"/>
      <c r="CV604" s="3645"/>
      <c r="CW604" s="3645"/>
      <c r="CX604" s="3645"/>
      <c r="CY604" s="3645"/>
      <c r="CZ604" s="3645"/>
      <c r="DA604" s="3645"/>
      <c r="DB604" s="3645"/>
      <c r="DC604" s="3645"/>
      <c r="DD604" s="3645"/>
      <c r="DE604" s="3645"/>
      <c r="DF604" s="3645"/>
      <c r="DG604" s="3645"/>
      <c r="DH604" s="3656"/>
      <c r="DI604" s="3908"/>
      <c r="DJ604" s="3908" t="str">
        <f>IF(T604="","",T604)</f>
        <v>Добавить источник для дифференциации</v>
      </c>
      <c r="DK604" s="3908"/>
      <c r="DL604" s="3908"/>
    </row>
    <row s="18665" customFormat="1" customHeight="1" ht="0.75">
      <c r="A605" s="4502"/>
      <c r="B605" s="4502"/>
      <c r="C605" s="4502"/>
      <c r="D605" s="4502"/>
      <c r="E605" s="3897"/>
      <c r="F605" s="3898" t="s">
        <v>163</v>
      </c>
      <c r="G605" s="4502"/>
      <c r="H605" s="4502"/>
      <c r="I605" s="4502"/>
      <c r="J605" s="4502"/>
      <c r="K605" s="4502"/>
      <c r="L605" s="4503"/>
      <c r="M605" s="4510"/>
      <c r="N605" s="4510"/>
      <c r="O605" s="3656"/>
      <c r="P605" s="4505"/>
      <c r="Q605" s="4506"/>
      <c r="R605" s="4505"/>
      <c r="S605" s="4511"/>
      <c r="T605" s="4512" t="s">
        <v>251</v>
      </c>
      <c r="U605" s="3646"/>
      <c r="V605" s="3646"/>
      <c r="W605" s="3646"/>
      <c r="X605" s="3646"/>
      <c r="Y605" s="3646"/>
      <c r="Z605" s="3646"/>
      <c r="AA605" s="3646"/>
      <c r="AB605" s="3646"/>
      <c r="AC605" s="3646"/>
      <c r="AD605" s="3646"/>
      <c r="AE605" s="3646"/>
      <c r="AF605" s="3646"/>
      <c r="AG605" s="3646"/>
      <c r="AH605" s="3646"/>
      <c r="AI605" s="3646"/>
      <c r="AJ605" s="3646"/>
      <c r="AK605" s="3646"/>
      <c r="AL605" s="3646"/>
      <c r="AM605" s="3646"/>
      <c r="AN605" s="3646"/>
      <c r="AO605" s="3646"/>
      <c r="AP605" s="3646"/>
      <c r="AQ605" s="3646"/>
      <c r="AR605" s="3646"/>
      <c r="AS605" s="3646"/>
      <c r="AT605" s="3646"/>
      <c r="AU605" s="3646"/>
      <c r="AV605" s="3646"/>
      <c r="AW605" s="3646"/>
      <c r="AX605" s="3646"/>
      <c r="AY605" s="3646"/>
      <c r="AZ605" s="3646"/>
      <c r="BA605" s="3646"/>
      <c r="BB605" s="3646"/>
      <c r="BC605" s="3646"/>
      <c r="BD605" s="3646"/>
      <c r="BE605" s="3646"/>
      <c r="BF605" s="3646"/>
      <c r="BG605" s="3646"/>
      <c r="BH605" s="3646"/>
      <c r="BI605" s="3646"/>
      <c r="BJ605" s="3646"/>
      <c r="BK605" s="3646"/>
      <c r="BL605" s="3646"/>
      <c r="BM605" s="3646"/>
      <c r="BN605" s="3646"/>
      <c r="BO605" s="3646"/>
      <c r="BP605" s="3646"/>
      <c r="BQ605" s="3646"/>
      <c r="BR605" s="3646"/>
      <c r="BS605" s="3646"/>
      <c r="BT605" s="3646"/>
      <c r="BU605" s="3646"/>
      <c r="BV605" s="3646"/>
      <c r="BW605" s="3646"/>
      <c r="BX605" s="3646"/>
      <c r="BY605" s="3646"/>
      <c r="BZ605" s="3646"/>
      <c r="CA605" s="3646"/>
      <c r="CB605" s="3646"/>
      <c r="CC605" s="3646"/>
      <c r="CD605" s="3646"/>
      <c r="CE605" s="3646"/>
      <c r="CF605" s="3646"/>
      <c r="CG605" s="3646"/>
      <c r="CH605" s="3646"/>
      <c r="CI605" s="3646"/>
      <c r="CJ605" s="3646"/>
      <c r="CK605" s="3646"/>
      <c r="CL605" s="3646"/>
      <c r="CM605" s="3646"/>
      <c r="CN605" s="3646"/>
      <c r="CO605" s="3646"/>
      <c r="CP605" s="3646"/>
      <c r="CQ605" s="3646"/>
      <c r="CR605" s="3646"/>
      <c r="CS605" s="3646"/>
      <c r="CT605" s="3646"/>
      <c r="CU605" s="3646"/>
      <c r="CV605" s="3646"/>
      <c r="CW605" s="3646"/>
      <c r="CX605" s="3646"/>
      <c r="CY605" s="3646"/>
      <c r="CZ605" s="3646"/>
      <c r="DA605" s="3646"/>
      <c r="DB605" s="3646"/>
      <c r="DC605" s="3646"/>
      <c r="DD605" s="3646"/>
      <c r="DE605" s="3646"/>
      <c r="DF605" s="3646"/>
      <c r="DG605" s="3646"/>
      <c r="DH605" s="3656"/>
      <c r="DI605" s="3908"/>
      <c r="DJ605" s="3908" t="str">
        <f>IF(T605="","",T605)</f>
        <v>Добавить централизованную систему для дифференциации</v>
      </c>
      <c r="DK605" s="3908"/>
      <c r="DL605" s="3908"/>
    </row>
    <row s="18666" customFormat="1" customHeight="1" ht="21">
      <c r="A606" s="3896"/>
      <c r="B606" s="3896" t="s">
        <v>396</v>
      </c>
      <c r="C606" s="3896"/>
      <c r="D606" s="3896"/>
      <c r="E606" s="3897"/>
      <c r="F606" s="3898" t="s">
        <v>174</v>
      </c>
      <c r="G606" s="3896"/>
      <c r="H606" s="3896"/>
      <c r="I606" s="3896"/>
      <c r="J606" s="3896"/>
      <c r="K606" s="3896"/>
      <c r="L606" s="3899"/>
      <c r="M606" s="3900"/>
      <c r="N606" s="3900"/>
      <c r="O606" s="3900"/>
      <c r="P606" s="4211"/>
      <c r="Q606" s="3902"/>
      <c r="R606" s="3903"/>
      <c r="S606" s="3904" t="str">
        <f>INDEX(PT_DIFFERENTIATION_NUM_TER,MATCH(B606,PT_DIFFERENTIATION_TER_ID,0))</f>
        <v>2.17</v>
      </c>
      <c r="T606" s="4212" t="s">
        <v>719</v>
      </c>
      <c r="U606" s="3906"/>
      <c r="V606" s="3414"/>
      <c r="W606" s="3415"/>
      <c r="X606" s="3415"/>
      <c r="Y606" s="3415"/>
      <c r="Z606" s="3415"/>
      <c r="AA606" s="3415"/>
      <c r="AB606" s="3415"/>
      <c r="AC606" s="3416"/>
      <c r="AD606" s="3414" t="str">
        <f>INDEX(PT_DIFFERENTIATION_TER,MATCH(B606,PT_DIFFERENTIATION_TER_ID,0))</f>
        <v>Территория 17</v>
      </c>
      <c r="AE606" s="3415"/>
      <c r="AF606" s="3415"/>
      <c r="AG606" s="3415"/>
      <c r="AH606" s="3415"/>
      <c r="AI606" s="3415"/>
      <c r="AJ606" s="3415"/>
      <c r="AK606" s="3415"/>
      <c r="AL606" s="3414"/>
      <c r="AM606" s="3415"/>
      <c r="AN606" s="3415"/>
      <c r="AO606" s="3415"/>
      <c r="AP606" s="3415"/>
      <c r="AQ606" s="3415"/>
      <c r="AR606" s="3415"/>
      <c r="AS606" s="3416"/>
      <c r="AT606" s="3414"/>
      <c r="AU606" s="3415"/>
      <c r="AV606" s="3415"/>
      <c r="AW606" s="3415"/>
      <c r="AX606" s="3415"/>
      <c r="AY606" s="3415"/>
      <c r="AZ606" s="3415"/>
      <c r="BA606" s="3416"/>
      <c r="BB606" s="3414"/>
      <c r="BC606" s="3415"/>
      <c r="BD606" s="3415"/>
      <c r="BE606" s="3415"/>
      <c r="BF606" s="3415"/>
      <c r="BG606" s="3415"/>
      <c r="BH606" s="3415"/>
      <c r="BI606" s="3416"/>
      <c r="BJ606" s="3414"/>
      <c r="BK606" s="3415"/>
      <c r="BL606" s="3415"/>
      <c r="BM606" s="3415"/>
      <c r="BN606" s="3415"/>
      <c r="BO606" s="3415"/>
      <c r="BP606" s="3415"/>
      <c r="BQ606" s="3416"/>
      <c r="BR606" s="3414"/>
      <c r="BS606" s="3415"/>
      <c r="BT606" s="3415"/>
      <c r="BU606" s="3415"/>
      <c r="BV606" s="3415"/>
      <c r="BW606" s="3415"/>
      <c r="BX606" s="3415"/>
      <c r="BY606" s="3416"/>
      <c r="BZ606" s="3414"/>
      <c r="CA606" s="3415"/>
      <c r="CB606" s="3415"/>
      <c r="CC606" s="3415"/>
      <c r="CD606" s="3415"/>
      <c r="CE606" s="3415"/>
      <c r="CF606" s="3415"/>
      <c r="CG606" s="3416"/>
      <c r="CH606" s="3414"/>
      <c r="CI606" s="3415"/>
      <c r="CJ606" s="3415"/>
      <c r="CK606" s="3415"/>
      <c r="CL606" s="3415"/>
      <c r="CM606" s="3415"/>
      <c r="CN606" s="3415"/>
      <c r="CO606" s="3416"/>
      <c r="CP606" s="3414"/>
      <c r="CQ606" s="3415"/>
      <c r="CR606" s="3415"/>
      <c r="CS606" s="3415"/>
      <c r="CT606" s="3415"/>
      <c r="CU606" s="3415"/>
      <c r="CV606" s="3415"/>
      <c r="CW606" s="3416"/>
      <c r="CX606" s="3414"/>
      <c r="CY606" s="3415"/>
      <c r="CZ606" s="3415"/>
      <c r="DA606" s="3415"/>
      <c r="DB606" s="3415"/>
      <c r="DC606" s="3415"/>
      <c r="DD606" s="3415"/>
      <c r="DE606" s="3416"/>
      <c r="DF606" s="3416"/>
      <c r="DG606" s="3907" t="s">
        <v>720</v>
      </c>
      <c r="DH606" s="3656"/>
      <c r="DI606" s="3908"/>
      <c r="DJ606" s="3908" t="str">
        <f>IF(T606="","",T606)</f>
        <v>Территория действия тарифа</v>
      </c>
      <c r="DK606" s="3908"/>
      <c r="DL606" s="3908"/>
    </row>
    <row s="18667" customFormat="1" customHeight="1" ht="23.25">
      <c r="A607" s="3896"/>
      <c r="B607" s="3896"/>
      <c r="C607" s="3896" t="s">
        <v>397</v>
      </c>
      <c r="D607" s="3896"/>
      <c r="E607" s="3897"/>
      <c r="F607" s="3897" t="s">
        <v>169</v>
      </c>
      <c r="G607" s="3898">
        <v>1</v>
      </c>
      <c r="H607" s="3896"/>
      <c r="I607" s="3896"/>
      <c r="J607" s="3896"/>
      <c r="K607" s="3896"/>
      <c r="L607" s="3899"/>
      <c r="M607" s="3900"/>
      <c r="N607" s="3900"/>
      <c r="O607" s="3900"/>
      <c r="P607" s="3901"/>
      <c r="Q607" s="3902"/>
      <c r="R607" s="3903"/>
      <c r="S607" s="3904" t="str">
        <f>INDEX(PT_DIFFERENTIATION_NUM_CS,MATCH(C607,PT_DIFFERENTIATION_CS_ID,0))</f>
        <v>2.17.1</v>
      </c>
      <c r="T607" s="4214" t="s">
        <v>721</v>
      </c>
      <c r="U607" s="3906"/>
      <c r="V607" s="3414"/>
      <c r="W607" s="3415"/>
      <c r="X607" s="3415"/>
      <c r="Y607" s="3415"/>
      <c r="Z607" s="3415"/>
      <c r="AA607" s="3415"/>
      <c r="AB607" s="3415"/>
      <c r="AC607" s="3416"/>
      <c r="AD607" s="3414" t="str">
        <f>INDEX(PT_DIFFERENTIATION_CS,MATCH(C607,PT_DIFFERENTIATION_CS_ID,0))</f>
        <v>без дифференциации</v>
      </c>
      <c r="AE607" s="3415"/>
      <c r="AF607" s="3415"/>
      <c r="AG607" s="3415"/>
      <c r="AH607" s="3415"/>
      <c r="AI607" s="3415"/>
      <c r="AJ607" s="3415"/>
      <c r="AK607" s="3415"/>
      <c r="AL607" s="3414"/>
      <c r="AM607" s="3415"/>
      <c r="AN607" s="3415"/>
      <c r="AO607" s="3415"/>
      <c r="AP607" s="3415"/>
      <c r="AQ607" s="3415"/>
      <c r="AR607" s="3415"/>
      <c r="AS607" s="3416"/>
      <c r="AT607" s="3414"/>
      <c r="AU607" s="3415"/>
      <c r="AV607" s="3415"/>
      <c r="AW607" s="3415"/>
      <c r="AX607" s="3415"/>
      <c r="AY607" s="3415"/>
      <c r="AZ607" s="3415"/>
      <c r="BA607" s="3416"/>
      <c r="BB607" s="3414"/>
      <c r="BC607" s="3415"/>
      <c r="BD607" s="3415"/>
      <c r="BE607" s="3415"/>
      <c r="BF607" s="3415"/>
      <c r="BG607" s="3415"/>
      <c r="BH607" s="3415"/>
      <c r="BI607" s="3416"/>
      <c r="BJ607" s="3414"/>
      <c r="BK607" s="3415"/>
      <c r="BL607" s="3415"/>
      <c r="BM607" s="3415"/>
      <c r="BN607" s="3415"/>
      <c r="BO607" s="3415"/>
      <c r="BP607" s="3415"/>
      <c r="BQ607" s="3416"/>
      <c r="BR607" s="3414"/>
      <c r="BS607" s="3415"/>
      <c r="BT607" s="3415"/>
      <c r="BU607" s="3415"/>
      <c r="BV607" s="3415"/>
      <c r="BW607" s="3415"/>
      <c r="BX607" s="3415"/>
      <c r="BY607" s="3416"/>
      <c r="BZ607" s="3414"/>
      <c r="CA607" s="3415"/>
      <c r="CB607" s="3415"/>
      <c r="CC607" s="3415"/>
      <c r="CD607" s="3415"/>
      <c r="CE607" s="3415"/>
      <c r="CF607" s="3415"/>
      <c r="CG607" s="3416"/>
      <c r="CH607" s="3414"/>
      <c r="CI607" s="3415"/>
      <c r="CJ607" s="3415"/>
      <c r="CK607" s="3415"/>
      <c r="CL607" s="3415"/>
      <c r="CM607" s="3415"/>
      <c r="CN607" s="3415"/>
      <c r="CO607" s="3416"/>
      <c r="CP607" s="3414"/>
      <c r="CQ607" s="3415"/>
      <c r="CR607" s="3415"/>
      <c r="CS607" s="3415"/>
      <c r="CT607" s="3415"/>
      <c r="CU607" s="3415"/>
      <c r="CV607" s="3415"/>
      <c r="CW607" s="3416"/>
      <c r="CX607" s="3414"/>
      <c r="CY607" s="3415"/>
      <c r="CZ607" s="3415"/>
      <c r="DA607" s="3415"/>
      <c r="DB607" s="3415"/>
      <c r="DC607" s="3415"/>
      <c r="DD607" s="3415"/>
      <c r="DE607" s="3416"/>
      <c r="DF607" s="3416"/>
      <c r="DG607" s="3907" t="s">
        <v>722</v>
      </c>
      <c r="DH607" s="3656"/>
      <c r="DI607" s="3908"/>
      <c r="DJ607" s="3908" t="str">
        <f>IF(T607="","",T607)</f>
        <v>Наименование системы теплоснабжения </v>
      </c>
      <c r="DK607" s="3908"/>
      <c r="DL607" s="3908"/>
    </row>
    <row s="18668" customFormat="1" customHeight="1" ht="21">
      <c r="A608" s="3896"/>
      <c r="B608" s="3896"/>
      <c r="C608" s="3896"/>
      <c r="D608" s="3896" t="s">
        <v>398</v>
      </c>
      <c r="E608" s="3897"/>
      <c r="F608" s="3897" t="s">
        <v>169</v>
      </c>
      <c r="G608" s="3897"/>
      <c r="H608" s="3898">
        <v>1</v>
      </c>
      <c r="I608" s="3896"/>
      <c r="J608" s="3896"/>
      <c r="K608" s="3896"/>
      <c r="L608" s="3899"/>
      <c r="M608" s="3900"/>
      <c r="N608" s="3900"/>
      <c r="O608" s="3900"/>
      <c r="P608" s="3901"/>
      <c r="Q608" s="3902"/>
      <c r="R608" s="3903"/>
      <c r="S608" s="3904" t="str">
        <f>INDEX(PT_DIFFERENTIATION_NUM_IST_TE,MATCH(D608,PT_DIFFERENTIATION_IST_TE_ID,0))</f>
        <v>2.17.1.1</v>
      </c>
      <c r="T608" s="3905" t="s">
        <v>723</v>
      </c>
      <c r="U608" s="3906"/>
      <c r="V608" s="3414"/>
      <c r="W608" s="3415"/>
      <c r="X608" s="3415"/>
      <c r="Y608" s="3415"/>
      <c r="Z608" s="3415"/>
      <c r="AA608" s="3415"/>
      <c r="AB608" s="3415"/>
      <c r="AC608" s="3416"/>
      <c r="AD608" s="3414" t="str">
        <f>INDEX(PT_DIFFERENTIATION_IST_TE,MATCH(D608,PT_DIFFERENTIATION_IST_TE_ID,0))</f>
        <v>без дифференциации</v>
      </c>
      <c r="AE608" s="3415"/>
      <c r="AF608" s="3415"/>
      <c r="AG608" s="3415"/>
      <c r="AH608" s="3415"/>
      <c r="AI608" s="3415"/>
      <c r="AJ608" s="3415"/>
      <c r="AK608" s="3415"/>
      <c r="AL608" s="3414"/>
      <c r="AM608" s="3415"/>
      <c r="AN608" s="3415"/>
      <c r="AO608" s="3415"/>
      <c r="AP608" s="3415"/>
      <c r="AQ608" s="3415"/>
      <c r="AR608" s="3415"/>
      <c r="AS608" s="3416"/>
      <c r="AT608" s="3414"/>
      <c r="AU608" s="3415"/>
      <c r="AV608" s="3415"/>
      <c r="AW608" s="3415"/>
      <c r="AX608" s="3415"/>
      <c r="AY608" s="3415"/>
      <c r="AZ608" s="3415"/>
      <c r="BA608" s="3416"/>
      <c r="BB608" s="3414"/>
      <c r="BC608" s="3415"/>
      <c r="BD608" s="3415"/>
      <c r="BE608" s="3415"/>
      <c r="BF608" s="3415"/>
      <c r="BG608" s="3415"/>
      <c r="BH608" s="3415"/>
      <c r="BI608" s="3416"/>
      <c r="BJ608" s="3414"/>
      <c r="BK608" s="3415"/>
      <c r="BL608" s="3415"/>
      <c r="BM608" s="3415"/>
      <c r="BN608" s="3415"/>
      <c r="BO608" s="3415"/>
      <c r="BP608" s="3415"/>
      <c r="BQ608" s="3416"/>
      <c r="BR608" s="3414"/>
      <c r="BS608" s="3415"/>
      <c r="BT608" s="3415"/>
      <c r="BU608" s="3415"/>
      <c r="BV608" s="3415"/>
      <c r="BW608" s="3415"/>
      <c r="BX608" s="3415"/>
      <c r="BY608" s="3416"/>
      <c r="BZ608" s="3414"/>
      <c r="CA608" s="3415"/>
      <c r="CB608" s="3415"/>
      <c r="CC608" s="3415"/>
      <c r="CD608" s="3415"/>
      <c r="CE608" s="3415"/>
      <c r="CF608" s="3415"/>
      <c r="CG608" s="3416"/>
      <c r="CH608" s="3414"/>
      <c r="CI608" s="3415"/>
      <c r="CJ608" s="3415"/>
      <c r="CK608" s="3415"/>
      <c r="CL608" s="3415"/>
      <c r="CM608" s="3415"/>
      <c r="CN608" s="3415"/>
      <c r="CO608" s="3416"/>
      <c r="CP608" s="3414"/>
      <c r="CQ608" s="3415"/>
      <c r="CR608" s="3415"/>
      <c r="CS608" s="3415"/>
      <c r="CT608" s="3415"/>
      <c r="CU608" s="3415"/>
      <c r="CV608" s="3415"/>
      <c r="CW608" s="3416"/>
      <c r="CX608" s="3414"/>
      <c r="CY608" s="3415"/>
      <c r="CZ608" s="3415"/>
      <c r="DA608" s="3415"/>
      <c r="DB608" s="3415"/>
      <c r="DC608" s="3415"/>
      <c r="DD608" s="3415"/>
      <c r="DE608" s="3416"/>
      <c r="DF608" s="3416"/>
      <c r="DG608" s="3907" t="s">
        <v>724</v>
      </c>
      <c r="DH608" s="3656"/>
      <c r="DI608" s="3908"/>
      <c r="DJ608" s="3908" t="str">
        <f>IF(T608="","",T608)</f>
        <v>Источник тепловой энергии  </v>
      </c>
      <c r="DK608" s="3908"/>
      <c r="DL608" s="3908"/>
    </row>
    <row s="18669" customFormat="1" customHeight="1" ht="47.25">
      <c r="A609" s="3896"/>
      <c r="B609" s="3896"/>
      <c r="C609" s="3896"/>
      <c r="D609" s="3896"/>
      <c r="E609" s="3897"/>
      <c r="F609" s="3897" t="s">
        <v>169</v>
      </c>
      <c r="G609" s="3897"/>
      <c r="H609" s="3897"/>
      <c r="I609" s="3910" t="str">
        <f>S608&amp;".1"</f>
        <v>2.17.1.1.1</v>
      </c>
      <c r="J609" s="3896"/>
      <c r="K609" s="3896"/>
      <c r="L609" s="3899" t="s">
        <v>725</v>
      </c>
      <c r="M609" s="3647"/>
      <c r="N609" s="3911"/>
      <c r="O609" s="3911"/>
      <c r="P609" s="3912">
        <v>1</v>
      </c>
      <c r="Q609" s="3912"/>
      <c r="R609" s="3913"/>
      <c r="S609" s="3904" t="str">
        <f>$I609</f>
        <v>2.17.1.1.1</v>
      </c>
      <c r="T609" s="3914" t="s">
        <v>726</v>
      </c>
      <c r="U609" s="3906"/>
      <c r="V609" s="3419"/>
      <c r="W609" s="3420"/>
      <c r="X609" s="3420"/>
      <c r="Y609" s="3420"/>
      <c r="Z609" s="3420"/>
      <c r="AA609" s="3420"/>
      <c r="AB609" s="3420"/>
      <c r="AC609" s="3421"/>
      <c r="AD609" s="3419" t="s">
        <v>768</v>
      </c>
      <c r="AE609" s="3420"/>
      <c r="AF609" s="3420"/>
      <c r="AG609" s="3420"/>
      <c r="AH609" s="3420"/>
      <c r="AI609" s="3420"/>
      <c r="AJ609" s="3420"/>
      <c r="AK609" s="3420"/>
      <c r="AL609" s="3419"/>
      <c r="AM609" s="3420"/>
      <c r="AN609" s="3420"/>
      <c r="AO609" s="3420"/>
      <c r="AP609" s="3420"/>
      <c r="AQ609" s="3420"/>
      <c r="AR609" s="3420"/>
      <c r="AS609" s="3421"/>
      <c r="AT609" s="3419"/>
      <c r="AU609" s="3420"/>
      <c r="AV609" s="3420"/>
      <c r="AW609" s="3420"/>
      <c r="AX609" s="3420"/>
      <c r="AY609" s="3420"/>
      <c r="AZ609" s="3420"/>
      <c r="BA609" s="3421"/>
      <c r="BB609" s="3419"/>
      <c r="BC609" s="3420"/>
      <c r="BD609" s="3420"/>
      <c r="BE609" s="3420"/>
      <c r="BF609" s="3420"/>
      <c r="BG609" s="3420"/>
      <c r="BH609" s="3420"/>
      <c r="BI609" s="3421"/>
      <c r="BJ609" s="3419"/>
      <c r="BK609" s="3420"/>
      <c r="BL609" s="3420"/>
      <c r="BM609" s="3420"/>
      <c r="BN609" s="3420"/>
      <c r="BO609" s="3420"/>
      <c r="BP609" s="3420"/>
      <c r="BQ609" s="3421"/>
      <c r="BR609" s="3419"/>
      <c r="BS609" s="3420"/>
      <c r="BT609" s="3420"/>
      <c r="BU609" s="3420"/>
      <c r="BV609" s="3420"/>
      <c r="BW609" s="3420"/>
      <c r="BX609" s="3420"/>
      <c r="BY609" s="3421"/>
      <c r="BZ609" s="3419"/>
      <c r="CA609" s="3420"/>
      <c r="CB609" s="3420"/>
      <c r="CC609" s="3420"/>
      <c r="CD609" s="3420"/>
      <c r="CE609" s="3420"/>
      <c r="CF609" s="3420"/>
      <c r="CG609" s="3421"/>
      <c r="CH609" s="3419"/>
      <c r="CI609" s="3420"/>
      <c r="CJ609" s="3420"/>
      <c r="CK609" s="3420"/>
      <c r="CL609" s="3420"/>
      <c r="CM609" s="3420"/>
      <c r="CN609" s="3420"/>
      <c r="CO609" s="3421"/>
      <c r="CP609" s="3419"/>
      <c r="CQ609" s="3420"/>
      <c r="CR609" s="3420"/>
      <c r="CS609" s="3420"/>
      <c r="CT609" s="3420"/>
      <c r="CU609" s="3420"/>
      <c r="CV609" s="3420"/>
      <c r="CW609" s="3421"/>
      <c r="CX609" s="3419"/>
      <c r="CY609" s="3420"/>
      <c r="CZ609" s="3420"/>
      <c r="DA609" s="3420"/>
      <c r="DB609" s="3420"/>
      <c r="DC609" s="3420"/>
      <c r="DD609" s="3420"/>
      <c r="DE609" s="3421"/>
      <c r="DF609" s="3421"/>
      <c r="DG609" s="3907" t="s">
        <v>727</v>
      </c>
      <c r="DH609" s="3656"/>
      <c r="DI609" s="3908"/>
      <c r="DJ609" s="3908" t="str">
        <f>IF(T609="","",T609)</f>
        <v>Схема подключения теплопотребляющей установки к коллектору источника тепловой энергии</v>
      </c>
      <c r="DK609" s="3908"/>
      <c r="DL609" s="3908"/>
    </row>
    <row s="18670" customFormat="1" customHeight="1" ht="21">
      <c r="A610" s="3896"/>
      <c r="B610" s="3896"/>
      <c r="C610" s="3896"/>
      <c r="D610" s="3896"/>
      <c r="E610" s="3897"/>
      <c r="F610" s="3897" t="s">
        <v>169</v>
      </c>
      <c r="G610" s="3897"/>
      <c r="H610" s="3897"/>
      <c r="I610" s="3916"/>
      <c r="J610" s="3910" t="str">
        <f>I609&amp;".1"</f>
        <v>2.17.1.1.1.1</v>
      </c>
      <c r="K610" s="3896"/>
      <c r="L610" s="3899" t="s">
        <v>728</v>
      </c>
      <c r="M610" s="3647"/>
      <c r="N610" s="3647"/>
      <c r="O610" s="3911"/>
      <c r="P610" s="3912"/>
      <c r="Q610" s="3912">
        <v>1</v>
      </c>
      <c r="R610" s="3917"/>
      <c r="S610" s="3904" t="str">
        <f>$J610</f>
        <v>2.17.1.1.1.1</v>
      </c>
      <c r="T610" s="3918" t="s">
        <v>729</v>
      </c>
      <c r="U610" s="3906"/>
      <c r="V610" s="3419"/>
      <c r="W610" s="3420"/>
      <c r="X610" s="3420"/>
      <c r="Y610" s="3420"/>
      <c r="Z610" s="3420"/>
      <c r="AA610" s="3420"/>
      <c r="AB610" s="3420"/>
      <c r="AC610" s="3421"/>
      <c r="AD610" s="3419" t="s">
        <v>772</v>
      </c>
      <c r="AE610" s="3420"/>
      <c r="AF610" s="3420"/>
      <c r="AG610" s="3420"/>
      <c r="AH610" s="3420"/>
      <c r="AI610" s="3420"/>
      <c r="AJ610" s="3420"/>
      <c r="AK610" s="3420"/>
      <c r="AL610" s="3419"/>
      <c r="AM610" s="3420"/>
      <c r="AN610" s="3420"/>
      <c r="AO610" s="3420"/>
      <c r="AP610" s="3420"/>
      <c r="AQ610" s="3420"/>
      <c r="AR610" s="3420"/>
      <c r="AS610" s="3421"/>
      <c r="AT610" s="3419"/>
      <c r="AU610" s="3420"/>
      <c r="AV610" s="3420"/>
      <c r="AW610" s="3420"/>
      <c r="AX610" s="3420"/>
      <c r="AY610" s="3420"/>
      <c r="AZ610" s="3420"/>
      <c r="BA610" s="3421"/>
      <c r="BB610" s="3419"/>
      <c r="BC610" s="3420"/>
      <c r="BD610" s="3420"/>
      <c r="BE610" s="3420"/>
      <c r="BF610" s="3420"/>
      <c r="BG610" s="3420"/>
      <c r="BH610" s="3420"/>
      <c r="BI610" s="3421"/>
      <c r="BJ610" s="3419"/>
      <c r="BK610" s="3420"/>
      <c r="BL610" s="3420"/>
      <c r="BM610" s="3420"/>
      <c r="BN610" s="3420"/>
      <c r="BO610" s="3420"/>
      <c r="BP610" s="3420"/>
      <c r="BQ610" s="3421"/>
      <c r="BR610" s="3419"/>
      <c r="BS610" s="3420"/>
      <c r="BT610" s="3420"/>
      <c r="BU610" s="3420"/>
      <c r="BV610" s="3420"/>
      <c r="BW610" s="3420"/>
      <c r="BX610" s="3420"/>
      <c r="BY610" s="3421"/>
      <c r="BZ610" s="3419"/>
      <c r="CA610" s="3420"/>
      <c r="CB610" s="3420"/>
      <c r="CC610" s="3420"/>
      <c r="CD610" s="3420"/>
      <c r="CE610" s="3420"/>
      <c r="CF610" s="3420"/>
      <c r="CG610" s="3421"/>
      <c r="CH610" s="3419"/>
      <c r="CI610" s="3420"/>
      <c r="CJ610" s="3420"/>
      <c r="CK610" s="3420"/>
      <c r="CL610" s="3420"/>
      <c r="CM610" s="3420"/>
      <c r="CN610" s="3420"/>
      <c r="CO610" s="3421"/>
      <c r="CP610" s="3419"/>
      <c r="CQ610" s="3420"/>
      <c r="CR610" s="3420"/>
      <c r="CS610" s="3420"/>
      <c r="CT610" s="3420"/>
      <c r="CU610" s="3420"/>
      <c r="CV610" s="3420"/>
      <c r="CW610" s="3421"/>
      <c r="CX610" s="3419"/>
      <c r="CY610" s="3420"/>
      <c r="CZ610" s="3420"/>
      <c r="DA610" s="3420"/>
      <c r="DB610" s="3420"/>
      <c r="DC610" s="3420"/>
      <c r="DD610" s="3420"/>
      <c r="DE610" s="3421"/>
      <c r="DF610" s="3421"/>
      <c r="DG610" s="3907" t="s">
        <v>730</v>
      </c>
      <c r="DH610" s="3656"/>
      <c r="DI610" s="3908"/>
      <c r="DJ610" s="3908" t="str">
        <f>IF(T610="","",T610)</f>
        <v>Группа потребителей</v>
      </c>
      <c r="DK610" s="3908"/>
      <c r="DL610" s="3908"/>
    </row>
    <row s="18671" customFormat="1" customHeight="1" ht="21">
      <c r="A611" s="3896"/>
      <c r="B611" s="3896"/>
      <c r="C611" s="3896"/>
      <c r="D611" s="3896"/>
      <c r="E611" s="3897"/>
      <c r="F611" s="3897" t="s">
        <v>169</v>
      </c>
      <c r="G611" s="3897"/>
      <c r="H611" s="3897"/>
      <c r="I611" s="3916"/>
      <c r="J611" s="3916"/>
      <c r="K611" s="3910" t="str">
        <f>J610&amp;".1"</f>
        <v>2.17.1.1.1.1.1</v>
      </c>
      <c r="L611" s="3899" t="s">
        <v>731</v>
      </c>
      <c r="M611" s="3647"/>
      <c r="N611" s="3647"/>
      <c r="O611" s="3647"/>
      <c r="P611" s="3912"/>
      <c r="Q611" s="3912"/>
      <c r="R611" s="3917">
        <v>1</v>
      </c>
      <c r="S611" s="3904" t="str">
        <f>$K611</f>
        <v>2.17.1.1.1.1.1</v>
      </c>
      <c r="T611" s="3920" t="s">
        <v>770</v>
      </c>
      <c r="U611" s="3906"/>
      <c r="V611" s="3422"/>
      <c r="W611" s="3423"/>
      <c r="X611" s="3422"/>
      <c r="Y611" s="3424"/>
      <c r="Z611" s="3425"/>
      <c r="AA611" s="2871" t="s">
        <v>61</v>
      </c>
      <c r="AB611" s="3425"/>
      <c r="AC611" s="2871" t="s">
        <v>61</v>
      </c>
      <c r="AD611" s="3422">
        <v>3178.44</v>
      </c>
      <c r="AE611" s="3423"/>
      <c r="AF611" s="3422"/>
      <c r="AG611" s="3424"/>
      <c r="AH611" s="3425">
        <v>45292</v>
      </c>
      <c r="AI611" s="2871" t="s">
        <v>61</v>
      </c>
      <c r="AJ611" s="3425">
        <v>45473</v>
      </c>
      <c r="AK611" s="2871" t="s">
        <v>61</v>
      </c>
      <c r="AL611" s="3422">
        <v>3569.39</v>
      </c>
      <c r="AM611" s="3423"/>
      <c r="AN611" s="3422"/>
      <c r="AO611" s="3424"/>
      <c r="AP611" s="3425">
        <v>45474</v>
      </c>
      <c r="AQ611" s="2871" t="s">
        <v>61</v>
      </c>
      <c r="AR611" s="3425">
        <v>45657</v>
      </c>
      <c r="AS611" s="2871" t="s">
        <v>61</v>
      </c>
      <c r="AT611" s="3422">
        <v>3569.39</v>
      </c>
      <c r="AU611" s="3423"/>
      <c r="AV611" s="3422"/>
      <c r="AW611" s="3424"/>
      <c r="AX611" s="3425">
        <v>45658</v>
      </c>
      <c r="AY611" s="2871" t="s">
        <v>61</v>
      </c>
      <c r="AZ611" s="3425">
        <v>45838</v>
      </c>
      <c r="BA611" s="2871" t="s">
        <v>61</v>
      </c>
      <c r="BB611" s="3422">
        <v>3719.3</v>
      </c>
      <c r="BC611" s="3423"/>
      <c r="BD611" s="3422"/>
      <c r="BE611" s="3424"/>
      <c r="BF611" s="3425">
        <v>45839</v>
      </c>
      <c r="BG611" s="2871" t="s">
        <v>61</v>
      </c>
      <c r="BH611" s="3425">
        <v>46022</v>
      </c>
      <c r="BI611" s="2871" t="s">
        <v>61</v>
      </c>
      <c r="BJ611" s="3422">
        <v>3719.3</v>
      </c>
      <c r="BK611" s="3423"/>
      <c r="BL611" s="3422"/>
      <c r="BM611" s="3424"/>
      <c r="BN611" s="3425">
        <v>46023</v>
      </c>
      <c r="BO611" s="2871" t="s">
        <v>61</v>
      </c>
      <c r="BP611" s="3425">
        <v>46203</v>
      </c>
      <c r="BQ611" s="2871" t="s">
        <v>61</v>
      </c>
      <c r="BR611" s="3422">
        <v>3868.07</v>
      </c>
      <c r="BS611" s="3423"/>
      <c r="BT611" s="3422"/>
      <c r="BU611" s="3424"/>
      <c r="BV611" s="3425">
        <v>46204</v>
      </c>
      <c r="BW611" s="2871" t="s">
        <v>61</v>
      </c>
      <c r="BX611" s="3425">
        <v>46387</v>
      </c>
      <c r="BY611" s="2871" t="s">
        <v>61</v>
      </c>
      <c r="BZ611" s="3422">
        <v>3868.07</v>
      </c>
      <c r="CA611" s="3423"/>
      <c r="CB611" s="3422"/>
      <c r="CC611" s="3424"/>
      <c r="CD611" s="3425">
        <v>46388</v>
      </c>
      <c r="CE611" s="2871" t="s">
        <v>61</v>
      </c>
      <c r="CF611" s="3425">
        <v>46568</v>
      </c>
      <c r="CG611" s="2871" t="s">
        <v>61</v>
      </c>
      <c r="CH611" s="3422">
        <v>4022.79</v>
      </c>
      <c r="CI611" s="3423"/>
      <c r="CJ611" s="3422"/>
      <c r="CK611" s="3424"/>
      <c r="CL611" s="3425">
        <v>46569</v>
      </c>
      <c r="CM611" s="2871" t="s">
        <v>61</v>
      </c>
      <c r="CN611" s="3425">
        <v>46752</v>
      </c>
      <c r="CO611" s="2871" t="s">
        <v>61</v>
      </c>
      <c r="CP611" s="3422">
        <v>4022.79</v>
      </c>
      <c r="CQ611" s="3423"/>
      <c r="CR611" s="3422"/>
      <c r="CS611" s="3424"/>
      <c r="CT611" s="3425">
        <v>46753</v>
      </c>
      <c r="CU611" s="2871" t="s">
        <v>61</v>
      </c>
      <c r="CV611" s="3425">
        <v>46934</v>
      </c>
      <c r="CW611" s="2871" t="s">
        <v>61</v>
      </c>
      <c r="CX611" s="3422">
        <v>4183.7</v>
      </c>
      <c r="CY611" s="3423"/>
      <c r="CZ611" s="3422"/>
      <c r="DA611" s="3424"/>
      <c r="DB611" s="3425">
        <v>46935</v>
      </c>
      <c r="DC611" s="2871" t="s">
        <v>61</v>
      </c>
      <c r="DD611" s="3425">
        <v>47118</v>
      </c>
      <c r="DE611" s="2871" t="s">
        <v>61</v>
      </c>
      <c r="DF611" s="3423"/>
      <c r="DG611" s="3921" t="s">
        <v>732</v>
      </c>
      <c r="DH611" s="3656">
        <f>STRCHECKDATE(V612:DF612)</f>
      </c>
      <c r="DI611" s="3908"/>
      <c r="DJ611" s="3908" t="str">
        <f>IF(T611="","",T611)</f>
        <v>вода</v>
      </c>
      <c r="DK611" s="3908"/>
      <c r="DL611" s="3908"/>
    </row>
    <row s="18672" customFormat="1" customHeight="1" ht="0.75">
      <c r="A612" s="3896"/>
      <c r="B612" s="3896"/>
      <c r="C612" s="3896"/>
      <c r="D612" s="3896"/>
      <c r="E612" s="3897"/>
      <c r="F612" s="3897" t="s">
        <v>169</v>
      </c>
      <c r="G612" s="3897"/>
      <c r="H612" s="3897"/>
      <c r="I612" s="3916"/>
      <c r="J612" s="3916"/>
      <c r="K612" s="3910"/>
      <c r="L612" s="3899"/>
      <c r="M612" s="3647"/>
      <c r="N612" s="3647"/>
      <c r="O612" s="3647"/>
      <c r="P612" s="3912"/>
      <c r="Q612" s="3912"/>
      <c r="R612" s="3917"/>
      <c r="S612" s="3923"/>
      <c r="T612" s="3906"/>
      <c r="U612" s="3906"/>
      <c r="V612" s="3423"/>
      <c r="W612" s="3423"/>
      <c r="X612" s="3423"/>
      <c r="Y612" s="3427" t="str">
        <f>Z611&amp;"-"&amp;AB611</f>
        <v>-</v>
      </c>
      <c r="Z612" s="3428"/>
      <c r="AA612" s="2871"/>
      <c r="AB612" s="3428"/>
      <c r="AC612" s="2871"/>
      <c r="AD612" s="3423"/>
      <c r="AE612" s="3423"/>
      <c r="AF612" s="3423"/>
      <c r="AG612" s="3427" t="str">
        <f>AH611&amp;"-"&amp;AJ611</f>
        <v>45292-45473</v>
      </c>
      <c r="AH612" s="3428"/>
      <c r="AI612" s="2871"/>
      <c r="AJ612" s="3428"/>
      <c r="AK612" s="2871"/>
      <c r="AL612" s="3423"/>
      <c r="AM612" s="3423"/>
      <c r="AN612" s="3423"/>
      <c r="AO612" s="3427" t="str">
        <f>AP611&amp;"-"&amp;AR611</f>
        <v>45474-45657</v>
      </c>
      <c r="AP612" s="3428"/>
      <c r="AQ612" s="2871"/>
      <c r="AR612" s="3428"/>
      <c r="AS612" s="2871"/>
      <c r="AT612" s="3423"/>
      <c r="AU612" s="3423"/>
      <c r="AV612" s="3423"/>
      <c r="AW612" s="3427" t="str">
        <f>AX611&amp;"-"&amp;AZ611</f>
        <v>45658-45838</v>
      </c>
      <c r="AX612" s="3428"/>
      <c r="AY612" s="2871"/>
      <c r="AZ612" s="3428"/>
      <c r="BA612" s="2871"/>
      <c r="BB612" s="3423"/>
      <c r="BC612" s="3423"/>
      <c r="BD612" s="3423"/>
      <c r="BE612" s="3427" t="str">
        <f>BF611&amp;"-"&amp;BH611</f>
        <v>45839-46022</v>
      </c>
      <c r="BF612" s="3428"/>
      <c r="BG612" s="2871"/>
      <c r="BH612" s="3428"/>
      <c r="BI612" s="2871"/>
      <c r="BJ612" s="3423"/>
      <c r="BK612" s="3423"/>
      <c r="BL612" s="3423"/>
      <c r="BM612" s="3427" t="str">
        <f>BN611&amp;"-"&amp;BP611</f>
        <v>46023-46203</v>
      </c>
      <c r="BN612" s="3428"/>
      <c r="BO612" s="2871"/>
      <c r="BP612" s="3428"/>
      <c r="BQ612" s="2871"/>
      <c r="BR612" s="3423"/>
      <c r="BS612" s="3423"/>
      <c r="BT612" s="3423"/>
      <c r="BU612" s="3427" t="str">
        <f>BV611&amp;"-"&amp;BX611</f>
        <v>46204-46387</v>
      </c>
      <c r="BV612" s="3428"/>
      <c r="BW612" s="2871"/>
      <c r="BX612" s="3428"/>
      <c r="BY612" s="2871"/>
      <c r="BZ612" s="3423"/>
      <c r="CA612" s="3423"/>
      <c r="CB612" s="3423"/>
      <c r="CC612" s="3427" t="str">
        <f>CD611&amp;"-"&amp;CF611</f>
        <v>46388-46568</v>
      </c>
      <c r="CD612" s="3428"/>
      <c r="CE612" s="2871"/>
      <c r="CF612" s="3428"/>
      <c r="CG612" s="2871"/>
      <c r="CH612" s="3423"/>
      <c r="CI612" s="3423"/>
      <c r="CJ612" s="3423"/>
      <c r="CK612" s="3427" t="str">
        <f>CL611&amp;"-"&amp;CN611</f>
        <v>46569-46752</v>
      </c>
      <c r="CL612" s="3428"/>
      <c r="CM612" s="2871"/>
      <c r="CN612" s="3428"/>
      <c r="CO612" s="2871"/>
      <c r="CP612" s="3423"/>
      <c r="CQ612" s="3423"/>
      <c r="CR612" s="3423"/>
      <c r="CS612" s="3427" t="str">
        <f>CT611&amp;"-"&amp;CV611</f>
        <v>46753-46934</v>
      </c>
      <c r="CT612" s="3428"/>
      <c r="CU612" s="2871"/>
      <c r="CV612" s="3428"/>
      <c r="CW612" s="2871"/>
      <c r="CX612" s="3423"/>
      <c r="CY612" s="3423"/>
      <c r="CZ612" s="3423"/>
      <c r="DA612" s="3427" t="str">
        <f>DB611&amp;"-"&amp;DD611</f>
        <v>46935-47118</v>
      </c>
      <c r="DB612" s="3428"/>
      <c r="DC612" s="2871"/>
      <c r="DD612" s="3428"/>
      <c r="DE612" s="2871"/>
      <c r="DF612" s="3423"/>
      <c r="DG612" s="3924"/>
      <c r="DH612" s="3656"/>
      <c r="DI612" s="3908"/>
      <c r="DJ612" s="3908" t="str">
        <f>IF(T612="","",T612)</f>
        <v/>
      </c>
      <c r="DK612" s="3908"/>
      <c r="DL612" s="3908"/>
    </row>
    <row s="18673" customFormat="1" customHeight="1" ht="15">
      <c r="A613" s="3896"/>
      <c r="B613" s="3896"/>
      <c r="C613" s="3896"/>
      <c r="D613" s="3896"/>
      <c r="E613" s="3897"/>
      <c r="F613" s="3897" t="s">
        <v>169</v>
      </c>
      <c r="G613" s="3897"/>
      <c r="H613" s="3897"/>
      <c r="I613" s="3916"/>
      <c r="J613" s="3910"/>
      <c r="K613" s="3896"/>
      <c r="L613" s="3899"/>
      <c r="M613" s="3647"/>
      <c r="N613" s="3647"/>
      <c r="O613" s="3911"/>
      <c r="P613" s="3912"/>
      <c r="Q613" s="3912"/>
      <c r="R613" s="3913"/>
      <c r="S613" s="18674"/>
      <c r="T613" s="18675" t="s">
        <v>733</v>
      </c>
      <c r="U613" s="18676"/>
      <c r="V613" s="18677"/>
      <c r="W613" s="18678"/>
      <c r="X613" s="18679"/>
      <c r="Y613" s="18680"/>
      <c r="Z613" s="18681"/>
      <c r="AA613" s="18682"/>
      <c r="AB613" s="18683"/>
      <c r="AC613" s="18684"/>
      <c r="AD613" s="18685"/>
      <c r="AE613" s="18686"/>
      <c r="AF613" s="18687"/>
      <c r="AG613" s="18688"/>
      <c r="AH613" s="18689"/>
      <c r="AI613" s="18690"/>
      <c r="AJ613" s="18691"/>
      <c r="AK613" s="18692"/>
      <c r="AL613" s="18693"/>
      <c r="AM613" s="18694"/>
      <c r="AN613" s="18695"/>
      <c r="AO613" s="18696"/>
      <c r="AP613" s="18697"/>
      <c r="AQ613" s="18698"/>
      <c r="AR613" s="18699"/>
      <c r="AS613" s="18700"/>
      <c r="AT613" s="18701"/>
      <c r="AU613" s="18702"/>
      <c r="AV613" s="18703"/>
      <c r="AW613" s="18704"/>
      <c r="AX613" s="18705"/>
      <c r="AY613" s="18706"/>
      <c r="AZ613" s="18707"/>
      <c r="BA613" s="18708"/>
      <c r="BB613" s="18709"/>
      <c r="BC613" s="18710"/>
      <c r="BD613" s="18711"/>
      <c r="BE613" s="18712"/>
      <c r="BF613" s="18713"/>
      <c r="BG613" s="18714"/>
      <c r="BH613" s="18715"/>
      <c r="BI613" s="18716"/>
      <c r="BJ613" s="18717"/>
      <c r="BK613" s="18718"/>
      <c r="BL613" s="18719"/>
      <c r="BM613" s="18720"/>
      <c r="BN613" s="18721"/>
      <c r="BO613" s="18722"/>
      <c r="BP613" s="18723"/>
      <c r="BQ613" s="18724"/>
      <c r="BR613" s="18725"/>
      <c r="BS613" s="18726"/>
      <c r="BT613" s="18727"/>
      <c r="BU613" s="18728"/>
      <c r="BV613" s="18729"/>
      <c r="BW613" s="18730"/>
      <c r="BX613" s="18731"/>
      <c r="BY613" s="18732"/>
      <c r="BZ613" s="18733"/>
      <c r="CA613" s="18734"/>
      <c r="CB613" s="18735"/>
      <c r="CC613" s="18736"/>
      <c r="CD613" s="18737"/>
      <c r="CE613" s="18738"/>
      <c r="CF613" s="18739"/>
      <c r="CG613" s="18740"/>
      <c r="CH613" s="18741"/>
      <c r="CI613" s="18742"/>
      <c r="CJ613" s="18743"/>
      <c r="CK613" s="18744"/>
      <c r="CL613" s="18745"/>
      <c r="CM613" s="18746"/>
      <c r="CN613" s="18747"/>
      <c r="CO613" s="18748"/>
      <c r="CP613" s="18749"/>
      <c r="CQ613" s="18750"/>
      <c r="CR613" s="18751"/>
      <c r="CS613" s="18752"/>
      <c r="CT613" s="18753"/>
      <c r="CU613" s="18754"/>
      <c r="CV613" s="18755"/>
      <c r="CW613" s="18756"/>
      <c r="CX613" s="18757"/>
      <c r="CY613" s="18758"/>
      <c r="CZ613" s="18759"/>
      <c r="DA613" s="18760"/>
      <c r="DB613" s="18761"/>
      <c r="DC613" s="18762"/>
      <c r="DD613" s="18763"/>
      <c r="DE613" s="18764"/>
      <c r="DF613" s="18765"/>
      <c r="DG613" s="4018"/>
      <c r="DH613" s="3656"/>
      <c r="DI613" s="3908"/>
      <c r="DJ613" s="3908" t="str">
        <f>IF(T613="","",T613)</f>
        <v>Добавить вид теплоносителя (параметры теплоносителя)</v>
      </c>
      <c r="DK613" s="3908"/>
      <c r="DL613" s="3908"/>
    </row>
    <row s="18766" customFormat="1" customHeight="1" ht="15">
      <c r="A614" s="3896"/>
      <c r="B614" s="3896"/>
      <c r="C614" s="3896"/>
      <c r="D614" s="3896"/>
      <c r="E614" s="3897"/>
      <c r="F614" s="3897" t="s">
        <v>169</v>
      </c>
      <c r="G614" s="3897"/>
      <c r="H614" s="3897"/>
      <c r="I614" s="3910"/>
      <c r="J614" s="3896"/>
      <c r="K614" s="3896"/>
      <c r="L614" s="3899"/>
      <c r="M614" s="3647"/>
      <c r="N614" s="3911"/>
      <c r="O614" s="3911"/>
      <c r="P614" s="3912"/>
      <c r="Q614" s="3912"/>
      <c r="R614" s="3913"/>
      <c r="S614" s="18767"/>
      <c r="T614" s="18768" t="s">
        <v>734</v>
      </c>
      <c r="U614" s="18769"/>
      <c r="V614" s="18770"/>
      <c r="W614" s="18771"/>
      <c r="X614" s="18772"/>
      <c r="Y614" s="18773"/>
      <c r="Z614" s="18774"/>
      <c r="AA614" s="18775"/>
      <c r="AB614" s="18776"/>
      <c r="AC614" s="18777"/>
      <c r="AD614" s="18778"/>
      <c r="AE614" s="18779"/>
      <c r="AF614" s="18780"/>
      <c r="AG614" s="18781"/>
      <c r="AH614" s="18782"/>
      <c r="AI614" s="18783"/>
      <c r="AJ614" s="18784"/>
      <c r="AK614" s="18785"/>
      <c r="AL614" s="18786"/>
      <c r="AM614" s="18787"/>
      <c r="AN614" s="18788"/>
      <c r="AO614" s="18789"/>
      <c r="AP614" s="18790"/>
      <c r="AQ614" s="18791"/>
      <c r="AR614" s="18792"/>
      <c r="AS614" s="18793"/>
      <c r="AT614" s="18794"/>
      <c r="AU614" s="18795"/>
      <c r="AV614" s="18796"/>
      <c r="AW614" s="18797"/>
      <c r="AX614" s="18798"/>
      <c r="AY614" s="18799"/>
      <c r="AZ614" s="18800"/>
      <c r="BA614" s="18801"/>
      <c r="BB614" s="18802"/>
      <c r="BC614" s="18803"/>
      <c r="BD614" s="18804"/>
      <c r="BE614" s="18805"/>
      <c r="BF614" s="18806"/>
      <c r="BG614" s="18807"/>
      <c r="BH614" s="18808"/>
      <c r="BI614" s="18809"/>
      <c r="BJ614" s="18810"/>
      <c r="BK614" s="18811"/>
      <c r="BL614" s="18812"/>
      <c r="BM614" s="18813"/>
      <c r="BN614" s="18814"/>
      <c r="BO614" s="18815"/>
      <c r="BP614" s="18816"/>
      <c r="BQ614" s="18817"/>
      <c r="BR614" s="18818"/>
      <c r="BS614" s="18819"/>
      <c r="BT614" s="18820"/>
      <c r="BU614" s="18821"/>
      <c r="BV614" s="18822"/>
      <c r="BW614" s="18823"/>
      <c r="BX614" s="18824"/>
      <c r="BY614" s="18825"/>
      <c r="BZ614" s="18826"/>
      <c r="CA614" s="18827"/>
      <c r="CB614" s="18828"/>
      <c r="CC614" s="18829"/>
      <c r="CD614" s="18830"/>
      <c r="CE614" s="18831"/>
      <c r="CF614" s="18832"/>
      <c r="CG614" s="18833"/>
      <c r="CH614" s="18834"/>
      <c r="CI614" s="18835"/>
      <c r="CJ614" s="18836"/>
      <c r="CK614" s="18837"/>
      <c r="CL614" s="18838"/>
      <c r="CM614" s="18839"/>
      <c r="CN614" s="18840"/>
      <c r="CO614" s="18841"/>
      <c r="CP614" s="18842"/>
      <c r="CQ614" s="18843"/>
      <c r="CR614" s="18844"/>
      <c r="CS614" s="18845"/>
      <c r="CT614" s="18846"/>
      <c r="CU614" s="18847"/>
      <c r="CV614" s="18848"/>
      <c r="CW614" s="18849"/>
      <c r="CX614" s="18850"/>
      <c r="CY614" s="18851"/>
      <c r="CZ614" s="18852"/>
      <c r="DA614" s="18853"/>
      <c r="DB614" s="18854"/>
      <c r="DC614" s="18855"/>
      <c r="DD614" s="18856"/>
      <c r="DE614" s="18857"/>
      <c r="DF614" s="18858"/>
      <c r="DG614" s="18859"/>
      <c r="DH614" s="3656"/>
      <c r="DI614" s="3908"/>
      <c r="DJ614" s="3908" t="str">
        <f>IF(T614="","",T614)</f>
        <v>Добавить группу потребителей</v>
      </c>
      <c r="DK614" s="3908"/>
      <c r="DL614" s="3908"/>
    </row>
    <row s="18860" customFormat="1" customHeight="1" ht="14.25">
      <c r="A615" s="3896"/>
      <c r="B615" s="3896"/>
      <c r="C615" s="3896"/>
      <c r="D615" s="3896"/>
      <c r="E615" s="3897"/>
      <c r="F615" s="3897" t="s">
        <v>169</v>
      </c>
      <c r="G615" s="3897"/>
      <c r="H615" s="3898"/>
      <c r="I615" s="3896"/>
      <c r="J615" s="3896"/>
      <c r="K615" s="3896"/>
      <c r="L615" s="3899"/>
      <c r="M615" s="3900"/>
      <c r="N615" s="3900"/>
      <c r="O615" s="3647"/>
      <c r="P615" s="4114"/>
      <c r="Q615" s="4115"/>
      <c r="R615" s="4116"/>
      <c r="S615" s="18861"/>
      <c r="T615" s="18862" t="s">
        <v>735</v>
      </c>
      <c r="U615" s="18863"/>
      <c r="V615" s="18864"/>
      <c r="W615" s="18865"/>
      <c r="X615" s="18866"/>
      <c r="Y615" s="18867"/>
      <c r="Z615" s="18868"/>
      <c r="AA615" s="18869"/>
      <c r="AB615" s="18870"/>
      <c r="AC615" s="18871"/>
      <c r="AD615" s="18872"/>
      <c r="AE615" s="18873"/>
      <c r="AF615" s="18874"/>
      <c r="AG615" s="18875"/>
      <c r="AH615" s="18876"/>
      <c r="AI615" s="18877"/>
      <c r="AJ615" s="18878"/>
      <c r="AK615" s="18879"/>
      <c r="AL615" s="18880"/>
      <c r="AM615" s="18881"/>
      <c r="AN615" s="18882"/>
      <c r="AO615" s="18883"/>
      <c r="AP615" s="18884"/>
      <c r="AQ615" s="18885"/>
      <c r="AR615" s="18886"/>
      <c r="AS615" s="18887"/>
      <c r="AT615" s="18888"/>
      <c r="AU615" s="18889"/>
      <c r="AV615" s="18890"/>
      <c r="AW615" s="18891"/>
      <c r="AX615" s="18892"/>
      <c r="AY615" s="18893"/>
      <c r="AZ615" s="18894"/>
      <c r="BA615" s="18895"/>
      <c r="BB615" s="18896"/>
      <c r="BC615" s="18897"/>
      <c r="BD615" s="18898"/>
      <c r="BE615" s="18899"/>
      <c r="BF615" s="18900"/>
      <c r="BG615" s="18901"/>
      <c r="BH615" s="18902"/>
      <c r="BI615" s="18903"/>
      <c r="BJ615" s="18904"/>
      <c r="BK615" s="18905"/>
      <c r="BL615" s="18906"/>
      <c r="BM615" s="18907"/>
      <c r="BN615" s="18908"/>
      <c r="BO615" s="18909"/>
      <c r="BP615" s="18910"/>
      <c r="BQ615" s="18911"/>
      <c r="BR615" s="18912"/>
      <c r="BS615" s="18913"/>
      <c r="BT615" s="18914"/>
      <c r="BU615" s="18915"/>
      <c r="BV615" s="18916"/>
      <c r="BW615" s="18917"/>
      <c r="BX615" s="18918"/>
      <c r="BY615" s="18919"/>
      <c r="BZ615" s="18920"/>
      <c r="CA615" s="18921"/>
      <c r="CB615" s="18922"/>
      <c r="CC615" s="18923"/>
      <c r="CD615" s="18924"/>
      <c r="CE615" s="18925"/>
      <c r="CF615" s="18926"/>
      <c r="CG615" s="18927"/>
      <c r="CH615" s="18928"/>
      <c r="CI615" s="18929"/>
      <c r="CJ615" s="18930"/>
      <c r="CK615" s="18931"/>
      <c r="CL615" s="18932"/>
      <c r="CM615" s="18933"/>
      <c r="CN615" s="18934"/>
      <c r="CO615" s="18935"/>
      <c r="CP615" s="18936"/>
      <c r="CQ615" s="18937"/>
      <c r="CR615" s="18938"/>
      <c r="CS615" s="18939"/>
      <c r="CT615" s="18940"/>
      <c r="CU615" s="18941"/>
      <c r="CV615" s="18942"/>
      <c r="CW615" s="18943"/>
      <c r="CX615" s="18944"/>
      <c r="CY615" s="18945"/>
      <c r="CZ615" s="18946"/>
      <c r="DA615" s="18947"/>
      <c r="DB615" s="18948"/>
      <c r="DC615" s="18949"/>
      <c r="DD615" s="18950"/>
      <c r="DE615" s="18951"/>
      <c r="DF615" s="18952"/>
      <c r="DG615" s="18953"/>
      <c r="DH615" s="3656"/>
      <c r="DI615" s="3908"/>
      <c r="DJ615" s="3908" t="str">
        <f>IF(T615="","",T615)</f>
        <v>Добавить схему подключения</v>
      </c>
      <c r="DK615" s="3908"/>
      <c r="DL615" s="3908"/>
    </row>
    <row s="18954" customFormat="1" customHeight="1" ht="0.75">
      <c r="A616" s="4502"/>
      <c r="B616" s="4502"/>
      <c r="C616" s="4502"/>
      <c r="D616" s="4502"/>
      <c r="E616" s="3897"/>
      <c r="F616" s="3897" t="s">
        <v>169</v>
      </c>
      <c r="G616" s="3898"/>
      <c r="H616" s="4502"/>
      <c r="I616" s="4502"/>
      <c r="J616" s="4502"/>
      <c r="K616" s="4502"/>
      <c r="L616" s="4503"/>
      <c r="M616" s="4504"/>
      <c r="N616" s="4504"/>
      <c r="O616" s="3656"/>
      <c r="P616" s="4505"/>
      <c r="Q616" s="4506"/>
      <c r="R616" s="4505"/>
      <c r="S616" s="4507"/>
      <c r="T616" s="4508" t="s">
        <v>250</v>
      </c>
      <c r="U616" s="3645"/>
      <c r="V616" s="3645"/>
      <c r="W616" s="3645"/>
      <c r="X616" s="3645"/>
      <c r="Y616" s="3645"/>
      <c r="Z616" s="3645"/>
      <c r="AA616" s="3645"/>
      <c r="AB616" s="3645"/>
      <c r="AC616" s="3645"/>
      <c r="AD616" s="3645"/>
      <c r="AE616" s="3645"/>
      <c r="AF616" s="3645"/>
      <c r="AG616" s="3645"/>
      <c r="AH616" s="3645"/>
      <c r="AI616" s="3645"/>
      <c r="AJ616" s="3645"/>
      <c r="AK616" s="3645"/>
      <c r="AL616" s="3645"/>
      <c r="AM616" s="3645"/>
      <c r="AN616" s="3645"/>
      <c r="AO616" s="3645"/>
      <c r="AP616" s="3645"/>
      <c r="AQ616" s="3645"/>
      <c r="AR616" s="3645"/>
      <c r="AS616" s="3645"/>
      <c r="AT616" s="3645"/>
      <c r="AU616" s="3645"/>
      <c r="AV616" s="3645"/>
      <c r="AW616" s="3645"/>
      <c r="AX616" s="3645"/>
      <c r="AY616" s="3645"/>
      <c r="AZ616" s="3645"/>
      <c r="BA616" s="3645"/>
      <c r="BB616" s="3645"/>
      <c r="BC616" s="3645"/>
      <c r="BD616" s="3645"/>
      <c r="BE616" s="3645"/>
      <c r="BF616" s="3645"/>
      <c r="BG616" s="3645"/>
      <c r="BH616" s="3645"/>
      <c r="BI616" s="3645"/>
      <c r="BJ616" s="3645"/>
      <c r="BK616" s="3645"/>
      <c r="BL616" s="3645"/>
      <c r="BM616" s="3645"/>
      <c r="BN616" s="3645"/>
      <c r="BO616" s="3645"/>
      <c r="BP616" s="3645"/>
      <c r="BQ616" s="3645"/>
      <c r="BR616" s="3645"/>
      <c r="BS616" s="3645"/>
      <c r="BT616" s="3645"/>
      <c r="BU616" s="3645"/>
      <c r="BV616" s="3645"/>
      <c r="BW616" s="3645"/>
      <c r="BX616" s="3645"/>
      <c r="BY616" s="3645"/>
      <c r="BZ616" s="3645"/>
      <c r="CA616" s="3645"/>
      <c r="CB616" s="3645"/>
      <c r="CC616" s="3645"/>
      <c r="CD616" s="3645"/>
      <c r="CE616" s="3645"/>
      <c r="CF616" s="3645"/>
      <c r="CG616" s="3645"/>
      <c r="CH616" s="3645"/>
      <c r="CI616" s="3645"/>
      <c r="CJ616" s="3645"/>
      <c r="CK616" s="3645"/>
      <c r="CL616" s="3645"/>
      <c r="CM616" s="3645"/>
      <c r="CN616" s="3645"/>
      <c r="CO616" s="3645"/>
      <c r="CP616" s="3645"/>
      <c r="CQ616" s="3645"/>
      <c r="CR616" s="3645"/>
      <c r="CS616" s="3645"/>
      <c r="CT616" s="3645"/>
      <c r="CU616" s="3645"/>
      <c r="CV616" s="3645"/>
      <c r="CW616" s="3645"/>
      <c r="CX616" s="3645"/>
      <c r="CY616" s="3645"/>
      <c r="CZ616" s="3645"/>
      <c r="DA616" s="3645"/>
      <c r="DB616" s="3645"/>
      <c r="DC616" s="3645"/>
      <c r="DD616" s="3645"/>
      <c r="DE616" s="3645"/>
      <c r="DF616" s="3645"/>
      <c r="DG616" s="3645"/>
      <c r="DH616" s="3656"/>
      <c r="DI616" s="3908"/>
      <c r="DJ616" s="3908" t="str">
        <f>IF(T616="","",T616)</f>
        <v>Добавить источник для дифференциации</v>
      </c>
      <c r="DK616" s="3908"/>
      <c r="DL616" s="3908"/>
    </row>
    <row s="18955" customFormat="1" customHeight="1" ht="0.75">
      <c r="A617" s="4502"/>
      <c r="B617" s="4502"/>
      <c r="C617" s="4502"/>
      <c r="D617" s="4502"/>
      <c r="E617" s="3897"/>
      <c r="F617" s="3898" t="s">
        <v>169</v>
      </c>
      <c r="G617" s="4502"/>
      <c r="H617" s="4502"/>
      <c r="I617" s="4502"/>
      <c r="J617" s="4502"/>
      <c r="K617" s="4502"/>
      <c r="L617" s="4503"/>
      <c r="M617" s="4510"/>
      <c r="N617" s="4510"/>
      <c r="O617" s="3656"/>
      <c r="P617" s="4505"/>
      <c r="Q617" s="4506"/>
      <c r="R617" s="4505"/>
      <c r="S617" s="4511"/>
      <c r="T617" s="4512" t="s">
        <v>251</v>
      </c>
      <c r="U617" s="3646"/>
      <c r="V617" s="3646"/>
      <c r="W617" s="3646"/>
      <c r="X617" s="3646"/>
      <c r="Y617" s="3646"/>
      <c r="Z617" s="3646"/>
      <c r="AA617" s="3646"/>
      <c r="AB617" s="3646"/>
      <c r="AC617" s="3646"/>
      <c r="AD617" s="3646"/>
      <c r="AE617" s="3646"/>
      <c r="AF617" s="3646"/>
      <c r="AG617" s="3646"/>
      <c r="AH617" s="3646"/>
      <c r="AI617" s="3646"/>
      <c r="AJ617" s="3646"/>
      <c r="AK617" s="3646"/>
      <c r="AL617" s="3646"/>
      <c r="AM617" s="3646"/>
      <c r="AN617" s="3646"/>
      <c r="AO617" s="3646"/>
      <c r="AP617" s="3646"/>
      <c r="AQ617" s="3646"/>
      <c r="AR617" s="3646"/>
      <c r="AS617" s="3646"/>
      <c r="AT617" s="3646"/>
      <c r="AU617" s="3646"/>
      <c r="AV617" s="3646"/>
      <c r="AW617" s="3646"/>
      <c r="AX617" s="3646"/>
      <c r="AY617" s="3646"/>
      <c r="AZ617" s="3646"/>
      <c r="BA617" s="3646"/>
      <c r="BB617" s="3646"/>
      <c r="BC617" s="3646"/>
      <c r="BD617" s="3646"/>
      <c r="BE617" s="3646"/>
      <c r="BF617" s="3646"/>
      <c r="BG617" s="3646"/>
      <c r="BH617" s="3646"/>
      <c r="BI617" s="3646"/>
      <c r="BJ617" s="3646"/>
      <c r="BK617" s="3646"/>
      <c r="BL617" s="3646"/>
      <c r="BM617" s="3646"/>
      <c r="BN617" s="3646"/>
      <c r="BO617" s="3646"/>
      <c r="BP617" s="3646"/>
      <c r="BQ617" s="3646"/>
      <c r="BR617" s="3646"/>
      <c r="BS617" s="3646"/>
      <c r="BT617" s="3646"/>
      <c r="BU617" s="3646"/>
      <c r="BV617" s="3646"/>
      <c r="BW617" s="3646"/>
      <c r="BX617" s="3646"/>
      <c r="BY617" s="3646"/>
      <c r="BZ617" s="3646"/>
      <c r="CA617" s="3646"/>
      <c r="CB617" s="3646"/>
      <c r="CC617" s="3646"/>
      <c r="CD617" s="3646"/>
      <c r="CE617" s="3646"/>
      <c r="CF617" s="3646"/>
      <c r="CG617" s="3646"/>
      <c r="CH617" s="3646"/>
      <c r="CI617" s="3646"/>
      <c r="CJ617" s="3646"/>
      <c r="CK617" s="3646"/>
      <c r="CL617" s="3646"/>
      <c r="CM617" s="3646"/>
      <c r="CN617" s="3646"/>
      <c r="CO617" s="3646"/>
      <c r="CP617" s="3646"/>
      <c r="CQ617" s="3646"/>
      <c r="CR617" s="3646"/>
      <c r="CS617" s="3646"/>
      <c r="CT617" s="3646"/>
      <c r="CU617" s="3646"/>
      <c r="CV617" s="3646"/>
      <c r="CW617" s="3646"/>
      <c r="CX617" s="3646"/>
      <c r="CY617" s="3646"/>
      <c r="CZ617" s="3646"/>
      <c r="DA617" s="3646"/>
      <c r="DB617" s="3646"/>
      <c r="DC617" s="3646"/>
      <c r="DD617" s="3646"/>
      <c r="DE617" s="3646"/>
      <c r="DF617" s="3646"/>
      <c r="DG617" s="3646"/>
      <c r="DH617" s="3656"/>
      <c r="DI617" s="3908"/>
      <c r="DJ617" s="3908" t="str">
        <f>IF(T617="","",T617)</f>
        <v>Добавить централизованную систему для дифференциации</v>
      </c>
      <c r="DK617" s="3908"/>
      <c r="DL617" s="3908"/>
    </row>
    <row s="18956" customFormat="1" customHeight="1" ht="21">
      <c r="A618" s="3896"/>
      <c r="B618" s="3896" t="s">
        <v>400</v>
      </c>
      <c r="C618" s="3896"/>
      <c r="D618" s="3896"/>
      <c r="E618" s="3897"/>
      <c r="F618" s="3898" t="s">
        <v>178</v>
      </c>
      <c r="G618" s="3896"/>
      <c r="H618" s="3896"/>
      <c r="I618" s="3896"/>
      <c r="J618" s="3896"/>
      <c r="K618" s="3896"/>
      <c r="L618" s="3899"/>
      <c r="M618" s="3900"/>
      <c r="N618" s="3900"/>
      <c r="O618" s="3900"/>
      <c r="P618" s="4211"/>
      <c r="Q618" s="3902"/>
      <c r="R618" s="3903"/>
      <c r="S618" s="3904" t="str">
        <f>INDEX(PT_DIFFERENTIATION_NUM_TER,MATCH(B618,PT_DIFFERENTIATION_TER_ID,0))</f>
        <v>2.18</v>
      </c>
      <c r="T618" s="4212" t="s">
        <v>719</v>
      </c>
      <c r="U618" s="3906"/>
      <c r="V618" s="3414"/>
      <c r="W618" s="3415"/>
      <c r="X618" s="3415"/>
      <c r="Y618" s="3415"/>
      <c r="Z618" s="3415"/>
      <c r="AA618" s="3415"/>
      <c r="AB618" s="3415"/>
      <c r="AC618" s="3416"/>
      <c r="AD618" s="3414" t="str">
        <f>INDEX(PT_DIFFERENTIATION_TER,MATCH(B618,PT_DIFFERENTIATION_TER_ID,0))</f>
        <v>Территория 18</v>
      </c>
      <c r="AE618" s="3415"/>
      <c r="AF618" s="3415"/>
      <c r="AG618" s="3415"/>
      <c r="AH618" s="3415"/>
      <c r="AI618" s="3415"/>
      <c r="AJ618" s="3415"/>
      <c r="AK618" s="3415"/>
      <c r="AL618" s="3414"/>
      <c r="AM618" s="3415"/>
      <c r="AN618" s="3415"/>
      <c r="AO618" s="3415"/>
      <c r="AP618" s="3415"/>
      <c r="AQ618" s="3415"/>
      <c r="AR618" s="3415"/>
      <c r="AS618" s="3416"/>
      <c r="AT618" s="3414"/>
      <c r="AU618" s="3415"/>
      <c r="AV618" s="3415"/>
      <c r="AW618" s="3415"/>
      <c r="AX618" s="3415"/>
      <c r="AY618" s="3415"/>
      <c r="AZ618" s="3415"/>
      <c r="BA618" s="3416"/>
      <c r="BB618" s="3414"/>
      <c r="BC618" s="3415"/>
      <c r="BD618" s="3415"/>
      <c r="BE618" s="3415"/>
      <c r="BF618" s="3415"/>
      <c r="BG618" s="3415"/>
      <c r="BH618" s="3415"/>
      <c r="BI618" s="3416"/>
      <c r="BJ618" s="3414"/>
      <c r="BK618" s="3415"/>
      <c r="BL618" s="3415"/>
      <c r="BM618" s="3415"/>
      <c r="BN618" s="3415"/>
      <c r="BO618" s="3415"/>
      <c r="BP618" s="3415"/>
      <c r="BQ618" s="3416"/>
      <c r="BR618" s="3414"/>
      <c r="BS618" s="3415"/>
      <c r="BT618" s="3415"/>
      <c r="BU618" s="3415"/>
      <c r="BV618" s="3415"/>
      <c r="BW618" s="3415"/>
      <c r="BX618" s="3415"/>
      <c r="BY618" s="3416"/>
      <c r="BZ618" s="3414"/>
      <c r="CA618" s="3415"/>
      <c r="CB618" s="3415"/>
      <c r="CC618" s="3415"/>
      <c r="CD618" s="3415"/>
      <c r="CE618" s="3415"/>
      <c r="CF618" s="3415"/>
      <c r="CG618" s="3416"/>
      <c r="CH618" s="3414"/>
      <c r="CI618" s="3415"/>
      <c r="CJ618" s="3415"/>
      <c r="CK618" s="3415"/>
      <c r="CL618" s="3415"/>
      <c r="CM618" s="3415"/>
      <c r="CN618" s="3415"/>
      <c r="CO618" s="3416"/>
      <c r="CP618" s="3414"/>
      <c r="CQ618" s="3415"/>
      <c r="CR618" s="3415"/>
      <c r="CS618" s="3415"/>
      <c r="CT618" s="3415"/>
      <c r="CU618" s="3415"/>
      <c r="CV618" s="3415"/>
      <c r="CW618" s="3416"/>
      <c r="CX618" s="3414"/>
      <c r="CY618" s="3415"/>
      <c r="CZ618" s="3415"/>
      <c r="DA618" s="3415"/>
      <c r="DB618" s="3415"/>
      <c r="DC618" s="3415"/>
      <c r="DD618" s="3415"/>
      <c r="DE618" s="3416"/>
      <c r="DF618" s="3416"/>
      <c r="DG618" s="3907" t="s">
        <v>720</v>
      </c>
      <c r="DH618" s="3656"/>
      <c r="DI618" s="3908"/>
      <c r="DJ618" s="3908" t="str">
        <f>IF(T618="","",T618)</f>
        <v>Территория действия тарифа</v>
      </c>
      <c r="DK618" s="3908"/>
      <c r="DL618" s="3908"/>
    </row>
    <row s="18957" customFormat="1" customHeight="1" ht="23.25">
      <c r="A619" s="3896"/>
      <c r="B619" s="3896"/>
      <c r="C619" s="3896" t="s">
        <v>401</v>
      </c>
      <c r="D619" s="3896"/>
      <c r="E619" s="3897"/>
      <c r="F619" s="3897" t="s">
        <v>174</v>
      </c>
      <c r="G619" s="3898">
        <v>1</v>
      </c>
      <c r="H619" s="3896"/>
      <c r="I619" s="3896"/>
      <c r="J619" s="3896"/>
      <c r="K619" s="3896"/>
      <c r="L619" s="3899"/>
      <c r="M619" s="3900"/>
      <c r="N619" s="3900"/>
      <c r="O619" s="3900"/>
      <c r="P619" s="3901"/>
      <c r="Q619" s="3902"/>
      <c r="R619" s="3903"/>
      <c r="S619" s="3904" t="str">
        <f>INDEX(PT_DIFFERENTIATION_NUM_CS,MATCH(C619,PT_DIFFERENTIATION_CS_ID,0))</f>
        <v>2.18.1</v>
      </c>
      <c r="T619" s="4214" t="s">
        <v>721</v>
      </c>
      <c r="U619" s="3906"/>
      <c r="V619" s="3414"/>
      <c r="W619" s="3415"/>
      <c r="X619" s="3415"/>
      <c r="Y619" s="3415"/>
      <c r="Z619" s="3415"/>
      <c r="AA619" s="3415"/>
      <c r="AB619" s="3415"/>
      <c r="AC619" s="3416"/>
      <c r="AD619" s="3414" t="str">
        <f>INDEX(PT_DIFFERENTIATION_CS,MATCH(C619,PT_DIFFERENTIATION_CS_ID,0))</f>
        <v>без дифференциации</v>
      </c>
      <c r="AE619" s="3415"/>
      <c r="AF619" s="3415"/>
      <c r="AG619" s="3415"/>
      <c r="AH619" s="3415"/>
      <c r="AI619" s="3415"/>
      <c r="AJ619" s="3415"/>
      <c r="AK619" s="3415"/>
      <c r="AL619" s="3414"/>
      <c r="AM619" s="3415"/>
      <c r="AN619" s="3415"/>
      <c r="AO619" s="3415"/>
      <c r="AP619" s="3415"/>
      <c r="AQ619" s="3415"/>
      <c r="AR619" s="3415"/>
      <c r="AS619" s="3416"/>
      <c r="AT619" s="3414"/>
      <c r="AU619" s="3415"/>
      <c r="AV619" s="3415"/>
      <c r="AW619" s="3415"/>
      <c r="AX619" s="3415"/>
      <c r="AY619" s="3415"/>
      <c r="AZ619" s="3415"/>
      <c r="BA619" s="3416"/>
      <c r="BB619" s="3414"/>
      <c r="BC619" s="3415"/>
      <c r="BD619" s="3415"/>
      <c r="BE619" s="3415"/>
      <c r="BF619" s="3415"/>
      <c r="BG619" s="3415"/>
      <c r="BH619" s="3415"/>
      <c r="BI619" s="3416"/>
      <c r="BJ619" s="3414"/>
      <c r="BK619" s="3415"/>
      <c r="BL619" s="3415"/>
      <c r="BM619" s="3415"/>
      <c r="BN619" s="3415"/>
      <c r="BO619" s="3415"/>
      <c r="BP619" s="3415"/>
      <c r="BQ619" s="3416"/>
      <c r="BR619" s="3414"/>
      <c r="BS619" s="3415"/>
      <c r="BT619" s="3415"/>
      <c r="BU619" s="3415"/>
      <c r="BV619" s="3415"/>
      <c r="BW619" s="3415"/>
      <c r="BX619" s="3415"/>
      <c r="BY619" s="3416"/>
      <c r="BZ619" s="3414"/>
      <c r="CA619" s="3415"/>
      <c r="CB619" s="3415"/>
      <c r="CC619" s="3415"/>
      <c r="CD619" s="3415"/>
      <c r="CE619" s="3415"/>
      <c r="CF619" s="3415"/>
      <c r="CG619" s="3416"/>
      <c r="CH619" s="3414"/>
      <c r="CI619" s="3415"/>
      <c r="CJ619" s="3415"/>
      <c r="CK619" s="3415"/>
      <c r="CL619" s="3415"/>
      <c r="CM619" s="3415"/>
      <c r="CN619" s="3415"/>
      <c r="CO619" s="3416"/>
      <c r="CP619" s="3414"/>
      <c r="CQ619" s="3415"/>
      <c r="CR619" s="3415"/>
      <c r="CS619" s="3415"/>
      <c r="CT619" s="3415"/>
      <c r="CU619" s="3415"/>
      <c r="CV619" s="3415"/>
      <c r="CW619" s="3416"/>
      <c r="CX619" s="3414"/>
      <c r="CY619" s="3415"/>
      <c r="CZ619" s="3415"/>
      <c r="DA619" s="3415"/>
      <c r="DB619" s="3415"/>
      <c r="DC619" s="3415"/>
      <c r="DD619" s="3415"/>
      <c r="DE619" s="3416"/>
      <c r="DF619" s="3416"/>
      <c r="DG619" s="3907" t="s">
        <v>722</v>
      </c>
      <c r="DH619" s="3656"/>
      <c r="DI619" s="3908"/>
      <c r="DJ619" s="3908" t="str">
        <f>IF(T619="","",T619)</f>
        <v>Наименование системы теплоснабжения </v>
      </c>
      <c r="DK619" s="3908"/>
      <c r="DL619" s="3908"/>
    </row>
    <row s="18958" customFormat="1" customHeight="1" ht="21">
      <c r="A620" s="3896"/>
      <c r="B620" s="3896"/>
      <c r="C620" s="3896"/>
      <c r="D620" s="3896" t="s">
        <v>402</v>
      </c>
      <c r="E620" s="3897"/>
      <c r="F620" s="3897" t="s">
        <v>174</v>
      </c>
      <c r="G620" s="3897"/>
      <c r="H620" s="3898">
        <v>1</v>
      </c>
      <c r="I620" s="3896"/>
      <c r="J620" s="3896"/>
      <c r="K620" s="3896"/>
      <c r="L620" s="3899"/>
      <c r="M620" s="3900"/>
      <c r="N620" s="3900"/>
      <c r="O620" s="3900"/>
      <c r="P620" s="3901"/>
      <c r="Q620" s="3902"/>
      <c r="R620" s="3903"/>
      <c r="S620" s="3904" t="str">
        <f>INDEX(PT_DIFFERENTIATION_NUM_IST_TE,MATCH(D620,PT_DIFFERENTIATION_IST_TE_ID,0))</f>
        <v>2.18.1.1</v>
      </c>
      <c r="T620" s="3905" t="s">
        <v>723</v>
      </c>
      <c r="U620" s="3906"/>
      <c r="V620" s="3414"/>
      <c r="W620" s="3415"/>
      <c r="X620" s="3415"/>
      <c r="Y620" s="3415"/>
      <c r="Z620" s="3415"/>
      <c r="AA620" s="3415"/>
      <c r="AB620" s="3415"/>
      <c r="AC620" s="3416"/>
      <c r="AD620" s="3414" t="str">
        <f>INDEX(PT_DIFFERENTIATION_IST_TE,MATCH(D620,PT_DIFFERENTIATION_IST_TE_ID,0))</f>
        <v>город Кандалакша (кроме ул. Фрунзе дд. 5,6,7,8,9,10,31,32,33,34 и микрорайона Нива-3)</v>
      </c>
      <c r="AE620" s="3415"/>
      <c r="AF620" s="3415"/>
      <c r="AG620" s="3415"/>
      <c r="AH620" s="3415"/>
      <c r="AI620" s="3415"/>
      <c r="AJ620" s="3415"/>
      <c r="AK620" s="3415"/>
      <c r="AL620" s="3414"/>
      <c r="AM620" s="3415"/>
      <c r="AN620" s="3415"/>
      <c r="AO620" s="3415"/>
      <c r="AP620" s="3415"/>
      <c r="AQ620" s="3415"/>
      <c r="AR620" s="3415"/>
      <c r="AS620" s="3416"/>
      <c r="AT620" s="3414"/>
      <c r="AU620" s="3415"/>
      <c r="AV620" s="3415"/>
      <c r="AW620" s="3415"/>
      <c r="AX620" s="3415"/>
      <c r="AY620" s="3415"/>
      <c r="AZ620" s="3415"/>
      <c r="BA620" s="3416"/>
      <c r="BB620" s="3414"/>
      <c r="BC620" s="3415"/>
      <c r="BD620" s="3415"/>
      <c r="BE620" s="3415"/>
      <c r="BF620" s="3415"/>
      <c r="BG620" s="3415"/>
      <c r="BH620" s="3415"/>
      <c r="BI620" s="3416"/>
      <c r="BJ620" s="3414"/>
      <c r="BK620" s="3415"/>
      <c r="BL620" s="3415"/>
      <c r="BM620" s="3415"/>
      <c r="BN620" s="3415"/>
      <c r="BO620" s="3415"/>
      <c r="BP620" s="3415"/>
      <c r="BQ620" s="3416"/>
      <c r="BR620" s="3414"/>
      <c r="BS620" s="3415"/>
      <c r="BT620" s="3415"/>
      <c r="BU620" s="3415"/>
      <c r="BV620" s="3415"/>
      <c r="BW620" s="3415"/>
      <c r="BX620" s="3415"/>
      <c r="BY620" s="3416"/>
      <c r="BZ620" s="3414"/>
      <c r="CA620" s="3415"/>
      <c r="CB620" s="3415"/>
      <c r="CC620" s="3415"/>
      <c r="CD620" s="3415"/>
      <c r="CE620" s="3415"/>
      <c r="CF620" s="3415"/>
      <c r="CG620" s="3416"/>
      <c r="CH620" s="3414"/>
      <c r="CI620" s="3415"/>
      <c r="CJ620" s="3415"/>
      <c r="CK620" s="3415"/>
      <c r="CL620" s="3415"/>
      <c r="CM620" s="3415"/>
      <c r="CN620" s="3415"/>
      <c r="CO620" s="3416"/>
      <c r="CP620" s="3414"/>
      <c r="CQ620" s="3415"/>
      <c r="CR620" s="3415"/>
      <c r="CS620" s="3415"/>
      <c r="CT620" s="3415"/>
      <c r="CU620" s="3415"/>
      <c r="CV620" s="3415"/>
      <c r="CW620" s="3416"/>
      <c r="CX620" s="3414"/>
      <c r="CY620" s="3415"/>
      <c r="CZ620" s="3415"/>
      <c r="DA620" s="3415"/>
      <c r="DB620" s="3415"/>
      <c r="DC620" s="3415"/>
      <c r="DD620" s="3415"/>
      <c r="DE620" s="3416"/>
      <c r="DF620" s="3416"/>
      <c r="DG620" s="3907" t="s">
        <v>724</v>
      </c>
      <c r="DH620" s="3656"/>
      <c r="DI620" s="3908"/>
      <c r="DJ620" s="3908" t="str">
        <f>IF(T620="","",T620)</f>
        <v>Источник тепловой энергии  </v>
      </c>
      <c r="DK620" s="3908"/>
      <c r="DL620" s="3908"/>
    </row>
    <row s="18959" customFormat="1" customHeight="1" ht="47.25">
      <c r="A621" s="3896"/>
      <c r="B621" s="3896"/>
      <c r="C621" s="3896"/>
      <c r="D621" s="3896"/>
      <c r="E621" s="3897"/>
      <c r="F621" s="3897" t="s">
        <v>174</v>
      </c>
      <c r="G621" s="3897"/>
      <c r="H621" s="3897"/>
      <c r="I621" s="3910" t="str">
        <f>S620&amp;".1"</f>
        <v>2.18.1.1.1</v>
      </c>
      <c r="J621" s="3896"/>
      <c r="K621" s="3896"/>
      <c r="L621" s="3899" t="s">
        <v>725</v>
      </c>
      <c r="M621" s="3647"/>
      <c r="N621" s="3911"/>
      <c r="O621" s="3911"/>
      <c r="P621" s="3912">
        <v>1</v>
      </c>
      <c r="Q621" s="3912"/>
      <c r="R621" s="3913"/>
      <c r="S621" s="3904" t="str">
        <f>$I621</f>
        <v>2.18.1.1.1</v>
      </c>
      <c r="T621" s="3914" t="s">
        <v>726</v>
      </c>
      <c r="U621" s="3906"/>
      <c r="V621" s="3419"/>
      <c r="W621" s="3420"/>
      <c r="X621" s="3420"/>
      <c r="Y621" s="3420"/>
      <c r="Z621" s="3420"/>
      <c r="AA621" s="3420"/>
      <c r="AB621" s="3420"/>
      <c r="AC621" s="3421"/>
      <c r="AD621" s="3419" t="s">
        <v>768</v>
      </c>
      <c r="AE621" s="3420"/>
      <c r="AF621" s="3420"/>
      <c r="AG621" s="3420"/>
      <c r="AH621" s="3420"/>
      <c r="AI621" s="3420"/>
      <c r="AJ621" s="3420"/>
      <c r="AK621" s="3420"/>
      <c r="AL621" s="3419"/>
      <c r="AM621" s="3420"/>
      <c r="AN621" s="3420"/>
      <c r="AO621" s="3420"/>
      <c r="AP621" s="3420"/>
      <c r="AQ621" s="3420"/>
      <c r="AR621" s="3420"/>
      <c r="AS621" s="3421"/>
      <c r="AT621" s="3419"/>
      <c r="AU621" s="3420"/>
      <c r="AV621" s="3420"/>
      <c r="AW621" s="3420"/>
      <c r="AX621" s="3420"/>
      <c r="AY621" s="3420"/>
      <c r="AZ621" s="3420"/>
      <c r="BA621" s="3421"/>
      <c r="BB621" s="3419"/>
      <c r="BC621" s="3420"/>
      <c r="BD621" s="3420"/>
      <c r="BE621" s="3420"/>
      <c r="BF621" s="3420"/>
      <c r="BG621" s="3420"/>
      <c r="BH621" s="3420"/>
      <c r="BI621" s="3421"/>
      <c r="BJ621" s="3419"/>
      <c r="BK621" s="3420"/>
      <c r="BL621" s="3420"/>
      <c r="BM621" s="3420"/>
      <c r="BN621" s="3420"/>
      <c r="BO621" s="3420"/>
      <c r="BP621" s="3420"/>
      <c r="BQ621" s="3421"/>
      <c r="BR621" s="3419"/>
      <c r="BS621" s="3420"/>
      <c r="BT621" s="3420"/>
      <c r="BU621" s="3420"/>
      <c r="BV621" s="3420"/>
      <c r="BW621" s="3420"/>
      <c r="BX621" s="3420"/>
      <c r="BY621" s="3421"/>
      <c r="BZ621" s="3419"/>
      <c r="CA621" s="3420"/>
      <c r="CB621" s="3420"/>
      <c r="CC621" s="3420"/>
      <c r="CD621" s="3420"/>
      <c r="CE621" s="3420"/>
      <c r="CF621" s="3420"/>
      <c r="CG621" s="3421"/>
      <c r="CH621" s="3419"/>
      <c r="CI621" s="3420"/>
      <c r="CJ621" s="3420"/>
      <c r="CK621" s="3420"/>
      <c r="CL621" s="3420"/>
      <c r="CM621" s="3420"/>
      <c r="CN621" s="3420"/>
      <c r="CO621" s="3421"/>
      <c r="CP621" s="3419"/>
      <c r="CQ621" s="3420"/>
      <c r="CR621" s="3420"/>
      <c r="CS621" s="3420"/>
      <c r="CT621" s="3420"/>
      <c r="CU621" s="3420"/>
      <c r="CV621" s="3420"/>
      <c r="CW621" s="3421"/>
      <c r="CX621" s="3419"/>
      <c r="CY621" s="3420"/>
      <c r="CZ621" s="3420"/>
      <c r="DA621" s="3420"/>
      <c r="DB621" s="3420"/>
      <c r="DC621" s="3420"/>
      <c r="DD621" s="3420"/>
      <c r="DE621" s="3421"/>
      <c r="DF621" s="3421"/>
      <c r="DG621" s="3907" t="s">
        <v>727</v>
      </c>
      <c r="DH621" s="3656"/>
      <c r="DI621" s="3908"/>
      <c r="DJ621" s="3908" t="str">
        <f>IF(T621="","",T621)</f>
        <v>Схема подключения теплопотребляющей установки к коллектору источника тепловой энергии</v>
      </c>
      <c r="DK621" s="3908"/>
      <c r="DL621" s="3908"/>
    </row>
    <row s="18960" customFormat="1" customHeight="1" ht="21">
      <c r="A622" s="3896"/>
      <c r="B622" s="3896"/>
      <c r="C622" s="3896"/>
      <c r="D622" s="3896"/>
      <c r="E622" s="3897"/>
      <c r="F622" s="3897" t="s">
        <v>174</v>
      </c>
      <c r="G622" s="3897"/>
      <c r="H622" s="3897"/>
      <c r="I622" s="3916"/>
      <c r="J622" s="3910" t="str">
        <f>I621&amp;".1"</f>
        <v>2.18.1.1.1.1</v>
      </c>
      <c r="K622" s="3896"/>
      <c r="L622" s="3899" t="s">
        <v>728</v>
      </c>
      <c r="M622" s="3647"/>
      <c r="N622" s="3647"/>
      <c r="O622" s="3911"/>
      <c r="P622" s="3912"/>
      <c r="Q622" s="3912">
        <v>1</v>
      </c>
      <c r="R622" s="3917"/>
      <c r="S622" s="3904" t="str">
        <f>$J622</f>
        <v>2.18.1.1.1.1</v>
      </c>
      <c r="T622" s="3918" t="s">
        <v>729</v>
      </c>
      <c r="U622" s="3906"/>
      <c r="V622" s="3419"/>
      <c r="W622" s="3420"/>
      <c r="X622" s="3420"/>
      <c r="Y622" s="3420"/>
      <c r="Z622" s="3420"/>
      <c r="AA622" s="3420"/>
      <c r="AB622" s="3420"/>
      <c r="AC622" s="3421"/>
      <c r="AD622" s="3419" t="s">
        <v>772</v>
      </c>
      <c r="AE622" s="3420"/>
      <c r="AF622" s="3420"/>
      <c r="AG622" s="3420"/>
      <c r="AH622" s="3420"/>
      <c r="AI622" s="3420"/>
      <c r="AJ622" s="3420"/>
      <c r="AK622" s="3420"/>
      <c r="AL622" s="3419"/>
      <c r="AM622" s="3420"/>
      <c r="AN622" s="3420"/>
      <c r="AO622" s="3420"/>
      <c r="AP622" s="3420"/>
      <c r="AQ622" s="3420"/>
      <c r="AR622" s="3420"/>
      <c r="AS622" s="3421"/>
      <c r="AT622" s="3419"/>
      <c r="AU622" s="3420"/>
      <c r="AV622" s="3420"/>
      <c r="AW622" s="3420"/>
      <c r="AX622" s="3420"/>
      <c r="AY622" s="3420"/>
      <c r="AZ622" s="3420"/>
      <c r="BA622" s="3421"/>
      <c r="BB622" s="3419"/>
      <c r="BC622" s="3420"/>
      <c r="BD622" s="3420"/>
      <c r="BE622" s="3420"/>
      <c r="BF622" s="3420"/>
      <c r="BG622" s="3420"/>
      <c r="BH622" s="3420"/>
      <c r="BI622" s="3421"/>
      <c r="BJ622" s="3419"/>
      <c r="BK622" s="3420"/>
      <c r="BL622" s="3420"/>
      <c r="BM622" s="3420"/>
      <c r="BN622" s="3420"/>
      <c r="BO622" s="3420"/>
      <c r="BP622" s="3420"/>
      <c r="BQ622" s="3421"/>
      <c r="BR622" s="3419"/>
      <c r="BS622" s="3420"/>
      <c r="BT622" s="3420"/>
      <c r="BU622" s="3420"/>
      <c r="BV622" s="3420"/>
      <c r="BW622" s="3420"/>
      <c r="BX622" s="3420"/>
      <c r="BY622" s="3421"/>
      <c r="BZ622" s="3419"/>
      <c r="CA622" s="3420"/>
      <c r="CB622" s="3420"/>
      <c r="CC622" s="3420"/>
      <c r="CD622" s="3420"/>
      <c r="CE622" s="3420"/>
      <c r="CF622" s="3420"/>
      <c r="CG622" s="3421"/>
      <c r="CH622" s="3419"/>
      <c r="CI622" s="3420"/>
      <c r="CJ622" s="3420"/>
      <c r="CK622" s="3420"/>
      <c r="CL622" s="3420"/>
      <c r="CM622" s="3420"/>
      <c r="CN622" s="3420"/>
      <c r="CO622" s="3421"/>
      <c r="CP622" s="3419"/>
      <c r="CQ622" s="3420"/>
      <c r="CR622" s="3420"/>
      <c r="CS622" s="3420"/>
      <c r="CT622" s="3420"/>
      <c r="CU622" s="3420"/>
      <c r="CV622" s="3420"/>
      <c r="CW622" s="3421"/>
      <c r="CX622" s="3419"/>
      <c r="CY622" s="3420"/>
      <c r="CZ622" s="3420"/>
      <c r="DA622" s="3420"/>
      <c r="DB622" s="3420"/>
      <c r="DC622" s="3420"/>
      <c r="DD622" s="3420"/>
      <c r="DE622" s="3421"/>
      <c r="DF622" s="3421"/>
      <c r="DG622" s="3907" t="s">
        <v>730</v>
      </c>
      <c r="DH622" s="3656"/>
      <c r="DI622" s="3908"/>
      <c r="DJ622" s="3908" t="str">
        <f>IF(T622="","",T622)</f>
        <v>Группа потребителей</v>
      </c>
      <c r="DK622" s="3908"/>
      <c r="DL622" s="3908"/>
    </row>
    <row s="18961" customFormat="1" customHeight="1" ht="21">
      <c r="A623" s="3896"/>
      <c r="B623" s="3896"/>
      <c r="C623" s="3896"/>
      <c r="D623" s="3896"/>
      <c r="E623" s="3897"/>
      <c r="F623" s="3897" t="s">
        <v>174</v>
      </c>
      <c r="G623" s="3897"/>
      <c r="H623" s="3897"/>
      <c r="I623" s="3916"/>
      <c r="J623" s="3916"/>
      <c r="K623" s="3910" t="str">
        <f>J622&amp;".1"</f>
        <v>2.18.1.1.1.1.1</v>
      </c>
      <c r="L623" s="3899" t="s">
        <v>731</v>
      </c>
      <c r="M623" s="3647"/>
      <c r="N623" s="3647"/>
      <c r="O623" s="3647"/>
      <c r="P623" s="3912"/>
      <c r="Q623" s="3912"/>
      <c r="R623" s="3917">
        <v>1</v>
      </c>
      <c r="S623" s="3904" t="str">
        <f>$K623</f>
        <v>2.18.1.1.1.1.1</v>
      </c>
      <c r="T623" s="3920" t="s">
        <v>770</v>
      </c>
      <c r="U623" s="3906"/>
      <c r="V623" s="3422"/>
      <c r="W623" s="3423"/>
      <c r="X623" s="3422"/>
      <c r="Y623" s="3424"/>
      <c r="Z623" s="3425"/>
      <c r="AA623" s="2871" t="s">
        <v>61</v>
      </c>
      <c r="AB623" s="3425"/>
      <c r="AC623" s="2871" t="s">
        <v>61</v>
      </c>
      <c r="AD623" s="3422">
        <v>3804.36</v>
      </c>
      <c r="AE623" s="3423"/>
      <c r="AF623" s="3422"/>
      <c r="AG623" s="3424"/>
      <c r="AH623" s="3425">
        <v>45292</v>
      </c>
      <c r="AI623" s="2871" t="s">
        <v>61</v>
      </c>
      <c r="AJ623" s="3425">
        <v>45473</v>
      </c>
      <c r="AK623" s="2871" t="s">
        <v>61</v>
      </c>
      <c r="AL623" s="3422">
        <v>4000</v>
      </c>
      <c r="AM623" s="3423"/>
      <c r="AN623" s="3422"/>
      <c r="AO623" s="3424"/>
      <c r="AP623" s="3425">
        <v>45474</v>
      </c>
      <c r="AQ623" s="2871" t="s">
        <v>61</v>
      </c>
      <c r="AR623" s="3425">
        <v>45657</v>
      </c>
      <c r="AS623" s="2871" t="s">
        <v>61</v>
      </c>
      <c r="AT623" s="3422">
        <v>4000</v>
      </c>
      <c r="AU623" s="3423"/>
      <c r="AV623" s="3422"/>
      <c r="AW623" s="3424"/>
      <c r="AX623" s="3425">
        <v>45658</v>
      </c>
      <c r="AY623" s="2871" t="s">
        <v>61</v>
      </c>
      <c r="AZ623" s="3425">
        <v>45838</v>
      </c>
      <c r="BA623" s="2871" t="s">
        <v>61</v>
      </c>
      <c r="BB623" s="3422">
        <v>4168</v>
      </c>
      <c r="BC623" s="3423"/>
      <c r="BD623" s="3422"/>
      <c r="BE623" s="3424"/>
      <c r="BF623" s="3425">
        <v>45839</v>
      </c>
      <c r="BG623" s="2871" t="s">
        <v>61</v>
      </c>
      <c r="BH623" s="3425">
        <v>46022</v>
      </c>
      <c r="BI623" s="2871" t="s">
        <v>61</v>
      </c>
      <c r="BJ623" s="3422">
        <v>4168</v>
      </c>
      <c r="BK623" s="3423"/>
      <c r="BL623" s="3422"/>
      <c r="BM623" s="3424"/>
      <c r="BN623" s="3425">
        <v>46023</v>
      </c>
      <c r="BO623" s="2871" t="s">
        <v>61</v>
      </c>
      <c r="BP623" s="3425">
        <v>46203</v>
      </c>
      <c r="BQ623" s="2871" t="s">
        <v>61</v>
      </c>
      <c r="BR623" s="3422">
        <v>4334.72</v>
      </c>
      <c r="BS623" s="3423"/>
      <c r="BT623" s="3422"/>
      <c r="BU623" s="3424"/>
      <c r="BV623" s="3425">
        <v>46204</v>
      </c>
      <c r="BW623" s="2871" t="s">
        <v>61</v>
      </c>
      <c r="BX623" s="3425">
        <v>46387</v>
      </c>
      <c r="BY623" s="2871" t="s">
        <v>61</v>
      </c>
      <c r="BZ623" s="3422">
        <v>4334.72</v>
      </c>
      <c r="CA623" s="3423"/>
      <c r="CB623" s="3422"/>
      <c r="CC623" s="3424"/>
      <c r="CD623" s="3425">
        <v>46388</v>
      </c>
      <c r="CE623" s="2871" t="s">
        <v>61</v>
      </c>
      <c r="CF623" s="3425">
        <v>46568</v>
      </c>
      <c r="CG623" s="2871" t="s">
        <v>61</v>
      </c>
      <c r="CH623" s="3422">
        <v>4508.11</v>
      </c>
      <c r="CI623" s="3423"/>
      <c r="CJ623" s="3422"/>
      <c r="CK623" s="3424"/>
      <c r="CL623" s="3425">
        <v>46569</v>
      </c>
      <c r="CM623" s="2871" t="s">
        <v>61</v>
      </c>
      <c r="CN623" s="3425">
        <v>46752</v>
      </c>
      <c r="CO623" s="2871" t="s">
        <v>61</v>
      </c>
      <c r="CP623" s="3422">
        <v>4508.11</v>
      </c>
      <c r="CQ623" s="3423"/>
      <c r="CR623" s="3422"/>
      <c r="CS623" s="3424"/>
      <c r="CT623" s="3425">
        <v>46753</v>
      </c>
      <c r="CU623" s="2871" t="s">
        <v>61</v>
      </c>
      <c r="CV623" s="3425">
        <v>46934</v>
      </c>
      <c r="CW623" s="2871" t="s">
        <v>61</v>
      </c>
      <c r="CX623" s="3422">
        <v>4688.43</v>
      </c>
      <c r="CY623" s="3423"/>
      <c r="CZ623" s="3422"/>
      <c r="DA623" s="3424"/>
      <c r="DB623" s="3425">
        <v>46935</v>
      </c>
      <c r="DC623" s="2871" t="s">
        <v>61</v>
      </c>
      <c r="DD623" s="3425">
        <v>47118</v>
      </c>
      <c r="DE623" s="2871" t="s">
        <v>61</v>
      </c>
      <c r="DF623" s="3423"/>
      <c r="DG623" s="3921" t="s">
        <v>732</v>
      </c>
      <c r="DH623" s="3656">
        <f>STRCHECKDATE(V624:DF624)</f>
      </c>
      <c r="DI623" s="3908"/>
      <c r="DJ623" s="3908" t="str">
        <f>IF(T623="","",T623)</f>
        <v>вода</v>
      </c>
      <c r="DK623" s="3908"/>
      <c r="DL623" s="3908"/>
    </row>
    <row s="18962" customFormat="1" customHeight="1" ht="0.75">
      <c r="A624" s="3896"/>
      <c r="B624" s="3896"/>
      <c r="C624" s="3896"/>
      <c r="D624" s="3896"/>
      <c r="E624" s="3897"/>
      <c r="F624" s="3897" t="s">
        <v>174</v>
      </c>
      <c r="G624" s="3897"/>
      <c r="H624" s="3897"/>
      <c r="I624" s="3916"/>
      <c r="J624" s="3916"/>
      <c r="K624" s="3910"/>
      <c r="L624" s="3899"/>
      <c r="M624" s="3647"/>
      <c r="N624" s="3647"/>
      <c r="O624" s="3647"/>
      <c r="P624" s="3912"/>
      <c r="Q624" s="3912"/>
      <c r="R624" s="3917"/>
      <c r="S624" s="3923"/>
      <c r="T624" s="3906"/>
      <c r="U624" s="3906"/>
      <c r="V624" s="3423"/>
      <c r="W624" s="3423"/>
      <c r="X624" s="3423"/>
      <c r="Y624" s="3427" t="str">
        <f>Z623&amp;"-"&amp;AB623</f>
        <v>-</v>
      </c>
      <c r="Z624" s="3428"/>
      <c r="AA624" s="2871"/>
      <c r="AB624" s="3428"/>
      <c r="AC624" s="2871"/>
      <c r="AD624" s="3423"/>
      <c r="AE624" s="3423"/>
      <c r="AF624" s="3423"/>
      <c r="AG624" s="3427" t="str">
        <f>AH623&amp;"-"&amp;AJ623</f>
        <v>45292-45473</v>
      </c>
      <c r="AH624" s="3428"/>
      <c r="AI624" s="2871"/>
      <c r="AJ624" s="3428"/>
      <c r="AK624" s="2871"/>
      <c r="AL624" s="3423"/>
      <c r="AM624" s="3423"/>
      <c r="AN624" s="3423"/>
      <c r="AO624" s="3427" t="str">
        <f>AP623&amp;"-"&amp;AR623</f>
        <v>45474-45657</v>
      </c>
      <c r="AP624" s="3428"/>
      <c r="AQ624" s="2871"/>
      <c r="AR624" s="3428"/>
      <c r="AS624" s="2871"/>
      <c r="AT624" s="3423"/>
      <c r="AU624" s="3423"/>
      <c r="AV624" s="3423"/>
      <c r="AW624" s="3427" t="str">
        <f>AX623&amp;"-"&amp;AZ623</f>
        <v>45658-45838</v>
      </c>
      <c r="AX624" s="3428"/>
      <c r="AY624" s="2871"/>
      <c r="AZ624" s="3428"/>
      <c r="BA624" s="2871"/>
      <c r="BB624" s="3423"/>
      <c r="BC624" s="3423"/>
      <c r="BD624" s="3423"/>
      <c r="BE624" s="3427" t="str">
        <f>BF623&amp;"-"&amp;BH623</f>
        <v>45839-46022</v>
      </c>
      <c r="BF624" s="3428"/>
      <c r="BG624" s="2871"/>
      <c r="BH624" s="3428"/>
      <c r="BI624" s="2871"/>
      <c r="BJ624" s="3423"/>
      <c r="BK624" s="3423"/>
      <c r="BL624" s="3423"/>
      <c r="BM624" s="3427" t="str">
        <f>BN623&amp;"-"&amp;BP623</f>
        <v>46023-46203</v>
      </c>
      <c r="BN624" s="3428"/>
      <c r="BO624" s="2871"/>
      <c r="BP624" s="3428"/>
      <c r="BQ624" s="2871"/>
      <c r="BR624" s="3423"/>
      <c r="BS624" s="3423"/>
      <c r="BT624" s="3423"/>
      <c r="BU624" s="3427" t="str">
        <f>BV623&amp;"-"&amp;BX623</f>
        <v>46204-46387</v>
      </c>
      <c r="BV624" s="3428"/>
      <c r="BW624" s="2871"/>
      <c r="BX624" s="3428"/>
      <c r="BY624" s="2871"/>
      <c r="BZ624" s="3423"/>
      <c r="CA624" s="3423"/>
      <c r="CB624" s="3423"/>
      <c r="CC624" s="3427" t="str">
        <f>CD623&amp;"-"&amp;CF623</f>
        <v>46388-46568</v>
      </c>
      <c r="CD624" s="3428"/>
      <c r="CE624" s="2871"/>
      <c r="CF624" s="3428"/>
      <c r="CG624" s="2871"/>
      <c r="CH624" s="3423"/>
      <c r="CI624" s="3423"/>
      <c r="CJ624" s="3423"/>
      <c r="CK624" s="3427" t="str">
        <f>CL623&amp;"-"&amp;CN623</f>
        <v>46569-46752</v>
      </c>
      <c r="CL624" s="3428"/>
      <c r="CM624" s="2871"/>
      <c r="CN624" s="3428"/>
      <c r="CO624" s="2871"/>
      <c r="CP624" s="3423"/>
      <c r="CQ624" s="3423"/>
      <c r="CR624" s="3423"/>
      <c r="CS624" s="3427" t="str">
        <f>CT623&amp;"-"&amp;CV623</f>
        <v>46753-46934</v>
      </c>
      <c r="CT624" s="3428"/>
      <c r="CU624" s="2871"/>
      <c r="CV624" s="3428"/>
      <c r="CW624" s="2871"/>
      <c r="CX624" s="3423"/>
      <c r="CY624" s="3423"/>
      <c r="CZ624" s="3423"/>
      <c r="DA624" s="3427" t="str">
        <f>DB623&amp;"-"&amp;DD623</f>
        <v>46935-47118</v>
      </c>
      <c r="DB624" s="3428"/>
      <c r="DC624" s="2871"/>
      <c r="DD624" s="3428"/>
      <c r="DE624" s="2871"/>
      <c r="DF624" s="3423"/>
      <c r="DG624" s="3924"/>
      <c r="DH624" s="3656"/>
      <c r="DI624" s="3908"/>
      <c r="DJ624" s="3908" t="str">
        <f>IF(T624="","",T624)</f>
        <v/>
      </c>
      <c r="DK624" s="3908"/>
      <c r="DL624" s="3908"/>
    </row>
    <row s="18963" customFormat="1" customHeight="1" ht="15">
      <c r="A625" s="3896"/>
      <c r="B625" s="3896"/>
      <c r="C625" s="3896"/>
      <c r="D625" s="3896"/>
      <c r="E625" s="3897"/>
      <c r="F625" s="3897" t="s">
        <v>174</v>
      </c>
      <c r="G625" s="3897"/>
      <c r="H625" s="3897"/>
      <c r="I625" s="3916"/>
      <c r="J625" s="3910"/>
      <c r="K625" s="3896"/>
      <c r="L625" s="3899"/>
      <c r="M625" s="3647"/>
      <c r="N625" s="3647"/>
      <c r="O625" s="3911"/>
      <c r="P625" s="3912"/>
      <c r="Q625" s="3912"/>
      <c r="R625" s="3913"/>
      <c r="S625" s="18964"/>
      <c r="T625" s="18965" t="s">
        <v>733</v>
      </c>
      <c r="U625" s="18966"/>
      <c r="V625" s="18967"/>
      <c r="W625" s="18968"/>
      <c r="X625" s="18969"/>
      <c r="Y625" s="18970"/>
      <c r="Z625" s="18971"/>
      <c r="AA625" s="18972"/>
      <c r="AB625" s="18973"/>
      <c r="AC625" s="18974"/>
      <c r="AD625" s="18975"/>
      <c r="AE625" s="18976"/>
      <c r="AF625" s="18977"/>
      <c r="AG625" s="18978"/>
      <c r="AH625" s="18979"/>
      <c r="AI625" s="18980"/>
      <c r="AJ625" s="18981"/>
      <c r="AK625" s="18982"/>
      <c r="AL625" s="18983"/>
      <c r="AM625" s="18984"/>
      <c r="AN625" s="18985"/>
      <c r="AO625" s="18986"/>
      <c r="AP625" s="18987"/>
      <c r="AQ625" s="18988"/>
      <c r="AR625" s="18989"/>
      <c r="AS625" s="18990"/>
      <c r="AT625" s="18991"/>
      <c r="AU625" s="18992"/>
      <c r="AV625" s="18993"/>
      <c r="AW625" s="18994"/>
      <c r="AX625" s="18995"/>
      <c r="AY625" s="18996"/>
      <c r="AZ625" s="18997"/>
      <c r="BA625" s="18998"/>
      <c r="BB625" s="18999"/>
      <c r="BC625" s="19000"/>
      <c r="BD625" s="19001"/>
      <c r="BE625" s="19002"/>
      <c r="BF625" s="19003"/>
      <c r="BG625" s="19004"/>
      <c r="BH625" s="19005"/>
      <c r="BI625" s="19006"/>
      <c r="BJ625" s="19007"/>
      <c r="BK625" s="19008"/>
      <c r="BL625" s="19009"/>
      <c r="BM625" s="19010"/>
      <c r="BN625" s="19011"/>
      <c r="BO625" s="19012"/>
      <c r="BP625" s="19013"/>
      <c r="BQ625" s="19014"/>
      <c r="BR625" s="19015"/>
      <c r="BS625" s="19016"/>
      <c r="BT625" s="19017"/>
      <c r="BU625" s="19018"/>
      <c r="BV625" s="19019"/>
      <c r="BW625" s="19020"/>
      <c r="BX625" s="19021"/>
      <c r="BY625" s="19022"/>
      <c r="BZ625" s="19023"/>
      <c r="CA625" s="19024"/>
      <c r="CB625" s="19025"/>
      <c r="CC625" s="19026"/>
      <c r="CD625" s="19027"/>
      <c r="CE625" s="19028"/>
      <c r="CF625" s="19029"/>
      <c r="CG625" s="19030"/>
      <c r="CH625" s="19031"/>
      <c r="CI625" s="19032"/>
      <c r="CJ625" s="19033"/>
      <c r="CK625" s="19034"/>
      <c r="CL625" s="19035"/>
      <c r="CM625" s="19036"/>
      <c r="CN625" s="19037"/>
      <c r="CO625" s="19038"/>
      <c r="CP625" s="19039"/>
      <c r="CQ625" s="19040"/>
      <c r="CR625" s="19041"/>
      <c r="CS625" s="19042"/>
      <c r="CT625" s="19043"/>
      <c r="CU625" s="19044"/>
      <c r="CV625" s="19045"/>
      <c r="CW625" s="19046"/>
      <c r="CX625" s="19047"/>
      <c r="CY625" s="19048"/>
      <c r="CZ625" s="19049"/>
      <c r="DA625" s="19050"/>
      <c r="DB625" s="19051"/>
      <c r="DC625" s="19052"/>
      <c r="DD625" s="19053"/>
      <c r="DE625" s="19054"/>
      <c r="DF625" s="19055"/>
      <c r="DG625" s="4018"/>
      <c r="DH625" s="3656"/>
      <c r="DI625" s="3908"/>
      <c r="DJ625" s="3908" t="str">
        <f>IF(T625="","",T625)</f>
        <v>Добавить вид теплоносителя (параметры теплоносителя)</v>
      </c>
      <c r="DK625" s="3908"/>
      <c r="DL625" s="3908"/>
    </row>
    <row s="19056" customFormat="1" customHeight="1" ht="15">
      <c r="A626" s="3896"/>
      <c r="B626" s="3896"/>
      <c r="C626" s="3896"/>
      <c r="D626" s="3896"/>
      <c r="E626" s="3897"/>
      <c r="F626" s="3897" t="s">
        <v>174</v>
      </c>
      <c r="G626" s="3897"/>
      <c r="H626" s="3897"/>
      <c r="I626" s="3910"/>
      <c r="J626" s="3896"/>
      <c r="K626" s="3896"/>
      <c r="L626" s="3899"/>
      <c r="M626" s="3647"/>
      <c r="N626" s="3911"/>
      <c r="O626" s="3911"/>
      <c r="P626" s="3912"/>
      <c r="Q626" s="3912"/>
      <c r="R626" s="3913"/>
      <c r="S626" s="19057"/>
      <c r="T626" s="19058" t="s">
        <v>734</v>
      </c>
      <c r="U626" s="19059"/>
      <c r="V626" s="19060"/>
      <c r="W626" s="19061"/>
      <c r="X626" s="19062"/>
      <c r="Y626" s="19063"/>
      <c r="Z626" s="19064"/>
      <c r="AA626" s="19065"/>
      <c r="AB626" s="19066"/>
      <c r="AC626" s="19067"/>
      <c r="AD626" s="19068"/>
      <c r="AE626" s="19069"/>
      <c r="AF626" s="19070"/>
      <c r="AG626" s="19071"/>
      <c r="AH626" s="19072"/>
      <c r="AI626" s="19073"/>
      <c r="AJ626" s="19074"/>
      <c r="AK626" s="19075"/>
      <c r="AL626" s="19076"/>
      <c r="AM626" s="19077"/>
      <c r="AN626" s="19078"/>
      <c r="AO626" s="19079"/>
      <c r="AP626" s="19080"/>
      <c r="AQ626" s="19081"/>
      <c r="AR626" s="19082"/>
      <c r="AS626" s="19083"/>
      <c r="AT626" s="19084"/>
      <c r="AU626" s="19085"/>
      <c r="AV626" s="19086"/>
      <c r="AW626" s="19087"/>
      <c r="AX626" s="19088"/>
      <c r="AY626" s="19089"/>
      <c r="AZ626" s="19090"/>
      <c r="BA626" s="19091"/>
      <c r="BB626" s="19092"/>
      <c r="BC626" s="19093"/>
      <c r="BD626" s="19094"/>
      <c r="BE626" s="19095"/>
      <c r="BF626" s="19096"/>
      <c r="BG626" s="19097"/>
      <c r="BH626" s="19098"/>
      <c r="BI626" s="19099"/>
      <c r="BJ626" s="19100"/>
      <c r="BK626" s="19101"/>
      <c r="BL626" s="19102"/>
      <c r="BM626" s="19103"/>
      <c r="BN626" s="19104"/>
      <c r="BO626" s="19105"/>
      <c r="BP626" s="19106"/>
      <c r="BQ626" s="19107"/>
      <c r="BR626" s="19108"/>
      <c r="BS626" s="19109"/>
      <c r="BT626" s="19110"/>
      <c r="BU626" s="19111"/>
      <c r="BV626" s="19112"/>
      <c r="BW626" s="19113"/>
      <c r="BX626" s="19114"/>
      <c r="BY626" s="19115"/>
      <c r="BZ626" s="19116"/>
      <c r="CA626" s="19117"/>
      <c r="CB626" s="19118"/>
      <c r="CC626" s="19119"/>
      <c r="CD626" s="19120"/>
      <c r="CE626" s="19121"/>
      <c r="CF626" s="19122"/>
      <c r="CG626" s="19123"/>
      <c r="CH626" s="19124"/>
      <c r="CI626" s="19125"/>
      <c r="CJ626" s="19126"/>
      <c r="CK626" s="19127"/>
      <c r="CL626" s="19128"/>
      <c r="CM626" s="19129"/>
      <c r="CN626" s="19130"/>
      <c r="CO626" s="19131"/>
      <c r="CP626" s="19132"/>
      <c r="CQ626" s="19133"/>
      <c r="CR626" s="19134"/>
      <c r="CS626" s="19135"/>
      <c r="CT626" s="19136"/>
      <c r="CU626" s="19137"/>
      <c r="CV626" s="19138"/>
      <c r="CW626" s="19139"/>
      <c r="CX626" s="19140"/>
      <c r="CY626" s="19141"/>
      <c r="CZ626" s="19142"/>
      <c r="DA626" s="19143"/>
      <c r="DB626" s="19144"/>
      <c r="DC626" s="19145"/>
      <c r="DD626" s="19146"/>
      <c r="DE626" s="19147"/>
      <c r="DF626" s="19148"/>
      <c r="DG626" s="19149"/>
      <c r="DH626" s="3656"/>
      <c r="DI626" s="3908"/>
      <c r="DJ626" s="3908" t="str">
        <f>IF(T626="","",T626)</f>
        <v>Добавить группу потребителей</v>
      </c>
      <c r="DK626" s="3908"/>
      <c r="DL626" s="3908"/>
    </row>
    <row s="19150" customFormat="1" customHeight="1" ht="14.25">
      <c r="A627" s="3896"/>
      <c r="B627" s="3896"/>
      <c r="C627" s="3896"/>
      <c r="D627" s="3896"/>
      <c r="E627" s="3897"/>
      <c r="F627" s="3897" t="s">
        <v>174</v>
      </c>
      <c r="G627" s="3897"/>
      <c r="H627" s="3898"/>
      <c r="I627" s="3896"/>
      <c r="J627" s="3896"/>
      <c r="K627" s="3896"/>
      <c r="L627" s="3899"/>
      <c r="M627" s="3900"/>
      <c r="N627" s="3900"/>
      <c r="O627" s="3647"/>
      <c r="P627" s="4114"/>
      <c r="Q627" s="4115"/>
      <c r="R627" s="4116"/>
      <c r="S627" s="19151"/>
      <c r="T627" s="19152" t="s">
        <v>735</v>
      </c>
      <c r="U627" s="19153"/>
      <c r="V627" s="19154"/>
      <c r="W627" s="19155"/>
      <c r="X627" s="19156"/>
      <c r="Y627" s="19157"/>
      <c r="Z627" s="19158"/>
      <c r="AA627" s="19159"/>
      <c r="AB627" s="19160"/>
      <c r="AC627" s="19161"/>
      <c r="AD627" s="19162"/>
      <c r="AE627" s="19163"/>
      <c r="AF627" s="19164"/>
      <c r="AG627" s="19165"/>
      <c r="AH627" s="19166"/>
      <c r="AI627" s="19167"/>
      <c r="AJ627" s="19168"/>
      <c r="AK627" s="19169"/>
      <c r="AL627" s="19170"/>
      <c r="AM627" s="19171"/>
      <c r="AN627" s="19172"/>
      <c r="AO627" s="19173"/>
      <c r="AP627" s="19174"/>
      <c r="AQ627" s="19175"/>
      <c r="AR627" s="19176"/>
      <c r="AS627" s="19177"/>
      <c r="AT627" s="19178"/>
      <c r="AU627" s="19179"/>
      <c r="AV627" s="19180"/>
      <c r="AW627" s="19181"/>
      <c r="AX627" s="19182"/>
      <c r="AY627" s="19183"/>
      <c r="AZ627" s="19184"/>
      <c r="BA627" s="19185"/>
      <c r="BB627" s="19186"/>
      <c r="BC627" s="19187"/>
      <c r="BD627" s="19188"/>
      <c r="BE627" s="19189"/>
      <c r="BF627" s="19190"/>
      <c r="BG627" s="19191"/>
      <c r="BH627" s="19192"/>
      <c r="BI627" s="19193"/>
      <c r="BJ627" s="19194"/>
      <c r="BK627" s="19195"/>
      <c r="BL627" s="19196"/>
      <c r="BM627" s="19197"/>
      <c r="BN627" s="19198"/>
      <c r="BO627" s="19199"/>
      <c r="BP627" s="19200"/>
      <c r="BQ627" s="19201"/>
      <c r="BR627" s="19202"/>
      <c r="BS627" s="19203"/>
      <c r="BT627" s="19204"/>
      <c r="BU627" s="19205"/>
      <c r="BV627" s="19206"/>
      <c r="BW627" s="19207"/>
      <c r="BX627" s="19208"/>
      <c r="BY627" s="19209"/>
      <c r="BZ627" s="19210"/>
      <c r="CA627" s="19211"/>
      <c r="CB627" s="19212"/>
      <c r="CC627" s="19213"/>
      <c r="CD627" s="19214"/>
      <c r="CE627" s="19215"/>
      <c r="CF627" s="19216"/>
      <c r="CG627" s="19217"/>
      <c r="CH627" s="19218"/>
      <c r="CI627" s="19219"/>
      <c r="CJ627" s="19220"/>
      <c r="CK627" s="19221"/>
      <c r="CL627" s="19222"/>
      <c r="CM627" s="19223"/>
      <c r="CN627" s="19224"/>
      <c r="CO627" s="19225"/>
      <c r="CP627" s="19226"/>
      <c r="CQ627" s="19227"/>
      <c r="CR627" s="19228"/>
      <c r="CS627" s="19229"/>
      <c r="CT627" s="19230"/>
      <c r="CU627" s="19231"/>
      <c r="CV627" s="19232"/>
      <c r="CW627" s="19233"/>
      <c r="CX627" s="19234"/>
      <c r="CY627" s="19235"/>
      <c r="CZ627" s="19236"/>
      <c r="DA627" s="19237"/>
      <c r="DB627" s="19238"/>
      <c r="DC627" s="19239"/>
      <c r="DD627" s="19240"/>
      <c r="DE627" s="19241"/>
      <c r="DF627" s="19242"/>
      <c r="DG627" s="19243"/>
      <c r="DH627" s="3656"/>
      <c r="DI627" s="3908"/>
      <c r="DJ627" s="3908" t="str">
        <f>IF(T627="","",T627)</f>
        <v>Добавить схему подключения</v>
      </c>
      <c r="DK627" s="3908"/>
      <c r="DL627" s="3908"/>
    </row>
    <row s="19244" customFormat="1" customHeight="1" ht="21">
      <c r="A628" s="3896"/>
      <c r="B628" s="3896"/>
      <c r="C628" s="3896"/>
      <c r="D628" s="3896" t="s">
        <v>404</v>
      </c>
      <c r="E628" s="3897"/>
      <c r="F628" s="3897"/>
      <c r="G628" s="3897"/>
      <c r="H628" s="3898" t="s">
        <v>102</v>
      </c>
      <c r="I628" s="3896"/>
      <c r="J628" s="3896"/>
      <c r="K628" s="3896"/>
      <c r="L628" s="3899"/>
      <c r="M628" s="3900"/>
      <c r="N628" s="3900"/>
      <c r="O628" s="3900"/>
      <c r="P628" s="3901"/>
      <c r="Q628" s="3902"/>
      <c r="R628" s="3903"/>
      <c r="S628" s="3904" t="str">
        <f>INDEX(PT_DIFFERENTIATION_NUM_IST_TE,MATCH(D628,PT_DIFFERENTIATION_IST_TE_ID,0))</f>
        <v>2.18.1.2</v>
      </c>
      <c r="T628" s="3905" t="s">
        <v>723</v>
      </c>
      <c r="U628" s="3906"/>
      <c r="V628" s="3414"/>
      <c r="W628" s="3415"/>
      <c r="X628" s="3415"/>
      <c r="Y628" s="3415"/>
      <c r="Z628" s="3415"/>
      <c r="AA628" s="3415"/>
      <c r="AB628" s="3415"/>
      <c r="AC628" s="3416"/>
      <c r="AD628" s="3414" t="str">
        <f>INDEX(PT_DIFFERENTIATION_IST_TE,MATCH(D628,PT_DIFFERENTIATION_IST_TE_ID,0))</f>
        <v>город Кандалакша (ул. Фрунзе дд. 5,6,7,8,9,10,31,32,33,34)</v>
      </c>
      <c r="AE628" s="3415"/>
      <c r="AF628" s="3415"/>
      <c r="AG628" s="3415"/>
      <c r="AH628" s="3415"/>
      <c r="AI628" s="3415"/>
      <c r="AJ628" s="3415"/>
      <c r="AK628" s="3415"/>
      <c r="AL628" s="3414"/>
      <c r="AM628" s="3415"/>
      <c r="AN628" s="3415"/>
      <c r="AO628" s="3415"/>
      <c r="AP628" s="3415"/>
      <c r="AQ628" s="3415"/>
      <c r="AR628" s="3415"/>
      <c r="AS628" s="3416"/>
      <c r="AT628" s="3414"/>
      <c r="AU628" s="3415"/>
      <c r="AV628" s="3415"/>
      <c r="AW628" s="3415"/>
      <c r="AX628" s="3415"/>
      <c r="AY628" s="3415"/>
      <c r="AZ628" s="3415"/>
      <c r="BA628" s="3416"/>
      <c r="BB628" s="3414"/>
      <c r="BC628" s="3415"/>
      <c r="BD628" s="3415"/>
      <c r="BE628" s="3415"/>
      <c r="BF628" s="3415"/>
      <c r="BG628" s="3415"/>
      <c r="BH628" s="3415"/>
      <c r="BI628" s="3416"/>
      <c r="BJ628" s="3414"/>
      <c r="BK628" s="3415"/>
      <c r="BL628" s="3415"/>
      <c r="BM628" s="3415"/>
      <c r="BN628" s="3415"/>
      <c r="BO628" s="3415"/>
      <c r="BP628" s="3415"/>
      <c r="BQ628" s="3416"/>
      <c r="BR628" s="3414"/>
      <c r="BS628" s="3415"/>
      <c r="BT628" s="3415"/>
      <c r="BU628" s="3415"/>
      <c r="BV628" s="3415"/>
      <c r="BW628" s="3415"/>
      <c r="BX628" s="3415"/>
      <c r="BY628" s="3416"/>
      <c r="BZ628" s="3414"/>
      <c r="CA628" s="3415"/>
      <c r="CB628" s="3415"/>
      <c r="CC628" s="3415"/>
      <c r="CD628" s="3415"/>
      <c r="CE628" s="3415"/>
      <c r="CF628" s="3415"/>
      <c r="CG628" s="3416"/>
      <c r="CH628" s="3414"/>
      <c r="CI628" s="3415"/>
      <c r="CJ628" s="3415"/>
      <c r="CK628" s="3415"/>
      <c r="CL628" s="3415"/>
      <c r="CM628" s="3415"/>
      <c r="CN628" s="3415"/>
      <c r="CO628" s="3416"/>
      <c r="CP628" s="3414"/>
      <c r="CQ628" s="3415"/>
      <c r="CR628" s="3415"/>
      <c r="CS628" s="3415"/>
      <c r="CT628" s="3415"/>
      <c r="CU628" s="3415"/>
      <c r="CV628" s="3415"/>
      <c r="CW628" s="3416"/>
      <c r="CX628" s="3414"/>
      <c r="CY628" s="3415"/>
      <c r="CZ628" s="3415"/>
      <c r="DA628" s="3415"/>
      <c r="DB628" s="3415"/>
      <c r="DC628" s="3415"/>
      <c r="DD628" s="3415"/>
      <c r="DE628" s="3416"/>
      <c r="DF628" s="3416"/>
      <c r="DG628" s="3907" t="s">
        <v>724</v>
      </c>
      <c r="DH628" s="3656"/>
      <c r="DI628" s="3908"/>
      <c r="DJ628" s="3908" t="str">
        <f>IF(T628="","",T628)</f>
        <v>Источник тепловой энергии  </v>
      </c>
      <c r="DK628" s="3908"/>
      <c r="DL628" s="3908"/>
    </row>
    <row s="19245" customFormat="1" customHeight="1" ht="47.25">
      <c r="A629" s="3896"/>
      <c r="B629" s="3896"/>
      <c r="C629" s="3896"/>
      <c r="D629" s="3896"/>
      <c r="E629" s="3897"/>
      <c r="F629" s="3897"/>
      <c r="G629" s="3897"/>
      <c r="H629" s="3897">
        <v>1</v>
      </c>
      <c r="I629" s="3910" t="str">
        <f>S628&amp;".1"</f>
        <v>2.18.1.2.1</v>
      </c>
      <c r="J629" s="3896"/>
      <c r="K629" s="3896"/>
      <c r="L629" s="3899" t="s">
        <v>725</v>
      </c>
      <c r="M629" s="3647"/>
      <c r="N629" s="3911"/>
      <c r="O629" s="3911"/>
      <c r="P629" s="3912">
        <v>1</v>
      </c>
      <c r="Q629" s="3912"/>
      <c r="R629" s="3913"/>
      <c r="S629" s="3904" t="str">
        <f>$I629</f>
        <v>2.18.1.2.1</v>
      </c>
      <c r="T629" s="3914" t="s">
        <v>726</v>
      </c>
      <c r="U629" s="3906"/>
      <c r="V629" s="3419"/>
      <c r="W629" s="3420"/>
      <c r="X629" s="3420"/>
      <c r="Y629" s="3420"/>
      <c r="Z629" s="3420"/>
      <c r="AA629" s="3420"/>
      <c r="AB629" s="3420"/>
      <c r="AC629" s="3421"/>
      <c r="AD629" s="3419" t="s">
        <v>768</v>
      </c>
      <c r="AE629" s="3420"/>
      <c r="AF629" s="3420"/>
      <c r="AG629" s="3420"/>
      <c r="AH629" s="3420"/>
      <c r="AI629" s="3420"/>
      <c r="AJ629" s="3420"/>
      <c r="AK629" s="3420"/>
      <c r="AL629" s="3419"/>
      <c r="AM629" s="3420"/>
      <c r="AN629" s="3420"/>
      <c r="AO629" s="3420"/>
      <c r="AP629" s="3420"/>
      <c r="AQ629" s="3420"/>
      <c r="AR629" s="3420"/>
      <c r="AS629" s="3421"/>
      <c r="AT629" s="3419"/>
      <c r="AU629" s="3420"/>
      <c r="AV629" s="3420"/>
      <c r="AW629" s="3420"/>
      <c r="AX629" s="3420"/>
      <c r="AY629" s="3420"/>
      <c r="AZ629" s="3420"/>
      <c r="BA629" s="3421"/>
      <c r="BB629" s="3419"/>
      <c r="BC629" s="3420"/>
      <c r="BD629" s="3420"/>
      <c r="BE629" s="3420"/>
      <c r="BF629" s="3420"/>
      <c r="BG629" s="3420"/>
      <c r="BH629" s="3420"/>
      <c r="BI629" s="3421"/>
      <c r="BJ629" s="3419"/>
      <c r="BK629" s="3420"/>
      <c r="BL629" s="3420"/>
      <c r="BM629" s="3420"/>
      <c r="BN629" s="3420"/>
      <c r="BO629" s="3420"/>
      <c r="BP629" s="3420"/>
      <c r="BQ629" s="3421"/>
      <c r="BR629" s="3419"/>
      <c r="BS629" s="3420"/>
      <c r="BT629" s="3420"/>
      <c r="BU629" s="3420"/>
      <c r="BV629" s="3420"/>
      <c r="BW629" s="3420"/>
      <c r="BX629" s="3420"/>
      <c r="BY629" s="3421"/>
      <c r="BZ629" s="3419"/>
      <c r="CA629" s="3420"/>
      <c r="CB629" s="3420"/>
      <c r="CC629" s="3420"/>
      <c r="CD629" s="3420"/>
      <c r="CE629" s="3420"/>
      <c r="CF629" s="3420"/>
      <c r="CG629" s="3421"/>
      <c r="CH629" s="3419"/>
      <c r="CI629" s="3420"/>
      <c r="CJ629" s="3420"/>
      <c r="CK629" s="3420"/>
      <c r="CL629" s="3420"/>
      <c r="CM629" s="3420"/>
      <c r="CN629" s="3420"/>
      <c r="CO629" s="3421"/>
      <c r="CP629" s="3419"/>
      <c r="CQ629" s="3420"/>
      <c r="CR629" s="3420"/>
      <c r="CS629" s="3420"/>
      <c r="CT629" s="3420"/>
      <c r="CU629" s="3420"/>
      <c r="CV629" s="3420"/>
      <c r="CW629" s="3421"/>
      <c r="CX629" s="3419"/>
      <c r="CY629" s="3420"/>
      <c r="CZ629" s="3420"/>
      <c r="DA629" s="3420"/>
      <c r="DB629" s="3420"/>
      <c r="DC629" s="3420"/>
      <c r="DD629" s="3420"/>
      <c r="DE629" s="3421"/>
      <c r="DF629" s="3421"/>
      <c r="DG629" s="3907" t="s">
        <v>727</v>
      </c>
      <c r="DH629" s="3656"/>
      <c r="DI629" s="3908"/>
      <c r="DJ629" s="3908" t="str">
        <f>IF(T629="","",T629)</f>
        <v>Схема подключения теплопотребляющей установки к коллектору источника тепловой энергии</v>
      </c>
      <c r="DK629" s="3908"/>
      <c r="DL629" s="3908"/>
    </row>
    <row s="19246" customFormat="1" customHeight="1" ht="21">
      <c r="A630" s="3896"/>
      <c r="B630" s="3896"/>
      <c r="C630" s="3896"/>
      <c r="D630" s="3896"/>
      <c r="E630" s="3897"/>
      <c r="F630" s="3897"/>
      <c r="G630" s="3897"/>
      <c r="H630" s="3897">
        <v>1</v>
      </c>
      <c r="I630" s="3916"/>
      <c r="J630" s="3910" t="str">
        <f>I629&amp;".1"</f>
        <v>2.18.1.2.1.1</v>
      </c>
      <c r="K630" s="3896"/>
      <c r="L630" s="3899" t="s">
        <v>728</v>
      </c>
      <c r="M630" s="3647"/>
      <c r="N630" s="3647"/>
      <c r="O630" s="3911"/>
      <c r="P630" s="3912"/>
      <c r="Q630" s="3912">
        <v>1</v>
      </c>
      <c r="R630" s="3917"/>
      <c r="S630" s="3904" t="str">
        <f>$J630</f>
        <v>2.18.1.2.1.1</v>
      </c>
      <c r="T630" s="3918" t="s">
        <v>729</v>
      </c>
      <c r="U630" s="3906"/>
      <c r="V630" s="3419"/>
      <c r="W630" s="3420"/>
      <c r="X630" s="3420"/>
      <c r="Y630" s="3420"/>
      <c r="Z630" s="3420"/>
      <c r="AA630" s="3420"/>
      <c r="AB630" s="3420"/>
      <c r="AC630" s="3421"/>
      <c r="AD630" s="3419" t="s">
        <v>772</v>
      </c>
      <c r="AE630" s="3420"/>
      <c r="AF630" s="3420"/>
      <c r="AG630" s="3420"/>
      <c r="AH630" s="3420"/>
      <c r="AI630" s="3420"/>
      <c r="AJ630" s="3420"/>
      <c r="AK630" s="3420"/>
      <c r="AL630" s="3419"/>
      <c r="AM630" s="3420"/>
      <c r="AN630" s="3420"/>
      <c r="AO630" s="3420"/>
      <c r="AP630" s="3420"/>
      <c r="AQ630" s="3420"/>
      <c r="AR630" s="3420"/>
      <c r="AS630" s="3421"/>
      <c r="AT630" s="3419"/>
      <c r="AU630" s="3420"/>
      <c r="AV630" s="3420"/>
      <c r="AW630" s="3420"/>
      <c r="AX630" s="3420"/>
      <c r="AY630" s="3420"/>
      <c r="AZ630" s="3420"/>
      <c r="BA630" s="3421"/>
      <c r="BB630" s="3419"/>
      <c r="BC630" s="3420"/>
      <c r="BD630" s="3420"/>
      <c r="BE630" s="3420"/>
      <c r="BF630" s="3420"/>
      <c r="BG630" s="3420"/>
      <c r="BH630" s="3420"/>
      <c r="BI630" s="3421"/>
      <c r="BJ630" s="3419"/>
      <c r="BK630" s="3420"/>
      <c r="BL630" s="3420"/>
      <c r="BM630" s="3420"/>
      <c r="BN630" s="3420"/>
      <c r="BO630" s="3420"/>
      <c r="BP630" s="3420"/>
      <c r="BQ630" s="3421"/>
      <c r="BR630" s="3419"/>
      <c r="BS630" s="3420"/>
      <c r="BT630" s="3420"/>
      <c r="BU630" s="3420"/>
      <c r="BV630" s="3420"/>
      <c r="BW630" s="3420"/>
      <c r="BX630" s="3420"/>
      <c r="BY630" s="3421"/>
      <c r="BZ630" s="3419"/>
      <c r="CA630" s="3420"/>
      <c r="CB630" s="3420"/>
      <c r="CC630" s="3420"/>
      <c r="CD630" s="3420"/>
      <c r="CE630" s="3420"/>
      <c r="CF630" s="3420"/>
      <c r="CG630" s="3421"/>
      <c r="CH630" s="3419"/>
      <c r="CI630" s="3420"/>
      <c r="CJ630" s="3420"/>
      <c r="CK630" s="3420"/>
      <c r="CL630" s="3420"/>
      <c r="CM630" s="3420"/>
      <c r="CN630" s="3420"/>
      <c r="CO630" s="3421"/>
      <c r="CP630" s="3419"/>
      <c r="CQ630" s="3420"/>
      <c r="CR630" s="3420"/>
      <c r="CS630" s="3420"/>
      <c r="CT630" s="3420"/>
      <c r="CU630" s="3420"/>
      <c r="CV630" s="3420"/>
      <c r="CW630" s="3421"/>
      <c r="CX630" s="3419"/>
      <c r="CY630" s="3420"/>
      <c r="CZ630" s="3420"/>
      <c r="DA630" s="3420"/>
      <c r="DB630" s="3420"/>
      <c r="DC630" s="3420"/>
      <c r="DD630" s="3420"/>
      <c r="DE630" s="3421"/>
      <c r="DF630" s="3421"/>
      <c r="DG630" s="3907" t="s">
        <v>730</v>
      </c>
      <c r="DH630" s="3656"/>
      <c r="DI630" s="3908"/>
      <c r="DJ630" s="3908" t="str">
        <f>IF(T630="","",T630)</f>
        <v>Группа потребителей</v>
      </c>
      <c r="DK630" s="3908"/>
      <c r="DL630" s="3908"/>
    </row>
    <row s="19247" customFormat="1" customHeight="1" ht="21">
      <c r="A631" s="3896"/>
      <c r="B631" s="3896"/>
      <c r="C631" s="3896"/>
      <c r="D631" s="3896"/>
      <c r="E631" s="3897"/>
      <c r="F631" s="3897"/>
      <c r="G631" s="3897"/>
      <c r="H631" s="3897">
        <v>1</v>
      </c>
      <c r="I631" s="3916"/>
      <c r="J631" s="3916"/>
      <c r="K631" s="3910" t="str">
        <f>J630&amp;".1"</f>
        <v>2.18.1.2.1.1.1</v>
      </c>
      <c r="L631" s="3899" t="s">
        <v>731</v>
      </c>
      <c r="M631" s="3647"/>
      <c r="N631" s="3647"/>
      <c r="O631" s="3647"/>
      <c r="P631" s="3912"/>
      <c r="Q631" s="3912"/>
      <c r="R631" s="3917">
        <v>1</v>
      </c>
      <c r="S631" s="3904" t="str">
        <f>$K631</f>
        <v>2.18.1.2.1.1.1</v>
      </c>
      <c r="T631" s="3920" t="s">
        <v>770</v>
      </c>
      <c r="U631" s="3906"/>
      <c r="V631" s="3422"/>
      <c r="W631" s="3423"/>
      <c r="X631" s="3422"/>
      <c r="Y631" s="3424"/>
      <c r="Z631" s="3425"/>
      <c r="AA631" s="2871" t="s">
        <v>61</v>
      </c>
      <c r="AB631" s="3425"/>
      <c r="AC631" s="2871" t="s">
        <v>61</v>
      </c>
      <c r="AD631" s="3422">
        <v>3405.94</v>
      </c>
      <c r="AE631" s="3423"/>
      <c r="AF631" s="3422"/>
      <c r="AG631" s="3424"/>
      <c r="AH631" s="3425">
        <v>45292</v>
      </c>
      <c r="AI631" s="2871" t="s">
        <v>61</v>
      </c>
      <c r="AJ631" s="3425">
        <v>45473</v>
      </c>
      <c r="AK631" s="2871" t="s">
        <v>61</v>
      </c>
      <c r="AL631" s="3422">
        <v>3824.87</v>
      </c>
      <c r="AM631" s="3423"/>
      <c r="AN631" s="3422"/>
      <c r="AO631" s="3424"/>
      <c r="AP631" s="3425">
        <v>45474</v>
      </c>
      <c r="AQ631" s="2871" t="s">
        <v>61</v>
      </c>
      <c r="AR631" s="3425">
        <v>45657</v>
      </c>
      <c r="AS631" s="2871" t="s">
        <v>61</v>
      </c>
      <c r="AT631" s="3422">
        <v>3824.87</v>
      </c>
      <c r="AU631" s="3423"/>
      <c r="AV631" s="3422"/>
      <c r="AW631" s="3424"/>
      <c r="AX631" s="3425">
        <v>45658</v>
      </c>
      <c r="AY631" s="2871" t="s">
        <v>61</v>
      </c>
      <c r="AZ631" s="3425">
        <v>45838</v>
      </c>
      <c r="BA631" s="2871" t="s">
        <v>61</v>
      </c>
      <c r="BB631" s="3422">
        <v>3985.51</v>
      </c>
      <c r="BC631" s="3423"/>
      <c r="BD631" s="3422"/>
      <c r="BE631" s="3424"/>
      <c r="BF631" s="3425">
        <v>45839</v>
      </c>
      <c r="BG631" s="2871" t="s">
        <v>61</v>
      </c>
      <c r="BH631" s="3425">
        <v>46022</v>
      </c>
      <c r="BI631" s="2871" t="s">
        <v>61</v>
      </c>
      <c r="BJ631" s="3422">
        <v>3985.51</v>
      </c>
      <c r="BK631" s="3423"/>
      <c r="BL631" s="3422"/>
      <c r="BM631" s="3424"/>
      <c r="BN631" s="3425">
        <v>46023</v>
      </c>
      <c r="BO631" s="2871" t="s">
        <v>61</v>
      </c>
      <c r="BP631" s="3425">
        <v>46203</v>
      </c>
      <c r="BQ631" s="2871" t="s">
        <v>61</v>
      </c>
      <c r="BR631" s="3422">
        <v>4144.93</v>
      </c>
      <c r="BS631" s="3423"/>
      <c r="BT631" s="3422"/>
      <c r="BU631" s="3424"/>
      <c r="BV631" s="3425">
        <v>46204</v>
      </c>
      <c r="BW631" s="2871" t="s">
        <v>61</v>
      </c>
      <c r="BX631" s="3425">
        <v>46387</v>
      </c>
      <c r="BY631" s="2871" t="s">
        <v>61</v>
      </c>
      <c r="BZ631" s="3422">
        <v>4144.93</v>
      </c>
      <c r="CA631" s="3423"/>
      <c r="CB631" s="3422"/>
      <c r="CC631" s="3424"/>
      <c r="CD631" s="3425">
        <v>46388</v>
      </c>
      <c r="CE631" s="2871" t="s">
        <v>61</v>
      </c>
      <c r="CF631" s="3425">
        <v>46568</v>
      </c>
      <c r="CG631" s="2871" t="s">
        <v>61</v>
      </c>
      <c r="CH631" s="3422">
        <v>4310.73</v>
      </c>
      <c r="CI631" s="3423"/>
      <c r="CJ631" s="3422"/>
      <c r="CK631" s="3424"/>
      <c r="CL631" s="3425">
        <v>46569</v>
      </c>
      <c r="CM631" s="2871" t="s">
        <v>61</v>
      </c>
      <c r="CN631" s="3425">
        <v>46752</v>
      </c>
      <c r="CO631" s="2871" t="s">
        <v>61</v>
      </c>
      <c r="CP631" s="3422">
        <v>4310.73</v>
      </c>
      <c r="CQ631" s="3423"/>
      <c r="CR631" s="3422"/>
      <c r="CS631" s="3424"/>
      <c r="CT631" s="3425">
        <v>46753</v>
      </c>
      <c r="CU631" s="2871" t="s">
        <v>61</v>
      </c>
      <c r="CV631" s="3425">
        <v>46934</v>
      </c>
      <c r="CW631" s="2871" t="s">
        <v>61</v>
      </c>
      <c r="CX631" s="3422">
        <v>4483.16</v>
      </c>
      <c r="CY631" s="3423"/>
      <c r="CZ631" s="3422"/>
      <c r="DA631" s="3424"/>
      <c r="DB631" s="3425">
        <v>46935</v>
      </c>
      <c r="DC631" s="2871" t="s">
        <v>61</v>
      </c>
      <c r="DD631" s="3425">
        <v>47118</v>
      </c>
      <c r="DE631" s="2871" t="s">
        <v>61</v>
      </c>
      <c r="DF631" s="3423"/>
      <c r="DG631" s="3921" t="s">
        <v>732</v>
      </c>
      <c r="DH631" s="3656">
        <f>STRCHECKDATE(V632:DF632)</f>
      </c>
      <c r="DI631" s="3908"/>
      <c r="DJ631" s="3908" t="str">
        <f>IF(T631="","",T631)</f>
        <v>вода</v>
      </c>
      <c r="DK631" s="3908"/>
      <c r="DL631" s="3908"/>
    </row>
    <row s="19248" customFormat="1" customHeight="1" ht="0.75">
      <c r="A632" s="3896"/>
      <c r="B632" s="3896"/>
      <c r="C632" s="3896"/>
      <c r="D632" s="3896"/>
      <c r="E632" s="3897"/>
      <c r="F632" s="3897"/>
      <c r="G632" s="3897"/>
      <c r="H632" s="3897">
        <v>1</v>
      </c>
      <c r="I632" s="3916"/>
      <c r="J632" s="3916"/>
      <c r="K632" s="3910"/>
      <c r="L632" s="3899"/>
      <c r="M632" s="3647"/>
      <c r="N632" s="3647"/>
      <c r="O632" s="3647"/>
      <c r="P632" s="3912"/>
      <c r="Q632" s="3912"/>
      <c r="R632" s="3917"/>
      <c r="S632" s="3923"/>
      <c r="T632" s="3906"/>
      <c r="U632" s="3906"/>
      <c r="V632" s="3423"/>
      <c r="W632" s="3423"/>
      <c r="X632" s="3423"/>
      <c r="Y632" s="3427" t="str">
        <f>Z631&amp;"-"&amp;AB631</f>
        <v>-</v>
      </c>
      <c r="Z632" s="3428"/>
      <c r="AA632" s="2871"/>
      <c r="AB632" s="3428"/>
      <c r="AC632" s="2871"/>
      <c r="AD632" s="3423"/>
      <c r="AE632" s="3423"/>
      <c r="AF632" s="3423"/>
      <c r="AG632" s="3427" t="str">
        <f>AH631&amp;"-"&amp;AJ631</f>
        <v>45292-45473</v>
      </c>
      <c r="AH632" s="3428"/>
      <c r="AI632" s="2871"/>
      <c r="AJ632" s="3428"/>
      <c r="AK632" s="2871"/>
      <c r="AL632" s="3423"/>
      <c r="AM632" s="3423"/>
      <c r="AN632" s="3423"/>
      <c r="AO632" s="3427" t="str">
        <f>AP631&amp;"-"&amp;AR631</f>
        <v>45474-45657</v>
      </c>
      <c r="AP632" s="3428"/>
      <c r="AQ632" s="2871"/>
      <c r="AR632" s="3428"/>
      <c r="AS632" s="2871"/>
      <c r="AT632" s="3423"/>
      <c r="AU632" s="3423"/>
      <c r="AV632" s="3423"/>
      <c r="AW632" s="3427" t="str">
        <f>AX631&amp;"-"&amp;AZ631</f>
        <v>45658-45838</v>
      </c>
      <c r="AX632" s="3428"/>
      <c r="AY632" s="2871"/>
      <c r="AZ632" s="3428"/>
      <c r="BA632" s="2871"/>
      <c r="BB632" s="3423"/>
      <c r="BC632" s="3423"/>
      <c r="BD632" s="3423"/>
      <c r="BE632" s="3427" t="str">
        <f>BF631&amp;"-"&amp;BH631</f>
        <v>45839-46022</v>
      </c>
      <c r="BF632" s="3428"/>
      <c r="BG632" s="2871"/>
      <c r="BH632" s="3428"/>
      <c r="BI632" s="2871"/>
      <c r="BJ632" s="3423"/>
      <c r="BK632" s="3423"/>
      <c r="BL632" s="3423"/>
      <c r="BM632" s="3427" t="str">
        <f>BN631&amp;"-"&amp;BP631</f>
        <v>46023-46203</v>
      </c>
      <c r="BN632" s="3428"/>
      <c r="BO632" s="2871"/>
      <c r="BP632" s="3428"/>
      <c r="BQ632" s="2871"/>
      <c r="BR632" s="3423"/>
      <c r="BS632" s="3423"/>
      <c r="BT632" s="3423"/>
      <c r="BU632" s="3427" t="str">
        <f>BV631&amp;"-"&amp;BX631</f>
        <v>46204-46387</v>
      </c>
      <c r="BV632" s="3428"/>
      <c r="BW632" s="2871"/>
      <c r="BX632" s="3428"/>
      <c r="BY632" s="2871"/>
      <c r="BZ632" s="3423"/>
      <c r="CA632" s="3423"/>
      <c r="CB632" s="3423"/>
      <c r="CC632" s="3427" t="str">
        <f>CD631&amp;"-"&amp;CF631</f>
        <v>46388-46568</v>
      </c>
      <c r="CD632" s="3428"/>
      <c r="CE632" s="2871"/>
      <c r="CF632" s="3428"/>
      <c r="CG632" s="2871"/>
      <c r="CH632" s="3423"/>
      <c r="CI632" s="3423"/>
      <c r="CJ632" s="3423"/>
      <c r="CK632" s="3427" t="str">
        <f>CL631&amp;"-"&amp;CN631</f>
        <v>46569-46752</v>
      </c>
      <c r="CL632" s="3428"/>
      <c r="CM632" s="2871"/>
      <c r="CN632" s="3428"/>
      <c r="CO632" s="2871"/>
      <c r="CP632" s="3423"/>
      <c r="CQ632" s="3423"/>
      <c r="CR632" s="3423"/>
      <c r="CS632" s="3427" t="str">
        <f>CT631&amp;"-"&amp;CV631</f>
        <v>46753-46934</v>
      </c>
      <c r="CT632" s="3428"/>
      <c r="CU632" s="2871"/>
      <c r="CV632" s="3428"/>
      <c r="CW632" s="2871"/>
      <c r="CX632" s="3423"/>
      <c r="CY632" s="3423"/>
      <c r="CZ632" s="3423"/>
      <c r="DA632" s="3427" t="str">
        <f>DB631&amp;"-"&amp;DD631</f>
        <v>46935-47118</v>
      </c>
      <c r="DB632" s="3428"/>
      <c r="DC632" s="2871"/>
      <c r="DD632" s="3428"/>
      <c r="DE632" s="2871"/>
      <c r="DF632" s="3423"/>
      <c r="DG632" s="3924"/>
      <c r="DH632" s="3656"/>
      <c r="DI632" s="3908"/>
      <c r="DJ632" s="3908" t="str">
        <f>IF(T632="","",T632)</f>
        <v/>
      </c>
      <c r="DK632" s="3908"/>
      <c r="DL632" s="3908"/>
    </row>
    <row s="19249" customFormat="1" customHeight="1" ht="15">
      <c r="A633" s="3896"/>
      <c r="B633" s="3896"/>
      <c r="C633" s="3896"/>
      <c r="D633" s="3896"/>
      <c r="E633" s="3897"/>
      <c r="F633" s="3897"/>
      <c r="G633" s="3897"/>
      <c r="H633" s="3897">
        <v>1</v>
      </c>
      <c r="I633" s="3916"/>
      <c r="J633" s="3910"/>
      <c r="K633" s="3896"/>
      <c r="L633" s="3899"/>
      <c r="M633" s="3647"/>
      <c r="N633" s="3647"/>
      <c r="O633" s="3911"/>
      <c r="P633" s="3912"/>
      <c r="Q633" s="3912"/>
      <c r="R633" s="3913"/>
      <c r="S633" s="19250"/>
      <c r="T633" s="19251" t="s">
        <v>733</v>
      </c>
      <c r="U633" s="19252"/>
      <c r="V633" s="19253"/>
      <c r="W633" s="19254"/>
      <c r="X633" s="19255"/>
      <c r="Y633" s="19256"/>
      <c r="Z633" s="19257"/>
      <c r="AA633" s="19258"/>
      <c r="AB633" s="19259"/>
      <c r="AC633" s="19260"/>
      <c r="AD633" s="19261"/>
      <c r="AE633" s="19262"/>
      <c r="AF633" s="19263"/>
      <c r="AG633" s="19264"/>
      <c r="AH633" s="19265"/>
      <c r="AI633" s="19266"/>
      <c r="AJ633" s="19267"/>
      <c r="AK633" s="19268"/>
      <c r="AL633" s="19269"/>
      <c r="AM633" s="19270"/>
      <c r="AN633" s="19271"/>
      <c r="AO633" s="19272"/>
      <c r="AP633" s="19273"/>
      <c r="AQ633" s="19274"/>
      <c r="AR633" s="19275"/>
      <c r="AS633" s="19276"/>
      <c r="AT633" s="19277"/>
      <c r="AU633" s="19278"/>
      <c r="AV633" s="19279"/>
      <c r="AW633" s="19280"/>
      <c r="AX633" s="19281"/>
      <c r="AY633" s="19282"/>
      <c r="AZ633" s="19283"/>
      <c r="BA633" s="19284"/>
      <c r="BB633" s="19285"/>
      <c r="BC633" s="19286"/>
      <c r="BD633" s="19287"/>
      <c r="BE633" s="19288"/>
      <c r="BF633" s="19289"/>
      <c r="BG633" s="19290"/>
      <c r="BH633" s="19291"/>
      <c r="BI633" s="19292"/>
      <c r="BJ633" s="19293"/>
      <c r="BK633" s="19294"/>
      <c r="BL633" s="19295"/>
      <c r="BM633" s="19296"/>
      <c r="BN633" s="19297"/>
      <c r="BO633" s="19298"/>
      <c r="BP633" s="19299"/>
      <c r="BQ633" s="19300"/>
      <c r="BR633" s="19301"/>
      <c r="BS633" s="19302"/>
      <c r="BT633" s="19303"/>
      <c r="BU633" s="19304"/>
      <c r="BV633" s="19305"/>
      <c r="BW633" s="19306"/>
      <c r="BX633" s="19307"/>
      <c r="BY633" s="19308"/>
      <c r="BZ633" s="19309"/>
      <c r="CA633" s="19310"/>
      <c r="CB633" s="19311"/>
      <c r="CC633" s="19312"/>
      <c r="CD633" s="19313"/>
      <c r="CE633" s="19314"/>
      <c r="CF633" s="19315"/>
      <c r="CG633" s="19316"/>
      <c r="CH633" s="19317"/>
      <c r="CI633" s="19318"/>
      <c r="CJ633" s="19319"/>
      <c r="CK633" s="19320"/>
      <c r="CL633" s="19321"/>
      <c r="CM633" s="19322"/>
      <c r="CN633" s="19323"/>
      <c r="CO633" s="19324"/>
      <c r="CP633" s="19325"/>
      <c r="CQ633" s="19326"/>
      <c r="CR633" s="19327"/>
      <c r="CS633" s="19328"/>
      <c r="CT633" s="19329"/>
      <c r="CU633" s="19330"/>
      <c r="CV633" s="19331"/>
      <c r="CW633" s="19332"/>
      <c r="CX633" s="19333"/>
      <c r="CY633" s="19334"/>
      <c r="CZ633" s="19335"/>
      <c r="DA633" s="19336"/>
      <c r="DB633" s="19337"/>
      <c r="DC633" s="19338"/>
      <c r="DD633" s="19339"/>
      <c r="DE633" s="19340"/>
      <c r="DF633" s="19341"/>
      <c r="DG633" s="4018"/>
      <c r="DH633" s="3656"/>
      <c r="DI633" s="3908"/>
      <c r="DJ633" s="3908" t="str">
        <f>IF(T633="","",T633)</f>
        <v>Добавить вид теплоносителя (параметры теплоносителя)</v>
      </c>
      <c r="DK633" s="3908"/>
      <c r="DL633" s="3908"/>
    </row>
    <row s="19342" customFormat="1" customHeight="1" ht="15">
      <c r="A634" s="3896"/>
      <c r="B634" s="3896"/>
      <c r="C634" s="3896"/>
      <c r="D634" s="3896"/>
      <c r="E634" s="3897"/>
      <c r="F634" s="3897"/>
      <c r="G634" s="3897"/>
      <c r="H634" s="3897">
        <v>1</v>
      </c>
      <c r="I634" s="3910"/>
      <c r="J634" s="3896"/>
      <c r="K634" s="3896"/>
      <c r="L634" s="3899"/>
      <c r="M634" s="3647"/>
      <c r="N634" s="3911"/>
      <c r="O634" s="3911"/>
      <c r="P634" s="3912"/>
      <c r="Q634" s="3912"/>
      <c r="R634" s="3913"/>
      <c r="S634" s="19343"/>
      <c r="T634" s="19344" t="s">
        <v>734</v>
      </c>
      <c r="U634" s="19345"/>
      <c r="V634" s="19346"/>
      <c r="W634" s="19347"/>
      <c r="X634" s="19348"/>
      <c r="Y634" s="19349"/>
      <c r="Z634" s="19350"/>
      <c r="AA634" s="19351"/>
      <c r="AB634" s="19352"/>
      <c r="AC634" s="19353"/>
      <c r="AD634" s="19354"/>
      <c r="AE634" s="19355"/>
      <c r="AF634" s="19356"/>
      <c r="AG634" s="19357"/>
      <c r="AH634" s="19358"/>
      <c r="AI634" s="19359"/>
      <c r="AJ634" s="19360"/>
      <c r="AK634" s="19361"/>
      <c r="AL634" s="19362"/>
      <c r="AM634" s="19363"/>
      <c r="AN634" s="19364"/>
      <c r="AO634" s="19365"/>
      <c r="AP634" s="19366"/>
      <c r="AQ634" s="19367"/>
      <c r="AR634" s="19368"/>
      <c r="AS634" s="19369"/>
      <c r="AT634" s="19370"/>
      <c r="AU634" s="19371"/>
      <c r="AV634" s="19372"/>
      <c r="AW634" s="19373"/>
      <c r="AX634" s="19374"/>
      <c r="AY634" s="19375"/>
      <c r="AZ634" s="19376"/>
      <c r="BA634" s="19377"/>
      <c r="BB634" s="19378"/>
      <c r="BC634" s="19379"/>
      <c r="BD634" s="19380"/>
      <c r="BE634" s="19381"/>
      <c r="BF634" s="19382"/>
      <c r="BG634" s="19383"/>
      <c r="BH634" s="19384"/>
      <c r="BI634" s="19385"/>
      <c r="BJ634" s="19386"/>
      <c r="BK634" s="19387"/>
      <c r="BL634" s="19388"/>
      <c r="BM634" s="19389"/>
      <c r="BN634" s="19390"/>
      <c r="BO634" s="19391"/>
      <c r="BP634" s="19392"/>
      <c r="BQ634" s="19393"/>
      <c r="BR634" s="19394"/>
      <c r="BS634" s="19395"/>
      <c r="BT634" s="19396"/>
      <c r="BU634" s="19397"/>
      <c r="BV634" s="19398"/>
      <c r="BW634" s="19399"/>
      <c r="BX634" s="19400"/>
      <c r="BY634" s="19401"/>
      <c r="BZ634" s="19402"/>
      <c r="CA634" s="19403"/>
      <c r="CB634" s="19404"/>
      <c r="CC634" s="19405"/>
      <c r="CD634" s="19406"/>
      <c r="CE634" s="19407"/>
      <c r="CF634" s="19408"/>
      <c r="CG634" s="19409"/>
      <c r="CH634" s="19410"/>
      <c r="CI634" s="19411"/>
      <c r="CJ634" s="19412"/>
      <c r="CK634" s="19413"/>
      <c r="CL634" s="19414"/>
      <c r="CM634" s="19415"/>
      <c r="CN634" s="19416"/>
      <c r="CO634" s="19417"/>
      <c r="CP634" s="19418"/>
      <c r="CQ634" s="19419"/>
      <c r="CR634" s="19420"/>
      <c r="CS634" s="19421"/>
      <c r="CT634" s="19422"/>
      <c r="CU634" s="19423"/>
      <c r="CV634" s="19424"/>
      <c r="CW634" s="19425"/>
      <c r="CX634" s="19426"/>
      <c r="CY634" s="19427"/>
      <c r="CZ634" s="19428"/>
      <c r="DA634" s="19429"/>
      <c r="DB634" s="19430"/>
      <c r="DC634" s="19431"/>
      <c r="DD634" s="19432"/>
      <c r="DE634" s="19433"/>
      <c r="DF634" s="19434"/>
      <c r="DG634" s="19435"/>
      <c r="DH634" s="3656"/>
      <c r="DI634" s="3908"/>
      <c r="DJ634" s="3908" t="str">
        <f>IF(T634="","",T634)</f>
        <v>Добавить группу потребителей</v>
      </c>
      <c r="DK634" s="3908"/>
      <c r="DL634" s="3908"/>
    </row>
    <row s="19436" customFormat="1" customHeight="1" ht="14.25">
      <c r="A635" s="3896"/>
      <c r="B635" s="3896"/>
      <c r="C635" s="3896"/>
      <c r="D635" s="3896"/>
      <c r="E635" s="3897"/>
      <c r="F635" s="3897"/>
      <c r="G635" s="3897"/>
      <c r="H635" s="3898">
        <v>1</v>
      </c>
      <c r="I635" s="3896"/>
      <c r="J635" s="3896"/>
      <c r="K635" s="3896"/>
      <c r="L635" s="3899"/>
      <c r="M635" s="3900"/>
      <c r="N635" s="3900"/>
      <c r="O635" s="3647"/>
      <c r="P635" s="4114"/>
      <c r="Q635" s="4115"/>
      <c r="R635" s="4116"/>
      <c r="S635" s="19437"/>
      <c r="T635" s="19438" t="s">
        <v>735</v>
      </c>
      <c r="U635" s="19439"/>
      <c r="V635" s="19440"/>
      <c r="W635" s="19441"/>
      <c r="X635" s="19442"/>
      <c r="Y635" s="19443"/>
      <c r="Z635" s="19444"/>
      <c r="AA635" s="19445"/>
      <c r="AB635" s="19446"/>
      <c r="AC635" s="19447"/>
      <c r="AD635" s="19448"/>
      <c r="AE635" s="19449"/>
      <c r="AF635" s="19450"/>
      <c r="AG635" s="19451"/>
      <c r="AH635" s="19452"/>
      <c r="AI635" s="19453"/>
      <c r="AJ635" s="19454"/>
      <c r="AK635" s="19455"/>
      <c r="AL635" s="19456"/>
      <c r="AM635" s="19457"/>
      <c r="AN635" s="19458"/>
      <c r="AO635" s="19459"/>
      <c r="AP635" s="19460"/>
      <c r="AQ635" s="19461"/>
      <c r="AR635" s="19462"/>
      <c r="AS635" s="19463"/>
      <c r="AT635" s="19464"/>
      <c r="AU635" s="19465"/>
      <c r="AV635" s="19466"/>
      <c r="AW635" s="19467"/>
      <c r="AX635" s="19468"/>
      <c r="AY635" s="19469"/>
      <c r="AZ635" s="19470"/>
      <c r="BA635" s="19471"/>
      <c r="BB635" s="19472"/>
      <c r="BC635" s="19473"/>
      <c r="BD635" s="19474"/>
      <c r="BE635" s="19475"/>
      <c r="BF635" s="19476"/>
      <c r="BG635" s="19477"/>
      <c r="BH635" s="19478"/>
      <c r="BI635" s="19479"/>
      <c r="BJ635" s="19480"/>
      <c r="BK635" s="19481"/>
      <c r="BL635" s="19482"/>
      <c r="BM635" s="19483"/>
      <c r="BN635" s="19484"/>
      <c r="BO635" s="19485"/>
      <c r="BP635" s="19486"/>
      <c r="BQ635" s="19487"/>
      <c r="BR635" s="19488"/>
      <c r="BS635" s="19489"/>
      <c r="BT635" s="19490"/>
      <c r="BU635" s="19491"/>
      <c r="BV635" s="19492"/>
      <c r="BW635" s="19493"/>
      <c r="BX635" s="19494"/>
      <c r="BY635" s="19495"/>
      <c r="BZ635" s="19496"/>
      <c r="CA635" s="19497"/>
      <c r="CB635" s="19498"/>
      <c r="CC635" s="19499"/>
      <c r="CD635" s="19500"/>
      <c r="CE635" s="19501"/>
      <c r="CF635" s="19502"/>
      <c r="CG635" s="19503"/>
      <c r="CH635" s="19504"/>
      <c r="CI635" s="19505"/>
      <c r="CJ635" s="19506"/>
      <c r="CK635" s="19507"/>
      <c r="CL635" s="19508"/>
      <c r="CM635" s="19509"/>
      <c r="CN635" s="19510"/>
      <c r="CO635" s="19511"/>
      <c r="CP635" s="19512"/>
      <c r="CQ635" s="19513"/>
      <c r="CR635" s="19514"/>
      <c r="CS635" s="19515"/>
      <c r="CT635" s="19516"/>
      <c r="CU635" s="19517"/>
      <c r="CV635" s="19518"/>
      <c r="CW635" s="19519"/>
      <c r="CX635" s="19520"/>
      <c r="CY635" s="19521"/>
      <c r="CZ635" s="19522"/>
      <c r="DA635" s="19523"/>
      <c r="DB635" s="19524"/>
      <c r="DC635" s="19525"/>
      <c r="DD635" s="19526"/>
      <c r="DE635" s="19527"/>
      <c r="DF635" s="19528"/>
      <c r="DG635" s="19529"/>
      <c r="DH635" s="3656"/>
      <c r="DI635" s="3908"/>
      <c r="DJ635" s="3908" t="str">
        <f>IF(T635="","",T635)</f>
        <v>Добавить схему подключения</v>
      </c>
      <c r="DK635" s="3908"/>
      <c r="DL635" s="3908"/>
    </row>
    <row s="19530" customFormat="1" customHeight="1" ht="21">
      <c r="A636" s="3896"/>
      <c r="B636" s="3896"/>
      <c r="C636" s="3896"/>
      <c r="D636" s="3896" t="s">
        <v>405</v>
      </c>
      <c r="E636" s="3897"/>
      <c r="F636" s="3897"/>
      <c r="G636" s="3897"/>
      <c r="H636" s="3898" t="s">
        <v>89</v>
      </c>
      <c r="I636" s="3896"/>
      <c r="J636" s="3896"/>
      <c r="K636" s="3896"/>
      <c r="L636" s="3899"/>
      <c r="M636" s="3900"/>
      <c r="N636" s="3900"/>
      <c r="O636" s="3900"/>
      <c r="P636" s="3901"/>
      <c r="Q636" s="3902"/>
      <c r="R636" s="3903"/>
      <c r="S636" s="3904" t="str">
        <f>INDEX(PT_DIFFERENTIATION_NUM_IST_TE,MATCH(D636,PT_DIFFERENTIATION_IST_TE_ID,0))</f>
        <v>2.18.1.3</v>
      </c>
      <c r="T636" s="3905" t="s">
        <v>723</v>
      </c>
      <c r="U636" s="3906"/>
      <c r="V636" s="3414"/>
      <c r="W636" s="3415"/>
      <c r="X636" s="3415"/>
      <c r="Y636" s="3415"/>
      <c r="Z636" s="3415"/>
      <c r="AA636" s="3415"/>
      <c r="AB636" s="3415"/>
      <c r="AC636" s="3416"/>
      <c r="AD636" s="3414" t="str">
        <f>INDEX(PT_DIFFERENTIATION_IST_TE,MATCH(D636,PT_DIFFERENTIATION_IST_TE_ID,0))</f>
        <v>город Кандалакша (микрорайон Нива-3)</v>
      </c>
      <c r="AE636" s="3415"/>
      <c r="AF636" s="3415"/>
      <c r="AG636" s="3415"/>
      <c r="AH636" s="3415"/>
      <c r="AI636" s="3415"/>
      <c r="AJ636" s="3415"/>
      <c r="AK636" s="3415"/>
      <c r="AL636" s="3414"/>
      <c r="AM636" s="3415"/>
      <c r="AN636" s="3415"/>
      <c r="AO636" s="3415"/>
      <c r="AP636" s="3415"/>
      <c r="AQ636" s="3415"/>
      <c r="AR636" s="3415"/>
      <c r="AS636" s="3416"/>
      <c r="AT636" s="3414"/>
      <c r="AU636" s="3415"/>
      <c r="AV636" s="3415"/>
      <c r="AW636" s="3415"/>
      <c r="AX636" s="3415"/>
      <c r="AY636" s="3415"/>
      <c r="AZ636" s="3415"/>
      <c r="BA636" s="3416"/>
      <c r="BB636" s="3414"/>
      <c r="BC636" s="3415"/>
      <c r="BD636" s="3415"/>
      <c r="BE636" s="3415"/>
      <c r="BF636" s="3415"/>
      <c r="BG636" s="3415"/>
      <c r="BH636" s="3415"/>
      <c r="BI636" s="3416"/>
      <c r="BJ636" s="3414"/>
      <c r="BK636" s="3415"/>
      <c r="BL636" s="3415"/>
      <c r="BM636" s="3415"/>
      <c r="BN636" s="3415"/>
      <c r="BO636" s="3415"/>
      <c r="BP636" s="3415"/>
      <c r="BQ636" s="3416"/>
      <c r="BR636" s="3414"/>
      <c r="BS636" s="3415"/>
      <c r="BT636" s="3415"/>
      <c r="BU636" s="3415"/>
      <c r="BV636" s="3415"/>
      <c r="BW636" s="3415"/>
      <c r="BX636" s="3415"/>
      <c r="BY636" s="3416"/>
      <c r="BZ636" s="3414"/>
      <c r="CA636" s="3415"/>
      <c r="CB636" s="3415"/>
      <c r="CC636" s="3415"/>
      <c r="CD636" s="3415"/>
      <c r="CE636" s="3415"/>
      <c r="CF636" s="3415"/>
      <c r="CG636" s="3416"/>
      <c r="CH636" s="3414"/>
      <c r="CI636" s="3415"/>
      <c r="CJ636" s="3415"/>
      <c r="CK636" s="3415"/>
      <c r="CL636" s="3415"/>
      <c r="CM636" s="3415"/>
      <c r="CN636" s="3415"/>
      <c r="CO636" s="3416"/>
      <c r="CP636" s="3414"/>
      <c r="CQ636" s="3415"/>
      <c r="CR636" s="3415"/>
      <c r="CS636" s="3415"/>
      <c r="CT636" s="3415"/>
      <c r="CU636" s="3415"/>
      <c r="CV636" s="3415"/>
      <c r="CW636" s="3416"/>
      <c r="CX636" s="3414"/>
      <c r="CY636" s="3415"/>
      <c r="CZ636" s="3415"/>
      <c r="DA636" s="3415"/>
      <c r="DB636" s="3415"/>
      <c r="DC636" s="3415"/>
      <c r="DD636" s="3415"/>
      <c r="DE636" s="3416"/>
      <c r="DF636" s="3416"/>
      <c r="DG636" s="3907" t="s">
        <v>724</v>
      </c>
      <c r="DH636" s="3656"/>
      <c r="DI636" s="3908"/>
      <c r="DJ636" s="3908" t="str">
        <f>IF(T636="","",T636)</f>
        <v>Источник тепловой энергии  </v>
      </c>
      <c r="DK636" s="3908"/>
      <c r="DL636" s="3908"/>
    </row>
    <row s="19531" customFormat="1" customHeight="1" ht="47.25">
      <c r="A637" s="3896"/>
      <c r="B637" s="3896"/>
      <c r="C637" s="3896"/>
      <c r="D637" s="3896"/>
      <c r="E637" s="3897"/>
      <c r="F637" s="3897"/>
      <c r="G637" s="3897"/>
      <c r="H637" s="3897" t="s">
        <v>102</v>
      </c>
      <c r="I637" s="3910" t="str">
        <f>S636&amp;".1"</f>
        <v>2.18.1.3.1</v>
      </c>
      <c r="J637" s="3896"/>
      <c r="K637" s="3896"/>
      <c r="L637" s="3899" t="s">
        <v>725</v>
      </c>
      <c r="M637" s="3647"/>
      <c r="N637" s="3911"/>
      <c r="O637" s="3911"/>
      <c r="P637" s="3912">
        <v>1</v>
      </c>
      <c r="Q637" s="3912"/>
      <c r="R637" s="3913"/>
      <c r="S637" s="3904" t="str">
        <f>$I637</f>
        <v>2.18.1.3.1</v>
      </c>
      <c r="T637" s="3914" t="s">
        <v>726</v>
      </c>
      <c r="U637" s="3906"/>
      <c r="V637" s="3419"/>
      <c r="W637" s="3420"/>
      <c r="X637" s="3420"/>
      <c r="Y637" s="3420"/>
      <c r="Z637" s="3420"/>
      <c r="AA637" s="3420"/>
      <c r="AB637" s="3420"/>
      <c r="AC637" s="3421"/>
      <c r="AD637" s="3419" t="s">
        <v>768</v>
      </c>
      <c r="AE637" s="3420"/>
      <c r="AF637" s="3420"/>
      <c r="AG637" s="3420"/>
      <c r="AH637" s="3420"/>
      <c r="AI637" s="3420"/>
      <c r="AJ637" s="3420"/>
      <c r="AK637" s="3420"/>
      <c r="AL637" s="3419"/>
      <c r="AM637" s="3420"/>
      <c r="AN637" s="3420"/>
      <c r="AO637" s="3420"/>
      <c r="AP637" s="3420"/>
      <c r="AQ637" s="3420"/>
      <c r="AR637" s="3420"/>
      <c r="AS637" s="3421"/>
      <c r="AT637" s="3419"/>
      <c r="AU637" s="3420"/>
      <c r="AV637" s="3420"/>
      <c r="AW637" s="3420"/>
      <c r="AX637" s="3420"/>
      <c r="AY637" s="3420"/>
      <c r="AZ637" s="3420"/>
      <c r="BA637" s="3421"/>
      <c r="BB637" s="3419"/>
      <c r="BC637" s="3420"/>
      <c r="BD637" s="3420"/>
      <c r="BE637" s="3420"/>
      <c r="BF637" s="3420"/>
      <c r="BG637" s="3420"/>
      <c r="BH637" s="3420"/>
      <c r="BI637" s="3421"/>
      <c r="BJ637" s="3419"/>
      <c r="BK637" s="3420"/>
      <c r="BL637" s="3420"/>
      <c r="BM637" s="3420"/>
      <c r="BN637" s="3420"/>
      <c r="BO637" s="3420"/>
      <c r="BP637" s="3420"/>
      <c r="BQ637" s="3421"/>
      <c r="BR637" s="3419"/>
      <c r="BS637" s="3420"/>
      <c r="BT637" s="3420"/>
      <c r="BU637" s="3420"/>
      <c r="BV637" s="3420"/>
      <c r="BW637" s="3420"/>
      <c r="BX637" s="3420"/>
      <c r="BY637" s="3421"/>
      <c r="BZ637" s="3419"/>
      <c r="CA637" s="3420"/>
      <c r="CB637" s="3420"/>
      <c r="CC637" s="3420"/>
      <c r="CD637" s="3420"/>
      <c r="CE637" s="3420"/>
      <c r="CF637" s="3420"/>
      <c r="CG637" s="3421"/>
      <c r="CH637" s="3419"/>
      <c r="CI637" s="3420"/>
      <c r="CJ637" s="3420"/>
      <c r="CK637" s="3420"/>
      <c r="CL637" s="3420"/>
      <c r="CM637" s="3420"/>
      <c r="CN637" s="3420"/>
      <c r="CO637" s="3421"/>
      <c r="CP637" s="3419"/>
      <c r="CQ637" s="3420"/>
      <c r="CR637" s="3420"/>
      <c r="CS637" s="3420"/>
      <c r="CT637" s="3420"/>
      <c r="CU637" s="3420"/>
      <c r="CV637" s="3420"/>
      <c r="CW637" s="3421"/>
      <c r="CX637" s="3419"/>
      <c r="CY637" s="3420"/>
      <c r="CZ637" s="3420"/>
      <c r="DA637" s="3420"/>
      <c r="DB637" s="3420"/>
      <c r="DC637" s="3420"/>
      <c r="DD637" s="3420"/>
      <c r="DE637" s="3421"/>
      <c r="DF637" s="3421"/>
      <c r="DG637" s="3907" t="s">
        <v>727</v>
      </c>
      <c r="DH637" s="3656"/>
      <c r="DI637" s="3908"/>
      <c r="DJ637" s="3908" t="str">
        <f>IF(T637="","",T637)</f>
        <v>Схема подключения теплопотребляющей установки к коллектору источника тепловой энергии</v>
      </c>
      <c r="DK637" s="3908"/>
      <c r="DL637" s="3908"/>
    </row>
    <row s="19532" customFormat="1" customHeight="1" ht="21">
      <c r="A638" s="3896"/>
      <c r="B638" s="3896"/>
      <c r="C638" s="3896"/>
      <c r="D638" s="3896"/>
      <c r="E638" s="3897"/>
      <c r="F638" s="3897"/>
      <c r="G638" s="3897"/>
      <c r="H638" s="3897" t="s">
        <v>102</v>
      </c>
      <c r="I638" s="3916"/>
      <c r="J638" s="3910" t="str">
        <f>I637&amp;".1"</f>
        <v>2.18.1.3.1.1</v>
      </c>
      <c r="K638" s="3896"/>
      <c r="L638" s="3899" t="s">
        <v>728</v>
      </c>
      <c r="M638" s="3647"/>
      <c r="N638" s="3647"/>
      <c r="O638" s="3911"/>
      <c r="P638" s="3912"/>
      <c r="Q638" s="3912">
        <v>1</v>
      </c>
      <c r="R638" s="3917"/>
      <c r="S638" s="3904" t="str">
        <f>$J638</f>
        <v>2.18.1.3.1.1</v>
      </c>
      <c r="T638" s="3918" t="s">
        <v>729</v>
      </c>
      <c r="U638" s="3906"/>
      <c r="V638" s="3419"/>
      <c r="W638" s="3420"/>
      <c r="X638" s="3420"/>
      <c r="Y638" s="3420"/>
      <c r="Z638" s="3420"/>
      <c r="AA638" s="3420"/>
      <c r="AB638" s="3420"/>
      <c r="AC638" s="3421"/>
      <c r="AD638" s="3419" t="s">
        <v>772</v>
      </c>
      <c r="AE638" s="3420"/>
      <c r="AF638" s="3420"/>
      <c r="AG638" s="3420"/>
      <c r="AH638" s="3420"/>
      <c r="AI638" s="3420"/>
      <c r="AJ638" s="3420"/>
      <c r="AK638" s="3420"/>
      <c r="AL638" s="3419"/>
      <c r="AM638" s="3420"/>
      <c r="AN638" s="3420"/>
      <c r="AO638" s="3420"/>
      <c r="AP638" s="3420"/>
      <c r="AQ638" s="3420"/>
      <c r="AR638" s="3420"/>
      <c r="AS638" s="3421"/>
      <c r="AT638" s="3419"/>
      <c r="AU638" s="3420"/>
      <c r="AV638" s="3420"/>
      <c r="AW638" s="3420"/>
      <c r="AX638" s="3420"/>
      <c r="AY638" s="3420"/>
      <c r="AZ638" s="3420"/>
      <c r="BA638" s="3421"/>
      <c r="BB638" s="3419"/>
      <c r="BC638" s="3420"/>
      <c r="BD638" s="3420"/>
      <c r="BE638" s="3420"/>
      <c r="BF638" s="3420"/>
      <c r="BG638" s="3420"/>
      <c r="BH638" s="3420"/>
      <c r="BI638" s="3421"/>
      <c r="BJ638" s="3419"/>
      <c r="BK638" s="3420"/>
      <c r="BL638" s="3420"/>
      <c r="BM638" s="3420"/>
      <c r="BN638" s="3420"/>
      <c r="BO638" s="3420"/>
      <c r="BP638" s="3420"/>
      <c r="BQ638" s="3421"/>
      <c r="BR638" s="3419"/>
      <c r="BS638" s="3420"/>
      <c r="BT638" s="3420"/>
      <c r="BU638" s="3420"/>
      <c r="BV638" s="3420"/>
      <c r="BW638" s="3420"/>
      <c r="BX638" s="3420"/>
      <c r="BY638" s="3421"/>
      <c r="BZ638" s="3419"/>
      <c r="CA638" s="3420"/>
      <c r="CB638" s="3420"/>
      <c r="CC638" s="3420"/>
      <c r="CD638" s="3420"/>
      <c r="CE638" s="3420"/>
      <c r="CF638" s="3420"/>
      <c r="CG638" s="3421"/>
      <c r="CH638" s="3419"/>
      <c r="CI638" s="3420"/>
      <c r="CJ638" s="3420"/>
      <c r="CK638" s="3420"/>
      <c r="CL638" s="3420"/>
      <c r="CM638" s="3420"/>
      <c r="CN638" s="3420"/>
      <c r="CO638" s="3421"/>
      <c r="CP638" s="3419"/>
      <c r="CQ638" s="3420"/>
      <c r="CR638" s="3420"/>
      <c r="CS638" s="3420"/>
      <c r="CT638" s="3420"/>
      <c r="CU638" s="3420"/>
      <c r="CV638" s="3420"/>
      <c r="CW638" s="3421"/>
      <c r="CX638" s="3419"/>
      <c r="CY638" s="3420"/>
      <c r="CZ638" s="3420"/>
      <c r="DA638" s="3420"/>
      <c r="DB638" s="3420"/>
      <c r="DC638" s="3420"/>
      <c r="DD638" s="3420"/>
      <c r="DE638" s="3421"/>
      <c r="DF638" s="3421"/>
      <c r="DG638" s="3907" t="s">
        <v>730</v>
      </c>
      <c r="DH638" s="3656"/>
      <c r="DI638" s="3908"/>
      <c r="DJ638" s="3908" t="str">
        <f>IF(T638="","",T638)</f>
        <v>Группа потребителей</v>
      </c>
      <c r="DK638" s="3908"/>
      <c r="DL638" s="3908"/>
    </row>
    <row s="19533" customFormat="1" customHeight="1" ht="21">
      <c r="A639" s="3896"/>
      <c r="B639" s="3896"/>
      <c r="C639" s="3896"/>
      <c r="D639" s="3896"/>
      <c r="E639" s="3897"/>
      <c r="F639" s="3897"/>
      <c r="G639" s="3897"/>
      <c r="H639" s="3897" t="s">
        <v>102</v>
      </c>
      <c r="I639" s="3916"/>
      <c r="J639" s="3916"/>
      <c r="K639" s="3910" t="str">
        <f>J638&amp;".1"</f>
        <v>2.18.1.3.1.1.1</v>
      </c>
      <c r="L639" s="3899" t="s">
        <v>731</v>
      </c>
      <c r="M639" s="3647"/>
      <c r="N639" s="3647"/>
      <c r="O639" s="3647"/>
      <c r="P639" s="3912"/>
      <c r="Q639" s="3912"/>
      <c r="R639" s="3917">
        <v>1</v>
      </c>
      <c r="S639" s="3904" t="str">
        <f>$K639</f>
        <v>2.18.1.3.1.1.1</v>
      </c>
      <c r="T639" s="3920" t="s">
        <v>770</v>
      </c>
      <c r="U639" s="3906"/>
      <c r="V639" s="3422"/>
      <c r="W639" s="3423"/>
      <c r="X639" s="3422"/>
      <c r="Y639" s="3424"/>
      <c r="Z639" s="3425"/>
      <c r="AA639" s="2871" t="s">
        <v>61</v>
      </c>
      <c r="AB639" s="3425"/>
      <c r="AC639" s="2871" t="s">
        <v>61</v>
      </c>
      <c r="AD639" s="3422">
        <v>3804.36</v>
      </c>
      <c r="AE639" s="3423"/>
      <c r="AF639" s="3422"/>
      <c r="AG639" s="3424"/>
      <c r="AH639" s="3425">
        <v>45292</v>
      </c>
      <c r="AI639" s="2871" t="s">
        <v>61</v>
      </c>
      <c r="AJ639" s="3425">
        <v>45473</v>
      </c>
      <c r="AK639" s="2871" t="s">
        <v>61</v>
      </c>
      <c r="AL639" s="3422">
        <v>4000</v>
      </c>
      <c r="AM639" s="3423"/>
      <c r="AN639" s="3422"/>
      <c r="AO639" s="3424"/>
      <c r="AP639" s="3425">
        <v>45474</v>
      </c>
      <c r="AQ639" s="2871" t="s">
        <v>61</v>
      </c>
      <c r="AR639" s="3425">
        <v>45657</v>
      </c>
      <c r="AS639" s="2871" t="s">
        <v>61</v>
      </c>
      <c r="AT639" s="3422">
        <v>4000</v>
      </c>
      <c r="AU639" s="3423"/>
      <c r="AV639" s="3422"/>
      <c r="AW639" s="3424"/>
      <c r="AX639" s="3425">
        <v>45658</v>
      </c>
      <c r="AY639" s="2871" t="s">
        <v>61</v>
      </c>
      <c r="AZ639" s="3425">
        <v>45838</v>
      </c>
      <c r="BA639" s="2871" t="s">
        <v>61</v>
      </c>
      <c r="BB639" s="3422">
        <v>4168</v>
      </c>
      <c r="BC639" s="3423"/>
      <c r="BD639" s="3422"/>
      <c r="BE639" s="3424"/>
      <c r="BF639" s="3425">
        <v>45839</v>
      </c>
      <c r="BG639" s="2871" t="s">
        <v>61</v>
      </c>
      <c r="BH639" s="3425">
        <v>46022</v>
      </c>
      <c r="BI639" s="2871" t="s">
        <v>61</v>
      </c>
      <c r="BJ639" s="3422">
        <v>4168</v>
      </c>
      <c r="BK639" s="3423"/>
      <c r="BL639" s="3422"/>
      <c r="BM639" s="3424"/>
      <c r="BN639" s="3425">
        <v>46023</v>
      </c>
      <c r="BO639" s="2871" t="s">
        <v>61</v>
      </c>
      <c r="BP639" s="3425">
        <v>46203</v>
      </c>
      <c r="BQ639" s="2871" t="s">
        <v>61</v>
      </c>
      <c r="BR639" s="3422">
        <v>4334.72</v>
      </c>
      <c r="BS639" s="3423"/>
      <c r="BT639" s="3422"/>
      <c r="BU639" s="3424"/>
      <c r="BV639" s="3425">
        <v>46204</v>
      </c>
      <c r="BW639" s="2871" t="s">
        <v>61</v>
      </c>
      <c r="BX639" s="3425">
        <v>46387</v>
      </c>
      <c r="BY639" s="2871" t="s">
        <v>61</v>
      </c>
      <c r="BZ639" s="3422">
        <v>4334.72</v>
      </c>
      <c r="CA639" s="3423"/>
      <c r="CB639" s="3422"/>
      <c r="CC639" s="3424"/>
      <c r="CD639" s="3425">
        <v>46388</v>
      </c>
      <c r="CE639" s="2871" t="s">
        <v>61</v>
      </c>
      <c r="CF639" s="3425">
        <v>46568</v>
      </c>
      <c r="CG639" s="2871" t="s">
        <v>61</v>
      </c>
      <c r="CH639" s="3422">
        <v>4508.11</v>
      </c>
      <c r="CI639" s="3423"/>
      <c r="CJ639" s="3422"/>
      <c r="CK639" s="3424"/>
      <c r="CL639" s="3425">
        <v>46569</v>
      </c>
      <c r="CM639" s="2871" t="s">
        <v>61</v>
      </c>
      <c r="CN639" s="3425">
        <v>46752</v>
      </c>
      <c r="CO639" s="2871" t="s">
        <v>61</v>
      </c>
      <c r="CP639" s="3422">
        <v>4508.11</v>
      </c>
      <c r="CQ639" s="3423"/>
      <c r="CR639" s="3422"/>
      <c r="CS639" s="3424"/>
      <c r="CT639" s="3425">
        <v>46753</v>
      </c>
      <c r="CU639" s="2871" t="s">
        <v>61</v>
      </c>
      <c r="CV639" s="3425">
        <v>46934</v>
      </c>
      <c r="CW639" s="2871" t="s">
        <v>61</v>
      </c>
      <c r="CX639" s="3422">
        <v>4688.43</v>
      </c>
      <c r="CY639" s="3423"/>
      <c r="CZ639" s="3422"/>
      <c r="DA639" s="3424"/>
      <c r="DB639" s="3425">
        <v>46935</v>
      </c>
      <c r="DC639" s="2871" t="s">
        <v>61</v>
      </c>
      <c r="DD639" s="3425">
        <v>47118</v>
      </c>
      <c r="DE639" s="2871" t="s">
        <v>61</v>
      </c>
      <c r="DF639" s="3423"/>
      <c r="DG639" s="3921" t="s">
        <v>732</v>
      </c>
      <c r="DH639" s="3656">
        <f>STRCHECKDATE(V640:DF640)</f>
      </c>
      <c r="DI639" s="3908"/>
      <c r="DJ639" s="3908" t="str">
        <f>IF(T639="","",T639)</f>
        <v>вода</v>
      </c>
      <c r="DK639" s="3908"/>
      <c r="DL639" s="3908"/>
    </row>
    <row s="19534" customFormat="1" customHeight="1" ht="0.75">
      <c r="A640" s="3896"/>
      <c r="B640" s="3896"/>
      <c r="C640" s="3896"/>
      <c r="D640" s="3896"/>
      <c r="E640" s="3897"/>
      <c r="F640" s="3897"/>
      <c r="G640" s="3897"/>
      <c r="H640" s="3897" t="s">
        <v>102</v>
      </c>
      <c r="I640" s="3916"/>
      <c r="J640" s="3916"/>
      <c r="K640" s="3910"/>
      <c r="L640" s="3899"/>
      <c r="M640" s="3647"/>
      <c r="N640" s="3647"/>
      <c r="O640" s="3647"/>
      <c r="P640" s="3912"/>
      <c r="Q640" s="3912"/>
      <c r="R640" s="3917"/>
      <c r="S640" s="3923"/>
      <c r="T640" s="3906"/>
      <c r="U640" s="3906"/>
      <c r="V640" s="3423"/>
      <c r="W640" s="3423"/>
      <c r="X640" s="3423"/>
      <c r="Y640" s="3427" t="str">
        <f>Z639&amp;"-"&amp;AB639</f>
        <v>-</v>
      </c>
      <c r="Z640" s="3428"/>
      <c r="AA640" s="2871"/>
      <c r="AB640" s="3428"/>
      <c r="AC640" s="2871"/>
      <c r="AD640" s="3423"/>
      <c r="AE640" s="3423"/>
      <c r="AF640" s="3423"/>
      <c r="AG640" s="3427" t="str">
        <f>AH639&amp;"-"&amp;AJ639</f>
        <v>45292-45473</v>
      </c>
      <c r="AH640" s="3428"/>
      <c r="AI640" s="2871"/>
      <c r="AJ640" s="3428"/>
      <c r="AK640" s="2871"/>
      <c r="AL640" s="3423"/>
      <c r="AM640" s="3423"/>
      <c r="AN640" s="3423"/>
      <c r="AO640" s="3427" t="str">
        <f>AP639&amp;"-"&amp;AR639</f>
        <v>45474-45657</v>
      </c>
      <c r="AP640" s="3428"/>
      <c r="AQ640" s="2871"/>
      <c r="AR640" s="3428"/>
      <c r="AS640" s="2871"/>
      <c r="AT640" s="3423"/>
      <c r="AU640" s="3423"/>
      <c r="AV640" s="3423"/>
      <c r="AW640" s="3427" t="str">
        <f>AX639&amp;"-"&amp;AZ639</f>
        <v>45658-45838</v>
      </c>
      <c r="AX640" s="3428"/>
      <c r="AY640" s="2871"/>
      <c r="AZ640" s="3428"/>
      <c r="BA640" s="2871"/>
      <c r="BB640" s="3423"/>
      <c r="BC640" s="3423"/>
      <c r="BD640" s="3423"/>
      <c r="BE640" s="3427" t="str">
        <f>BF639&amp;"-"&amp;BH639</f>
        <v>45839-46022</v>
      </c>
      <c r="BF640" s="3428"/>
      <c r="BG640" s="2871"/>
      <c r="BH640" s="3428"/>
      <c r="BI640" s="2871"/>
      <c r="BJ640" s="3423"/>
      <c r="BK640" s="3423"/>
      <c r="BL640" s="3423"/>
      <c r="BM640" s="3427" t="str">
        <f>BN639&amp;"-"&amp;BP639</f>
        <v>46023-46203</v>
      </c>
      <c r="BN640" s="3428"/>
      <c r="BO640" s="2871"/>
      <c r="BP640" s="3428"/>
      <c r="BQ640" s="2871"/>
      <c r="BR640" s="3423"/>
      <c r="BS640" s="3423"/>
      <c r="BT640" s="3423"/>
      <c r="BU640" s="3427" t="str">
        <f>BV639&amp;"-"&amp;BX639</f>
        <v>46204-46387</v>
      </c>
      <c r="BV640" s="3428"/>
      <c r="BW640" s="2871"/>
      <c r="BX640" s="3428"/>
      <c r="BY640" s="2871"/>
      <c r="BZ640" s="3423"/>
      <c r="CA640" s="3423"/>
      <c r="CB640" s="3423"/>
      <c r="CC640" s="3427" t="str">
        <f>CD639&amp;"-"&amp;CF639</f>
        <v>46388-46568</v>
      </c>
      <c r="CD640" s="3428"/>
      <c r="CE640" s="2871"/>
      <c r="CF640" s="3428"/>
      <c r="CG640" s="2871"/>
      <c r="CH640" s="3423"/>
      <c r="CI640" s="3423"/>
      <c r="CJ640" s="3423"/>
      <c r="CK640" s="3427" t="str">
        <f>CL639&amp;"-"&amp;CN639</f>
        <v>46569-46752</v>
      </c>
      <c r="CL640" s="3428"/>
      <c r="CM640" s="2871"/>
      <c r="CN640" s="3428"/>
      <c r="CO640" s="2871"/>
      <c r="CP640" s="3423"/>
      <c r="CQ640" s="3423"/>
      <c r="CR640" s="3423"/>
      <c r="CS640" s="3427" t="str">
        <f>CT639&amp;"-"&amp;CV639</f>
        <v>46753-46934</v>
      </c>
      <c r="CT640" s="3428"/>
      <c r="CU640" s="2871"/>
      <c r="CV640" s="3428"/>
      <c r="CW640" s="2871"/>
      <c r="CX640" s="3423"/>
      <c r="CY640" s="3423"/>
      <c r="CZ640" s="3423"/>
      <c r="DA640" s="3427" t="str">
        <f>DB639&amp;"-"&amp;DD639</f>
        <v>46935-47118</v>
      </c>
      <c r="DB640" s="3428"/>
      <c r="DC640" s="2871"/>
      <c r="DD640" s="3428"/>
      <c r="DE640" s="2871"/>
      <c r="DF640" s="3423"/>
      <c r="DG640" s="3924"/>
      <c r="DH640" s="3656"/>
      <c r="DI640" s="3908"/>
      <c r="DJ640" s="3908" t="str">
        <f>IF(T640="","",T640)</f>
        <v/>
      </c>
      <c r="DK640" s="3908"/>
      <c r="DL640" s="3908"/>
    </row>
    <row s="19535" customFormat="1" customHeight="1" ht="15">
      <c r="A641" s="3896"/>
      <c r="B641" s="3896"/>
      <c r="C641" s="3896"/>
      <c r="D641" s="3896"/>
      <c r="E641" s="3897"/>
      <c r="F641" s="3897"/>
      <c r="G641" s="3897"/>
      <c r="H641" s="3897" t="s">
        <v>102</v>
      </c>
      <c r="I641" s="3916"/>
      <c r="J641" s="3910"/>
      <c r="K641" s="3896"/>
      <c r="L641" s="3899"/>
      <c r="M641" s="3647"/>
      <c r="N641" s="3647"/>
      <c r="O641" s="3911"/>
      <c r="P641" s="3912"/>
      <c r="Q641" s="3912"/>
      <c r="R641" s="3913"/>
      <c r="S641" s="19536"/>
      <c r="T641" s="19537" t="s">
        <v>733</v>
      </c>
      <c r="U641" s="19538"/>
      <c r="V641" s="19539"/>
      <c r="W641" s="19540"/>
      <c r="X641" s="19541"/>
      <c r="Y641" s="19542"/>
      <c r="Z641" s="19543"/>
      <c r="AA641" s="19544"/>
      <c r="AB641" s="19545"/>
      <c r="AC641" s="19546"/>
      <c r="AD641" s="19547"/>
      <c r="AE641" s="19548"/>
      <c r="AF641" s="19549"/>
      <c r="AG641" s="19550"/>
      <c r="AH641" s="19551"/>
      <c r="AI641" s="19552"/>
      <c r="AJ641" s="19553"/>
      <c r="AK641" s="19554"/>
      <c r="AL641" s="19555"/>
      <c r="AM641" s="19556"/>
      <c r="AN641" s="19557"/>
      <c r="AO641" s="19558"/>
      <c r="AP641" s="19559"/>
      <c r="AQ641" s="19560"/>
      <c r="AR641" s="19561"/>
      <c r="AS641" s="19562"/>
      <c r="AT641" s="19563"/>
      <c r="AU641" s="19564"/>
      <c r="AV641" s="19565"/>
      <c r="AW641" s="19566"/>
      <c r="AX641" s="19567"/>
      <c r="AY641" s="19568"/>
      <c r="AZ641" s="19569"/>
      <c r="BA641" s="19570"/>
      <c r="BB641" s="19571"/>
      <c r="BC641" s="19572"/>
      <c r="BD641" s="19573"/>
      <c r="BE641" s="19574"/>
      <c r="BF641" s="19575"/>
      <c r="BG641" s="19576"/>
      <c r="BH641" s="19577"/>
      <c r="BI641" s="19578"/>
      <c r="BJ641" s="19579"/>
      <c r="BK641" s="19580"/>
      <c r="BL641" s="19581"/>
      <c r="BM641" s="19582"/>
      <c r="BN641" s="19583"/>
      <c r="BO641" s="19584"/>
      <c r="BP641" s="19585"/>
      <c r="BQ641" s="19586"/>
      <c r="BR641" s="19587"/>
      <c r="BS641" s="19588"/>
      <c r="BT641" s="19589"/>
      <c r="BU641" s="19590"/>
      <c r="BV641" s="19591"/>
      <c r="BW641" s="19592"/>
      <c r="BX641" s="19593"/>
      <c r="BY641" s="19594"/>
      <c r="BZ641" s="19595"/>
      <c r="CA641" s="19596"/>
      <c r="CB641" s="19597"/>
      <c r="CC641" s="19598"/>
      <c r="CD641" s="19599"/>
      <c r="CE641" s="19600"/>
      <c r="CF641" s="19601"/>
      <c r="CG641" s="19602"/>
      <c r="CH641" s="19603"/>
      <c r="CI641" s="19604"/>
      <c r="CJ641" s="19605"/>
      <c r="CK641" s="19606"/>
      <c r="CL641" s="19607"/>
      <c r="CM641" s="19608"/>
      <c r="CN641" s="19609"/>
      <c r="CO641" s="19610"/>
      <c r="CP641" s="19611"/>
      <c r="CQ641" s="19612"/>
      <c r="CR641" s="19613"/>
      <c r="CS641" s="19614"/>
      <c r="CT641" s="19615"/>
      <c r="CU641" s="19616"/>
      <c r="CV641" s="19617"/>
      <c r="CW641" s="19618"/>
      <c r="CX641" s="19619"/>
      <c r="CY641" s="19620"/>
      <c r="CZ641" s="19621"/>
      <c r="DA641" s="19622"/>
      <c r="DB641" s="19623"/>
      <c r="DC641" s="19624"/>
      <c r="DD641" s="19625"/>
      <c r="DE641" s="19626"/>
      <c r="DF641" s="19627"/>
      <c r="DG641" s="4018"/>
      <c r="DH641" s="3656"/>
      <c r="DI641" s="3908"/>
      <c r="DJ641" s="3908" t="str">
        <f>IF(T641="","",T641)</f>
        <v>Добавить вид теплоносителя (параметры теплоносителя)</v>
      </c>
      <c r="DK641" s="3908"/>
      <c r="DL641" s="3908"/>
    </row>
    <row s="19628" customFormat="1" customHeight="1" ht="15">
      <c r="A642" s="3896"/>
      <c r="B642" s="3896"/>
      <c r="C642" s="3896"/>
      <c r="D642" s="3896"/>
      <c r="E642" s="3897"/>
      <c r="F642" s="3897"/>
      <c r="G642" s="3897"/>
      <c r="H642" s="3897" t="s">
        <v>102</v>
      </c>
      <c r="I642" s="3910"/>
      <c r="J642" s="3896"/>
      <c r="K642" s="3896"/>
      <c r="L642" s="3899"/>
      <c r="M642" s="3647"/>
      <c r="N642" s="3911"/>
      <c r="O642" s="3911"/>
      <c r="P642" s="3912"/>
      <c r="Q642" s="3912"/>
      <c r="R642" s="3913"/>
      <c r="S642" s="19629"/>
      <c r="T642" s="19630" t="s">
        <v>734</v>
      </c>
      <c r="U642" s="19631"/>
      <c r="V642" s="19632"/>
      <c r="W642" s="19633"/>
      <c r="X642" s="19634"/>
      <c r="Y642" s="19635"/>
      <c r="Z642" s="19636"/>
      <c r="AA642" s="19637"/>
      <c r="AB642" s="19638"/>
      <c r="AC642" s="19639"/>
      <c r="AD642" s="19640"/>
      <c r="AE642" s="19641"/>
      <c r="AF642" s="19642"/>
      <c r="AG642" s="19643"/>
      <c r="AH642" s="19644"/>
      <c r="AI642" s="19645"/>
      <c r="AJ642" s="19646"/>
      <c r="AK642" s="19647"/>
      <c r="AL642" s="19648"/>
      <c r="AM642" s="19649"/>
      <c r="AN642" s="19650"/>
      <c r="AO642" s="19651"/>
      <c r="AP642" s="19652"/>
      <c r="AQ642" s="19653"/>
      <c r="AR642" s="19654"/>
      <c r="AS642" s="19655"/>
      <c r="AT642" s="19656"/>
      <c r="AU642" s="19657"/>
      <c r="AV642" s="19658"/>
      <c r="AW642" s="19659"/>
      <c r="AX642" s="19660"/>
      <c r="AY642" s="19661"/>
      <c r="AZ642" s="19662"/>
      <c r="BA642" s="19663"/>
      <c r="BB642" s="19664"/>
      <c r="BC642" s="19665"/>
      <c r="BD642" s="19666"/>
      <c r="BE642" s="19667"/>
      <c r="BF642" s="19668"/>
      <c r="BG642" s="19669"/>
      <c r="BH642" s="19670"/>
      <c r="BI642" s="19671"/>
      <c r="BJ642" s="19672"/>
      <c r="BK642" s="19673"/>
      <c r="BL642" s="19674"/>
      <c r="BM642" s="19675"/>
      <c r="BN642" s="19676"/>
      <c r="BO642" s="19677"/>
      <c r="BP642" s="19678"/>
      <c r="BQ642" s="19679"/>
      <c r="BR642" s="19680"/>
      <c r="BS642" s="19681"/>
      <c r="BT642" s="19682"/>
      <c r="BU642" s="19683"/>
      <c r="BV642" s="19684"/>
      <c r="BW642" s="19685"/>
      <c r="BX642" s="19686"/>
      <c r="BY642" s="19687"/>
      <c r="BZ642" s="19688"/>
      <c r="CA642" s="19689"/>
      <c r="CB642" s="19690"/>
      <c r="CC642" s="19691"/>
      <c r="CD642" s="19692"/>
      <c r="CE642" s="19693"/>
      <c r="CF642" s="19694"/>
      <c r="CG642" s="19695"/>
      <c r="CH642" s="19696"/>
      <c r="CI642" s="19697"/>
      <c r="CJ642" s="19698"/>
      <c r="CK642" s="19699"/>
      <c r="CL642" s="19700"/>
      <c r="CM642" s="19701"/>
      <c r="CN642" s="19702"/>
      <c r="CO642" s="19703"/>
      <c r="CP642" s="19704"/>
      <c r="CQ642" s="19705"/>
      <c r="CR642" s="19706"/>
      <c r="CS642" s="19707"/>
      <c r="CT642" s="19708"/>
      <c r="CU642" s="19709"/>
      <c r="CV642" s="19710"/>
      <c r="CW642" s="19711"/>
      <c r="CX642" s="19712"/>
      <c r="CY642" s="19713"/>
      <c r="CZ642" s="19714"/>
      <c r="DA642" s="19715"/>
      <c r="DB642" s="19716"/>
      <c r="DC642" s="19717"/>
      <c r="DD642" s="19718"/>
      <c r="DE642" s="19719"/>
      <c r="DF642" s="19720"/>
      <c r="DG642" s="19721"/>
      <c r="DH642" s="3656"/>
      <c r="DI642" s="3908"/>
      <c r="DJ642" s="3908" t="str">
        <f>IF(T642="","",T642)</f>
        <v>Добавить группу потребителей</v>
      </c>
      <c r="DK642" s="3908"/>
      <c r="DL642" s="3908"/>
    </row>
    <row s="19722" customFormat="1" customHeight="1" ht="14.25">
      <c r="A643" s="3896"/>
      <c r="B643" s="3896"/>
      <c r="C643" s="3896"/>
      <c r="D643" s="3896"/>
      <c r="E643" s="3897"/>
      <c r="F643" s="3897"/>
      <c r="G643" s="3897"/>
      <c r="H643" s="3898" t="s">
        <v>102</v>
      </c>
      <c r="I643" s="3896"/>
      <c r="J643" s="3896"/>
      <c r="K643" s="3896"/>
      <c r="L643" s="3899"/>
      <c r="M643" s="3900"/>
      <c r="N643" s="3900"/>
      <c r="O643" s="3647"/>
      <c r="P643" s="4114"/>
      <c r="Q643" s="4115"/>
      <c r="R643" s="4116"/>
      <c r="S643" s="19723"/>
      <c r="T643" s="19724" t="s">
        <v>735</v>
      </c>
      <c r="U643" s="19725"/>
      <c r="V643" s="19726"/>
      <c r="W643" s="19727"/>
      <c r="X643" s="19728"/>
      <c r="Y643" s="19729"/>
      <c r="Z643" s="19730"/>
      <c r="AA643" s="19731"/>
      <c r="AB643" s="19732"/>
      <c r="AC643" s="19733"/>
      <c r="AD643" s="19734"/>
      <c r="AE643" s="19735"/>
      <c r="AF643" s="19736"/>
      <c r="AG643" s="19737"/>
      <c r="AH643" s="19738"/>
      <c r="AI643" s="19739"/>
      <c r="AJ643" s="19740"/>
      <c r="AK643" s="19741"/>
      <c r="AL643" s="19742"/>
      <c r="AM643" s="19743"/>
      <c r="AN643" s="19744"/>
      <c r="AO643" s="19745"/>
      <c r="AP643" s="19746"/>
      <c r="AQ643" s="19747"/>
      <c r="AR643" s="19748"/>
      <c r="AS643" s="19749"/>
      <c r="AT643" s="19750"/>
      <c r="AU643" s="19751"/>
      <c r="AV643" s="19752"/>
      <c r="AW643" s="19753"/>
      <c r="AX643" s="19754"/>
      <c r="AY643" s="19755"/>
      <c r="AZ643" s="19756"/>
      <c r="BA643" s="19757"/>
      <c r="BB643" s="19758"/>
      <c r="BC643" s="19759"/>
      <c r="BD643" s="19760"/>
      <c r="BE643" s="19761"/>
      <c r="BF643" s="19762"/>
      <c r="BG643" s="19763"/>
      <c r="BH643" s="19764"/>
      <c r="BI643" s="19765"/>
      <c r="BJ643" s="19766"/>
      <c r="BK643" s="19767"/>
      <c r="BL643" s="19768"/>
      <c r="BM643" s="19769"/>
      <c r="BN643" s="19770"/>
      <c r="BO643" s="19771"/>
      <c r="BP643" s="19772"/>
      <c r="BQ643" s="19773"/>
      <c r="BR643" s="19774"/>
      <c r="BS643" s="19775"/>
      <c r="BT643" s="19776"/>
      <c r="BU643" s="19777"/>
      <c r="BV643" s="19778"/>
      <c r="BW643" s="19779"/>
      <c r="BX643" s="19780"/>
      <c r="BY643" s="19781"/>
      <c r="BZ643" s="19782"/>
      <c r="CA643" s="19783"/>
      <c r="CB643" s="19784"/>
      <c r="CC643" s="19785"/>
      <c r="CD643" s="19786"/>
      <c r="CE643" s="19787"/>
      <c r="CF643" s="19788"/>
      <c r="CG643" s="19789"/>
      <c r="CH643" s="19790"/>
      <c r="CI643" s="19791"/>
      <c r="CJ643" s="19792"/>
      <c r="CK643" s="19793"/>
      <c r="CL643" s="19794"/>
      <c r="CM643" s="19795"/>
      <c r="CN643" s="19796"/>
      <c r="CO643" s="19797"/>
      <c r="CP643" s="19798"/>
      <c r="CQ643" s="19799"/>
      <c r="CR643" s="19800"/>
      <c r="CS643" s="19801"/>
      <c r="CT643" s="19802"/>
      <c r="CU643" s="19803"/>
      <c r="CV643" s="19804"/>
      <c r="CW643" s="19805"/>
      <c r="CX643" s="19806"/>
      <c r="CY643" s="19807"/>
      <c r="CZ643" s="19808"/>
      <c r="DA643" s="19809"/>
      <c r="DB643" s="19810"/>
      <c r="DC643" s="19811"/>
      <c r="DD643" s="19812"/>
      <c r="DE643" s="19813"/>
      <c r="DF643" s="19814"/>
      <c r="DG643" s="19815"/>
      <c r="DH643" s="3656"/>
      <c r="DI643" s="3908"/>
      <c r="DJ643" s="3908" t="str">
        <f>IF(T643="","",T643)</f>
        <v>Добавить схему подключения</v>
      </c>
      <c r="DK643" s="3908"/>
      <c r="DL643" s="3908"/>
    </row>
    <row s="19816" customFormat="1" customHeight="1" ht="0.75">
      <c r="A644" s="4502"/>
      <c r="B644" s="4502"/>
      <c r="C644" s="4502"/>
      <c r="D644" s="4502"/>
      <c r="E644" s="3897"/>
      <c r="F644" s="3897" t="s">
        <v>174</v>
      </c>
      <c r="G644" s="3898"/>
      <c r="H644" s="4502"/>
      <c r="I644" s="4502"/>
      <c r="J644" s="4502"/>
      <c r="K644" s="4502"/>
      <c r="L644" s="4503"/>
      <c r="M644" s="4504"/>
      <c r="N644" s="4504"/>
      <c r="O644" s="3656"/>
      <c r="P644" s="4505"/>
      <c r="Q644" s="4506"/>
      <c r="R644" s="4505"/>
      <c r="S644" s="4507"/>
      <c r="T644" s="4508" t="s">
        <v>250</v>
      </c>
      <c r="U644" s="3645"/>
      <c r="V644" s="3645"/>
      <c r="W644" s="3645"/>
      <c r="X644" s="3645"/>
      <c r="Y644" s="3645"/>
      <c r="Z644" s="3645"/>
      <c r="AA644" s="3645"/>
      <c r="AB644" s="3645"/>
      <c r="AC644" s="3645"/>
      <c r="AD644" s="3645"/>
      <c r="AE644" s="3645"/>
      <c r="AF644" s="3645"/>
      <c r="AG644" s="3645"/>
      <c r="AH644" s="3645"/>
      <c r="AI644" s="3645"/>
      <c r="AJ644" s="3645"/>
      <c r="AK644" s="3645"/>
      <c r="AL644" s="3645"/>
      <c r="AM644" s="3645"/>
      <c r="AN644" s="3645"/>
      <c r="AO644" s="3645"/>
      <c r="AP644" s="3645"/>
      <c r="AQ644" s="3645"/>
      <c r="AR644" s="3645"/>
      <c r="AS644" s="3645"/>
      <c r="AT644" s="3645"/>
      <c r="AU644" s="3645"/>
      <c r="AV644" s="3645"/>
      <c r="AW644" s="3645"/>
      <c r="AX644" s="3645"/>
      <c r="AY644" s="3645"/>
      <c r="AZ644" s="3645"/>
      <c r="BA644" s="3645"/>
      <c r="BB644" s="3645"/>
      <c r="BC644" s="3645"/>
      <c r="BD644" s="3645"/>
      <c r="BE644" s="3645"/>
      <c r="BF644" s="3645"/>
      <c r="BG644" s="3645"/>
      <c r="BH644" s="3645"/>
      <c r="BI644" s="3645"/>
      <c r="BJ644" s="3645"/>
      <c r="BK644" s="3645"/>
      <c r="BL644" s="3645"/>
      <c r="BM644" s="3645"/>
      <c r="BN644" s="3645"/>
      <c r="BO644" s="3645"/>
      <c r="BP644" s="3645"/>
      <c r="BQ644" s="3645"/>
      <c r="BR644" s="3645"/>
      <c r="BS644" s="3645"/>
      <c r="BT644" s="3645"/>
      <c r="BU644" s="3645"/>
      <c r="BV644" s="3645"/>
      <c r="BW644" s="3645"/>
      <c r="BX644" s="3645"/>
      <c r="BY644" s="3645"/>
      <c r="BZ644" s="3645"/>
      <c r="CA644" s="3645"/>
      <c r="CB644" s="3645"/>
      <c r="CC644" s="3645"/>
      <c r="CD644" s="3645"/>
      <c r="CE644" s="3645"/>
      <c r="CF644" s="3645"/>
      <c r="CG644" s="3645"/>
      <c r="CH644" s="3645"/>
      <c r="CI644" s="3645"/>
      <c r="CJ644" s="3645"/>
      <c r="CK644" s="3645"/>
      <c r="CL644" s="3645"/>
      <c r="CM644" s="3645"/>
      <c r="CN644" s="3645"/>
      <c r="CO644" s="3645"/>
      <c r="CP644" s="3645"/>
      <c r="CQ644" s="3645"/>
      <c r="CR644" s="3645"/>
      <c r="CS644" s="3645"/>
      <c r="CT644" s="3645"/>
      <c r="CU644" s="3645"/>
      <c r="CV644" s="3645"/>
      <c r="CW644" s="3645"/>
      <c r="CX644" s="3645"/>
      <c r="CY644" s="3645"/>
      <c r="CZ644" s="3645"/>
      <c r="DA644" s="3645"/>
      <c r="DB644" s="3645"/>
      <c r="DC644" s="3645"/>
      <c r="DD644" s="3645"/>
      <c r="DE644" s="3645"/>
      <c r="DF644" s="3645"/>
      <c r="DG644" s="3645"/>
      <c r="DH644" s="3656"/>
      <c r="DI644" s="3908"/>
      <c r="DJ644" s="3908" t="str">
        <f>IF(T644="","",T644)</f>
        <v>Добавить источник для дифференциации</v>
      </c>
      <c r="DK644" s="3908"/>
      <c r="DL644" s="3908"/>
    </row>
    <row s="19817" customFormat="1" customHeight="1" ht="0.75">
      <c r="A645" s="4502"/>
      <c r="B645" s="4502"/>
      <c r="C645" s="4502"/>
      <c r="D645" s="4502"/>
      <c r="E645" s="3897"/>
      <c r="F645" s="3898" t="s">
        <v>174</v>
      </c>
      <c r="G645" s="4502"/>
      <c r="H645" s="4502"/>
      <c r="I645" s="4502"/>
      <c r="J645" s="4502"/>
      <c r="K645" s="4502"/>
      <c r="L645" s="4503"/>
      <c r="M645" s="4510"/>
      <c r="N645" s="4510"/>
      <c r="O645" s="3656"/>
      <c r="P645" s="4505"/>
      <c r="Q645" s="4506"/>
      <c r="R645" s="4505"/>
      <c r="S645" s="4511"/>
      <c r="T645" s="4512" t="s">
        <v>251</v>
      </c>
      <c r="U645" s="3646"/>
      <c r="V645" s="3646"/>
      <c r="W645" s="3646"/>
      <c r="X645" s="3646"/>
      <c r="Y645" s="3646"/>
      <c r="Z645" s="3646"/>
      <c r="AA645" s="3646"/>
      <c r="AB645" s="3646"/>
      <c r="AC645" s="3646"/>
      <c r="AD645" s="3646"/>
      <c r="AE645" s="3646"/>
      <c r="AF645" s="3646"/>
      <c r="AG645" s="3646"/>
      <c r="AH645" s="3646"/>
      <c r="AI645" s="3646"/>
      <c r="AJ645" s="3646"/>
      <c r="AK645" s="3646"/>
      <c r="AL645" s="3646"/>
      <c r="AM645" s="3646"/>
      <c r="AN645" s="3646"/>
      <c r="AO645" s="3646"/>
      <c r="AP645" s="3646"/>
      <c r="AQ645" s="3646"/>
      <c r="AR645" s="3646"/>
      <c r="AS645" s="3646"/>
      <c r="AT645" s="3646"/>
      <c r="AU645" s="3646"/>
      <c r="AV645" s="3646"/>
      <c r="AW645" s="3646"/>
      <c r="AX645" s="3646"/>
      <c r="AY645" s="3646"/>
      <c r="AZ645" s="3646"/>
      <c r="BA645" s="3646"/>
      <c r="BB645" s="3646"/>
      <c r="BC645" s="3646"/>
      <c r="BD645" s="3646"/>
      <c r="BE645" s="3646"/>
      <c r="BF645" s="3646"/>
      <c r="BG645" s="3646"/>
      <c r="BH645" s="3646"/>
      <c r="BI645" s="3646"/>
      <c r="BJ645" s="3646"/>
      <c r="BK645" s="3646"/>
      <c r="BL645" s="3646"/>
      <c r="BM645" s="3646"/>
      <c r="BN645" s="3646"/>
      <c r="BO645" s="3646"/>
      <c r="BP645" s="3646"/>
      <c r="BQ645" s="3646"/>
      <c r="BR645" s="3646"/>
      <c r="BS645" s="3646"/>
      <c r="BT645" s="3646"/>
      <c r="BU645" s="3646"/>
      <c r="BV645" s="3646"/>
      <c r="BW645" s="3646"/>
      <c r="BX645" s="3646"/>
      <c r="BY645" s="3646"/>
      <c r="BZ645" s="3646"/>
      <c r="CA645" s="3646"/>
      <c r="CB645" s="3646"/>
      <c r="CC645" s="3646"/>
      <c r="CD645" s="3646"/>
      <c r="CE645" s="3646"/>
      <c r="CF645" s="3646"/>
      <c r="CG645" s="3646"/>
      <c r="CH645" s="3646"/>
      <c r="CI645" s="3646"/>
      <c r="CJ645" s="3646"/>
      <c r="CK645" s="3646"/>
      <c r="CL645" s="3646"/>
      <c r="CM645" s="3646"/>
      <c r="CN645" s="3646"/>
      <c r="CO645" s="3646"/>
      <c r="CP645" s="3646"/>
      <c r="CQ645" s="3646"/>
      <c r="CR645" s="3646"/>
      <c r="CS645" s="3646"/>
      <c r="CT645" s="3646"/>
      <c r="CU645" s="3646"/>
      <c r="CV645" s="3646"/>
      <c r="CW645" s="3646"/>
      <c r="CX645" s="3646"/>
      <c r="CY645" s="3646"/>
      <c r="CZ645" s="3646"/>
      <c r="DA645" s="3646"/>
      <c r="DB645" s="3646"/>
      <c r="DC645" s="3646"/>
      <c r="DD645" s="3646"/>
      <c r="DE645" s="3646"/>
      <c r="DF645" s="3646"/>
      <c r="DG645" s="3646"/>
      <c r="DH645" s="3656"/>
      <c r="DI645" s="3908"/>
      <c r="DJ645" s="3908" t="str">
        <f>IF(T645="","",T645)</f>
        <v>Добавить централизованную систему для дифференциации</v>
      </c>
      <c r="DK645" s="3908"/>
      <c r="DL645" s="3908"/>
    </row>
    <row s="19818" customFormat="1" customHeight="1" ht="21">
      <c r="A646" s="3896"/>
      <c r="B646" s="3896" t="s">
        <v>406</v>
      </c>
      <c r="C646" s="3896"/>
      <c r="D646" s="3896"/>
      <c r="E646" s="3897"/>
      <c r="F646" s="3898" t="s">
        <v>183</v>
      </c>
      <c r="G646" s="3896"/>
      <c r="H646" s="3896"/>
      <c r="I646" s="3896"/>
      <c r="J646" s="3896"/>
      <c r="K646" s="3896"/>
      <c r="L646" s="3899"/>
      <c r="M646" s="3900"/>
      <c r="N646" s="3900"/>
      <c r="O646" s="3900"/>
      <c r="P646" s="4211"/>
      <c r="Q646" s="3902"/>
      <c r="R646" s="3903"/>
      <c r="S646" s="3904" t="str">
        <f>INDEX(PT_DIFFERENTIATION_NUM_TER,MATCH(B646,PT_DIFFERENTIATION_TER_ID,0))</f>
        <v>2.19</v>
      </c>
      <c r="T646" s="4212" t="s">
        <v>719</v>
      </c>
      <c r="U646" s="3906"/>
      <c r="V646" s="3414"/>
      <c r="W646" s="3415"/>
      <c r="X646" s="3415"/>
      <c r="Y646" s="3415"/>
      <c r="Z646" s="3415"/>
      <c r="AA646" s="3415"/>
      <c r="AB646" s="3415"/>
      <c r="AC646" s="3416"/>
      <c r="AD646" s="3414" t="str">
        <f>INDEX(PT_DIFFERENTIATION_TER,MATCH(B646,PT_DIFFERENTIATION_TER_ID,0))</f>
        <v>Территория 19</v>
      </c>
      <c r="AE646" s="3415"/>
      <c r="AF646" s="3415"/>
      <c r="AG646" s="3415"/>
      <c r="AH646" s="3415"/>
      <c r="AI646" s="3415"/>
      <c r="AJ646" s="3415"/>
      <c r="AK646" s="3415"/>
      <c r="AL646" s="3414"/>
      <c r="AM646" s="3415"/>
      <c r="AN646" s="3415"/>
      <c r="AO646" s="3415"/>
      <c r="AP646" s="3415"/>
      <c r="AQ646" s="3415"/>
      <c r="AR646" s="3415"/>
      <c r="AS646" s="3416"/>
      <c r="AT646" s="3414"/>
      <c r="AU646" s="3415"/>
      <c r="AV646" s="3415"/>
      <c r="AW646" s="3415"/>
      <c r="AX646" s="3415"/>
      <c r="AY646" s="3415"/>
      <c r="AZ646" s="3415"/>
      <c r="BA646" s="3416"/>
      <c r="BB646" s="3414"/>
      <c r="BC646" s="3415"/>
      <c r="BD646" s="3415"/>
      <c r="BE646" s="3415"/>
      <c r="BF646" s="3415"/>
      <c r="BG646" s="3415"/>
      <c r="BH646" s="3415"/>
      <c r="BI646" s="3416"/>
      <c r="BJ646" s="3414"/>
      <c r="BK646" s="3415"/>
      <c r="BL646" s="3415"/>
      <c r="BM646" s="3415"/>
      <c r="BN646" s="3415"/>
      <c r="BO646" s="3415"/>
      <c r="BP646" s="3415"/>
      <c r="BQ646" s="3416"/>
      <c r="BR646" s="3414"/>
      <c r="BS646" s="3415"/>
      <c r="BT646" s="3415"/>
      <c r="BU646" s="3415"/>
      <c r="BV646" s="3415"/>
      <c r="BW646" s="3415"/>
      <c r="BX646" s="3415"/>
      <c r="BY646" s="3416"/>
      <c r="BZ646" s="3414"/>
      <c r="CA646" s="3415"/>
      <c r="CB646" s="3415"/>
      <c r="CC646" s="3415"/>
      <c r="CD646" s="3415"/>
      <c r="CE646" s="3415"/>
      <c r="CF646" s="3415"/>
      <c r="CG646" s="3416"/>
      <c r="CH646" s="3414"/>
      <c r="CI646" s="3415"/>
      <c r="CJ646" s="3415"/>
      <c r="CK646" s="3415"/>
      <c r="CL646" s="3415"/>
      <c r="CM646" s="3415"/>
      <c r="CN646" s="3415"/>
      <c r="CO646" s="3416"/>
      <c r="CP646" s="3414"/>
      <c r="CQ646" s="3415"/>
      <c r="CR646" s="3415"/>
      <c r="CS646" s="3415"/>
      <c r="CT646" s="3415"/>
      <c r="CU646" s="3415"/>
      <c r="CV646" s="3415"/>
      <c r="CW646" s="3416"/>
      <c r="CX646" s="3414"/>
      <c r="CY646" s="3415"/>
      <c r="CZ646" s="3415"/>
      <c r="DA646" s="3415"/>
      <c r="DB646" s="3415"/>
      <c r="DC646" s="3415"/>
      <c r="DD646" s="3415"/>
      <c r="DE646" s="3416"/>
      <c r="DF646" s="3416"/>
      <c r="DG646" s="3907" t="s">
        <v>720</v>
      </c>
      <c r="DH646" s="3656"/>
      <c r="DI646" s="3908"/>
      <c r="DJ646" s="3908" t="str">
        <f>IF(T646="","",T646)</f>
        <v>Территория действия тарифа</v>
      </c>
      <c r="DK646" s="3908"/>
      <c r="DL646" s="3908"/>
    </row>
    <row s="19819" customFormat="1" customHeight="1" ht="23.25">
      <c r="A647" s="3896"/>
      <c r="B647" s="3896"/>
      <c r="C647" s="3896" t="s">
        <v>407</v>
      </c>
      <c r="D647" s="3896"/>
      <c r="E647" s="3897"/>
      <c r="F647" s="3897" t="s">
        <v>178</v>
      </c>
      <c r="G647" s="3898">
        <v>1</v>
      </c>
      <c r="H647" s="3896"/>
      <c r="I647" s="3896"/>
      <c r="J647" s="3896"/>
      <c r="K647" s="3896"/>
      <c r="L647" s="3899"/>
      <c r="M647" s="3900"/>
      <c r="N647" s="3900"/>
      <c r="O647" s="3900"/>
      <c r="P647" s="3901"/>
      <c r="Q647" s="3902"/>
      <c r="R647" s="3903"/>
      <c r="S647" s="3904" t="str">
        <f>INDEX(PT_DIFFERENTIATION_NUM_CS,MATCH(C647,PT_DIFFERENTIATION_CS_ID,0))</f>
        <v>2.19.1</v>
      </c>
      <c r="T647" s="4214" t="s">
        <v>721</v>
      </c>
      <c r="U647" s="3906"/>
      <c r="V647" s="3414"/>
      <c r="W647" s="3415"/>
      <c r="X647" s="3415"/>
      <c r="Y647" s="3415"/>
      <c r="Z647" s="3415"/>
      <c r="AA647" s="3415"/>
      <c r="AB647" s="3415"/>
      <c r="AC647" s="3416"/>
      <c r="AD647" s="3414" t="str">
        <f>INDEX(PT_DIFFERENTIATION_CS,MATCH(C647,PT_DIFFERENTIATION_CS_ID,0))</f>
        <v>без дифференциации</v>
      </c>
      <c r="AE647" s="3415"/>
      <c r="AF647" s="3415"/>
      <c r="AG647" s="3415"/>
      <c r="AH647" s="3415"/>
      <c r="AI647" s="3415"/>
      <c r="AJ647" s="3415"/>
      <c r="AK647" s="3415"/>
      <c r="AL647" s="3414"/>
      <c r="AM647" s="3415"/>
      <c r="AN647" s="3415"/>
      <c r="AO647" s="3415"/>
      <c r="AP647" s="3415"/>
      <c r="AQ647" s="3415"/>
      <c r="AR647" s="3415"/>
      <c r="AS647" s="3416"/>
      <c r="AT647" s="3414"/>
      <c r="AU647" s="3415"/>
      <c r="AV647" s="3415"/>
      <c r="AW647" s="3415"/>
      <c r="AX647" s="3415"/>
      <c r="AY647" s="3415"/>
      <c r="AZ647" s="3415"/>
      <c r="BA647" s="3416"/>
      <c r="BB647" s="3414"/>
      <c r="BC647" s="3415"/>
      <c r="BD647" s="3415"/>
      <c r="BE647" s="3415"/>
      <c r="BF647" s="3415"/>
      <c r="BG647" s="3415"/>
      <c r="BH647" s="3415"/>
      <c r="BI647" s="3416"/>
      <c r="BJ647" s="3414"/>
      <c r="BK647" s="3415"/>
      <c r="BL647" s="3415"/>
      <c r="BM647" s="3415"/>
      <c r="BN647" s="3415"/>
      <c r="BO647" s="3415"/>
      <c r="BP647" s="3415"/>
      <c r="BQ647" s="3416"/>
      <c r="BR647" s="3414"/>
      <c r="BS647" s="3415"/>
      <c r="BT647" s="3415"/>
      <c r="BU647" s="3415"/>
      <c r="BV647" s="3415"/>
      <c r="BW647" s="3415"/>
      <c r="BX647" s="3415"/>
      <c r="BY647" s="3416"/>
      <c r="BZ647" s="3414"/>
      <c r="CA647" s="3415"/>
      <c r="CB647" s="3415"/>
      <c r="CC647" s="3415"/>
      <c r="CD647" s="3415"/>
      <c r="CE647" s="3415"/>
      <c r="CF647" s="3415"/>
      <c r="CG647" s="3416"/>
      <c r="CH647" s="3414"/>
      <c r="CI647" s="3415"/>
      <c r="CJ647" s="3415"/>
      <c r="CK647" s="3415"/>
      <c r="CL647" s="3415"/>
      <c r="CM647" s="3415"/>
      <c r="CN647" s="3415"/>
      <c r="CO647" s="3416"/>
      <c r="CP647" s="3414"/>
      <c r="CQ647" s="3415"/>
      <c r="CR647" s="3415"/>
      <c r="CS647" s="3415"/>
      <c r="CT647" s="3415"/>
      <c r="CU647" s="3415"/>
      <c r="CV647" s="3415"/>
      <c r="CW647" s="3416"/>
      <c r="CX647" s="3414"/>
      <c r="CY647" s="3415"/>
      <c r="CZ647" s="3415"/>
      <c r="DA647" s="3415"/>
      <c r="DB647" s="3415"/>
      <c r="DC647" s="3415"/>
      <c r="DD647" s="3415"/>
      <c r="DE647" s="3416"/>
      <c r="DF647" s="3416"/>
      <c r="DG647" s="3907" t="s">
        <v>722</v>
      </c>
      <c r="DH647" s="3656"/>
      <c r="DI647" s="3908"/>
      <c r="DJ647" s="3908" t="str">
        <f>IF(T647="","",T647)</f>
        <v>Наименование системы теплоснабжения </v>
      </c>
      <c r="DK647" s="3908"/>
      <c r="DL647" s="3908"/>
    </row>
    <row s="19820" customFormat="1" customHeight="1" ht="21">
      <c r="A648" s="3896"/>
      <c r="B648" s="3896"/>
      <c r="C648" s="3896"/>
      <c r="D648" s="3896" t="s">
        <v>408</v>
      </c>
      <c r="E648" s="3897"/>
      <c r="F648" s="3897" t="s">
        <v>178</v>
      </c>
      <c r="G648" s="3897"/>
      <c r="H648" s="3898">
        <v>1</v>
      </c>
      <c r="I648" s="3896"/>
      <c r="J648" s="3896"/>
      <c r="K648" s="3896"/>
      <c r="L648" s="3899"/>
      <c r="M648" s="3900"/>
      <c r="N648" s="3900"/>
      <c r="O648" s="3900"/>
      <c r="P648" s="3901"/>
      <c r="Q648" s="3902"/>
      <c r="R648" s="3903"/>
      <c r="S648" s="3904" t="str">
        <f>INDEX(PT_DIFFERENTIATION_NUM_IST_TE,MATCH(D648,PT_DIFFERENTIATION_IST_TE_ID,0))</f>
        <v>2.19.1.1</v>
      </c>
      <c r="T648" s="3905" t="s">
        <v>723</v>
      </c>
      <c r="U648" s="3906"/>
      <c r="V648" s="3414"/>
      <c r="W648" s="3415"/>
      <c r="X648" s="3415"/>
      <c r="Y648" s="3415"/>
      <c r="Z648" s="3415"/>
      <c r="AA648" s="3415"/>
      <c r="AB648" s="3415"/>
      <c r="AC648" s="3416"/>
      <c r="AD648" s="3414" t="str">
        <f>INDEX(PT_DIFFERENTIATION_IST_TE,MATCH(D648,PT_DIFFERENTIATION_IST_TE_ID,0))</f>
        <v>без дифференциации</v>
      </c>
      <c r="AE648" s="3415"/>
      <c r="AF648" s="3415"/>
      <c r="AG648" s="3415"/>
      <c r="AH648" s="3415"/>
      <c r="AI648" s="3415"/>
      <c r="AJ648" s="3415"/>
      <c r="AK648" s="3415"/>
      <c r="AL648" s="3414"/>
      <c r="AM648" s="3415"/>
      <c r="AN648" s="3415"/>
      <c r="AO648" s="3415"/>
      <c r="AP648" s="3415"/>
      <c r="AQ648" s="3415"/>
      <c r="AR648" s="3415"/>
      <c r="AS648" s="3416"/>
      <c r="AT648" s="3414"/>
      <c r="AU648" s="3415"/>
      <c r="AV648" s="3415"/>
      <c r="AW648" s="3415"/>
      <c r="AX648" s="3415"/>
      <c r="AY648" s="3415"/>
      <c r="AZ648" s="3415"/>
      <c r="BA648" s="3416"/>
      <c r="BB648" s="3414"/>
      <c r="BC648" s="3415"/>
      <c r="BD648" s="3415"/>
      <c r="BE648" s="3415"/>
      <c r="BF648" s="3415"/>
      <c r="BG648" s="3415"/>
      <c r="BH648" s="3415"/>
      <c r="BI648" s="3416"/>
      <c r="BJ648" s="3414"/>
      <c r="BK648" s="3415"/>
      <c r="BL648" s="3415"/>
      <c r="BM648" s="3415"/>
      <c r="BN648" s="3415"/>
      <c r="BO648" s="3415"/>
      <c r="BP648" s="3415"/>
      <c r="BQ648" s="3416"/>
      <c r="BR648" s="3414"/>
      <c r="BS648" s="3415"/>
      <c r="BT648" s="3415"/>
      <c r="BU648" s="3415"/>
      <c r="BV648" s="3415"/>
      <c r="BW648" s="3415"/>
      <c r="BX648" s="3415"/>
      <c r="BY648" s="3416"/>
      <c r="BZ648" s="3414"/>
      <c r="CA648" s="3415"/>
      <c r="CB648" s="3415"/>
      <c r="CC648" s="3415"/>
      <c r="CD648" s="3415"/>
      <c r="CE648" s="3415"/>
      <c r="CF648" s="3415"/>
      <c r="CG648" s="3416"/>
      <c r="CH648" s="3414"/>
      <c r="CI648" s="3415"/>
      <c r="CJ648" s="3415"/>
      <c r="CK648" s="3415"/>
      <c r="CL648" s="3415"/>
      <c r="CM648" s="3415"/>
      <c r="CN648" s="3415"/>
      <c r="CO648" s="3416"/>
      <c r="CP648" s="3414"/>
      <c r="CQ648" s="3415"/>
      <c r="CR648" s="3415"/>
      <c r="CS648" s="3415"/>
      <c r="CT648" s="3415"/>
      <c r="CU648" s="3415"/>
      <c r="CV648" s="3415"/>
      <c r="CW648" s="3416"/>
      <c r="CX648" s="3414"/>
      <c r="CY648" s="3415"/>
      <c r="CZ648" s="3415"/>
      <c r="DA648" s="3415"/>
      <c r="DB648" s="3415"/>
      <c r="DC648" s="3415"/>
      <c r="DD648" s="3415"/>
      <c r="DE648" s="3416"/>
      <c r="DF648" s="3416"/>
      <c r="DG648" s="3907" t="s">
        <v>724</v>
      </c>
      <c r="DH648" s="3656"/>
      <c r="DI648" s="3908"/>
      <c r="DJ648" s="3908" t="str">
        <f>IF(T648="","",T648)</f>
        <v>Источник тепловой энергии  </v>
      </c>
      <c r="DK648" s="3908"/>
      <c r="DL648" s="3908"/>
    </row>
    <row s="19821" customFormat="1" customHeight="1" ht="47.25">
      <c r="A649" s="3896"/>
      <c r="B649" s="3896"/>
      <c r="C649" s="3896"/>
      <c r="D649" s="3896"/>
      <c r="E649" s="3897"/>
      <c r="F649" s="3897" t="s">
        <v>178</v>
      </c>
      <c r="G649" s="3897"/>
      <c r="H649" s="3897"/>
      <c r="I649" s="3910" t="str">
        <f>S648&amp;".1"</f>
        <v>2.19.1.1.1</v>
      </c>
      <c r="J649" s="3896"/>
      <c r="K649" s="3896"/>
      <c r="L649" s="3899" t="s">
        <v>725</v>
      </c>
      <c r="M649" s="3647"/>
      <c r="N649" s="3911"/>
      <c r="O649" s="3911"/>
      <c r="P649" s="3912">
        <v>1</v>
      </c>
      <c r="Q649" s="3912"/>
      <c r="R649" s="3913"/>
      <c r="S649" s="3904" t="str">
        <f>$I649</f>
        <v>2.19.1.1.1</v>
      </c>
      <c r="T649" s="3914" t="s">
        <v>726</v>
      </c>
      <c r="U649" s="3906"/>
      <c r="V649" s="3419"/>
      <c r="W649" s="3420"/>
      <c r="X649" s="3420"/>
      <c r="Y649" s="3420"/>
      <c r="Z649" s="3420"/>
      <c r="AA649" s="3420"/>
      <c r="AB649" s="3420"/>
      <c r="AC649" s="3421"/>
      <c r="AD649" s="3419" t="s">
        <v>768</v>
      </c>
      <c r="AE649" s="3420"/>
      <c r="AF649" s="3420"/>
      <c r="AG649" s="3420"/>
      <c r="AH649" s="3420"/>
      <c r="AI649" s="3420"/>
      <c r="AJ649" s="3420"/>
      <c r="AK649" s="3420"/>
      <c r="AL649" s="3419"/>
      <c r="AM649" s="3420"/>
      <c r="AN649" s="3420"/>
      <c r="AO649" s="3420"/>
      <c r="AP649" s="3420"/>
      <c r="AQ649" s="3420"/>
      <c r="AR649" s="3420"/>
      <c r="AS649" s="3421"/>
      <c r="AT649" s="3419"/>
      <c r="AU649" s="3420"/>
      <c r="AV649" s="3420"/>
      <c r="AW649" s="3420"/>
      <c r="AX649" s="3420"/>
      <c r="AY649" s="3420"/>
      <c r="AZ649" s="3420"/>
      <c r="BA649" s="3421"/>
      <c r="BB649" s="3419"/>
      <c r="BC649" s="3420"/>
      <c r="BD649" s="3420"/>
      <c r="BE649" s="3420"/>
      <c r="BF649" s="3420"/>
      <c r="BG649" s="3420"/>
      <c r="BH649" s="3420"/>
      <c r="BI649" s="3421"/>
      <c r="BJ649" s="3419"/>
      <c r="BK649" s="3420"/>
      <c r="BL649" s="3420"/>
      <c r="BM649" s="3420"/>
      <c r="BN649" s="3420"/>
      <c r="BO649" s="3420"/>
      <c r="BP649" s="3420"/>
      <c r="BQ649" s="3421"/>
      <c r="BR649" s="3419"/>
      <c r="BS649" s="3420"/>
      <c r="BT649" s="3420"/>
      <c r="BU649" s="3420"/>
      <c r="BV649" s="3420"/>
      <c r="BW649" s="3420"/>
      <c r="BX649" s="3420"/>
      <c r="BY649" s="3421"/>
      <c r="BZ649" s="3419"/>
      <c r="CA649" s="3420"/>
      <c r="CB649" s="3420"/>
      <c r="CC649" s="3420"/>
      <c r="CD649" s="3420"/>
      <c r="CE649" s="3420"/>
      <c r="CF649" s="3420"/>
      <c r="CG649" s="3421"/>
      <c r="CH649" s="3419"/>
      <c r="CI649" s="3420"/>
      <c r="CJ649" s="3420"/>
      <c r="CK649" s="3420"/>
      <c r="CL649" s="3420"/>
      <c r="CM649" s="3420"/>
      <c r="CN649" s="3420"/>
      <c r="CO649" s="3421"/>
      <c r="CP649" s="3419"/>
      <c r="CQ649" s="3420"/>
      <c r="CR649" s="3420"/>
      <c r="CS649" s="3420"/>
      <c r="CT649" s="3420"/>
      <c r="CU649" s="3420"/>
      <c r="CV649" s="3420"/>
      <c r="CW649" s="3421"/>
      <c r="CX649" s="3419"/>
      <c r="CY649" s="3420"/>
      <c r="CZ649" s="3420"/>
      <c r="DA649" s="3420"/>
      <c r="DB649" s="3420"/>
      <c r="DC649" s="3420"/>
      <c r="DD649" s="3420"/>
      <c r="DE649" s="3421"/>
      <c r="DF649" s="3421"/>
      <c r="DG649" s="3907" t="s">
        <v>727</v>
      </c>
      <c r="DH649" s="3656"/>
      <c r="DI649" s="3908"/>
      <c r="DJ649" s="3908" t="str">
        <f>IF(T649="","",T649)</f>
        <v>Схема подключения теплопотребляющей установки к коллектору источника тепловой энергии</v>
      </c>
      <c r="DK649" s="3908"/>
      <c r="DL649" s="3908"/>
    </row>
    <row s="19822" customFormat="1" customHeight="1" ht="21">
      <c r="A650" s="3896"/>
      <c r="B650" s="3896"/>
      <c r="C650" s="3896"/>
      <c r="D650" s="3896"/>
      <c r="E650" s="3897"/>
      <c r="F650" s="3897" t="s">
        <v>178</v>
      </c>
      <c r="G650" s="3897"/>
      <c r="H650" s="3897"/>
      <c r="I650" s="3916"/>
      <c r="J650" s="3910" t="str">
        <f>I649&amp;".1"</f>
        <v>2.19.1.1.1.1</v>
      </c>
      <c r="K650" s="3896"/>
      <c r="L650" s="3899" t="s">
        <v>728</v>
      </c>
      <c r="M650" s="3647"/>
      <c r="N650" s="3647"/>
      <c r="O650" s="3911"/>
      <c r="P650" s="3912"/>
      <c r="Q650" s="3912">
        <v>1</v>
      </c>
      <c r="R650" s="3917"/>
      <c r="S650" s="3904" t="str">
        <f>$J650</f>
        <v>2.19.1.1.1.1</v>
      </c>
      <c r="T650" s="3918" t="s">
        <v>729</v>
      </c>
      <c r="U650" s="3906"/>
      <c r="V650" s="3419"/>
      <c r="W650" s="3420"/>
      <c r="X650" s="3420"/>
      <c r="Y650" s="3420"/>
      <c r="Z650" s="3420"/>
      <c r="AA650" s="3420"/>
      <c r="AB650" s="3420"/>
      <c r="AC650" s="3421"/>
      <c r="AD650" s="3419" t="s">
        <v>772</v>
      </c>
      <c r="AE650" s="3420"/>
      <c r="AF650" s="3420"/>
      <c r="AG650" s="3420"/>
      <c r="AH650" s="3420"/>
      <c r="AI650" s="3420"/>
      <c r="AJ650" s="3420"/>
      <c r="AK650" s="3420"/>
      <c r="AL650" s="3419"/>
      <c r="AM650" s="3420"/>
      <c r="AN650" s="3420"/>
      <c r="AO650" s="3420"/>
      <c r="AP650" s="3420"/>
      <c r="AQ650" s="3420"/>
      <c r="AR650" s="3420"/>
      <c r="AS650" s="3421"/>
      <c r="AT650" s="3419"/>
      <c r="AU650" s="3420"/>
      <c r="AV650" s="3420"/>
      <c r="AW650" s="3420"/>
      <c r="AX650" s="3420"/>
      <c r="AY650" s="3420"/>
      <c r="AZ650" s="3420"/>
      <c r="BA650" s="3421"/>
      <c r="BB650" s="3419"/>
      <c r="BC650" s="3420"/>
      <c r="BD650" s="3420"/>
      <c r="BE650" s="3420"/>
      <c r="BF650" s="3420"/>
      <c r="BG650" s="3420"/>
      <c r="BH650" s="3420"/>
      <c r="BI650" s="3421"/>
      <c r="BJ650" s="3419"/>
      <c r="BK650" s="3420"/>
      <c r="BL650" s="3420"/>
      <c r="BM650" s="3420"/>
      <c r="BN650" s="3420"/>
      <c r="BO650" s="3420"/>
      <c r="BP650" s="3420"/>
      <c r="BQ650" s="3421"/>
      <c r="BR650" s="3419"/>
      <c r="BS650" s="3420"/>
      <c r="BT650" s="3420"/>
      <c r="BU650" s="3420"/>
      <c r="BV650" s="3420"/>
      <c r="BW650" s="3420"/>
      <c r="BX650" s="3420"/>
      <c r="BY650" s="3421"/>
      <c r="BZ650" s="3419"/>
      <c r="CA650" s="3420"/>
      <c r="CB650" s="3420"/>
      <c r="CC650" s="3420"/>
      <c r="CD650" s="3420"/>
      <c r="CE650" s="3420"/>
      <c r="CF650" s="3420"/>
      <c r="CG650" s="3421"/>
      <c r="CH650" s="3419"/>
      <c r="CI650" s="3420"/>
      <c r="CJ650" s="3420"/>
      <c r="CK650" s="3420"/>
      <c r="CL650" s="3420"/>
      <c r="CM650" s="3420"/>
      <c r="CN650" s="3420"/>
      <c r="CO650" s="3421"/>
      <c r="CP650" s="3419"/>
      <c r="CQ650" s="3420"/>
      <c r="CR650" s="3420"/>
      <c r="CS650" s="3420"/>
      <c r="CT650" s="3420"/>
      <c r="CU650" s="3420"/>
      <c r="CV650" s="3420"/>
      <c r="CW650" s="3421"/>
      <c r="CX650" s="3419"/>
      <c r="CY650" s="3420"/>
      <c r="CZ650" s="3420"/>
      <c r="DA650" s="3420"/>
      <c r="DB650" s="3420"/>
      <c r="DC650" s="3420"/>
      <c r="DD650" s="3420"/>
      <c r="DE650" s="3421"/>
      <c r="DF650" s="3421"/>
      <c r="DG650" s="3907" t="s">
        <v>730</v>
      </c>
      <c r="DH650" s="3656"/>
      <c r="DI650" s="3908"/>
      <c r="DJ650" s="3908" t="str">
        <f>IF(T650="","",T650)</f>
        <v>Группа потребителей</v>
      </c>
      <c r="DK650" s="3908"/>
      <c r="DL650" s="3908"/>
    </row>
    <row s="19823" customFormat="1" customHeight="1" ht="21">
      <c r="A651" s="3896"/>
      <c r="B651" s="3896"/>
      <c r="C651" s="3896"/>
      <c r="D651" s="3896"/>
      <c r="E651" s="3897"/>
      <c r="F651" s="3897" t="s">
        <v>178</v>
      </c>
      <c r="G651" s="3897"/>
      <c r="H651" s="3897"/>
      <c r="I651" s="3916"/>
      <c r="J651" s="3916"/>
      <c r="K651" s="3910" t="str">
        <f>J650&amp;".1"</f>
        <v>2.19.1.1.1.1.1</v>
      </c>
      <c r="L651" s="3899" t="s">
        <v>731</v>
      </c>
      <c r="M651" s="3647"/>
      <c r="N651" s="3647"/>
      <c r="O651" s="3647"/>
      <c r="P651" s="3912"/>
      <c r="Q651" s="3912"/>
      <c r="R651" s="3917">
        <v>1</v>
      </c>
      <c r="S651" s="3904" t="str">
        <f>$K651</f>
        <v>2.19.1.1.1.1.1</v>
      </c>
      <c r="T651" s="3920" t="s">
        <v>770</v>
      </c>
      <c r="U651" s="3906"/>
      <c r="V651" s="3422"/>
      <c r="W651" s="3423"/>
      <c r="X651" s="3422"/>
      <c r="Y651" s="3424"/>
      <c r="Z651" s="3425"/>
      <c r="AA651" s="2871" t="s">
        <v>61</v>
      </c>
      <c r="AB651" s="3425"/>
      <c r="AC651" s="2871" t="s">
        <v>61</v>
      </c>
      <c r="AD651" s="3422">
        <v>3804.36</v>
      </c>
      <c r="AE651" s="3423"/>
      <c r="AF651" s="3422"/>
      <c r="AG651" s="3424"/>
      <c r="AH651" s="3425">
        <v>45292</v>
      </c>
      <c r="AI651" s="2871" t="s">
        <v>61</v>
      </c>
      <c r="AJ651" s="3425">
        <v>45473</v>
      </c>
      <c r="AK651" s="2871" t="s">
        <v>61</v>
      </c>
      <c r="AL651" s="3422">
        <v>4000</v>
      </c>
      <c r="AM651" s="3423"/>
      <c r="AN651" s="3422"/>
      <c r="AO651" s="3424"/>
      <c r="AP651" s="3425">
        <v>45474</v>
      </c>
      <c r="AQ651" s="2871" t="s">
        <v>61</v>
      </c>
      <c r="AR651" s="3425">
        <v>45657</v>
      </c>
      <c r="AS651" s="2871" t="s">
        <v>61</v>
      </c>
      <c r="AT651" s="3422">
        <v>4000</v>
      </c>
      <c r="AU651" s="3423"/>
      <c r="AV651" s="3422"/>
      <c r="AW651" s="3424"/>
      <c r="AX651" s="3425">
        <v>45658</v>
      </c>
      <c r="AY651" s="2871" t="s">
        <v>61</v>
      </c>
      <c r="AZ651" s="3425">
        <v>45838</v>
      </c>
      <c r="BA651" s="2871" t="s">
        <v>61</v>
      </c>
      <c r="BB651" s="3422">
        <v>4168</v>
      </c>
      <c r="BC651" s="3423"/>
      <c r="BD651" s="3422"/>
      <c r="BE651" s="3424"/>
      <c r="BF651" s="3425">
        <v>45839</v>
      </c>
      <c r="BG651" s="2871" t="s">
        <v>61</v>
      </c>
      <c r="BH651" s="3425">
        <v>46022</v>
      </c>
      <c r="BI651" s="2871" t="s">
        <v>61</v>
      </c>
      <c r="BJ651" s="3422">
        <v>4168</v>
      </c>
      <c r="BK651" s="3423"/>
      <c r="BL651" s="3422"/>
      <c r="BM651" s="3424"/>
      <c r="BN651" s="3425">
        <v>46023</v>
      </c>
      <c r="BO651" s="2871" t="s">
        <v>61</v>
      </c>
      <c r="BP651" s="3425">
        <v>46203</v>
      </c>
      <c r="BQ651" s="2871" t="s">
        <v>61</v>
      </c>
      <c r="BR651" s="3422">
        <v>4334.72</v>
      </c>
      <c r="BS651" s="3423"/>
      <c r="BT651" s="3422"/>
      <c r="BU651" s="3424"/>
      <c r="BV651" s="3425">
        <v>46204</v>
      </c>
      <c r="BW651" s="2871" t="s">
        <v>61</v>
      </c>
      <c r="BX651" s="3425">
        <v>46387</v>
      </c>
      <c r="BY651" s="2871" t="s">
        <v>61</v>
      </c>
      <c r="BZ651" s="3422">
        <v>4334.72</v>
      </c>
      <c r="CA651" s="3423"/>
      <c r="CB651" s="3422"/>
      <c r="CC651" s="3424"/>
      <c r="CD651" s="3425">
        <v>46388</v>
      </c>
      <c r="CE651" s="2871" t="s">
        <v>61</v>
      </c>
      <c r="CF651" s="3425">
        <v>46568</v>
      </c>
      <c r="CG651" s="2871" t="s">
        <v>61</v>
      </c>
      <c r="CH651" s="3422">
        <v>4508.11</v>
      </c>
      <c r="CI651" s="3423"/>
      <c r="CJ651" s="3422"/>
      <c r="CK651" s="3424"/>
      <c r="CL651" s="3425">
        <v>46569</v>
      </c>
      <c r="CM651" s="2871" t="s">
        <v>61</v>
      </c>
      <c r="CN651" s="3425">
        <v>46752</v>
      </c>
      <c r="CO651" s="2871" t="s">
        <v>61</v>
      </c>
      <c r="CP651" s="3422">
        <v>4508.11</v>
      </c>
      <c r="CQ651" s="3423"/>
      <c r="CR651" s="3422"/>
      <c r="CS651" s="3424"/>
      <c r="CT651" s="3425">
        <v>46753</v>
      </c>
      <c r="CU651" s="2871" t="s">
        <v>61</v>
      </c>
      <c r="CV651" s="3425">
        <v>46934</v>
      </c>
      <c r="CW651" s="2871" t="s">
        <v>61</v>
      </c>
      <c r="CX651" s="3422">
        <v>4688.43</v>
      </c>
      <c r="CY651" s="3423"/>
      <c r="CZ651" s="3422"/>
      <c r="DA651" s="3424"/>
      <c r="DB651" s="3425">
        <v>46935</v>
      </c>
      <c r="DC651" s="2871" t="s">
        <v>61</v>
      </c>
      <c r="DD651" s="3425">
        <v>47118</v>
      </c>
      <c r="DE651" s="2871" t="s">
        <v>61</v>
      </c>
      <c r="DF651" s="3423"/>
      <c r="DG651" s="3921" t="s">
        <v>732</v>
      </c>
      <c r="DH651" s="3656">
        <f>STRCHECKDATE(V652:DF652)</f>
      </c>
      <c r="DI651" s="3908"/>
      <c r="DJ651" s="3908" t="str">
        <f>IF(T651="","",T651)</f>
        <v>вода</v>
      </c>
      <c r="DK651" s="3908"/>
      <c r="DL651" s="3908"/>
    </row>
    <row s="19824" customFormat="1" customHeight="1" ht="0.75">
      <c r="A652" s="3896"/>
      <c r="B652" s="3896"/>
      <c r="C652" s="3896"/>
      <c r="D652" s="3896"/>
      <c r="E652" s="3897"/>
      <c r="F652" s="3897" t="s">
        <v>178</v>
      </c>
      <c r="G652" s="3897"/>
      <c r="H652" s="3897"/>
      <c r="I652" s="3916"/>
      <c r="J652" s="3916"/>
      <c r="K652" s="3910"/>
      <c r="L652" s="3899"/>
      <c r="M652" s="3647"/>
      <c r="N652" s="3647"/>
      <c r="O652" s="3647"/>
      <c r="P652" s="3912"/>
      <c r="Q652" s="3912"/>
      <c r="R652" s="3917"/>
      <c r="S652" s="3923"/>
      <c r="T652" s="3906"/>
      <c r="U652" s="3906"/>
      <c r="V652" s="3423"/>
      <c r="W652" s="3423"/>
      <c r="X652" s="3423"/>
      <c r="Y652" s="3427" t="str">
        <f>Z651&amp;"-"&amp;AB651</f>
        <v>-</v>
      </c>
      <c r="Z652" s="3428"/>
      <c r="AA652" s="2871"/>
      <c r="AB652" s="3428"/>
      <c r="AC652" s="2871"/>
      <c r="AD652" s="3423"/>
      <c r="AE652" s="3423"/>
      <c r="AF652" s="3423"/>
      <c r="AG652" s="3427" t="str">
        <f>AH651&amp;"-"&amp;AJ651</f>
        <v>45292-45473</v>
      </c>
      <c r="AH652" s="3428"/>
      <c r="AI652" s="2871"/>
      <c r="AJ652" s="3428"/>
      <c r="AK652" s="2871"/>
      <c r="AL652" s="3423"/>
      <c r="AM652" s="3423"/>
      <c r="AN652" s="3423"/>
      <c r="AO652" s="3427" t="str">
        <f>AP651&amp;"-"&amp;AR651</f>
        <v>45474-45657</v>
      </c>
      <c r="AP652" s="3428"/>
      <c r="AQ652" s="2871"/>
      <c r="AR652" s="3428"/>
      <c r="AS652" s="2871"/>
      <c r="AT652" s="3423"/>
      <c r="AU652" s="3423"/>
      <c r="AV652" s="3423"/>
      <c r="AW652" s="3427" t="str">
        <f>AX651&amp;"-"&amp;AZ651</f>
        <v>45658-45838</v>
      </c>
      <c r="AX652" s="3428"/>
      <c r="AY652" s="2871"/>
      <c r="AZ652" s="3428"/>
      <c r="BA652" s="2871"/>
      <c r="BB652" s="3423"/>
      <c r="BC652" s="3423"/>
      <c r="BD652" s="3423"/>
      <c r="BE652" s="3427" t="str">
        <f>BF651&amp;"-"&amp;BH651</f>
        <v>45839-46022</v>
      </c>
      <c r="BF652" s="3428"/>
      <c r="BG652" s="2871"/>
      <c r="BH652" s="3428"/>
      <c r="BI652" s="2871"/>
      <c r="BJ652" s="3423"/>
      <c r="BK652" s="3423"/>
      <c r="BL652" s="3423"/>
      <c r="BM652" s="3427" t="str">
        <f>BN651&amp;"-"&amp;BP651</f>
        <v>46023-46203</v>
      </c>
      <c r="BN652" s="3428"/>
      <c r="BO652" s="2871"/>
      <c r="BP652" s="3428"/>
      <c r="BQ652" s="2871"/>
      <c r="BR652" s="3423"/>
      <c r="BS652" s="3423"/>
      <c r="BT652" s="3423"/>
      <c r="BU652" s="3427" t="str">
        <f>BV651&amp;"-"&amp;BX651</f>
        <v>46204-46387</v>
      </c>
      <c r="BV652" s="3428"/>
      <c r="BW652" s="2871"/>
      <c r="BX652" s="3428"/>
      <c r="BY652" s="2871"/>
      <c r="BZ652" s="3423"/>
      <c r="CA652" s="3423"/>
      <c r="CB652" s="3423"/>
      <c r="CC652" s="3427" t="str">
        <f>CD651&amp;"-"&amp;CF651</f>
        <v>46388-46568</v>
      </c>
      <c r="CD652" s="3428"/>
      <c r="CE652" s="2871"/>
      <c r="CF652" s="3428"/>
      <c r="CG652" s="2871"/>
      <c r="CH652" s="3423"/>
      <c r="CI652" s="3423"/>
      <c r="CJ652" s="3423"/>
      <c r="CK652" s="3427" t="str">
        <f>CL651&amp;"-"&amp;CN651</f>
        <v>46569-46752</v>
      </c>
      <c r="CL652" s="3428"/>
      <c r="CM652" s="2871"/>
      <c r="CN652" s="3428"/>
      <c r="CO652" s="2871"/>
      <c r="CP652" s="3423"/>
      <c r="CQ652" s="3423"/>
      <c r="CR652" s="3423"/>
      <c r="CS652" s="3427" t="str">
        <f>CT651&amp;"-"&amp;CV651</f>
        <v>46753-46934</v>
      </c>
      <c r="CT652" s="3428"/>
      <c r="CU652" s="2871"/>
      <c r="CV652" s="3428"/>
      <c r="CW652" s="2871"/>
      <c r="CX652" s="3423"/>
      <c r="CY652" s="3423"/>
      <c r="CZ652" s="3423"/>
      <c r="DA652" s="3427" t="str">
        <f>DB651&amp;"-"&amp;DD651</f>
        <v>46935-47118</v>
      </c>
      <c r="DB652" s="3428"/>
      <c r="DC652" s="2871"/>
      <c r="DD652" s="3428"/>
      <c r="DE652" s="2871"/>
      <c r="DF652" s="3423"/>
      <c r="DG652" s="3924"/>
      <c r="DH652" s="3656"/>
      <c r="DI652" s="3908"/>
      <c r="DJ652" s="3908" t="str">
        <f>IF(T652="","",T652)</f>
        <v/>
      </c>
      <c r="DK652" s="3908"/>
      <c r="DL652" s="3908"/>
    </row>
    <row s="19825" customFormat="1" customHeight="1" ht="15">
      <c r="A653" s="3896"/>
      <c r="B653" s="3896"/>
      <c r="C653" s="3896"/>
      <c r="D653" s="3896"/>
      <c r="E653" s="3897"/>
      <c r="F653" s="3897" t="s">
        <v>178</v>
      </c>
      <c r="G653" s="3897"/>
      <c r="H653" s="3897"/>
      <c r="I653" s="3916"/>
      <c r="J653" s="3910"/>
      <c r="K653" s="3896"/>
      <c r="L653" s="3899"/>
      <c r="M653" s="3647"/>
      <c r="N653" s="3647"/>
      <c r="O653" s="3911"/>
      <c r="P653" s="3912"/>
      <c r="Q653" s="3912"/>
      <c r="R653" s="3913"/>
      <c r="S653" s="19826"/>
      <c r="T653" s="19827" t="s">
        <v>733</v>
      </c>
      <c r="U653" s="19828"/>
      <c r="V653" s="19829"/>
      <c r="W653" s="19830"/>
      <c r="X653" s="19831"/>
      <c r="Y653" s="19832"/>
      <c r="Z653" s="19833"/>
      <c r="AA653" s="19834"/>
      <c r="AB653" s="19835"/>
      <c r="AC653" s="19836"/>
      <c r="AD653" s="19837"/>
      <c r="AE653" s="19838"/>
      <c r="AF653" s="19839"/>
      <c r="AG653" s="19840"/>
      <c r="AH653" s="19841"/>
      <c r="AI653" s="19842"/>
      <c r="AJ653" s="19843"/>
      <c r="AK653" s="19844"/>
      <c r="AL653" s="19845"/>
      <c r="AM653" s="19846"/>
      <c r="AN653" s="19847"/>
      <c r="AO653" s="19848"/>
      <c r="AP653" s="19849"/>
      <c r="AQ653" s="19850"/>
      <c r="AR653" s="19851"/>
      <c r="AS653" s="19852"/>
      <c r="AT653" s="19853"/>
      <c r="AU653" s="19854"/>
      <c r="AV653" s="19855"/>
      <c r="AW653" s="19856"/>
      <c r="AX653" s="19857"/>
      <c r="AY653" s="19858"/>
      <c r="AZ653" s="19859"/>
      <c r="BA653" s="19860"/>
      <c r="BB653" s="19861"/>
      <c r="BC653" s="19862"/>
      <c r="BD653" s="19863"/>
      <c r="BE653" s="19864"/>
      <c r="BF653" s="19865"/>
      <c r="BG653" s="19866"/>
      <c r="BH653" s="19867"/>
      <c r="BI653" s="19868"/>
      <c r="BJ653" s="19869"/>
      <c r="BK653" s="19870"/>
      <c r="BL653" s="19871"/>
      <c r="BM653" s="19872"/>
      <c r="BN653" s="19873"/>
      <c r="BO653" s="19874"/>
      <c r="BP653" s="19875"/>
      <c r="BQ653" s="19876"/>
      <c r="BR653" s="19877"/>
      <c r="BS653" s="19878"/>
      <c r="BT653" s="19879"/>
      <c r="BU653" s="19880"/>
      <c r="BV653" s="19881"/>
      <c r="BW653" s="19882"/>
      <c r="BX653" s="19883"/>
      <c r="BY653" s="19884"/>
      <c r="BZ653" s="19885"/>
      <c r="CA653" s="19886"/>
      <c r="CB653" s="19887"/>
      <c r="CC653" s="19888"/>
      <c r="CD653" s="19889"/>
      <c r="CE653" s="19890"/>
      <c r="CF653" s="19891"/>
      <c r="CG653" s="19892"/>
      <c r="CH653" s="19893"/>
      <c r="CI653" s="19894"/>
      <c r="CJ653" s="19895"/>
      <c r="CK653" s="19896"/>
      <c r="CL653" s="19897"/>
      <c r="CM653" s="19898"/>
      <c r="CN653" s="19899"/>
      <c r="CO653" s="19900"/>
      <c r="CP653" s="19901"/>
      <c r="CQ653" s="19902"/>
      <c r="CR653" s="19903"/>
      <c r="CS653" s="19904"/>
      <c r="CT653" s="19905"/>
      <c r="CU653" s="19906"/>
      <c r="CV653" s="19907"/>
      <c r="CW653" s="19908"/>
      <c r="CX653" s="19909"/>
      <c r="CY653" s="19910"/>
      <c r="CZ653" s="19911"/>
      <c r="DA653" s="19912"/>
      <c r="DB653" s="19913"/>
      <c r="DC653" s="19914"/>
      <c r="DD653" s="19915"/>
      <c r="DE653" s="19916"/>
      <c r="DF653" s="19917"/>
      <c r="DG653" s="4018"/>
      <c r="DH653" s="3656"/>
      <c r="DI653" s="3908"/>
      <c r="DJ653" s="3908" t="str">
        <f>IF(T653="","",T653)</f>
        <v>Добавить вид теплоносителя (параметры теплоносителя)</v>
      </c>
      <c r="DK653" s="3908"/>
      <c r="DL653" s="3908"/>
    </row>
    <row s="19918" customFormat="1" customHeight="1" ht="15">
      <c r="A654" s="3896"/>
      <c r="B654" s="3896"/>
      <c r="C654" s="3896"/>
      <c r="D654" s="3896"/>
      <c r="E654" s="3897"/>
      <c r="F654" s="3897" t="s">
        <v>178</v>
      </c>
      <c r="G654" s="3897"/>
      <c r="H654" s="3897"/>
      <c r="I654" s="3910"/>
      <c r="J654" s="3896"/>
      <c r="K654" s="3896"/>
      <c r="L654" s="3899"/>
      <c r="M654" s="3647"/>
      <c r="N654" s="3911"/>
      <c r="O654" s="3911"/>
      <c r="P654" s="3912"/>
      <c r="Q654" s="3912"/>
      <c r="R654" s="3913"/>
      <c r="S654" s="19919"/>
      <c r="T654" s="19920" t="s">
        <v>734</v>
      </c>
      <c r="U654" s="19921"/>
      <c r="V654" s="19922"/>
      <c r="W654" s="19923"/>
      <c r="X654" s="19924"/>
      <c r="Y654" s="19925"/>
      <c r="Z654" s="19926"/>
      <c r="AA654" s="19927"/>
      <c r="AB654" s="19928"/>
      <c r="AC654" s="19929"/>
      <c r="AD654" s="19930"/>
      <c r="AE654" s="19931"/>
      <c r="AF654" s="19932"/>
      <c r="AG654" s="19933"/>
      <c r="AH654" s="19934"/>
      <c r="AI654" s="19935"/>
      <c r="AJ654" s="19936"/>
      <c r="AK654" s="19937"/>
      <c r="AL654" s="19938"/>
      <c r="AM654" s="19939"/>
      <c r="AN654" s="19940"/>
      <c r="AO654" s="19941"/>
      <c r="AP654" s="19942"/>
      <c r="AQ654" s="19943"/>
      <c r="AR654" s="19944"/>
      <c r="AS654" s="19945"/>
      <c r="AT654" s="19946"/>
      <c r="AU654" s="19947"/>
      <c r="AV654" s="19948"/>
      <c r="AW654" s="19949"/>
      <c r="AX654" s="19950"/>
      <c r="AY654" s="19951"/>
      <c r="AZ654" s="19952"/>
      <c r="BA654" s="19953"/>
      <c r="BB654" s="19954"/>
      <c r="BC654" s="19955"/>
      <c r="BD654" s="19956"/>
      <c r="BE654" s="19957"/>
      <c r="BF654" s="19958"/>
      <c r="BG654" s="19959"/>
      <c r="BH654" s="19960"/>
      <c r="BI654" s="19961"/>
      <c r="BJ654" s="19962"/>
      <c r="BK654" s="19963"/>
      <c r="BL654" s="19964"/>
      <c r="BM654" s="19965"/>
      <c r="BN654" s="19966"/>
      <c r="BO654" s="19967"/>
      <c r="BP654" s="19968"/>
      <c r="BQ654" s="19969"/>
      <c r="BR654" s="19970"/>
      <c r="BS654" s="19971"/>
      <c r="BT654" s="19972"/>
      <c r="BU654" s="19973"/>
      <c r="BV654" s="19974"/>
      <c r="BW654" s="19975"/>
      <c r="BX654" s="19976"/>
      <c r="BY654" s="19977"/>
      <c r="BZ654" s="19978"/>
      <c r="CA654" s="19979"/>
      <c r="CB654" s="19980"/>
      <c r="CC654" s="19981"/>
      <c r="CD654" s="19982"/>
      <c r="CE654" s="19983"/>
      <c r="CF654" s="19984"/>
      <c r="CG654" s="19985"/>
      <c r="CH654" s="19986"/>
      <c r="CI654" s="19987"/>
      <c r="CJ654" s="19988"/>
      <c r="CK654" s="19989"/>
      <c r="CL654" s="19990"/>
      <c r="CM654" s="19991"/>
      <c r="CN654" s="19992"/>
      <c r="CO654" s="19993"/>
      <c r="CP654" s="19994"/>
      <c r="CQ654" s="19995"/>
      <c r="CR654" s="19996"/>
      <c r="CS654" s="19997"/>
      <c r="CT654" s="19998"/>
      <c r="CU654" s="19999"/>
      <c r="CV654" s="20000"/>
      <c r="CW654" s="20001"/>
      <c r="CX654" s="20002"/>
      <c r="CY654" s="20003"/>
      <c r="CZ654" s="20004"/>
      <c r="DA654" s="20005"/>
      <c r="DB654" s="20006"/>
      <c r="DC654" s="20007"/>
      <c r="DD654" s="20008"/>
      <c r="DE654" s="20009"/>
      <c r="DF654" s="20010"/>
      <c r="DG654" s="20011"/>
      <c r="DH654" s="3656"/>
      <c r="DI654" s="3908"/>
      <c r="DJ654" s="3908" t="str">
        <f>IF(T654="","",T654)</f>
        <v>Добавить группу потребителей</v>
      </c>
      <c r="DK654" s="3908"/>
      <c r="DL654" s="3908"/>
    </row>
    <row s="20012" customFormat="1" customHeight="1" ht="14.25">
      <c r="A655" s="3896"/>
      <c r="B655" s="3896"/>
      <c r="C655" s="3896"/>
      <c r="D655" s="3896"/>
      <c r="E655" s="3897"/>
      <c r="F655" s="3897" t="s">
        <v>178</v>
      </c>
      <c r="G655" s="3897"/>
      <c r="H655" s="3898"/>
      <c r="I655" s="3896"/>
      <c r="J655" s="3896"/>
      <c r="K655" s="3896"/>
      <c r="L655" s="3899"/>
      <c r="M655" s="3900"/>
      <c r="N655" s="3900"/>
      <c r="O655" s="3647"/>
      <c r="P655" s="4114"/>
      <c r="Q655" s="4115"/>
      <c r="R655" s="4116"/>
      <c r="S655" s="20013"/>
      <c r="T655" s="20014" t="s">
        <v>735</v>
      </c>
      <c r="U655" s="20015"/>
      <c r="V655" s="20016"/>
      <c r="W655" s="20017"/>
      <c r="X655" s="20018"/>
      <c r="Y655" s="20019"/>
      <c r="Z655" s="20020"/>
      <c r="AA655" s="20021"/>
      <c r="AB655" s="20022"/>
      <c r="AC655" s="20023"/>
      <c r="AD655" s="20024"/>
      <c r="AE655" s="20025"/>
      <c r="AF655" s="20026"/>
      <c r="AG655" s="20027"/>
      <c r="AH655" s="20028"/>
      <c r="AI655" s="20029"/>
      <c r="AJ655" s="20030"/>
      <c r="AK655" s="20031"/>
      <c r="AL655" s="20032"/>
      <c r="AM655" s="20033"/>
      <c r="AN655" s="20034"/>
      <c r="AO655" s="20035"/>
      <c r="AP655" s="20036"/>
      <c r="AQ655" s="20037"/>
      <c r="AR655" s="20038"/>
      <c r="AS655" s="20039"/>
      <c r="AT655" s="20040"/>
      <c r="AU655" s="20041"/>
      <c r="AV655" s="20042"/>
      <c r="AW655" s="20043"/>
      <c r="AX655" s="20044"/>
      <c r="AY655" s="20045"/>
      <c r="AZ655" s="20046"/>
      <c r="BA655" s="20047"/>
      <c r="BB655" s="20048"/>
      <c r="BC655" s="20049"/>
      <c r="BD655" s="20050"/>
      <c r="BE655" s="20051"/>
      <c r="BF655" s="20052"/>
      <c r="BG655" s="20053"/>
      <c r="BH655" s="20054"/>
      <c r="BI655" s="20055"/>
      <c r="BJ655" s="20056"/>
      <c r="BK655" s="20057"/>
      <c r="BL655" s="20058"/>
      <c r="BM655" s="20059"/>
      <c r="BN655" s="20060"/>
      <c r="BO655" s="20061"/>
      <c r="BP655" s="20062"/>
      <c r="BQ655" s="20063"/>
      <c r="BR655" s="20064"/>
      <c r="BS655" s="20065"/>
      <c r="BT655" s="20066"/>
      <c r="BU655" s="20067"/>
      <c r="BV655" s="20068"/>
      <c r="BW655" s="20069"/>
      <c r="BX655" s="20070"/>
      <c r="BY655" s="20071"/>
      <c r="BZ655" s="20072"/>
      <c r="CA655" s="20073"/>
      <c r="CB655" s="20074"/>
      <c r="CC655" s="20075"/>
      <c r="CD655" s="20076"/>
      <c r="CE655" s="20077"/>
      <c r="CF655" s="20078"/>
      <c r="CG655" s="20079"/>
      <c r="CH655" s="20080"/>
      <c r="CI655" s="20081"/>
      <c r="CJ655" s="20082"/>
      <c r="CK655" s="20083"/>
      <c r="CL655" s="20084"/>
      <c r="CM655" s="20085"/>
      <c r="CN655" s="20086"/>
      <c r="CO655" s="20087"/>
      <c r="CP655" s="20088"/>
      <c r="CQ655" s="20089"/>
      <c r="CR655" s="20090"/>
      <c r="CS655" s="20091"/>
      <c r="CT655" s="20092"/>
      <c r="CU655" s="20093"/>
      <c r="CV655" s="20094"/>
      <c r="CW655" s="20095"/>
      <c r="CX655" s="20096"/>
      <c r="CY655" s="20097"/>
      <c r="CZ655" s="20098"/>
      <c r="DA655" s="20099"/>
      <c r="DB655" s="20100"/>
      <c r="DC655" s="20101"/>
      <c r="DD655" s="20102"/>
      <c r="DE655" s="20103"/>
      <c r="DF655" s="20104"/>
      <c r="DG655" s="20105"/>
      <c r="DH655" s="3656"/>
      <c r="DI655" s="3908"/>
      <c r="DJ655" s="3908" t="str">
        <f>IF(T655="","",T655)</f>
        <v>Добавить схему подключения</v>
      </c>
      <c r="DK655" s="3908"/>
      <c r="DL655" s="3908"/>
    </row>
    <row s="20106" customFormat="1" customHeight="1" ht="0.75">
      <c r="A656" s="4502"/>
      <c r="B656" s="4502"/>
      <c r="C656" s="4502"/>
      <c r="D656" s="4502"/>
      <c r="E656" s="3897"/>
      <c r="F656" s="3897" t="s">
        <v>178</v>
      </c>
      <c r="G656" s="3898"/>
      <c r="H656" s="4502"/>
      <c r="I656" s="4502"/>
      <c r="J656" s="4502"/>
      <c r="K656" s="4502"/>
      <c r="L656" s="4503"/>
      <c r="M656" s="4504"/>
      <c r="N656" s="4504"/>
      <c r="O656" s="3656"/>
      <c r="P656" s="4505"/>
      <c r="Q656" s="4506"/>
      <c r="R656" s="4505"/>
      <c r="S656" s="4507"/>
      <c r="T656" s="4508" t="s">
        <v>250</v>
      </c>
      <c r="U656" s="3645"/>
      <c r="V656" s="3645"/>
      <c r="W656" s="3645"/>
      <c r="X656" s="3645"/>
      <c r="Y656" s="3645"/>
      <c r="Z656" s="3645"/>
      <c r="AA656" s="3645"/>
      <c r="AB656" s="3645"/>
      <c r="AC656" s="3645"/>
      <c r="AD656" s="3645"/>
      <c r="AE656" s="3645"/>
      <c r="AF656" s="3645"/>
      <c r="AG656" s="3645"/>
      <c r="AH656" s="3645"/>
      <c r="AI656" s="3645"/>
      <c r="AJ656" s="3645"/>
      <c r="AK656" s="3645"/>
      <c r="AL656" s="3645"/>
      <c r="AM656" s="3645"/>
      <c r="AN656" s="3645"/>
      <c r="AO656" s="3645"/>
      <c r="AP656" s="3645"/>
      <c r="AQ656" s="3645"/>
      <c r="AR656" s="3645"/>
      <c r="AS656" s="3645"/>
      <c r="AT656" s="3645"/>
      <c r="AU656" s="3645"/>
      <c r="AV656" s="3645"/>
      <c r="AW656" s="3645"/>
      <c r="AX656" s="3645"/>
      <c r="AY656" s="3645"/>
      <c r="AZ656" s="3645"/>
      <c r="BA656" s="3645"/>
      <c r="BB656" s="3645"/>
      <c r="BC656" s="3645"/>
      <c r="BD656" s="3645"/>
      <c r="BE656" s="3645"/>
      <c r="BF656" s="3645"/>
      <c r="BG656" s="3645"/>
      <c r="BH656" s="3645"/>
      <c r="BI656" s="3645"/>
      <c r="BJ656" s="3645"/>
      <c r="BK656" s="3645"/>
      <c r="BL656" s="3645"/>
      <c r="BM656" s="3645"/>
      <c r="BN656" s="3645"/>
      <c r="BO656" s="3645"/>
      <c r="BP656" s="3645"/>
      <c r="BQ656" s="3645"/>
      <c r="BR656" s="3645"/>
      <c r="BS656" s="3645"/>
      <c r="BT656" s="3645"/>
      <c r="BU656" s="3645"/>
      <c r="BV656" s="3645"/>
      <c r="BW656" s="3645"/>
      <c r="BX656" s="3645"/>
      <c r="BY656" s="3645"/>
      <c r="BZ656" s="3645"/>
      <c r="CA656" s="3645"/>
      <c r="CB656" s="3645"/>
      <c r="CC656" s="3645"/>
      <c r="CD656" s="3645"/>
      <c r="CE656" s="3645"/>
      <c r="CF656" s="3645"/>
      <c r="CG656" s="3645"/>
      <c r="CH656" s="3645"/>
      <c r="CI656" s="3645"/>
      <c r="CJ656" s="3645"/>
      <c r="CK656" s="3645"/>
      <c r="CL656" s="3645"/>
      <c r="CM656" s="3645"/>
      <c r="CN656" s="3645"/>
      <c r="CO656" s="3645"/>
      <c r="CP656" s="3645"/>
      <c r="CQ656" s="3645"/>
      <c r="CR656" s="3645"/>
      <c r="CS656" s="3645"/>
      <c r="CT656" s="3645"/>
      <c r="CU656" s="3645"/>
      <c r="CV656" s="3645"/>
      <c r="CW656" s="3645"/>
      <c r="CX656" s="3645"/>
      <c r="CY656" s="3645"/>
      <c r="CZ656" s="3645"/>
      <c r="DA656" s="3645"/>
      <c r="DB656" s="3645"/>
      <c r="DC656" s="3645"/>
      <c r="DD656" s="3645"/>
      <c r="DE656" s="3645"/>
      <c r="DF656" s="3645"/>
      <c r="DG656" s="3645"/>
      <c r="DH656" s="3656"/>
      <c r="DI656" s="3908"/>
      <c r="DJ656" s="3908" t="str">
        <f>IF(T656="","",T656)</f>
        <v>Добавить источник для дифференциации</v>
      </c>
      <c r="DK656" s="3908"/>
      <c r="DL656" s="3908"/>
    </row>
    <row s="20107" customFormat="1" customHeight="1" ht="0.75">
      <c r="A657" s="4502"/>
      <c r="B657" s="4502"/>
      <c r="C657" s="4502"/>
      <c r="D657" s="4502"/>
      <c r="E657" s="3897"/>
      <c r="F657" s="3898" t="s">
        <v>178</v>
      </c>
      <c r="G657" s="4502"/>
      <c r="H657" s="4502"/>
      <c r="I657" s="4502"/>
      <c r="J657" s="4502"/>
      <c r="K657" s="4502"/>
      <c r="L657" s="4503"/>
      <c r="M657" s="4510"/>
      <c r="N657" s="4510"/>
      <c r="O657" s="3656"/>
      <c r="P657" s="4505"/>
      <c r="Q657" s="4506"/>
      <c r="R657" s="4505"/>
      <c r="S657" s="4511"/>
      <c r="T657" s="4512" t="s">
        <v>251</v>
      </c>
      <c r="U657" s="3646"/>
      <c r="V657" s="3646"/>
      <c r="W657" s="3646"/>
      <c r="X657" s="3646"/>
      <c r="Y657" s="3646"/>
      <c r="Z657" s="3646"/>
      <c r="AA657" s="3646"/>
      <c r="AB657" s="3646"/>
      <c r="AC657" s="3646"/>
      <c r="AD657" s="3646"/>
      <c r="AE657" s="3646"/>
      <c r="AF657" s="3646"/>
      <c r="AG657" s="3646"/>
      <c r="AH657" s="3646"/>
      <c r="AI657" s="3646"/>
      <c r="AJ657" s="3646"/>
      <c r="AK657" s="3646"/>
      <c r="AL657" s="3646"/>
      <c r="AM657" s="3646"/>
      <c r="AN657" s="3646"/>
      <c r="AO657" s="3646"/>
      <c r="AP657" s="3646"/>
      <c r="AQ657" s="3646"/>
      <c r="AR657" s="3646"/>
      <c r="AS657" s="3646"/>
      <c r="AT657" s="3646"/>
      <c r="AU657" s="3646"/>
      <c r="AV657" s="3646"/>
      <c r="AW657" s="3646"/>
      <c r="AX657" s="3646"/>
      <c r="AY657" s="3646"/>
      <c r="AZ657" s="3646"/>
      <c r="BA657" s="3646"/>
      <c r="BB657" s="3646"/>
      <c r="BC657" s="3646"/>
      <c r="BD657" s="3646"/>
      <c r="BE657" s="3646"/>
      <c r="BF657" s="3646"/>
      <c r="BG657" s="3646"/>
      <c r="BH657" s="3646"/>
      <c r="BI657" s="3646"/>
      <c r="BJ657" s="3646"/>
      <c r="BK657" s="3646"/>
      <c r="BL657" s="3646"/>
      <c r="BM657" s="3646"/>
      <c r="BN657" s="3646"/>
      <c r="BO657" s="3646"/>
      <c r="BP657" s="3646"/>
      <c r="BQ657" s="3646"/>
      <c r="BR657" s="3646"/>
      <c r="BS657" s="3646"/>
      <c r="BT657" s="3646"/>
      <c r="BU657" s="3646"/>
      <c r="BV657" s="3646"/>
      <c r="BW657" s="3646"/>
      <c r="BX657" s="3646"/>
      <c r="BY657" s="3646"/>
      <c r="BZ657" s="3646"/>
      <c r="CA657" s="3646"/>
      <c r="CB657" s="3646"/>
      <c r="CC657" s="3646"/>
      <c r="CD657" s="3646"/>
      <c r="CE657" s="3646"/>
      <c r="CF657" s="3646"/>
      <c r="CG657" s="3646"/>
      <c r="CH657" s="3646"/>
      <c r="CI657" s="3646"/>
      <c r="CJ657" s="3646"/>
      <c r="CK657" s="3646"/>
      <c r="CL657" s="3646"/>
      <c r="CM657" s="3646"/>
      <c r="CN657" s="3646"/>
      <c r="CO657" s="3646"/>
      <c r="CP657" s="3646"/>
      <c r="CQ657" s="3646"/>
      <c r="CR657" s="3646"/>
      <c r="CS657" s="3646"/>
      <c r="CT657" s="3646"/>
      <c r="CU657" s="3646"/>
      <c r="CV657" s="3646"/>
      <c r="CW657" s="3646"/>
      <c r="CX657" s="3646"/>
      <c r="CY657" s="3646"/>
      <c r="CZ657" s="3646"/>
      <c r="DA657" s="3646"/>
      <c r="DB657" s="3646"/>
      <c r="DC657" s="3646"/>
      <c r="DD657" s="3646"/>
      <c r="DE657" s="3646"/>
      <c r="DF657" s="3646"/>
      <c r="DG657" s="3646"/>
      <c r="DH657" s="3656"/>
      <c r="DI657" s="3908"/>
      <c r="DJ657" s="3908" t="str">
        <f>IF(T657="","",T657)</f>
        <v>Добавить централизованную систему для дифференциации</v>
      </c>
      <c r="DK657" s="3908"/>
      <c r="DL657" s="3908"/>
    </row>
    <row s="20108" customFormat="1" customHeight="1" ht="21">
      <c r="A658" s="3896"/>
      <c r="B658" s="3896" t="s">
        <v>409</v>
      </c>
      <c r="C658" s="3896"/>
      <c r="D658" s="3896"/>
      <c r="E658" s="3897"/>
      <c r="F658" s="3898" t="s">
        <v>119</v>
      </c>
      <c r="G658" s="3896"/>
      <c r="H658" s="3896"/>
      <c r="I658" s="3896"/>
      <c r="J658" s="3896"/>
      <c r="K658" s="3896"/>
      <c r="L658" s="3899"/>
      <c r="M658" s="3900"/>
      <c r="N658" s="3900"/>
      <c r="O658" s="3900"/>
      <c r="P658" s="4211"/>
      <c r="Q658" s="3902"/>
      <c r="R658" s="3903"/>
      <c r="S658" s="3904" t="str">
        <f>INDEX(PT_DIFFERENTIATION_NUM_TER,MATCH(B658,PT_DIFFERENTIATION_TER_ID,0))</f>
        <v>2.20</v>
      </c>
      <c r="T658" s="4212" t="s">
        <v>719</v>
      </c>
      <c r="U658" s="3906"/>
      <c r="V658" s="3414"/>
      <c r="W658" s="3415"/>
      <c r="X658" s="3415"/>
      <c r="Y658" s="3415"/>
      <c r="Z658" s="3415"/>
      <c r="AA658" s="3415"/>
      <c r="AB658" s="3415"/>
      <c r="AC658" s="3416"/>
      <c r="AD658" s="3414" t="str">
        <f>INDEX(PT_DIFFERENTIATION_TER,MATCH(B658,PT_DIFFERENTIATION_TER_ID,0))</f>
        <v>Территория 20</v>
      </c>
      <c r="AE658" s="3415"/>
      <c r="AF658" s="3415"/>
      <c r="AG658" s="3415"/>
      <c r="AH658" s="3415"/>
      <c r="AI658" s="3415"/>
      <c r="AJ658" s="3415"/>
      <c r="AK658" s="3415"/>
      <c r="AL658" s="3414"/>
      <c r="AM658" s="3415"/>
      <c r="AN658" s="3415"/>
      <c r="AO658" s="3415"/>
      <c r="AP658" s="3415"/>
      <c r="AQ658" s="3415"/>
      <c r="AR658" s="3415"/>
      <c r="AS658" s="3416"/>
      <c r="AT658" s="3414"/>
      <c r="AU658" s="3415"/>
      <c r="AV658" s="3415"/>
      <c r="AW658" s="3415"/>
      <c r="AX658" s="3415"/>
      <c r="AY658" s="3415"/>
      <c r="AZ658" s="3415"/>
      <c r="BA658" s="3416"/>
      <c r="BB658" s="3414"/>
      <c r="BC658" s="3415"/>
      <c r="BD658" s="3415"/>
      <c r="BE658" s="3415"/>
      <c r="BF658" s="3415"/>
      <c r="BG658" s="3415"/>
      <c r="BH658" s="3415"/>
      <c r="BI658" s="3416"/>
      <c r="BJ658" s="3414"/>
      <c r="BK658" s="3415"/>
      <c r="BL658" s="3415"/>
      <c r="BM658" s="3415"/>
      <c r="BN658" s="3415"/>
      <c r="BO658" s="3415"/>
      <c r="BP658" s="3415"/>
      <c r="BQ658" s="3416"/>
      <c r="BR658" s="3414"/>
      <c r="BS658" s="3415"/>
      <c r="BT658" s="3415"/>
      <c r="BU658" s="3415"/>
      <c r="BV658" s="3415"/>
      <c r="BW658" s="3415"/>
      <c r="BX658" s="3415"/>
      <c r="BY658" s="3416"/>
      <c r="BZ658" s="3414"/>
      <c r="CA658" s="3415"/>
      <c r="CB658" s="3415"/>
      <c r="CC658" s="3415"/>
      <c r="CD658" s="3415"/>
      <c r="CE658" s="3415"/>
      <c r="CF658" s="3415"/>
      <c r="CG658" s="3416"/>
      <c r="CH658" s="3414"/>
      <c r="CI658" s="3415"/>
      <c r="CJ658" s="3415"/>
      <c r="CK658" s="3415"/>
      <c r="CL658" s="3415"/>
      <c r="CM658" s="3415"/>
      <c r="CN658" s="3415"/>
      <c r="CO658" s="3416"/>
      <c r="CP658" s="3414"/>
      <c r="CQ658" s="3415"/>
      <c r="CR658" s="3415"/>
      <c r="CS658" s="3415"/>
      <c r="CT658" s="3415"/>
      <c r="CU658" s="3415"/>
      <c r="CV658" s="3415"/>
      <c r="CW658" s="3416"/>
      <c r="CX658" s="3414"/>
      <c r="CY658" s="3415"/>
      <c r="CZ658" s="3415"/>
      <c r="DA658" s="3415"/>
      <c r="DB658" s="3415"/>
      <c r="DC658" s="3415"/>
      <c r="DD658" s="3415"/>
      <c r="DE658" s="3416"/>
      <c r="DF658" s="3416"/>
      <c r="DG658" s="3907" t="s">
        <v>720</v>
      </c>
      <c r="DH658" s="3656"/>
      <c r="DI658" s="3908"/>
      <c r="DJ658" s="3908" t="str">
        <f>IF(T658="","",T658)</f>
        <v>Территория действия тарифа</v>
      </c>
      <c r="DK658" s="3908"/>
      <c r="DL658" s="3908"/>
    </row>
    <row s="20109" customFormat="1" customHeight="1" ht="23.25">
      <c r="A659" s="3896"/>
      <c r="B659" s="3896"/>
      <c r="C659" s="3896" t="s">
        <v>410</v>
      </c>
      <c r="D659" s="3896"/>
      <c r="E659" s="3897"/>
      <c r="F659" s="3897" t="s">
        <v>183</v>
      </c>
      <c r="G659" s="3898">
        <v>1</v>
      </c>
      <c r="H659" s="3896"/>
      <c r="I659" s="3896"/>
      <c r="J659" s="3896"/>
      <c r="K659" s="3896"/>
      <c r="L659" s="3899"/>
      <c r="M659" s="3900"/>
      <c r="N659" s="3900"/>
      <c r="O659" s="3900"/>
      <c r="P659" s="3901"/>
      <c r="Q659" s="3902"/>
      <c r="R659" s="3903"/>
      <c r="S659" s="3904" t="str">
        <f>INDEX(PT_DIFFERENTIATION_NUM_CS,MATCH(C659,PT_DIFFERENTIATION_CS_ID,0))</f>
        <v>2.20.1</v>
      </c>
      <c r="T659" s="4214" t="s">
        <v>721</v>
      </c>
      <c r="U659" s="3906"/>
      <c r="V659" s="3414"/>
      <c r="W659" s="3415"/>
      <c r="X659" s="3415"/>
      <c r="Y659" s="3415"/>
      <c r="Z659" s="3415"/>
      <c r="AA659" s="3415"/>
      <c r="AB659" s="3415"/>
      <c r="AC659" s="3416"/>
      <c r="AD659" s="3414" t="str">
        <f>INDEX(PT_DIFFERENTIATION_CS,MATCH(C659,PT_DIFFERENTIATION_CS_ID,0))</f>
        <v>без дифференциации</v>
      </c>
      <c r="AE659" s="3415"/>
      <c r="AF659" s="3415"/>
      <c r="AG659" s="3415"/>
      <c r="AH659" s="3415"/>
      <c r="AI659" s="3415"/>
      <c r="AJ659" s="3415"/>
      <c r="AK659" s="3415"/>
      <c r="AL659" s="3414"/>
      <c r="AM659" s="3415"/>
      <c r="AN659" s="3415"/>
      <c r="AO659" s="3415"/>
      <c r="AP659" s="3415"/>
      <c r="AQ659" s="3415"/>
      <c r="AR659" s="3415"/>
      <c r="AS659" s="3416"/>
      <c r="AT659" s="3414"/>
      <c r="AU659" s="3415"/>
      <c r="AV659" s="3415"/>
      <c r="AW659" s="3415"/>
      <c r="AX659" s="3415"/>
      <c r="AY659" s="3415"/>
      <c r="AZ659" s="3415"/>
      <c r="BA659" s="3416"/>
      <c r="BB659" s="3414"/>
      <c r="BC659" s="3415"/>
      <c r="BD659" s="3415"/>
      <c r="BE659" s="3415"/>
      <c r="BF659" s="3415"/>
      <c r="BG659" s="3415"/>
      <c r="BH659" s="3415"/>
      <c r="BI659" s="3416"/>
      <c r="BJ659" s="3414"/>
      <c r="BK659" s="3415"/>
      <c r="BL659" s="3415"/>
      <c r="BM659" s="3415"/>
      <c r="BN659" s="3415"/>
      <c r="BO659" s="3415"/>
      <c r="BP659" s="3415"/>
      <c r="BQ659" s="3416"/>
      <c r="BR659" s="3414"/>
      <c r="BS659" s="3415"/>
      <c r="BT659" s="3415"/>
      <c r="BU659" s="3415"/>
      <c r="BV659" s="3415"/>
      <c r="BW659" s="3415"/>
      <c r="BX659" s="3415"/>
      <c r="BY659" s="3416"/>
      <c r="BZ659" s="3414"/>
      <c r="CA659" s="3415"/>
      <c r="CB659" s="3415"/>
      <c r="CC659" s="3415"/>
      <c r="CD659" s="3415"/>
      <c r="CE659" s="3415"/>
      <c r="CF659" s="3415"/>
      <c r="CG659" s="3416"/>
      <c r="CH659" s="3414"/>
      <c r="CI659" s="3415"/>
      <c r="CJ659" s="3415"/>
      <c r="CK659" s="3415"/>
      <c r="CL659" s="3415"/>
      <c r="CM659" s="3415"/>
      <c r="CN659" s="3415"/>
      <c r="CO659" s="3416"/>
      <c r="CP659" s="3414"/>
      <c r="CQ659" s="3415"/>
      <c r="CR659" s="3415"/>
      <c r="CS659" s="3415"/>
      <c r="CT659" s="3415"/>
      <c r="CU659" s="3415"/>
      <c r="CV659" s="3415"/>
      <c r="CW659" s="3416"/>
      <c r="CX659" s="3414"/>
      <c r="CY659" s="3415"/>
      <c r="CZ659" s="3415"/>
      <c r="DA659" s="3415"/>
      <c r="DB659" s="3415"/>
      <c r="DC659" s="3415"/>
      <c r="DD659" s="3415"/>
      <c r="DE659" s="3416"/>
      <c r="DF659" s="3416"/>
      <c r="DG659" s="3907" t="s">
        <v>722</v>
      </c>
      <c r="DH659" s="3656"/>
      <c r="DI659" s="3908"/>
      <c r="DJ659" s="3908" t="str">
        <f>IF(T659="","",T659)</f>
        <v>Наименование системы теплоснабжения </v>
      </c>
      <c r="DK659" s="3908"/>
      <c r="DL659" s="3908"/>
    </row>
    <row s="20110" customFormat="1" customHeight="1" ht="21">
      <c r="A660" s="3896"/>
      <c r="B660" s="3896"/>
      <c r="C660" s="3896"/>
      <c r="D660" s="3896" t="s">
        <v>411</v>
      </c>
      <c r="E660" s="3897"/>
      <c r="F660" s="3897" t="s">
        <v>183</v>
      </c>
      <c r="G660" s="3897"/>
      <c r="H660" s="3898">
        <v>1</v>
      </c>
      <c r="I660" s="3896"/>
      <c r="J660" s="3896"/>
      <c r="K660" s="3896"/>
      <c r="L660" s="3899"/>
      <c r="M660" s="3900"/>
      <c r="N660" s="3900"/>
      <c r="O660" s="3900"/>
      <c r="P660" s="3901"/>
      <c r="Q660" s="3902"/>
      <c r="R660" s="3903"/>
      <c r="S660" s="3904" t="str">
        <f>INDEX(PT_DIFFERENTIATION_NUM_IST_TE,MATCH(D660,PT_DIFFERENTIATION_IST_TE_ID,0))</f>
        <v>2.20.1.1</v>
      </c>
      <c r="T660" s="3905" t="s">
        <v>723</v>
      </c>
      <c r="U660" s="3906"/>
      <c r="V660" s="3414"/>
      <c r="W660" s="3415"/>
      <c r="X660" s="3415"/>
      <c r="Y660" s="3415"/>
      <c r="Z660" s="3415"/>
      <c r="AA660" s="3415"/>
      <c r="AB660" s="3415"/>
      <c r="AC660" s="3416"/>
      <c r="AD660" s="3414" t="str">
        <f>INDEX(PT_DIFFERENTIATION_IST_TE,MATCH(D660,PT_DIFFERENTIATION_IST_TE_ID,0))</f>
        <v>нп Лейпи</v>
      </c>
      <c r="AE660" s="3415"/>
      <c r="AF660" s="3415"/>
      <c r="AG660" s="3415"/>
      <c r="AH660" s="3415"/>
      <c r="AI660" s="3415"/>
      <c r="AJ660" s="3415"/>
      <c r="AK660" s="3415"/>
      <c r="AL660" s="3414"/>
      <c r="AM660" s="3415"/>
      <c r="AN660" s="3415"/>
      <c r="AO660" s="3415"/>
      <c r="AP660" s="3415"/>
      <c r="AQ660" s="3415"/>
      <c r="AR660" s="3415"/>
      <c r="AS660" s="3416"/>
      <c r="AT660" s="3414"/>
      <c r="AU660" s="3415"/>
      <c r="AV660" s="3415"/>
      <c r="AW660" s="3415"/>
      <c r="AX660" s="3415"/>
      <c r="AY660" s="3415"/>
      <c r="AZ660" s="3415"/>
      <c r="BA660" s="3416"/>
      <c r="BB660" s="3414"/>
      <c r="BC660" s="3415"/>
      <c r="BD660" s="3415"/>
      <c r="BE660" s="3415"/>
      <c r="BF660" s="3415"/>
      <c r="BG660" s="3415"/>
      <c r="BH660" s="3415"/>
      <c r="BI660" s="3416"/>
      <c r="BJ660" s="3414"/>
      <c r="BK660" s="3415"/>
      <c r="BL660" s="3415"/>
      <c r="BM660" s="3415"/>
      <c r="BN660" s="3415"/>
      <c r="BO660" s="3415"/>
      <c r="BP660" s="3415"/>
      <c r="BQ660" s="3416"/>
      <c r="BR660" s="3414"/>
      <c r="BS660" s="3415"/>
      <c r="BT660" s="3415"/>
      <c r="BU660" s="3415"/>
      <c r="BV660" s="3415"/>
      <c r="BW660" s="3415"/>
      <c r="BX660" s="3415"/>
      <c r="BY660" s="3416"/>
      <c r="BZ660" s="3414"/>
      <c r="CA660" s="3415"/>
      <c r="CB660" s="3415"/>
      <c r="CC660" s="3415"/>
      <c r="CD660" s="3415"/>
      <c r="CE660" s="3415"/>
      <c r="CF660" s="3415"/>
      <c r="CG660" s="3416"/>
      <c r="CH660" s="3414"/>
      <c r="CI660" s="3415"/>
      <c r="CJ660" s="3415"/>
      <c r="CK660" s="3415"/>
      <c r="CL660" s="3415"/>
      <c r="CM660" s="3415"/>
      <c r="CN660" s="3415"/>
      <c r="CO660" s="3416"/>
      <c r="CP660" s="3414"/>
      <c r="CQ660" s="3415"/>
      <c r="CR660" s="3415"/>
      <c r="CS660" s="3415"/>
      <c r="CT660" s="3415"/>
      <c r="CU660" s="3415"/>
      <c r="CV660" s="3415"/>
      <c r="CW660" s="3416"/>
      <c r="CX660" s="3414"/>
      <c r="CY660" s="3415"/>
      <c r="CZ660" s="3415"/>
      <c r="DA660" s="3415"/>
      <c r="DB660" s="3415"/>
      <c r="DC660" s="3415"/>
      <c r="DD660" s="3415"/>
      <c r="DE660" s="3416"/>
      <c r="DF660" s="3416"/>
      <c r="DG660" s="3907" t="s">
        <v>724</v>
      </c>
      <c r="DH660" s="3656"/>
      <c r="DI660" s="3908"/>
      <c r="DJ660" s="3908" t="str">
        <f>IF(T660="","",T660)</f>
        <v>Источник тепловой энергии  </v>
      </c>
      <c r="DK660" s="3908"/>
      <c r="DL660" s="3908"/>
    </row>
    <row s="20111" customFormat="1" customHeight="1" ht="47.25">
      <c r="A661" s="3896"/>
      <c r="B661" s="3896"/>
      <c r="C661" s="3896"/>
      <c r="D661" s="3896"/>
      <c r="E661" s="3897"/>
      <c r="F661" s="3897" t="s">
        <v>183</v>
      </c>
      <c r="G661" s="3897"/>
      <c r="H661" s="3897"/>
      <c r="I661" s="3910" t="str">
        <f>S660&amp;".1"</f>
        <v>2.20.1.1.1</v>
      </c>
      <c r="J661" s="3896"/>
      <c r="K661" s="3896"/>
      <c r="L661" s="3899" t="s">
        <v>725</v>
      </c>
      <c r="M661" s="3647"/>
      <c r="N661" s="3911"/>
      <c r="O661" s="3911"/>
      <c r="P661" s="3912">
        <v>1</v>
      </c>
      <c r="Q661" s="3912"/>
      <c r="R661" s="3913"/>
      <c r="S661" s="3904" t="str">
        <f>$I661</f>
        <v>2.20.1.1.1</v>
      </c>
      <c r="T661" s="3914" t="s">
        <v>726</v>
      </c>
      <c r="U661" s="3906"/>
      <c r="V661" s="3419"/>
      <c r="W661" s="3420"/>
      <c r="X661" s="3420"/>
      <c r="Y661" s="3420"/>
      <c r="Z661" s="3420"/>
      <c r="AA661" s="3420"/>
      <c r="AB661" s="3420"/>
      <c r="AC661" s="3421"/>
      <c r="AD661" s="3419" t="s">
        <v>768</v>
      </c>
      <c r="AE661" s="3420"/>
      <c r="AF661" s="3420"/>
      <c r="AG661" s="3420"/>
      <c r="AH661" s="3420"/>
      <c r="AI661" s="3420"/>
      <c r="AJ661" s="3420"/>
      <c r="AK661" s="3420"/>
      <c r="AL661" s="3419"/>
      <c r="AM661" s="3420"/>
      <c r="AN661" s="3420"/>
      <c r="AO661" s="3420"/>
      <c r="AP661" s="3420"/>
      <c r="AQ661" s="3420"/>
      <c r="AR661" s="3420"/>
      <c r="AS661" s="3421"/>
      <c r="AT661" s="3419"/>
      <c r="AU661" s="3420"/>
      <c r="AV661" s="3420"/>
      <c r="AW661" s="3420"/>
      <c r="AX661" s="3420"/>
      <c r="AY661" s="3420"/>
      <c r="AZ661" s="3420"/>
      <c r="BA661" s="3421"/>
      <c r="BB661" s="3419"/>
      <c r="BC661" s="3420"/>
      <c r="BD661" s="3420"/>
      <c r="BE661" s="3420"/>
      <c r="BF661" s="3420"/>
      <c r="BG661" s="3420"/>
      <c r="BH661" s="3420"/>
      <c r="BI661" s="3421"/>
      <c r="BJ661" s="3419"/>
      <c r="BK661" s="3420"/>
      <c r="BL661" s="3420"/>
      <c r="BM661" s="3420"/>
      <c r="BN661" s="3420"/>
      <c r="BO661" s="3420"/>
      <c r="BP661" s="3420"/>
      <c r="BQ661" s="3421"/>
      <c r="BR661" s="3419"/>
      <c r="BS661" s="3420"/>
      <c r="BT661" s="3420"/>
      <c r="BU661" s="3420"/>
      <c r="BV661" s="3420"/>
      <c r="BW661" s="3420"/>
      <c r="BX661" s="3420"/>
      <c r="BY661" s="3421"/>
      <c r="BZ661" s="3419"/>
      <c r="CA661" s="3420"/>
      <c r="CB661" s="3420"/>
      <c r="CC661" s="3420"/>
      <c r="CD661" s="3420"/>
      <c r="CE661" s="3420"/>
      <c r="CF661" s="3420"/>
      <c r="CG661" s="3421"/>
      <c r="CH661" s="3419"/>
      <c r="CI661" s="3420"/>
      <c r="CJ661" s="3420"/>
      <c r="CK661" s="3420"/>
      <c r="CL661" s="3420"/>
      <c r="CM661" s="3420"/>
      <c r="CN661" s="3420"/>
      <c r="CO661" s="3421"/>
      <c r="CP661" s="3419"/>
      <c r="CQ661" s="3420"/>
      <c r="CR661" s="3420"/>
      <c r="CS661" s="3420"/>
      <c r="CT661" s="3420"/>
      <c r="CU661" s="3420"/>
      <c r="CV661" s="3420"/>
      <c r="CW661" s="3421"/>
      <c r="CX661" s="3419"/>
      <c r="CY661" s="3420"/>
      <c r="CZ661" s="3420"/>
      <c r="DA661" s="3420"/>
      <c r="DB661" s="3420"/>
      <c r="DC661" s="3420"/>
      <c r="DD661" s="3420"/>
      <c r="DE661" s="3421"/>
      <c r="DF661" s="3421"/>
      <c r="DG661" s="3907" t="s">
        <v>727</v>
      </c>
      <c r="DH661" s="3656"/>
      <c r="DI661" s="3908"/>
      <c r="DJ661" s="3908" t="str">
        <f>IF(T661="","",T661)</f>
        <v>Схема подключения теплопотребляющей установки к коллектору источника тепловой энергии</v>
      </c>
      <c r="DK661" s="3908"/>
      <c r="DL661" s="3908"/>
    </row>
    <row s="20112" customFormat="1" customHeight="1" ht="21">
      <c r="A662" s="3896"/>
      <c r="B662" s="3896"/>
      <c r="C662" s="3896"/>
      <c r="D662" s="3896"/>
      <c r="E662" s="3897"/>
      <c r="F662" s="3897" t="s">
        <v>183</v>
      </c>
      <c r="G662" s="3897"/>
      <c r="H662" s="3897"/>
      <c r="I662" s="3916"/>
      <c r="J662" s="3910" t="str">
        <f>I661&amp;".1"</f>
        <v>2.20.1.1.1.1</v>
      </c>
      <c r="K662" s="3896"/>
      <c r="L662" s="3899" t="s">
        <v>728</v>
      </c>
      <c r="M662" s="3647"/>
      <c r="N662" s="3647"/>
      <c r="O662" s="3911"/>
      <c r="P662" s="3912"/>
      <c r="Q662" s="3912">
        <v>1</v>
      </c>
      <c r="R662" s="3917"/>
      <c r="S662" s="3904" t="str">
        <f>$J662</f>
        <v>2.20.1.1.1.1</v>
      </c>
      <c r="T662" s="3918" t="s">
        <v>729</v>
      </c>
      <c r="U662" s="3906"/>
      <c r="V662" s="3419"/>
      <c r="W662" s="3420"/>
      <c r="X662" s="3420"/>
      <c r="Y662" s="3420"/>
      <c r="Z662" s="3420"/>
      <c r="AA662" s="3420"/>
      <c r="AB662" s="3420"/>
      <c r="AC662" s="3421"/>
      <c r="AD662" s="3419" t="s">
        <v>772</v>
      </c>
      <c r="AE662" s="3420"/>
      <c r="AF662" s="3420"/>
      <c r="AG662" s="3420"/>
      <c r="AH662" s="3420"/>
      <c r="AI662" s="3420"/>
      <c r="AJ662" s="3420"/>
      <c r="AK662" s="3420"/>
      <c r="AL662" s="3419"/>
      <c r="AM662" s="3420"/>
      <c r="AN662" s="3420"/>
      <c r="AO662" s="3420"/>
      <c r="AP662" s="3420"/>
      <c r="AQ662" s="3420"/>
      <c r="AR662" s="3420"/>
      <c r="AS662" s="3421"/>
      <c r="AT662" s="3419"/>
      <c r="AU662" s="3420"/>
      <c r="AV662" s="3420"/>
      <c r="AW662" s="3420"/>
      <c r="AX662" s="3420"/>
      <c r="AY662" s="3420"/>
      <c r="AZ662" s="3420"/>
      <c r="BA662" s="3421"/>
      <c r="BB662" s="3419"/>
      <c r="BC662" s="3420"/>
      <c r="BD662" s="3420"/>
      <c r="BE662" s="3420"/>
      <c r="BF662" s="3420"/>
      <c r="BG662" s="3420"/>
      <c r="BH662" s="3420"/>
      <c r="BI662" s="3421"/>
      <c r="BJ662" s="3419"/>
      <c r="BK662" s="3420"/>
      <c r="BL662" s="3420"/>
      <c r="BM662" s="3420"/>
      <c r="BN662" s="3420"/>
      <c r="BO662" s="3420"/>
      <c r="BP662" s="3420"/>
      <c r="BQ662" s="3421"/>
      <c r="BR662" s="3419"/>
      <c r="BS662" s="3420"/>
      <c r="BT662" s="3420"/>
      <c r="BU662" s="3420"/>
      <c r="BV662" s="3420"/>
      <c r="BW662" s="3420"/>
      <c r="BX662" s="3420"/>
      <c r="BY662" s="3421"/>
      <c r="BZ662" s="3419"/>
      <c r="CA662" s="3420"/>
      <c r="CB662" s="3420"/>
      <c r="CC662" s="3420"/>
      <c r="CD662" s="3420"/>
      <c r="CE662" s="3420"/>
      <c r="CF662" s="3420"/>
      <c r="CG662" s="3421"/>
      <c r="CH662" s="3419"/>
      <c r="CI662" s="3420"/>
      <c r="CJ662" s="3420"/>
      <c r="CK662" s="3420"/>
      <c r="CL662" s="3420"/>
      <c r="CM662" s="3420"/>
      <c r="CN662" s="3420"/>
      <c r="CO662" s="3421"/>
      <c r="CP662" s="3419"/>
      <c r="CQ662" s="3420"/>
      <c r="CR662" s="3420"/>
      <c r="CS662" s="3420"/>
      <c r="CT662" s="3420"/>
      <c r="CU662" s="3420"/>
      <c r="CV662" s="3420"/>
      <c r="CW662" s="3421"/>
      <c r="CX662" s="3419"/>
      <c r="CY662" s="3420"/>
      <c r="CZ662" s="3420"/>
      <c r="DA662" s="3420"/>
      <c r="DB662" s="3420"/>
      <c r="DC662" s="3420"/>
      <c r="DD662" s="3420"/>
      <c r="DE662" s="3421"/>
      <c r="DF662" s="3421"/>
      <c r="DG662" s="3907" t="s">
        <v>730</v>
      </c>
      <c r="DH662" s="3656"/>
      <c r="DI662" s="3908"/>
      <c r="DJ662" s="3908" t="str">
        <f>IF(T662="","",T662)</f>
        <v>Группа потребителей</v>
      </c>
      <c r="DK662" s="3908"/>
      <c r="DL662" s="3908"/>
    </row>
    <row s="20113" customFormat="1" customHeight="1" ht="21">
      <c r="A663" s="3896"/>
      <c r="B663" s="3896"/>
      <c r="C663" s="3896"/>
      <c r="D663" s="3896"/>
      <c r="E663" s="3897"/>
      <c r="F663" s="3897" t="s">
        <v>183</v>
      </c>
      <c r="G663" s="3897"/>
      <c r="H663" s="3897"/>
      <c r="I663" s="3916"/>
      <c r="J663" s="3916"/>
      <c r="K663" s="3910" t="str">
        <f>J662&amp;".1"</f>
        <v>2.20.1.1.1.1.1</v>
      </c>
      <c r="L663" s="3899" t="s">
        <v>731</v>
      </c>
      <c r="M663" s="3647"/>
      <c r="N663" s="3647"/>
      <c r="O663" s="3647"/>
      <c r="P663" s="3912"/>
      <c r="Q663" s="3912"/>
      <c r="R663" s="3917">
        <v>1</v>
      </c>
      <c r="S663" s="3904" t="str">
        <f>$K663</f>
        <v>2.20.1.1.1.1.1</v>
      </c>
      <c r="T663" s="3920" t="s">
        <v>770</v>
      </c>
      <c r="U663" s="3906"/>
      <c r="V663" s="3422"/>
      <c r="W663" s="3423"/>
      <c r="X663" s="3422"/>
      <c r="Y663" s="3424"/>
      <c r="Z663" s="3425"/>
      <c r="AA663" s="2871" t="s">
        <v>61</v>
      </c>
      <c r="AB663" s="3425"/>
      <c r="AC663" s="2871" t="s">
        <v>61</v>
      </c>
      <c r="AD663" s="3422">
        <v>3804.36</v>
      </c>
      <c r="AE663" s="3423"/>
      <c r="AF663" s="3422"/>
      <c r="AG663" s="3424"/>
      <c r="AH663" s="3425">
        <v>45292</v>
      </c>
      <c r="AI663" s="2871" t="s">
        <v>61</v>
      </c>
      <c r="AJ663" s="3425">
        <v>45473</v>
      </c>
      <c r="AK663" s="2871" t="s">
        <v>61</v>
      </c>
      <c r="AL663" s="3422">
        <v>4000</v>
      </c>
      <c r="AM663" s="3423"/>
      <c r="AN663" s="3422"/>
      <c r="AO663" s="3424"/>
      <c r="AP663" s="3425">
        <v>45474</v>
      </c>
      <c r="AQ663" s="2871" t="s">
        <v>61</v>
      </c>
      <c r="AR663" s="3425">
        <v>45657</v>
      </c>
      <c r="AS663" s="2871" t="s">
        <v>61</v>
      </c>
      <c r="AT663" s="3422">
        <v>4000</v>
      </c>
      <c r="AU663" s="3423"/>
      <c r="AV663" s="3422"/>
      <c r="AW663" s="3424"/>
      <c r="AX663" s="3425">
        <v>45658</v>
      </c>
      <c r="AY663" s="2871" t="s">
        <v>61</v>
      </c>
      <c r="AZ663" s="3425">
        <v>45838</v>
      </c>
      <c r="BA663" s="2871" t="s">
        <v>61</v>
      </c>
      <c r="BB663" s="3422">
        <v>4168</v>
      </c>
      <c r="BC663" s="3423"/>
      <c r="BD663" s="3422"/>
      <c r="BE663" s="3424"/>
      <c r="BF663" s="3425">
        <v>45839</v>
      </c>
      <c r="BG663" s="2871" t="s">
        <v>61</v>
      </c>
      <c r="BH663" s="3425">
        <v>46022</v>
      </c>
      <c r="BI663" s="2871" t="s">
        <v>61</v>
      </c>
      <c r="BJ663" s="3422">
        <v>4168</v>
      </c>
      <c r="BK663" s="3423"/>
      <c r="BL663" s="3422"/>
      <c r="BM663" s="3424"/>
      <c r="BN663" s="3425">
        <v>46023</v>
      </c>
      <c r="BO663" s="2871" t="s">
        <v>61</v>
      </c>
      <c r="BP663" s="3425">
        <v>46203</v>
      </c>
      <c r="BQ663" s="2871" t="s">
        <v>61</v>
      </c>
      <c r="BR663" s="3422">
        <v>4334.72</v>
      </c>
      <c r="BS663" s="3423"/>
      <c r="BT663" s="3422"/>
      <c r="BU663" s="3424"/>
      <c r="BV663" s="3425">
        <v>46204</v>
      </c>
      <c r="BW663" s="2871" t="s">
        <v>61</v>
      </c>
      <c r="BX663" s="3425">
        <v>46387</v>
      </c>
      <c r="BY663" s="2871" t="s">
        <v>61</v>
      </c>
      <c r="BZ663" s="3422">
        <v>4334.72</v>
      </c>
      <c r="CA663" s="3423"/>
      <c r="CB663" s="3422"/>
      <c r="CC663" s="3424"/>
      <c r="CD663" s="3425">
        <v>46388</v>
      </c>
      <c r="CE663" s="2871" t="s">
        <v>61</v>
      </c>
      <c r="CF663" s="3425">
        <v>46568</v>
      </c>
      <c r="CG663" s="2871" t="s">
        <v>61</v>
      </c>
      <c r="CH663" s="3422">
        <v>4508.11</v>
      </c>
      <c r="CI663" s="3423"/>
      <c r="CJ663" s="3422"/>
      <c r="CK663" s="3424"/>
      <c r="CL663" s="3425">
        <v>46569</v>
      </c>
      <c r="CM663" s="2871" t="s">
        <v>61</v>
      </c>
      <c r="CN663" s="3425">
        <v>46752</v>
      </c>
      <c r="CO663" s="2871" t="s">
        <v>61</v>
      </c>
      <c r="CP663" s="3422">
        <v>4508.11</v>
      </c>
      <c r="CQ663" s="3423"/>
      <c r="CR663" s="3422"/>
      <c r="CS663" s="3424"/>
      <c r="CT663" s="3425">
        <v>46753</v>
      </c>
      <c r="CU663" s="2871" t="s">
        <v>61</v>
      </c>
      <c r="CV663" s="3425">
        <v>46934</v>
      </c>
      <c r="CW663" s="2871" t="s">
        <v>61</v>
      </c>
      <c r="CX663" s="3422">
        <v>4688.43</v>
      </c>
      <c r="CY663" s="3423"/>
      <c r="CZ663" s="3422"/>
      <c r="DA663" s="3424"/>
      <c r="DB663" s="3425">
        <v>46935</v>
      </c>
      <c r="DC663" s="2871" t="s">
        <v>61</v>
      </c>
      <c r="DD663" s="3425">
        <v>47118</v>
      </c>
      <c r="DE663" s="2871" t="s">
        <v>61</v>
      </c>
      <c r="DF663" s="3423"/>
      <c r="DG663" s="3921" t="s">
        <v>732</v>
      </c>
      <c r="DH663" s="3656">
        <f>STRCHECKDATE(V664:DF664)</f>
      </c>
      <c r="DI663" s="3908"/>
      <c r="DJ663" s="3908" t="str">
        <f>IF(T663="","",T663)</f>
        <v>вода</v>
      </c>
      <c r="DK663" s="3908"/>
      <c r="DL663" s="3908"/>
    </row>
    <row s="20114" customFormat="1" customHeight="1" ht="0.75">
      <c r="A664" s="3896"/>
      <c r="B664" s="3896"/>
      <c r="C664" s="3896"/>
      <c r="D664" s="3896"/>
      <c r="E664" s="3897"/>
      <c r="F664" s="3897" t="s">
        <v>183</v>
      </c>
      <c r="G664" s="3897"/>
      <c r="H664" s="3897"/>
      <c r="I664" s="3916"/>
      <c r="J664" s="3916"/>
      <c r="K664" s="3910"/>
      <c r="L664" s="3899"/>
      <c r="M664" s="3647"/>
      <c r="N664" s="3647"/>
      <c r="O664" s="3647"/>
      <c r="P664" s="3912"/>
      <c r="Q664" s="3912"/>
      <c r="R664" s="3917"/>
      <c r="S664" s="3923"/>
      <c r="T664" s="3906"/>
      <c r="U664" s="3906"/>
      <c r="V664" s="3423"/>
      <c r="W664" s="3423"/>
      <c r="X664" s="3423"/>
      <c r="Y664" s="3427" t="str">
        <f>Z663&amp;"-"&amp;AB663</f>
        <v>-</v>
      </c>
      <c r="Z664" s="3428"/>
      <c r="AA664" s="2871"/>
      <c r="AB664" s="3428"/>
      <c r="AC664" s="2871"/>
      <c r="AD664" s="3423"/>
      <c r="AE664" s="3423"/>
      <c r="AF664" s="3423"/>
      <c r="AG664" s="3427" t="str">
        <f>AH663&amp;"-"&amp;AJ663</f>
        <v>45292-45473</v>
      </c>
      <c r="AH664" s="3428"/>
      <c r="AI664" s="2871"/>
      <c r="AJ664" s="3428"/>
      <c r="AK664" s="2871"/>
      <c r="AL664" s="3423"/>
      <c r="AM664" s="3423"/>
      <c r="AN664" s="3423"/>
      <c r="AO664" s="3427" t="str">
        <f>AP663&amp;"-"&amp;AR663</f>
        <v>45474-45657</v>
      </c>
      <c r="AP664" s="3428"/>
      <c r="AQ664" s="2871"/>
      <c r="AR664" s="3428"/>
      <c r="AS664" s="2871"/>
      <c r="AT664" s="3423"/>
      <c r="AU664" s="3423"/>
      <c r="AV664" s="3423"/>
      <c r="AW664" s="3427" t="str">
        <f>AX663&amp;"-"&amp;AZ663</f>
        <v>45658-45838</v>
      </c>
      <c r="AX664" s="3428"/>
      <c r="AY664" s="2871"/>
      <c r="AZ664" s="3428"/>
      <c r="BA664" s="2871"/>
      <c r="BB664" s="3423"/>
      <c r="BC664" s="3423"/>
      <c r="BD664" s="3423"/>
      <c r="BE664" s="3427" t="str">
        <f>BF663&amp;"-"&amp;BH663</f>
        <v>45839-46022</v>
      </c>
      <c r="BF664" s="3428"/>
      <c r="BG664" s="2871"/>
      <c r="BH664" s="3428"/>
      <c r="BI664" s="2871"/>
      <c r="BJ664" s="3423"/>
      <c r="BK664" s="3423"/>
      <c r="BL664" s="3423"/>
      <c r="BM664" s="3427" t="str">
        <f>BN663&amp;"-"&amp;BP663</f>
        <v>46023-46203</v>
      </c>
      <c r="BN664" s="3428"/>
      <c r="BO664" s="2871"/>
      <c r="BP664" s="3428"/>
      <c r="BQ664" s="2871"/>
      <c r="BR664" s="3423"/>
      <c r="BS664" s="3423"/>
      <c r="BT664" s="3423"/>
      <c r="BU664" s="3427" t="str">
        <f>BV663&amp;"-"&amp;BX663</f>
        <v>46204-46387</v>
      </c>
      <c r="BV664" s="3428"/>
      <c r="BW664" s="2871"/>
      <c r="BX664" s="3428"/>
      <c r="BY664" s="2871"/>
      <c r="BZ664" s="3423"/>
      <c r="CA664" s="3423"/>
      <c r="CB664" s="3423"/>
      <c r="CC664" s="3427" t="str">
        <f>CD663&amp;"-"&amp;CF663</f>
        <v>46388-46568</v>
      </c>
      <c r="CD664" s="3428"/>
      <c r="CE664" s="2871"/>
      <c r="CF664" s="3428"/>
      <c r="CG664" s="2871"/>
      <c r="CH664" s="3423"/>
      <c r="CI664" s="3423"/>
      <c r="CJ664" s="3423"/>
      <c r="CK664" s="3427" t="str">
        <f>CL663&amp;"-"&amp;CN663</f>
        <v>46569-46752</v>
      </c>
      <c r="CL664" s="3428"/>
      <c r="CM664" s="2871"/>
      <c r="CN664" s="3428"/>
      <c r="CO664" s="2871"/>
      <c r="CP664" s="3423"/>
      <c r="CQ664" s="3423"/>
      <c r="CR664" s="3423"/>
      <c r="CS664" s="3427" t="str">
        <f>CT663&amp;"-"&amp;CV663</f>
        <v>46753-46934</v>
      </c>
      <c r="CT664" s="3428"/>
      <c r="CU664" s="2871"/>
      <c r="CV664" s="3428"/>
      <c r="CW664" s="2871"/>
      <c r="CX664" s="3423"/>
      <c r="CY664" s="3423"/>
      <c r="CZ664" s="3423"/>
      <c r="DA664" s="3427" t="str">
        <f>DB663&amp;"-"&amp;DD663</f>
        <v>46935-47118</v>
      </c>
      <c r="DB664" s="3428"/>
      <c r="DC664" s="2871"/>
      <c r="DD664" s="3428"/>
      <c r="DE664" s="2871"/>
      <c r="DF664" s="3423"/>
      <c r="DG664" s="3924"/>
      <c r="DH664" s="3656"/>
      <c r="DI664" s="3908"/>
      <c r="DJ664" s="3908" t="str">
        <f>IF(T664="","",T664)</f>
        <v/>
      </c>
      <c r="DK664" s="3908"/>
      <c r="DL664" s="3908"/>
    </row>
    <row s="20115" customFormat="1" customHeight="1" ht="15">
      <c r="A665" s="3896"/>
      <c r="B665" s="3896"/>
      <c r="C665" s="3896"/>
      <c r="D665" s="3896"/>
      <c r="E665" s="3897"/>
      <c r="F665" s="3897" t="s">
        <v>183</v>
      </c>
      <c r="G665" s="3897"/>
      <c r="H665" s="3897"/>
      <c r="I665" s="3916"/>
      <c r="J665" s="3910"/>
      <c r="K665" s="3896"/>
      <c r="L665" s="3899"/>
      <c r="M665" s="3647"/>
      <c r="N665" s="3647"/>
      <c r="O665" s="3911"/>
      <c r="P665" s="3912"/>
      <c r="Q665" s="3912"/>
      <c r="R665" s="3913"/>
      <c r="S665" s="20116"/>
      <c r="T665" s="20117" t="s">
        <v>733</v>
      </c>
      <c r="U665" s="20118"/>
      <c r="V665" s="20119"/>
      <c r="W665" s="20120"/>
      <c r="X665" s="20121"/>
      <c r="Y665" s="20122"/>
      <c r="Z665" s="20123"/>
      <c r="AA665" s="20124"/>
      <c r="AB665" s="20125"/>
      <c r="AC665" s="20126"/>
      <c r="AD665" s="20127"/>
      <c r="AE665" s="20128"/>
      <c r="AF665" s="20129"/>
      <c r="AG665" s="20130"/>
      <c r="AH665" s="20131"/>
      <c r="AI665" s="20132"/>
      <c r="AJ665" s="20133"/>
      <c r="AK665" s="20134"/>
      <c r="AL665" s="20135"/>
      <c r="AM665" s="20136"/>
      <c r="AN665" s="20137"/>
      <c r="AO665" s="20138"/>
      <c r="AP665" s="20139"/>
      <c r="AQ665" s="20140"/>
      <c r="AR665" s="20141"/>
      <c r="AS665" s="20142"/>
      <c r="AT665" s="20143"/>
      <c r="AU665" s="20144"/>
      <c r="AV665" s="20145"/>
      <c r="AW665" s="20146"/>
      <c r="AX665" s="20147"/>
      <c r="AY665" s="20148"/>
      <c r="AZ665" s="20149"/>
      <c r="BA665" s="20150"/>
      <c r="BB665" s="20151"/>
      <c r="BC665" s="20152"/>
      <c r="BD665" s="20153"/>
      <c r="BE665" s="20154"/>
      <c r="BF665" s="20155"/>
      <c r="BG665" s="20156"/>
      <c r="BH665" s="20157"/>
      <c r="BI665" s="20158"/>
      <c r="BJ665" s="20159"/>
      <c r="BK665" s="20160"/>
      <c r="BL665" s="20161"/>
      <c r="BM665" s="20162"/>
      <c r="BN665" s="20163"/>
      <c r="BO665" s="20164"/>
      <c r="BP665" s="20165"/>
      <c r="BQ665" s="20166"/>
      <c r="BR665" s="20167"/>
      <c r="BS665" s="20168"/>
      <c r="BT665" s="20169"/>
      <c r="BU665" s="20170"/>
      <c r="BV665" s="20171"/>
      <c r="BW665" s="20172"/>
      <c r="BX665" s="20173"/>
      <c r="BY665" s="20174"/>
      <c r="BZ665" s="20175"/>
      <c r="CA665" s="20176"/>
      <c r="CB665" s="20177"/>
      <c r="CC665" s="20178"/>
      <c r="CD665" s="20179"/>
      <c r="CE665" s="20180"/>
      <c r="CF665" s="20181"/>
      <c r="CG665" s="20182"/>
      <c r="CH665" s="20183"/>
      <c r="CI665" s="20184"/>
      <c r="CJ665" s="20185"/>
      <c r="CK665" s="20186"/>
      <c r="CL665" s="20187"/>
      <c r="CM665" s="20188"/>
      <c r="CN665" s="20189"/>
      <c r="CO665" s="20190"/>
      <c r="CP665" s="20191"/>
      <c r="CQ665" s="20192"/>
      <c r="CR665" s="20193"/>
      <c r="CS665" s="20194"/>
      <c r="CT665" s="20195"/>
      <c r="CU665" s="20196"/>
      <c r="CV665" s="20197"/>
      <c r="CW665" s="20198"/>
      <c r="CX665" s="20199"/>
      <c r="CY665" s="20200"/>
      <c r="CZ665" s="20201"/>
      <c r="DA665" s="20202"/>
      <c r="DB665" s="20203"/>
      <c r="DC665" s="20204"/>
      <c r="DD665" s="20205"/>
      <c r="DE665" s="20206"/>
      <c r="DF665" s="20207"/>
      <c r="DG665" s="4018"/>
      <c r="DH665" s="3656"/>
      <c r="DI665" s="3908"/>
      <c r="DJ665" s="3908" t="str">
        <f>IF(T665="","",T665)</f>
        <v>Добавить вид теплоносителя (параметры теплоносителя)</v>
      </c>
      <c r="DK665" s="3908"/>
      <c r="DL665" s="3908"/>
    </row>
    <row s="20208" customFormat="1" customHeight="1" ht="15">
      <c r="A666" s="3896"/>
      <c r="B666" s="3896"/>
      <c r="C666" s="3896"/>
      <c r="D666" s="3896"/>
      <c r="E666" s="3897"/>
      <c r="F666" s="3897" t="s">
        <v>183</v>
      </c>
      <c r="G666" s="3897"/>
      <c r="H666" s="3897"/>
      <c r="I666" s="3910"/>
      <c r="J666" s="3896"/>
      <c r="K666" s="3896"/>
      <c r="L666" s="3899"/>
      <c r="M666" s="3647"/>
      <c r="N666" s="3911"/>
      <c r="O666" s="3911"/>
      <c r="P666" s="3912"/>
      <c r="Q666" s="3912"/>
      <c r="R666" s="3913"/>
      <c r="S666" s="20209"/>
      <c r="T666" s="20210" t="s">
        <v>734</v>
      </c>
      <c r="U666" s="20211"/>
      <c r="V666" s="20212"/>
      <c r="W666" s="20213"/>
      <c r="X666" s="20214"/>
      <c r="Y666" s="20215"/>
      <c r="Z666" s="20216"/>
      <c r="AA666" s="20217"/>
      <c r="AB666" s="20218"/>
      <c r="AC666" s="20219"/>
      <c r="AD666" s="20220"/>
      <c r="AE666" s="20221"/>
      <c r="AF666" s="20222"/>
      <c r="AG666" s="20223"/>
      <c r="AH666" s="20224"/>
      <c r="AI666" s="20225"/>
      <c r="AJ666" s="20226"/>
      <c r="AK666" s="20227"/>
      <c r="AL666" s="20228"/>
      <c r="AM666" s="20229"/>
      <c r="AN666" s="20230"/>
      <c r="AO666" s="20231"/>
      <c r="AP666" s="20232"/>
      <c r="AQ666" s="20233"/>
      <c r="AR666" s="20234"/>
      <c r="AS666" s="20235"/>
      <c r="AT666" s="20236"/>
      <c r="AU666" s="20237"/>
      <c r="AV666" s="20238"/>
      <c r="AW666" s="20239"/>
      <c r="AX666" s="20240"/>
      <c r="AY666" s="20241"/>
      <c r="AZ666" s="20242"/>
      <c r="BA666" s="20243"/>
      <c r="BB666" s="20244"/>
      <c r="BC666" s="20245"/>
      <c r="BD666" s="20246"/>
      <c r="BE666" s="20247"/>
      <c r="BF666" s="20248"/>
      <c r="BG666" s="20249"/>
      <c r="BH666" s="20250"/>
      <c r="BI666" s="20251"/>
      <c r="BJ666" s="20252"/>
      <c r="BK666" s="20253"/>
      <c r="BL666" s="20254"/>
      <c r="BM666" s="20255"/>
      <c r="BN666" s="20256"/>
      <c r="BO666" s="20257"/>
      <c r="BP666" s="20258"/>
      <c r="BQ666" s="20259"/>
      <c r="BR666" s="20260"/>
      <c r="BS666" s="20261"/>
      <c r="BT666" s="20262"/>
      <c r="BU666" s="20263"/>
      <c r="BV666" s="20264"/>
      <c r="BW666" s="20265"/>
      <c r="BX666" s="20266"/>
      <c r="BY666" s="20267"/>
      <c r="BZ666" s="20268"/>
      <c r="CA666" s="20269"/>
      <c r="CB666" s="20270"/>
      <c r="CC666" s="20271"/>
      <c r="CD666" s="20272"/>
      <c r="CE666" s="20273"/>
      <c r="CF666" s="20274"/>
      <c r="CG666" s="20275"/>
      <c r="CH666" s="20276"/>
      <c r="CI666" s="20277"/>
      <c r="CJ666" s="20278"/>
      <c r="CK666" s="20279"/>
      <c r="CL666" s="20280"/>
      <c r="CM666" s="20281"/>
      <c r="CN666" s="20282"/>
      <c r="CO666" s="20283"/>
      <c r="CP666" s="20284"/>
      <c r="CQ666" s="20285"/>
      <c r="CR666" s="20286"/>
      <c r="CS666" s="20287"/>
      <c r="CT666" s="20288"/>
      <c r="CU666" s="20289"/>
      <c r="CV666" s="20290"/>
      <c r="CW666" s="20291"/>
      <c r="CX666" s="20292"/>
      <c r="CY666" s="20293"/>
      <c r="CZ666" s="20294"/>
      <c r="DA666" s="20295"/>
      <c r="DB666" s="20296"/>
      <c r="DC666" s="20297"/>
      <c r="DD666" s="20298"/>
      <c r="DE666" s="20299"/>
      <c r="DF666" s="20300"/>
      <c r="DG666" s="20301"/>
      <c r="DH666" s="3656"/>
      <c r="DI666" s="3908"/>
      <c r="DJ666" s="3908" t="str">
        <f>IF(T666="","",T666)</f>
        <v>Добавить группу потребителей</v>
      </c>
      <c r="DK666" s="3908"/>
      <c r="DL666" s="3908"/>
    </row>
    <row s="20302" customFormat="1" customHeight="1" ht="14.25">
      <c r="A667" s="3896"/>
      <c r="B667" s="3896"/>
      <c r="C667" s="3896"/>
      <c r="D667" s="3896"/>
      <c r="E667" s="3897"/>
      <c r="F667" s="3897" t="s">
        <v>183</v>
      </c>
      <c r="G667" s="3897"/>
      <c r="H667" s="3898"/>
      <c r="I667" s="3896"/>
      <c r="J667" s="3896"/>
      <c r="K667" s="3896"/>
      <c r="L667" s="3899"/>
      <c r="M667" s="3900"/>
      <c r="N667" s="3900"/>
      <c r="O667" s="3647"/>
      <c r="P667" s="4114"/>
      <c r="Q667" s="4115"/>
      <c r="R667" s="4116"/>
      <c r="S667" s="20303"/>
      <c r="T667" s="20304" t="s">
        <v>735</v>
      </c>
      <c r="U667" s="20305"/>
      <c r="V667" s="20306"/>
      <c r="W667" s="20307"/>
      <c r="X667" s="20308"/>
      <c r="Y667" s="20309"/>
      <c r="Z667" s="20310"/>
      <c r="AA667" s="20311"/>
      <c r="AB667" s="20312"/>
      <c r="AC667" s="20313"/>
      <c r="AD667" s="20314"/>
      <c r="AE667" s="20315"/>
      <c r="AF667" s="20316"/>
      <c r="AG667" s="20317"/>
      <c r="AH667" s="20318"/>
      <c r="AI667" s="20319"/>
      <c r="AJ667" s="20320"/>
      <c r="AK667" s="20321"/>
      <c r="AL667" s="20322"/>
      <c r="AM667" s="20323"/>
      <c r="AN667" s="20324"/>
      <c r="AO667" s="20325"/>
      <c r="AP667" s="20326"/>
      <c r="AQ667" s="20327"/>
      <c r="AR667" s="20328"/>
      <c r="AS667" s="20329"/>
      <c r="AT667" s="20330"/>
      <c r="AU667" s="20331"/>
      <c r="AV667" s="20332"/>
      <c r="AW667" s="20333"/>
      <c r="AX667" s="20334"/>
      <c r="AY667" s="20335"/>
      <c r="AZ667" s="20336"/>
      <c r="BA667" s="20337"/>
      <c r="BB667" s="20338"/>
      <c r="BC667" s="20339"/>
      <c r="BD667" s="20340"/>
      <c r="BE667" s="20341"/>
      <c r="BF667" s="20342"/>
      <c r="BG667" s="20343"/>
      <c r="BH667" s="20344"/>
      <c r="BI667" s="20345"/>
      <c r="BJ667" s="20346"/>
      <c r="BK667" s="20347"/>
      <c r="BL667" s="20348"/>
      <c r="BM667" s="20349"/>
      <c r="BN667" s="20350"/>
      <c r="BO667" s="20351"/>
      <c r="BP667" s="20352"/>
      <c r="BQ667" s="20353"/>
      <c r="BR667" s="20354"/>
      <c r="BS667" s="20355"/>
      <c r="BT667" s="20356"/>
      <c r="BU667" s="20357"/>
      <c r="BV667" s="20358"/>
      <c r="BW667" s="20359"/>
      <c r="BX667" s="20360"/>
      <c r="BY667" s="20361"/>
      <c r="BZ667" s="20362"/>
      <c r="CA667" s="20363"/>
      <c r="CB667" s="20364"/>
      <c r="CC667" s="20365"/>
      <c r="CD667" s="20366"/>
      <c r="CE667" s="20367"/>
      <c r="CF667" s="20368"/>
      <c r="CG667" s="20369"/>
      <c r="CH667" s="20370"/>
      <c r="CI667" s="20371"/>
      <c r="CJ667" s="20372"/>
      <c r="CK667" s="20373"/>
      <c r="CL667" s="20374"/>
      <c r="CM667" s="20375"/>
      <c r="CN667" s="20376"/>
      <c r="CO667" s="20377"/>
      <c r="CP667" s="20378"/>
      <c r="CQ667" s="20379"/>
      <c r="CR667" s="20380"/>
      <c r="CS667" s="20381"/>
      <c r="CT667" s="20382"/>
      <c r="CU667" s="20383"/>
      <c r="CV667" s="20384"/>
      <c r="CW667" s="20385"/>
      <c r="CX667" s="20386"/>
      <c r="CY667" s="20387"/>
      <c r="CZ667" s="20388"/>
      <c r="DA667" s="20389"/>
      <c r="DB667" s="20390"/>
      <c r="DC667" s="20391"/>
      <c r="DD667" s="20392"/>
      <c r="DE667" s="20393"/>
      <c r="DF667" s="20394"/>
      <c r="DG667" s="20395"/>
      <c r="DH667" s="3656"/>
      <c r="DI667" s="3908"/>
      <c r="DJ667" s="3908" t="str">
        <f>IF(T667="","",T667)</f>
        <v>Добавить схему подключения</v>
      </c>
      <c r="DK667" s="3908"/>
      <c r="DL667" s="3908"/>
    </row>
    <row s="20396" customFormat="1" customHeight="1" ht="0.75">
      <c r="A668" s="4502"/>
      <c r="B668" s="4502"/>
      <c r="C668" s="4502"/>
      <c r="D668" s="4502"/>
      <c r="E668" s="3897"/>
      <c r="F668" s="3897" t="s">
        <v>183</v>
      </c>
      <c r="G668" s="3898"/>
      <c r="H668" s="4502"/>
      <c r="I668" s="4502"/>
      <c r="J668" s="4502"/>
      <c r="K668" s="4502"/>
      <c r="L668" s="4503"/>
      <c r="M668" s="4504"/>
      <c r="N668" s="4504"/>
      <c r="O668" s="3656"/>
      <c r="P668" s="4505"/>
      <c r="Q668" s="4506"/>
      <c r="R668" s="4505"/>
      <c r="S668" s="4507"/>
      <c r="T668" s="4508" t="s">
        <v>250</v>
      </c>
      <c r="U668" s="3645"/>
      <c r="V668" s="3645"/>
      <c r="W668" s="3645"/>
      <c r="X668" s="3645"/>
      <c r="Y668" s="3645"/>
      <c r="Z668" s="3645"/>
      <c r="AA668" s="3645"/>
      <c r="AB668" s="3645"/>
      <c r="AC668" s="3645"/>
      <c r="AD668" s="3645"/>
      <c r="AE668" s="3645"/>
      <c r="AF668" s="3645"/>
      <c r="AG668" s="3645"/>
      <c r="AH668" s="3645"/>
      <c r="AI668" s="3645"/>
      <c r="AJ668" s="3645"/>
      <c r="AK668" s="3645"/>
      <c r="AL668" s="3645"/>
      <c r="AM668" s="3645"/>
      <c r="AN668" s="3645"/>
      <c r="AO668" s="3645"/>
      <c r="AP668" s="3645"/>
      <c r="AQ668" s="3645"/>
      <c r="AR668" s="3645"/>
      <c r="AS668" s="3645"/>
      <c r="AT668" s="3645"/>
      <c r="AU668" s="3645"/>
      <c r="AV668" s="3645"/>
      <c r="AW668" s="3645"/>
      <c r="AX668" s="3645"/>
      <c r="AY668" s="3645"/>
      <c r="AZ668" s="3645"/>
      <c r="BA668" s="3645"/>
      <c r="BB668" s="3645"/>
      <c r="BC668" s="3645"/>
      <c r="BD668" s="3645"/>
      <c r="BE668" s="3645"/>
      <c r="BF668" s="3645"/>
      <c r="BG668" s="3645"/>
      <c r="BH668" s="3645"/>
      <c r="BI668" s="3645"/>
      <c r="BJ668" s="3645"/>
      <c r="BK668" s="3645"/>
      <c r="BL668" s="3645"/>
      <c r="BM668" s="3645"/>
      <c r="BN668" s="3645"/>
      <c r="BO668" s="3645"/>
      <c r="BP668" s="3645"/>
      <c r="BQ668" s="3645"/>
      <c r="BR668" s="3645"/>
      <c r="BS668" s="3645"/>
      <c r="BT668" s="3645"/>
      <c r="BU668" s="3645"/>
      <c r="BV668" s="3645"/>
      <c r="BW668" s="3645"/>
      <c r="BX668" s="3645"/>
      <c r="BY668" s="3645"/>
      <c r="BZ668" s="3645"/>
      <c r="CA668" s="3645"/>
      <c r="CB668" s="3645"/>
      <c r="CC668" s="3645"/>
      <c r="CD668" s="3645"/>
      <c r="CE668" s="3645"/>
      <c r="CF668" s="3645"/>
      <c r="CG668" s="3645"/>
      <c r="CH668" s="3645"/>
      <c r="CI668" s="3645"/>
      <c r="CJ668" s="3645"/>
      <c r="CK668" s="3645"/>
      <c r="CL668" s="3645"/>
      <c r="CM668" s="3645"/>
      <c r="CN668" s="3645"/>
      <c r="CO668" s="3645"/>
      <c r="CP668" s="3645"/>
      <c r="CQ668" s="3645"/>
      <c r="CR668" s="3645"/>
      <c r="CS668" s="3645"/>
      <c r="CT668" s="3645"/>
      <c r="CU668" s="3645"/>
      <c r="CV668" s="3645"/>
      <c r="CW668" s="3645"/>
      <c r="CX668" s="3645"/>
      <c r="CY668" s="3645"/>
      <c r="CZ668" s="3645"/>
      <c r="DA668" s="3645"/>
      <c r="DB668" s="3645"/>
      <c r="DC668" s="3645"/>
      <c r="DD668" s="3645"/>
      <c r="DE668" s="3645"/>
      <c r="DF668" s="3645"/>
      <c r="DG668" s="3645"/>
      <c r="DH668" s="3656"/>
      <c r="DI668" s="3908"/>
      <c r="DJ668" s="3908" t="str">
        <f>IF(T668="","",T668)</f>
        <v>Добавить источник для дифференциации</v>
      </c>
      <c r="DK668" s="3908"/>
      <c r="DL668" s="3908"/>
    </row>
    <row s="20397" customFormat="1" customHeight="1" ht="0.75">
      <c r="A669" s="4502"/>
      <c r="B669" s="4502"/>
      <c r="C669" s="4502"/>
      <c r="D669" s="4502"/>
      <c r="E669" s="3897"/>
      <c r="F669" s="3898" t="s">
        <v>183</v>
      </c>
      <c r="G669" s="4502"/>
      <c r="H669" s="4502"/>
      <c r="I669" s="4502"/>
      <c r="J669" s="4502"/>
      <c r="K669" s="4502"/>
      <c r="L669" s="4503"/>
      <c r="M669" s="4510"/>
      <c r="N669" s="4510"/>
      <c r="O669" s="3656"/>
      <c r="P669" s="4505"/>
      <c r="Q669" s="4506"/>
      <c r="R669" s="4505"/>
      <c r="S669" s="4511"/>
      <c r="T669" s="4512" t="s">
        <v>251</v>
      </c>
      <c r="U669" s="3646"/>
      <c r="V669" s="3646"/>
      <c r="W669" s="3646"/>
      <c r="X669" s="3646"/>
      <c r="Y669" s="3646"/>
      <c r="Z669" s="3646"/>
      <c r="AA669" s="3646"/>
      <c r="AB669" s="3646"/>
      <c r="AC669" s="3646"/>
      <c r="AD669" s="3646"/>
      <c r="AE669" s="3646"/>
      <c r="AF669" s="3646"/>
      <c r="AG669" s="3646"/>
      <c r="AH669" s="3646"/>
      <c r="AI669" s="3646"/>
      <c r="AJ669" s="3646"/>
      <c r="AK669" s="3646"/>
      <c r="AL669" s="3646"/>
      <c r="AM669" s="3646"/>
      <c r="AN669" s="3646"/>
      <c r="AO669" s="3646"/>
      <c r="AP669" s="3646"/>
      <c r="AQ669" s="3646"/>
      <c r="AR669" s="3646"/>
      <c r="AS669" s="3646"/>
      <c r="AT669" s="3646"/>
      <c r="AU669" s="3646"/>
      <c r="AV669" s="3646"/>
      <c r="AW669" s="3646"/>
      <c r="AX669" s="3646"/>
      <c r="AY669" s="3646"/>
      <c r="AZ669" s="3646"/>
      <c r="BA669" s="3646"/>
      <c r="BB669" s="3646"/>
      <c r="BC669" s="3646"/>
      <c r="BD669" s="3646"/>
      <c r="BE669" s="3646"/>
      <c r="BF669" s="3646"/>
      <c r="BG669" s="3646"/>
      <c r="BH669" s="3646"/>
      <c r="BI669" s="3646"/>
      <c r="BJ669" s="3646"/>
      <c r="BK669" s="3646"/>
      <c r="BL669" s="3646"/>
      <c r="BM669" s="3646"/>
      <c r="BN669" s="3646"/>
      <c r="BO669" s="3646"/>
      <c r="BP669" s="3646"/>
      <c r="BQ669" s="3646"/>
      <c r="BR669" s="3646"/>
      <c r="BS669" s="3646"/>
      <c r="BT669" s="3646"/>
      <c r="BU669" s="3646"/>
      <c r="BV669" s="3646"/>
      <c r="BW669" s="3646"/>
      <c r="BX669" s="3646"/>
      <c r="BY669" s="3646"/>
      <c r="BZ669" s="3646"/>
      <c r="CA669" s="3646"/>
      <c r="CB669" s="3646"/>
      <c r="CC669" s="3646"/>
      <c r="CD669" s="3646"/>
      <c r="CE669" s="3646"/>
      <c r="CF669" s="3646"/>
      <c r="CG669" s="3646"/>
      <c r="CH669" s="3646"/>
      <c r="CI669" s="3646"/>
      <c r="CJ669" s="3646"/>
      <c r="CK669" s="3646"/>
      <c r="CL669" s="3646"/>
      <c r="CM669" s="3646"/>
      <c r="CN669" s="3646"/>
      <c r="CO669" s="3646"/>
      <c r="CP669" s="3646"/>
      <c r="CQ669" s="3646"/>
      <c r="CR669" s="3646"/>
      <c r="CS669" s="3646"/>
      <c r="CT669" s="3646"/>
      <c r="CU669" s="3646"/>
      <c r="CV669" s="3646"/>
      <c r="CW669" s="3646"/>
      <c r="CX669" s="3646"/>
      <c r="CY669" s="3646"/>
      <c r="CZ669" s="3646"/>
      <c r="DA669" s="3646"/>
      <c r="DB669" s="3646"/>
      <c r="DC669" s="3646"/>
      <c r="DD669" s="3646"/>
      <c r="DE669" s="3646"/>
      <c r="DF669" s="3646"/>
      <c r="DG669" s="3646"/>
      <c r="DH669" s="3656"/>
      <c r="DI669" s="3908"/>
      <c r="DJ669" s="3908" t="str">
        <f>IF(T669="","",T669)</f>
        <v>Добавить централизованную систему для дифференциации</v>
      </c>
      <c r="DK669" s="3908"/>
      <c r="DL669" s="3908"/>
    </row>
    <row s="20398" customFormat="1" customHeight="1" ht="0.75">
      <c r="A670" s="4502"/>
      <c r="B670" s="4502"/>
      <c r="C670" s="4502"/>
      <c r="D670" s="4502"/>
      <c r="E670" s="3898">
        <v>1</v>
      </c>
      <c r="F670" s="4502"/>
      <c r="G670" s="4502"/>
      <c r="H670" s="4502"/>
      <c r="I670" s="4502"/>
      <c r="J670" s="4502"/>
      <c r="K670" s="4502"/>
      <c r="L670" s="4503"/>
      <c r="M670" s="4510"/>
      <c r="N670" s="4510"/>
      <c r="O670" s="3656"/>
      <c r="P670" s="4505"/>
      <c r="Q670" s="4506"/>
      <c r="R670" s="4505"/>
      <c r="S670" s="4511"/>
      <c r="T670" s="20399" t="s">
        <v>329</v>
      </c>
      <c r="U670" s="3646"/>
      <c r="V670" s="3646"/>
      <c r="W670" s="3646"/>
      <c r="X670" s="3646"/>
      <c r="Y670" s="3646"/>
      <c r="Z670" s="3646"/>
      <c r="AA670" s="3646"/>
      <c r="AB670" s="3646"/>
      <c r="AC670" s="3646"/>
      <c r="AD670" s="3646"/>
      <c r="AE670" s="3646"/>
      <c r="AF670" s="3646"/>
      <c r="AG670" s="3646"/>
      <c r="AH670" s="3646"/>
      <c r="AI670" s="3646"/>
      <c r="AJ670" s="3646"/>
      <c r="AK670" s="3646"/>
      <c r="AL670" s="3646"/>
      <c r="AM670" s="3646"/>
      <c r="AN670" s="3646"/>
      <c r="AO670" s="3646"/>
      <c r="AP670" s="3646"/>
      <c r="AQ670" s="3646"/>
      <c r="AR670" s="3646"/>
      <c r="AS670" s="3646"/>
      <c r="AT670" s="3646"/>
      <c r="AU670" s="3646"/>
      <c r="AV670" s="3646"/>
      <c r="AW670" s="3646"/>
      <c r="AX670" s="3646"/>
      <c r="AY670" s="3646"/>
      <c r="AZ670" s="3646"/>
      <c r="BA670" s="3646"/>
      <c r="BB670" s="3646"/>
      <c r="BC670" s="3646"/>
      <c r="BD670" s="3646"/>
      <c r="BE670" s="3646"/>
      <c r="BF670" s="3646"/>
      <c r="BG670" s="3646"/>
      <c r="BH670" s="3646"/>
      <c r="BI670" s="3646"/>
      <c r="BJ670" s="3646"/>
      <c r="BK670" s="3646"/>
      <c r="BL670" s="3646"/>
      <c r="BM670" s="3646"/>
      <c r="BN670" s="3646"/>
      <c r="BO670" s="3646"/>
      <c r="BP670" s="3646"/>
      <c r="BQ670" s="3646"/>
      <c r="BR670" s="3646"/>
      <c r="BS670" s="3646"/>
      <c r="BT670" s="3646"/>
      <c r="BU670" s="3646"/>
      <c r="BV670" s="3646"/>
      <c r="BW670" s="3646"/>
      <c r="BX670" s="3646"/>
      <c r="BY670" s="3646"/>
      <c r="BZ670" s="3646"/>
      <c r="CA670" s="3646"/>
      <c r="CB670" s="3646"/>
      <c r="CC670" s="3646"/>
      <c r="CD670" s="3646"/>
      <c r="CE670" s="3646"/>
      <c r="CF670" s="3646"/>
      <c r="CG670" s="3646"/>
      <c r="CH670" s="3646"/>
      <c r="CI670" s="3646"/>
      <c r="CJ670" s="3646"/>
      <c r="CK670" s="3646"/>
      <c r="CL670" s="3646"/>
      <c r="CM670" s="3646"/>
      <c r="CN670" s="3646"/>
      <c r="CO670" s="3646"/>
      <c r="CP670" s="3646"/>
      <c r="CQ670" s="3646"/>
      <c r="CR670" s="3646"/>
      <c r="CS670" s="3646"/>
      <c r="CT670" s="3646"/>
      <c r="CU670" s="3646"/>
      <c r="CV670" s="3646"/>
      <c r="CW670" s="3646"/>
      <c r="CX670" s="3646"/>
      <c r="CY670" s="3646"/>
      <c r="CZ670" s="3646"/>
      <c r="DA670" s="3646"/>
      <c r="DB670" s="3646"/>
      <c r="DC670" s="3646"/>
      <c r="DD670" s="3646"/>
      <c r="DE670" s="3646"/>
      <c r="DF670" s="3646"/>
      <c r="DG670" s="3646"/>
      <c r="DH670" s="3656"/>
      <c r="DI670" s="3908"/>
      <c r="DJ670" s="3908" t="str">
        <f>IF(T670="","",T670)</f>
        <v>Добавить территорию для дифференциации</v>
      </c>
      <c r="DK670" s="3908"/>
      <c r="DL670" s="3908"/>
    </row>
    <row s="20400" customFormat="1" customHeight="1" ht="21">
      <c r="A671" s="3896" t="s">
        <v>414</v>
      </c>
      <c r="B671" s="3896"/>
      <c r="C671" s="3896"/>
      <c r="D671" s="3896"/>
      <c r="E671" s="3898" t="s">
        <v>89</v>
      </c>
      <c r="F671" s="3896"/>
      <c r="G671" s="3896"/>
      <c r="H671" s="3896"/>
      <c r="I671" s="3896"/>
      <c r="J671" s="3896"/>
      <c r="K671" s="3896"/>
      <c r="L671" s="3899"/>
      <c r="M671" s="3900"/>
      <c r="N671" s="3900"/>
      <c r="O671" s="3900"/>
      <c r="P671" s="11450"/>
      <c r="Q671" s="4114"/>
      <c r="R671" s="4116"/>
      <c r="S671" s="3904" t="str">
        <f>INDEX(PT_DIFFERENTIATION_NUM_NTAR,MATCH(A671,PT_DIFFERENTIATION_NTAR_ID,0))</f>
        <v>3</v>
      </c>
      <c r="T671" s="11451" t="s">
        <v>207</v>
      </c>
      <c r="U671" s="3906"/>
      <c r="V671" s="3414"/>
      <c r="W671" s="3415"/>
      <c r="X671" s="3415"/>
      <c r="Y671" s="3415"/>
      <c r="Z671" s="3415"/>
      <c r="AA671" s="3415"/>
      <c r="AB671" s="3415"/>
      <c r="AC671" s="3416"/>
      <c r="AD671" s="3414" t="str">
        <f>INDEX(PT_DIFFERENTIATION_NTAR,MATCH(A671,PT_DIFFERENTIATION_NTAR_ID,0))</f>
        <v>Тарифы на тепловую энергию, поставляемую потребителям</v>
      </c>
      <c r="AE671" s="3415"/>
      <c r="AF671" s="3415"/>
      <c r="AG671" s="3415"/>
      <c r="AH671" s="3415"/>
      <c r="AI671" s="3415"/>
      <c r="AJ671" s="3415"/>
      <c r="AK671" s="3415"/>
      <c r="AL671" s="3414"/>
      <c r="AM671" s="3415"/>
      <c r="AN671" s="3415"/>
      <c r="AO671" s="3415"/>
      <c r="AP671" s="3415"/>
      <c r="AQ671" s="3415"/>
      <c r="AR671" s="3415"/>
      <c r="AS671" s="3416"/>
      <c r="AT671" s="3414"/>
      <c r="AU671" s="3415"/>
      <c r="AV671" s="3415"/>
      <c r="AW671" s="3415"/>
      <c r="AX671" s="3415"/>
      <c r="AY671" s="3415"/>
      <c r="AZ671" s="3415"/>
      <c r="BA671" s="3416"/>
      <c r="BB671" s="3414"/>
      <c r="BC671" s="3415"/>
      <c r="BD671" s="3415"/>
      <c r="BE671" s="3415"/>
      <c r="BF671" s="3415"/>
      <c r="BG671" s="3415"/>
      <c r="BH671" s="3415"/>
      <c r="BI671" s="3416"/>
      <c r="BJ671" s="3414"/>
      <c r="BK671" s="3415"/>
      <c r="BL671" s="3415"/>
      <c r="BM671" s="3415"/>
      <c r="BN671" s="3415"/>
      <c r="BO671" s="3415"/>
      <c r="BP671" s="3415"/>
      <c r="BQ671" s="3416"/>
      <c r="BR671" s="3414"/>
      <c r="BS671" s="3415"/>
      <c r="BT671" s="3415"/>
      <c r="BU671" s="3415"/>
      <c r="BV671" s="3415"/>
      <c r="BW671" s="3415"/>
      <c r="BX671" s="3415"/>
      <c r="BY671" s="3416"/>
      <c r="BZ671" s="3414"/>
      <c r="CA671" s="3415"/>
      <c r="CB671" s="3415"/>
      <c r="CC671" s="3415"/>
      <c r="CD671" s="3415"/>
      <c r="CE671" s="3415"/>
      <c r="CF671" s="3415"/>
      <c r="CG671" s="3416"/>
      <c r="CH671" s="3414"/>
      <c r="CI671" s="3415"/>
      <c r="CJ671" s="3415"/>
      <c r="CK671" s="3415"/>
      <c r="CL671" s="3415"/>
      <c r="CM671" s="3415"/>
      <c r="CN671" s="3415"/>
      <c r="CO671" s="3416"/>
      <c r="CP671" s="3414"/>
      <c r="CQ671" s="3415"/>
      <c r="CR671" s="3415"/>
      <c r="CS671" s="3415"/>
      <c r="CT671" s="3415"/>
      <c r="CU671" s="3415"/>
      <c r="CV671" s="3415"/>
      <c r="CW671" s="3416"/>
      <c r="CX671" s="3414"/>
      <c r="CY671" s="3415"/>
      <c r="CZ671" s="3415"/>
      <c r="DA671" s="3415"/>
      <c r="DB671" s="3415"/>
      <c r="DC671" s="3415"/>
      <c r="DD671" s="3415"/>
      <c r="DE671" s="3416"/>
      <c r="DF671" s="3416"/>
      <c r="DG671" s="3907" t="s">
        <v>718</v>
      </c>
      <c r="DH671" s="3656"/>
      <c r="DI671" s="3908"/>
      <c r="DJ671" s="3908" t="str">
        <f>IF(T671="","",T671)</f>
        <v>Наименование тарифа</v>
      </c>
      <c r="DK671" s="3908"/>
      <c r="DL671" s="3908"/>
    </row>
    <row s="20401" customFormat="1" customHeight="1" ht="21">
      <c r="A672" s="3896"/>
      <c r="B672" s="3896" t="s">
        <v>415</v>
      </c>
      <c r="C672" s="3896"/>
      <c r="D672" s="3896"/>
      <c r="E672" s="3897" t="s">
        <v>102</v>
      </c>
      <c r="F672" s="3898">
        <v>1</v>
      </c>
      <c r="G672" s="3896"/>
      <c r="H672" s="3896"/>
      <c r="I672" s="3896"/>
      <c r="J672" s="3896"/>
      <c r="K672" s="3896"/>
      <c r="L672" s="3899"/>
      <c r="M672" s="3900"/>
      <c r="N672" s="3900"/>
      <c r="O672" s="3900"/>
      <c r="P672" s="4211"/>
      <c r="Q672" s="3902"/>
      <c r="R672" s="3903"/>
      <c r="S672" s="3904" t="str">
        <f>INDEX(PT_DIFFERENTIATION_NUM_TER,MATCH(B672,PT_DIFFERENTIATION_TER_ID,0))</f>
        <v>3.1</v>
      </c>
      <c r="T672" s="4212" t="s">
        <v>719</v>
      </c>
      <c r="U672" s="3906"/>
      <c r="V672" s="3414"/>
      <c r="W672" s="3415"/>
      <c r="X672" s="3415"/>
      <c r="Y672" s="3415"/>
      <c r="Z672" s="3415"/>
      <c r="AA672" s="3415"/>
      <c r="AB672" s="3415"/>
      <c r="AC672" s="3416"/>
      <c r="AD672" s="3414" t="str">
        <f>INDEX(PT_DIFFERENTIATION_TER,MATCH(B672,PT_DIFFERENTIATION_TER_ID,0))</f>
        <v>Территория 1</v>
      </c>
      <c r="AE672" s="3415"/>
      <c r="AF672" s="3415"/>
      <c r="AG672" s="3415"/>
      <c r="AH672" s="3415"/>
      <c r="AI672" s="3415"/>
      <c r="AJ672" s="3415"/>
      <c r="AK672" s="3415"/>
      <c r="AL672" s="3414"/>
      <c r="AM672" s="3415"/>
      <c r="AN672" s="3415"/>
      <c r="AO672" s="3415"/>
      <c r="AP672" s="3415"/>
      <c r="AQ672" s="3415"/>
      <c r="AR672" s="3415"/>
      <c r="AS672" s="3416"/>
      <c r="AT672" s="3414"/>
      <c r="AU672" s="3415"/>
      <c r="AV672" s="3415"/>
      <c r="AW672" s="3415"/>
      <c r="AX672" s="3415"/>
      <c r="AY672" s="3415"/>
      <c r="AZ672" s="3415"/>
      <c r="BA672" s="3416"/>
      <c r="BB672" s="3414"/>
      <c r="BC672" s="3415"/>
      <c r="BD672" s="3415"/>
      <c r="BE672" s="3415"/>
      <c r="BF672" s="3415"/>
      <c r="BG672" s="3415"/>
      <c r="BH672" s="3415"/>
      <c r="BI672" s="3416"/>
      <c r="BJ672" s="3414"/>
      <c r="BK672" s="3415"/>
      <c r="BL672" s="3415"/>
      <c r="BM672" s="3415"/>
      <c r="BN672" s="3415"/>
      <c r="BO672" s="3415"/>
      <c r="BP672" s="3415"/>
      <c r="BQ672" s="3416"/>
      <c r="BR672" s="3414"/>
      <c r="BS672" s="3415"/>
      <c r="BT672" s="3415"/>
      <c r="BU672" s="3415"/>
      <c r="BV672" s="3415"/>
      <c r="BW672" s="3415"/>
      <c r="BX672" s="3415"/>
      <c r="BY672" s="3416"/>
      <c r="BZ672" s="3414"/>
      <c r="CA672" s="3415"/>
      <c r="CB672" s="3415"/>
      <c r="CC672" s="3415"/>
      <c r="CD672" s="3415"/>
      <c r="CE672" s="3415"/>
      <c r="CF672" s="3415"/>
      <c r="CG672" s="3416"/>
      <c r="CH672" s="3414"/>
      <c r="CI672" s="3415"/>
      <c r="CJ672" s="3415"/>
      <c r="CK672" s="3415"/>
      <c r="CL672" s="3415"/>
      <c r="CM672" s="3415"/>
      <c r="CN672" s="3415"/>
      <c r="CO672" s="3416"/>
      <c r="CP672" s="3414"/>
      <c r="CQ672" s="3415"/>
      <c r="CR672" s="3415"/>
      <c r="CS672" s="3415"/>
      <c r="CT672" s="3415"/>
      <c r="CU672" s="3415"/>
      <c r="CV672" s="3415"/>
      <c r="CW672" s="3416"/>
      <c r="CX672" s="3414"/>
      <c r="CY672" s="3415"/>
      <c r="CZ672" s="3415"/>
      <c r="DA672" s="3415"/>
      <c r="DB672" s="3415"/>
      <c r="DC672" s="3415"/>
      <c r="DD672" s="3415"/>
      <c r="DE672" s="3416"/>
      <c r="DF672" s="3416"/>
      <c r="DG672" s="3907" t="s">
        <v>720</v>
      </c>
      <c r="DH672" s="3656"/>
      <c r="DI672" s="3908"/>
      <c r="DJ672" s="3908" t="str">
        <f>IF(T672="","",T672)</f>
        <v>Территория действия тарифа</v>
      </c>
      <c r="DK672" s="3908"/>
      <c r="DL672" s="3908"/>
    </row>
    <row s="20402" customFormat="1" customHeight="1" ht="23.25">
      <c r="A673" s="3896"/>
      <c r="B673" s="3896"/>
      <c r="C673" s="3896" t="s">
        <v>416</v>
      </c>
      <c r="D673" s="3896"/>
      <c r="E673" s="3897" t="s">
        <v>102</v>
      </c>
      <c r="F673" s="3897"/>
      <c r="G673" s="3898">
        <v>1</v>
      </c>
      <c r="H673" s="3896"/>
      <c r="I673" s="3896"/>
      <c r="J673" s="3896"/>
      <c r="K673" s="3896"/>
      <c r="L673" s="3899"/>
      <c r="M673" s="3900"/>
      <c r="N673" s="3900"/>
      <c r="O673" s="3900"/>
      <c r="P673" s="3901"/>
      <c r="Q673" s="3902"/>
      <c r="R673" s="3903"/>
      <c r="S673" s="3904" t="str">
        <f>INDEX(PT_DIFFERENTIATION_NUM_CS,MATCH(C673,PT_DIFFERENTIATION_CS_ID,0))</f>
        <v>3.1.1</v>
      </c>
      <c r="T673" s="4214" t="s">
        <v>721</v>
      </c>
      <c r="U673" s="3906"/>
      <c r="V673" s="3414"/>
      <c r="W673" s="3415"/>
      <c r="X673" s="3415"/>
      <c r="Y673" s="3415"/>
      <c r="Z673" s="3415"/>
      <c r="AA673" s="3415"/>
      <c r="AB673" s="3415"/>
      <c r="AC673" s="3416"/>
      <c r="AD673" s="3414" t="str">
        <f>INDEX(PT_DIFFERENTIATION_CS,MATCH(C673,PT_DIFFERENTIATION_CS_ID,0))</f>
        <v>без дифференциации</v>
      </c>
      <c r="AE673" s="3415"/>
      <c r="AF673" s="3415"/>
      <c r="AG673" s="3415"/>
      <c r="AH673" s="3415"/>
      <c r="AI673" s="3415"/>
      <c r="AJ673" s="3415"/>
      <c r="AK673" s="3415"/>
      <c r="AL673" s="3414"/>
      <c r="AM673" s="3415"/>
      <c r="AN673" s="3415"/>
      <c r="AO673" s="3415"/>
      <c r="AP673" s="3415"/>
      <c r="AQ673" s="3415"/>
      <c r="AR673" s="3415"/>
      <c r="AS673" s="3416"/>
      <c r="AT673" s="3414"/>
      <c r="AU673" s="3415"/>
      <c r="AV673" s="3415"/>
      <c r="AW673" s="3415"/>
      <c r="AX673" s="3415"/>
      <c r="AY673" s="3415"/>
      <c r="AZ673" s="3415"/>
      <c r="BA673" s="3416"/>
      <c r="BB673" s="3414"/>
      <c r="BC673" s="3415"/>
      <c r="BD673" s="3415"/>
      <c r="BE673" s="3415"/>
      <c r="BF673" s="3415"/>
      <c r="BG673" s="3415"/>
      <c r="BH673" s="3415"/>
      <c r="BI673" s="3416"/>
      <c r="BJ673" s="3414"/>
      <c r="BK673" s="3415"/>
      <c r="BL673" s="3415"/>
      <c r="BM673" s="3415"/>
      <c r="BN673" s="3415"/>
      <c r="BO673" s="3415"/>
      <c r="BP673" s="3415"/>
      <c r="BQ673" s="3416"/>
      <c r="BR673" s="3414"/>
      <c r="BS673" s="3415"/>
      <c r="BT673" s="3415"/>
      <c r="BU673" s="3415"/>
      <c r="BV673" s="3415"/>
      <c r="BW673" s="3415"/>
      <c r="BX673" s="3415"/>
      <c r="BY673" s="3416"/>
      <c r="BZ673" s="3414"/>
      <c r="CA673" s="3415"/>
      <c r="CB673" s="3415"/>
      <c r="CC673" s="3415"/>
      <c r="CD673" s="3415"/>
      <c r="CE673" s="3415"/>
      <c r="CF673" s="3415"/>
      <c r="CG673" s="3416"/>
      <c r="CH673" s="3414"/>
      <c r="CI673" s="3415"/>
      <c r="CJ673" s="3415"/>
      <c r="CK673" s="3415"/>
      <c r="CL673" s="3415"/>
      <c r="CM673" s="3415"/>
      <c r="CN673" s="3415"/>
      <c r="CO673" s="3416"/>
      <c r="CP673" s="3414"/>
      <c r="CQ673" s="3415"/>
      <c r="CR673" s="3415"/>
      <c r="CS673" s="3415"/>
      <c r="CT673" s="3415"/>
      <c r="CU673" s="3415"/>
      <c r="CV673" s="3415"/>
      <c r="CW673" s="3416"/>
      <c r="CX673" s="3414"/>
      <c r="CY673" s="3415"/>
      <c r="CZ673" s="3415"/>
      <c r="DA673" s="3415"/>
      <c r="DB673" s="3415"/>
      <c r="DC673" s="3415"/>
      <c r="DD673" s="3415"/>
      <c r="DE673" s="3416"/>
      <c r="DF673" s="3416"/>
      <c r="DG673" s="3907" t="s">
        <v>722</v>
      </c>
      <c r="DH673" s="3656"/>
      <c r="DI673" s="3908"/>
      <c r="DJ673" s="3908" t="str">
        <f>IF(T673="","",T673)</f>
        <v>Наименование системы теплоснабжения </v>
      </c>
      <c r="DK673" s="3908"/>
      <c r="DL673" s="3908"/>
    </row>
    <row s="20403" customFormat="1" customHeight="1" ht="21">
      <c r="A674" s="3896"/>
      <c r="B674" s="3896"/>
      <c r="C674" s="3896"/>
      <c r="D674" s="3896" t="s">
        <v>417</v>
      </c>
      <c r="E674" s="3897" t="s">
        <v>102</v>
      </c>
      <c r="F674" s="3897"/>
      <c r="G674" s="3897"/>
      <c r="H674" s="3898">
        <v>1</v>
      </c>
      <c r="I674" s="3896"/>
      <c r="J674" s="3896"/>
      <c r="K674" s="3896"/>
      <c r="L674" s="3899"/>
      <c r="M674" s="3900"/>
      <c r="N674" s="3900"/>
      <c r="O674" s="3900"/>
      <c r="P674" s="3901"/>
      <c r="Q674" s="3902"/>
      <c r="R674" s="3903"/>
      <c r="S674" s="3904" t="str">
        <f>INDEX(PT_DIFFERENTIATION_NUM_IST_TE,MATCH(D674,PT_DIFFERENTIATION_IST_TE_ID,0))</f>
        <v>3.1.1.1</v>
      </c>
      <c r="T674" s="3905" t="s">
        <v>723</v>
      </c>
      <c r="U674" s="3906"/>
      <c r="V674" s="3414"/>
      <c r="W674" s="3415"/>
      <c r="X674" s="3415"/>
      <c r="Y674" s="3415"/>
      <c r="Z674" s="3415"/>
      <c r="AA674" s="3415"/>
      <c r="AB674" s="3415"/>
      <c r="AC674" s="3416"/>
      <c r="AD674" s="3414" t="str">
        <f>INDEX(PT_DIFFERENTIATION_IST_TE,MATCH(D674,PT_DIFFERENTIATION_IST_TE_ID,0))</f>
        <v>городской округ город-герой Мурманск (кроме р-на Росляково)</v>
      </c>
      <c r="AE674" s="3415"/>
      <c r="AF674" s="3415"/>
      <c r="AG674" s="3415"/>
      <c r="AH674" s="3415"/>
      <c r="AI674" s="3415"/>
      <c r="AJ674" s="3415"/>
      <c r="AK674" s="3415"/>
      <c r="AL674" s="3414"/>
      <c r="AM674" s="3415"/>
      <c r="AN674" s="3415"/>
      <c r="AO674" s="3415"/>
      <c r="AP674" s="3415"/>
      <c r="AQ674" s="3415"/>
      <c r="AR674" s="3415"/>
      <c r="AS674" s="3416"/>
      <c r="AT674" s="3414"/>
      <c r="AU674" s="3415"/>
      <c r="AV674" s="3415"/>
      <c r="AW674" s="3415"/>
      <c r="AX674" s="3415"/>
      <c r="AY674" s="3415"/>
      <c r="AZ674" s="3415"/>
      <c r="BA674" s="3416"/>
      <c r="BB674" s="3414"/>
      <c r="BC674" s="3415"/>
      <c r="BD674" s="3415"/>
      <c r="BE674" s="3415"/>
      <c r="BF674" s="3415"/>
      <c r="BG674" s="3415"/>
      <c r="BH674" s="3415"/>
      <c r="BI674" s="3416"/>
      <c r="BJ674" s="3414"/>
      <c r="BK674" s="3415"/>
      <c r="BL674" s="3415"/>
      <c r="BM674" s="3415"/>
      <c r="BN674" s="3415"/>
      <c r="BO674" s="3415"/>
      <c r="BP674" s="3415"/>
      <c r="BQ674" s="3416"/>
      <c r="BR674" s="3414"/>
      <c r="BS674" s="3415"/>
      <c r="BT674" s="3415"/>
      <c r="BU674" s="3415"/>
      <c r="BV674" s="3415"/>
      <c r="BW674" s="3415"/>
      <c r="BX674" s="3415"/>
      <c r="BY674" s="3416"/>
      <c r="BZ674" s="3414"/>
      <c r="CA674" s="3415"/>
      <c r="CB674" s="3415"/>
      <c r="CC674" s="3415"/>
      <c r="CD674" s="3415"/>
      <c r="CE674" s="3415"/>
      <c r="CF674" s="3415"/>
      <c r="CG674" s="3416"/>
      <c r="CH674" s="3414"/>
      <c r="CI674" s="3415"/>
      <c r="CJ674" s="3415"/>
      <c r="CK674" s="3415"/>
      <c r="CL674" s="3415"/>
      <c r="CM674" s="3415"/>
      <c r="CN674" s="3415"/>
      <c r="CO674" s="3416"/>
      <c r="CP674" s="3414"/>
      <c r="CQ674" s="3415"/>
      <c r="CR674" s="3415"/>
      <c r="CS674" s="3415"/>
      <c r="CT674" s="3415"/>
      <c r="CU674" s="3415"/>
      <c r="CV674" s="3415"/>
      <c r="CW674" s="3416"/>
      <c r="CX674" s="3414"/>
      <c r="CY674" s="3415"/>
      <c r="CZ674" s="3415"/>
      <c r="DA674" s="3415"/>
      <c r="DB674" s="3415"/>
      <c r="DC674" s="3415"/>
      <c r="DD674" s="3415"/>
      <c r="DE674" s="3416"/>
      <c r="DF674" s="3416"/>
      <c r="DG674" s="3907" t="s">
        <v>724</v>
      </c>
      <c r="DH674" s="3656"/>
      <c r="DI674" s="3908"/>
      <c r="DJ674" s="3908" t="str">
        <f>IF(T674="","",T674)</f>
        <v>Источник тепловой энергии  </v>
      </c>
      <c r="DK674" s="3908"/>
      <c r="DL674" s="3908"/>
    </row>
    <row s="20404" customFormat="1" customHeight="1" ht="47.25">
      <c r="A675" s="3896"/>
      <c r="B675" s="3896"/>
      <c r="C675" s="3896"/>
      <c r="D675" s="3896"/>
      <c r="E675" s="3897" t="s">
        <v>102</v>
      </c>
      <c r="F675" s="3897"/>
      <c r="G675" s="3897"/>
      <c r="H675" s="3897"/>
      <c r="I675" s="3910" t="str">
        <f>S674&amp;".1"</f>
        <v>3.1.1.1.1</v>
      </c>
      <c r="J675" s="3896"/>
      <c r="K675" s="3896"/>
      <c r="L675" s="3899" t="s">
        <v>725</v>
      </c>
      <c r="M675" s="3647"/>
      <c r="N675" s="3911"/>
      <c r="O675" s="3911"/>
      <c r="P675" s="3912">
        <v>1</v>
      </c>
      <c r="Q675" s="3912"/>
      <c r="R675" s="3913"/>
      <c r="S675" s="3904" t="str">
        <f>$I675</f>
        <v>3.1.1.1.1</v>
      </c>
      <c r="T675" s="3914" t="s">
        <v>726</v>
      </c>
      <c r="U675" s="3906"/>
      <c r="V675" s="3419"/>
      <c r="W675" s="3420"/>
      <c r="X675" s="3420"/>
      <c r="Y675" s="3420"/>
      <c r="Z675" s="3420"/>
      <c r="AA675" s="3420"/>
      <c r="AB675" s="3420"/>
      <c r="AC675" s="3421"/>
      <c r="AD675" s="3419" t="s">
        <v>768</v>
      </c>
      <c r="AE675" s="3420"/>
      <c r="AF675" s="3420"/>
      <c r="AG675" s="3420"/>
      <c r="AH675" s="3420"/>
      <c r="AI675" s="3420"/>
      <c r="AJ675" s="3420"/>
      <c r="AK675" s="3420"/>
      <c r="AL675" s="3419"/>
      <c r="AM675" s="3420"/>
      <c r="AN675" s="3420"/>
      <c r="AO675" s="3420"/>
      <c r="AP675" s="3420"/>
      <c r="AQ675" s="3420"/>
      <c r="AR675" s="3420"/>
      <c r="AS675" s="3421"/>
      <c r="AT675" s="3419"/>
      <c r="AU675" s="3420"/>
      <c r="AV675" s="3420"/>
      <c r="AW675" s="3420"/>
      <c r="AX675" s="3420"/>
      <c r="AY675" s="3420"/>
      <c r="AZ675" s="3420"/>
      <c r="BA675" s="3421"/>
      <c r="BB675" s="3419"/>
      <c r="BC675" s="3420"/>
      <c r="BD675" s="3420"/>
      <c r="BE675" s="3420"/>
      <c r="BF675" s="3420"/>
      <c r="BG675" s="3420"/>
      <c r="BH675" s="3420"/>
      <c r="BI675" s="3421"/>
      <c r="BJ675" s="3419"/>
      <c r="BK675" s="3420"/>
      <c r="BL675" s="3420"/>
      <c r="BM675" s="3420"/>
      <c r="BN675" s="3420"/>
      <c r="BO675" s="3420"/>
      <c r="BP675" s="3420"/>
      <c r="BQ675" s="3421"/>
      <c r="BR675" s="3419"/>
      <c r="BS675" s="3420"/>
      <c r="BT675" s="3420"/>
      <c r="BU675" s="3420"/>
      <c r="BV675" s="3420"/>
      <c r="BW675" s="3420"/>
      <c r="BX675" s="3420"/>
      <c r="BY675" s="3421"/>
      <c r="BZ675" s="3419"/>
      <c r="CA675" s="3420"/>
      <c r="CB675" s="3420"/>
      <c r="CC675" s="3420"/>
      <c r="CD675" s="3420"/>
      <c r="CE675" s="3420"/>
      <c r="CF675" s="3420"/>
      <c r="CG675" s="3421"/>
      <c r="CH675" s="3419"/>
      <c r="CI675" s="3420"/>
      <c r="CJ675" s="3420"/>
      <c r="CK675" s="3420"/>
      <c r="CL675" s="3420"/>
      <c r="CM675" s="3420"/>
      <c r="CN675" s="3420"/>
      <c r="CO675" s="3421"/>
      <c r="CP675" s="3419"/>
      <c r="CQ675" s="3420"/>
      <c r="CR675" s="3420"/>
      <c r="CS675" s="3420"/>
      <c r="CT675" s="3420"/>
      <c r="CU675" s="3420"/>
      <c r="CV675" s="3420"/>
      <c r="CW675" s="3421"/>
      <c r="CX675" s="3419"/>
      <c r="CY675" s="3420"/>
      <c r="CZ675" s="3420"/>
      <c r="DA675" s="3420"/>
      <c r="DB675" s="3420"/>
      <c r="DC675" s="3420"/>
      <c r="DD675" s="3420"/>
      <c r="DE675" s="3421"/>
      <c r="DF675" s="3421"/>
      <c r="DG675" s="3907" t="s">
        <v>727</v>
      </c>
      <c r="DH675" s="3656"/>
      <c r="DI675" s="3908"/>
      <c r="DJ675" s="3908" t="str">
        <f>IF(T675="","",T675)</f>
        <v>Схема подключения теплопотребляющей установки к коллектору источника тепловой энергии</v>
      </c>
      <c r="DK675" s="3908"/>
      <c r="DL675" s="3908"/>
    </row>
    <row s="20405" customFormat="1" customHeight="1" ht="21">
      <c r="A676" s="3896"/>
      <c r="B676" s="3896"/>
      <c r="C676" s="3896"/>
      <c r="D676" s="3896"/>
      <c r="E676" s="3897" t="s">
        <v>102</v>
      </c>
      <c r="F676" s="3897"/>
      <c r="G676" s="3897"/>
      <c r="H676" s="3897"/>
      <c r="I676" s="3916"/>
      <c r="J676" s="3910" t="str">
        <f>I675&amp;".1"</f>
        <v>3.1.1.1.1.1</v>
      </c>
      <c r="K676" s="3896"/>
      <c r="L676" s="3899" t="s">
        <v>728</v>
      </c>
      <c r="M676" s="3647"/>
      <c r="N676" s="3647"/>
      <c r="O676" s="3911"/>
      <c r="P676" s="3912"/>
      <c r="Q676" s="3912">
        <v>1</v>
      </c>
      <c r="R676" s="3917"/>
      <c r="S676" s="3904" t="str">
        <f>$J676</f>
        <v>3.1.1.1.1.1</v>
      </c>
      <c r="T676" s="3918" t="s">
        <v>729</v>
      </c>
      <c r="U676" s="3906"/>
      <c r="V676" s="3419"/>
      <c r="W676" s="3420"/>
      <c r="X676" s="3420"/>
      <c r="Y676" s="3420"/>
      <c r="Z676" s="3420"/>
      <c r="AA676" s="3420"/>
      <c r="AB676" s="3420"/>
      <c r="AC676" s="3421"/>
      <c r="AD676" s="3419" t="s">
        <v>769</v>
      </c>
      <c r="AE676" s="3420"/>
      <c r="AF676" s="3420"/>
      <c r="AG676" s="3420"/>
      <c r="AH676" s="3420"/>
      <c r="AI676" s="3420"/>
      <c r="AJ676" s="3420"/>
      <c r="AK676" s="3420"/>
      <c r="AL676" s="3419"/>
      <c r="AM676" s="3420"/>
      <c r="AN676" s="3420"/>
      <c r="AO676" s="3420"/>
      <c r="AP676" s="3420"/>
      <c r="AQ676" s="3420"/>
      <c r="AR676" s="3420"/>
      <c r="AS676" s="3421"/>
      <c r="AT676" s="3419"/>
      <c r="AU676" s="3420"/>
      <c r="AV676" s="3420"/>
      <c r="AW676" s="3420"/>
      <c r="AX676" s="3420"/>
      <c r="AY676" s="3420"/>
      <c r="AZ676" s="3420"/>
      <c r="BA676" s="3421"/>
      <c r="BB676" s="3419"/>
      <c r="BC676" s="3420"/>
      <c r="BD676" s="3420"/>
      <c r="BE676" s="3420"/>
      <c r="BF676" s="3420"/>
      <c r="BG676" s="3420"/>
      <c r="BH676" s="3420"/>
      <c r="BI676" s="3421"/>
      <c r="BJ676" s="3419"/>
      <c r="BK676" s="3420"/>
      <c r="BL676" s="3420"/>
      <c r="BM676" s="3420"/>
      <c r="BN676" s="3420"/>
      <c r="BO676" s="3420"/>
      <c r="BP676" s="3420"/>
      <c r="BQ676" s="3421"/>
      <c r="BR676" s="3419"/>
      <c r="BS676" s="3420"/>
      <c r="BT676" s="3420"/>
      <c r="BU676" s="3420"/>
      <c r="BV676" s="3420"/>
      <c r="BW676" s="3420"/>
      <c r="BX676" s="3420"/>
      <c r="BY676" s="3421"/>
      <c r="BZ676" s="3419"/>
      <c r="CA676" s="3420"/>
      <c r="CB676" s="3420"/>
      <c r="CC676" s="3420"/>
      <c r="CD676" s="3420"/>
      <c r="CE676" s="3420"/>
      <c r="CF676" s="3420"/>
      <c r="CG676" s="3421"/>
      <c r="CH676" s="3419"/>
      <c r="CI676" s="3420"/>
      <c r="CJ676" s="3420"/>
      <c r="CK676" s="3420"/>
      <c r="CL676" s="3420"/>
      <c r="CM676" s="3420"/>
      <c r="CN676" s="3420"/>
      <c r="CO676" s="3421"/>
      <c r="CP676" s="3419"/>
      <c r="CQ676" s="3420"/>
      <c r="CR676" s="3420"/>
      <c r="CS676" s="3420"/>
      <c r="CT676" s="3420"/>
      <c r="CU676" s="3420"/>
      <c r="CV676" s="3420"/>
      <c r="CW676" s="3421"/>
      <c r="CX676" s="3419"/>
      <c r="CY676" s="3420"/>
      <c r="CZ676" s="3420"/>
      <c r="DA676" s="3420"/>
      <c r="DB676" s="3420"/>
      <c r="DC676" s="3420"/>
      <c r="DD676" s="3420"/>
      <c r="DE676" s="3421"/>
      <c r="DF676" s="3421"/>
      <c r="DG676" s="3907" t="s">
        <v>730</v>
      </c>
      <c r="DH676" s="3656"/>
      <c r="DI676" s="3908"/>
      <c r="DJ676" s="3908" t="str">
        <f>IF(T676="","",T676)</f>
        <v>Группа потребителей</v>
      </c>
      <c r="DK676" s="3908"/>
      <c r="DL676" s="3908"/>
    </row>
    <row s="20406" customFormat="1" customHeight="1" ht="21">
      <c r="A677" s="3896"/>
      <c r="B677" s="3896"/>
      <c r="C677" s="3896"/>
      <c r="D677" s="3896"/>
      <c r="E677" s="3897" t="s">
        <v>102</v>
      </c>
      <c r="F677" s="3897"/>
      <c r="G677" s="3897"/>
      <c r="H677" s="3897"/>
      <c r="I677" s="3916"/>
      <c r="J677" s="3916"/>
      <c r="K677" s="3910" t="str">
        <f>J676&amp;".1"</f>
        <v>3.1.1.1.1.1.1</v>
      </c>
      <c r="L677" s="3899" t="s">
        <v>731</v>
      </c>
      <c r="M677" s="3647"/>
      <c r="N677" s="3647"/>
      <c r="O677" s="3647"/>
      <c r="P677" s="3912"/>
      <c r="Q677" s="3912"/>
      <c r="R677" s="3917">
        <v>1</v>
      </c>
      <c r="S677" s="3904" t="str">
        <f>$K677</f>
        <v>3.1.1.1.1.1.1</v>
      </c>
      <c r="T677" s="3920" t="s">
        <v>770</v>
      </c>
      <c r="U677" s="3906"/>
      <c r="V677" s="3422"/>
      <c r="W677" s="3423"/>
      <c r="X677" s="3422"/>
      <c r="Y677" s="3424"/>
      <c r="Z677" s="3425"/>
      <c r="AA677" s="2871" t="s">
        <v>61</v>
      </c>
      <c r="AB677" s="3425"/>
      <c r="AC677" s="2871" t="s">
        <v>61</v>
      </c>
      <c r="AD677" s="3422">
        <v>3165.42</v>
      </c>
      <c r="AE677" s="3423"/>
      <c r="AF677" s="3422"/>
      <c r="AG677" s="3424"/>
      <c r="AH677" s="3425">
        <v>45292</v>
      </c>
      <c r="AI677" s="2871" t="s">
        <v>61</v>
      </c>
      <c r="AJ677" s="3425">
        <v>45473</v>
      </c>
      <c r="AK677" s="2871" t="s">
        <v>61</v>
      </c>
      <c r="AL677" s="3422">
        <v>8344.31</v>
      </c>
      <c r="AM677" s="3423"/>
      <c r="AN677" s="3422"/>
      <c r="AO677" s="3424"/>
      <c r="AP677" s="3425">
        <v>45474</v>
      </c>
      <c r="AQ677" s="2871" t="s">
        <v>61</v>
      </c>
      <c r="AR677" s="3425">
        <v>45657</v>
      </c>
      <c r="AS677" s="2871" t="s">
        <v>61</v>
      </c>
      <c r="AT677" s="3422">
        <v>5407.73</v>
      </c>
      <c r="AU677" s="3423"/>
      <c r="AV677" s="3422"/>
      <c r="AW677" s="3424"/>
      <c r="AX677" s="3425">
        <v>45658</v>
      </c>
      <c r="AY677" s="2871" t="s">
        <v>61</v>
      </c>
      <c r="AZ677" s="3425">
        <v>45838</v>
      </c>
      <c r="BA677" s="2871" t="s">
        <v>61</v>
      </c>
      <c r="BB677" s="3422">
        <v>5407.73</v>
      </c>
      <c r="BC677" s="3423"/>
      <c r="BD677" s="3422"/>
      <c r="BE677" s="3424"/>
      <c r="BF677" s="3425">
        <v>45839</v>
      </c>
      <c r="BG677" s="2871" t="s">
        <v>61</v>
      </c>
      <c r="BH677" s="3425">
        <v>46022</v>
      </c>
      <c r="BI677" s="2871" t="s">
        <v>61</v>
      </c>
      <c r="BJ677" s="3422">
        <v>5407.73</v>
      </c>
      <c r="BK677" s="3423"/>
      <c r="BL677" s="3422"/>
      <c r="BM677" s="3424"/>
      <c r="BN677" s="3425">
        <v>46023</v>
      </c>
      <c r="BO677" s="2871" t="s">
        <v>61</v>
      </c>
      <c r="BP677" s="3425">
        <v>46203</v>
      </c>
      <c r="BQ677" s="2871" t="s">
        <v>61</v>
      </c>
      <c r="BR677" s="3422">
        <v>5694.76</v>
      </c>
      <c r="BS677" s="3423"/>
      <c r="BT677" s="3422"/>
      <c r="BU677" s="3424"/>
      <c r="BV677" s="3425">
        <v>46204</v>
      </c>
      <c r="BW677" s="2871" t="s">
        <v>61</v>
      </c>
      <c r="BX677" s="3425">
        <v>46387</v>
      </c>
      <c r="BY677" s="2871" t="s">
        <v>61</v>
      </c>
      <c r="BZ677" s="3422">
        <v>5674.41</v>
      </c>
      <c r="CA677" s="3423"/>
      <c r="CB677" s="3422"/>
      <c r="CC677" s="3424"/>
      <c r="CD677" s="3425">
        <v>46388</v>
      </c>
      <c r="CE677" s="2871" t="s">
        <v>61</v>
      </c>
      <c r="CF677" s="3425">
        <v>46568</v>
      </c>
      <c r="CG677" s="2871" t="s">
        <v>61</v>
      </c>
      <c r="CH677" s="3422">
        <v>5674.41</v>
      </c>
      <c r="CI677" s="3423"/>
      <c r="CJ677" s="3422"/>
      <c r="CK677" s="3424"/>
      <c r="CL677" s="3425">
        <v>46569</v>
      </c>
      <c r="CM677" s="2871" t="s">
        <v>61</v>
      </c>
      <c r="CN677" s="3425">
        <v>46752</v>
      </c>
      <c r="CO677" s="2871" t="s">
        <v>61</v>
      </c>
      <c r="CP677" s="3422">
        <v>5674.41</v>
      </c>
      <c r="CQ677" s="3423"/>
      <c r="CR677" s="3422"/>
      <c r="CS677" s="3424"/>
      <c r="CT677" s="3425">
        <v>46753</v>
      </c>
      <c r="CU677" s="2871" t="s">
        <v>61</v>
      </c>
      <c r="CV677" s="3425">
        <v>46934</v>
      </c>
      <c r="CW677" s="2871" t="s">
        <v>61</v>
      </c>
      <c r="CX677" s="3422">
        <v>6004.74</v>
      </c>
      <c r="CY677" s="3423"/>
      <c r="CZ677" s="3422"/>
      <c r="DA677" s="3424"/>
      <c r="DB677" s="3425">
        <v>46935</v>
      </c>
      <c r="DC677" s="2871" t="s">
        <v>61</v>
      </c>
      <c r="DD677" s="3425">
        <v>47118</v>
      </c>
      <c r="DE677" s="2871" t="s">
        <v>61</v>
      </c>
      <c r="DF677" s="3423"/>
      <c r="DG677" s="3921" t="s">
        <v>732</v>
      </c>
      <c r="DH677" s="3656">
        <f>STRCHECKDATE(V678:DF678)</f>
      </c>
      <c r="DI677" s="3908"/>
      <c r="DJ677" s="3908" t="str">
        <f>IF(T677="","",T677)</f>
        <v>вода</v>
      </c>
      <c r="DK677" s="3908"/>
      <c r="DL677" s="3908"/>
    </row>
    <row s="20407" customFormat="1" customHeight="1" ht="0.75">
      <c r="A678" s="3896"/>
      <c r="B678" s="3896"/>
      <c r="C678" s="3896"/>
      <c r="D678" s="3896"/>
      <c r="E678" s="3897" t="s">
        <v>102</v>
      </c>
      <c r="F678" s="3897"/>
      <c r="G678" s="3897"/>
      <c r="H678" s="3897"/>
      <c r="I678" s="3916"/>
      <c r="J678" s="3916"/>
      <c r="K678" s="3910"/>
      <c r="L678" s="3899"/>
      <c r="M678" s="3647"/>
      <c r="N678" s="3647"/>
      <c r="O678" s="3647"/>
      <c r="P678" s="3912"/>
      <c r="Q678" s="3912"/>
      <c r="R678" s="3917"/>
      <c r="S678" s="3923"/>
      <c r="T678" s="3906"/>
      <c r="U678" s="3906"/>
      <c r="V678" s="3423"/>
      <c r="W678" s="3423"/>
      <c r="X678" s="3423"/>
      <c r="Y678" s="3427" t="str">
        <f>Z677&amp;"-"&amp;AB677</f>
        <v>-</v>
      </c>
      <c r="Z678" s="3428"/>
      <c r="AA678" s="2871"/>
      <c r="AB678" s="3428"/>
      <c r="AC678" s="2871"/>
      <c r="AD678" s="3423"/>
      <c r="AE678" s="3423"/>
      <c r="AF678" s="3423"/>
      <c r="AG678" s="3427" t="str">
        <f>AH677&amp;"-"&amp;AJ677</f>
        <v>45292-45473</v>
      </c>
      <c r="AH678" s="3428"/>
      <c r="AI678" s="2871"/>
      <c r="AJ678" s="3428"/>
      <c r="AK678" s="2871"/>
      <c r="AL678" s="3423"/>
      <c r="AM678" s="3423"/>
      <c r="AN678" s="3423"/>
      <c r="AO678" s="3427" t="str">
        <f>AP677&amp;"-"&amp;AR677</f>
        <v>45474-45657</v>
      </c>
      <c r="AP678" s="3428"/>
      <c r="AQ678" s="2871"/>
      <c r="AR678" s="3428"/>
      <c r="AS678" s="2871"/>
      <c r="AT678" s="3423"/>
      <c r="AU678" s="3423"/>
      <c r="AV678" s="3423"/>
      <c r="AW678" s="3427" t="str">
        <f>AX677&amp;"-"&amp;AZ677</f>
        <v>45658-45838</v>
      </c>
      <c r="AX678" s="3428"/>
      <c r="AY678" s="2871"/>
      <c r="AZ678" s="3428"/>
      <c r="BA678" s="2871"/>
      <c r="BB678" s="3423"/>
      <c r="BC678" s="3423"/>
      <c r="BD678" s="3423"/>
      <c r="BE678" s="3427" t="str">
        <f>BF677&amp;"-"&amp;BH677</f>
        <v>45839-46022</v>
      </c>
      <c r="BF678" s="3428"/>
      <c r="BG678" s="2871"/>
      <c r="BH678" s="3428"/>
      <c r="BI678" s="2871"/>
      <c r="BJ678" s="3423"/>
      <c r="BK678" s="3423"/>
      <c r="BL678" s="3423"/>
      <c r="BM678" s="3427" t="str">
        <f>BN677&amp;"-"&amp;BP677</f>
        <v>46023-46203</v>
      </c>
      <c r="BN678" s="3428"/>
      <c r="BO678" s="2871"/>
      <c r="BP678" s="3428"/>
      <c r="BQ678" s="2871"/>
      <c r="BR678" s="3423"/>
      <c r="BS678" s="3423"/>
      <c r="BT678" s="3423"/>
      <c r="BU678" s="3427" t="str">
        <f>BV677&amp;"-"&amp;BX677</f>
        <v>46204-46387</v>
      </c>
      <c r="BV678" s="3428"/>
      <c r="BW678" s="2871"/>
      <c r="BX678" s="3428"/>
      <c r="BY678" s="2871"/>
      <c r="BZ678" s="3423"/>
      <c r="CA678" s="3423"/>
      <c r="CB678" s="3423"/>
      <c r="CC678" s="3427" t="str">
        <f>CD677&amp;"-"&amp;CF677</f>
        <v>46388-46568</v>
      </c>
      <c r="CD678" s="3428"/>
      <c r="CE678" s="2871"/>
      <c r="CF678" s="3428"/>
      <c r="CG678" s="2871"/>
      <c r="CH678" s="3423"/>
      <c r="CI678" s="3423"/>
      <c r="CJ678" s="3423"/>
      <c r="CK678" s="3427" t="str">
        <f>CL677&amp;"-"&amp;CN677</f>
        <v>46569-46752</v>
      </c>
      <c r="CL678" s="3428"/>
      <c r="CM678" s="2871"/>
      <c r="CN678" s="3428"/>
      <c r="CO678" s="2871"/>
      <c r="CP678" s="3423"/>
      <c r="CQ678" s="3423"/>
      <c r="CR678" s="3423"/>
      <c r="CS678" s="3427" t="str">
        <f>CT677&amp;"-"&amp;CV677</f>
        <v>46753-46934</v>
      </c>
      <c r="CT678" s="3428"/>
      <c r="CU678" s="2871"/>
      <c r="CV678" s="3428"/>
      <c r="CW678" s="2871"/>
      <c r="CX678" s="3423"/>
      <c r="CY678" s="3423"/>
      <c r="CZ678" s="3423"/>
      <c r="DA678" s="3427" t="str">
        <f>DB677&amp;"-"&amp;DD677</f>
        <v>46935-47118</v>
      </c>
      <c r="DB678" s="3428"/>
      <c r="DC678" s="2871"/>
      <c r="DD678" s="3428"/>
      <c r="DE678" s="2871"/>
      <c r="DF678" s="3423"/>
      <c r="DG678" s="3924"/>
      <c r="DH678" s="3656"/>
      <c r="DI678" s="3908"/>
      <c r="DJ678" s="3908" t="str">
        <f>IF(T678="","",T678)</f>
        <v/>
      </c>
      <c r="DK678" s="3908"/>
      <c r="DL678" s="3908"/>
    </row>
    <row s="20408" customFormat="1" customHeight="1" ht="15">
      <c r="A679" s="3896"/>
      <c r="B679" s="3896"/>
      <c r="C679" s="3896"/>
      <c r="D679" s="3896"/>
      <c r="E679" s="3897" t="s">
        <v>102</v>
      </c>
      <c r="F679" s="3897"/>
      <c r="G679" s="3897"/>
      <c r="H679" s="3897"/>
      <c r="I679" s="3916"/>
      <c r="J679" s="3910"/>
      <c r="K679" s="3896"/>
      <c r="L679" s="3899"/>
      <c r="M679" s="3647"/>
      <c r="N679" s="3647"/>
      <c r="O679" s="3911"/>
      <c r="P679" s="3912"/>
      <c r="Q679" s="3912"/>
      <c r="R679" s="3913"/>
      <c r="S679" s="20409"/>
      <c r="T679" s="20410" t="s">
        <v>733</v>
      </c>
      <c r="U679" s="20411"/>
      <c r="V679" s="20412"/>
      <c r="W679" s="20413"/>
      <c r="X679" s="20414"/>
      <c r="Y679" s="20415"/>
      <c r="Z679" s="20416"/>
      <c r="AA679" s="20417"/>
      <c r="AB679" s="20418"/>
      <c r="AC679" s="20419"/>
      <c r="AD679" s="20420"/>
      <c r="AE679" s="20421"/>
      <c r="AF679" s="20422"/>
      <c r="AG679" s="20423"/>
      <c r="AH679" s="20424"/>
      <c r="AI679" s="20425"/>
      <c r="AJ679" s="20426"/>
      <c r="AK679" s="20427"/>
      <c r="AL679" s="20428"/>
      <c r="AM679" s="20429"/>
      <c r="AN679" s="20430"/>
      <c r="AO679" s="20431"/>
      <c r="AP679" s="20432"/>
      <c r="AQ679" s="20433"/>
      <c r="AR679" s="20434"/>
      <c r="AS679" s="20435"/>
      <c r="AT679" s="20436"/>
      <c r="AU679" s="20437"/>
      <c r="AV679" s="20438"/>
      <c r="AW679" s="20439"/>
      <c r="AX679" s="20440"/>
      <c r="AY679" s="20441"/>
      <c r="AZ679" s="20442"/>
      <c r="BA679" s="20443"/>
      <c r="BB679" s="20444"/>
      <c r="BC679" s="20445"/>
      <c r="BD679" s="20446"/>
      <c r="BE679" s="20447"/>
      <c r="BF679" s="20448"/>
      <c r="BG679" s="20449"/>
      <c r="BH679" s="20450"/>
      <c r="BI679" s="20451"/>
      <c r="BJ679" s="20452"/>
      <c r="BK679" s="20453"/>
      <c r="BL679" s="20454"/>
      <c r="BM679" s="20455"/>
      <c r="BN679" s="20456"/>
      <c r="BO679" s="20457"/>
      <c r="BP679" s="20458"/>
      <c r="BQ679" s="20459"/>
      <c r="BR679" s="20460"/>
      <c r="BS679" s="20461"/>
      <c r="BT679" s="20462"/>
      <c r="BU679" s="20463"/>
      <c r="BV679" s="20464"/>
      <c r="BW679" s="20465"/>
      <c r="BX679" s="20466"/>
      <c r="BY679" s="20467"/>
      <c r="BZ679" s="20468"/>
      <c r="CA679" s="20469"/>
      <c r="CB679" s="20470"/>
      <c r="CC679" s="20471"/>
      <c r="CD679" s="20472"/>
      <c r="CE679" s="20473"/>
      <c r="CF679" s="20474"/>
      <c r="CG679" s="20475"/>
      <c r="CH679" s="20476"/>
      <c r="CI679" s="20477"/>
      <c r="CJ679" s="20478"/>
      <c r="CK679" s="20479"/>
      <c r="CL679" s="20480"/>
      <c r="CM679" s="20481"/>
      <c r="CN679" s="20482"/>
      <c r="CO679" s="20483"/>
      <c r="CP679" s="20484"/>
      <c r="CQ679" s="20485"/>
      <c r="CR679" s="20486"/>
      <c r="CS679" s="20487"/>
      <c r="CT679" s="20488"/>
      <c r="CU679" s="20489"/>
      <c r="CV679" s="20490"/>
      <c r="CW679" s="20491"/>
      <c r="CX679" s="20492"/>
      <c r="CY679" s="20493"/>
      <c r="CZ679" s="20494"/>
      <c r="DA679" s="20495"/>
      <c r="DB679" s="20496"/>
      <c r="DC679" s="20497"/>
      <c r="DD679" s="20498"/>
      <c r="DE679" s="20499"/>
      <c r="DF679" s="20500"/>
      <c r="DG679" s="4018"/>
      <c r="DH679" s="3656"/>
      <c r="DI679" s="3908"/>
      <c r="DJ679" s="3908" t="str">
        <f>IF(T679="","",T679)</f>
        <v>Добавить вид теплоносителя (параметры теплоносителя)</v>
      </c>
      <c r="DK679" s="3908"/>
      <c r="DL679" s="3908"/>
    </row>
    <row s="20501" customFormat="1" customHeight="1" ht="15">
      <c r="A680" s="3896"/>
      <c r="B680" s="3896"/>
      <c r="C680" s="3896"/>
      <c r="D680" s="3896"/>
      <c r="E680" s="3897" t="s">
        <v>102</v>
      </c>
      <c r="F680" s="3897"/>
      <c r="G680" s="3897"/>
      <c r="H680" s="3897"/>
      <c r="I680" s="3910"/>
      <c r="J680" s="3896"/>
      <c r="K680" s="3896"/>
      <c r="L680" s="3899"/>
      <c r="M680" s="3647"/>
      <c r="N680" s="3911"/>
      <c r="O680" s="3911"/>
      <c r="P680" s="3912"/>
      <c r="Q680" s="3912"/>
      <c r="R680" s="3913"/>
      <c r="S680" s="20502"/>
      <c r="T680" s="20503" t="s">
        <v>734</v>
      </c>
      <c r="U680" s="20504"/>
      <c r="V680" s="20505"/>
      <c r="W680" s="20506"/>
      <c r="X680" s="20507"/>
      <c r="Y680" s="20508"/>
      <c r="Z680" s="20509"/>
      <c r="AA680" s="20510"/>
      <c r="AB680" s="20511"/>
      <c r="AC680" s="20512"/>
      <c r="AD680" s="20513"/>
      <c r="AE680" s="20514"/>
      <c r="AF680" s="20515"/>
      <c r="AG680" s="20516"/>
      <c r="AH680" s="20517"/>
      <c r="AI680" s="20518"/>
      <c r="AJ680" s="20519"/>
      <c r="AK680" s="20520"/>
      <c r="AL680" s="20521"/>
      <c r="AM680" s="20522"/>
      <c r="AN680" s="20523"/>
      <c r="AO680" s="20524"/>
      <c r="AP680" s="20525"/>
      <c r="AQ680" s="20526"/>
      <c r="AR680" s="20527"/>
      <c r="AS680" s="20528"/>
      <c r="AT680" s="20529"/>
      <c r="AU680" s="20530"/>
      <c r="AV680" s="20531"/>
      <c r="AW680" s="20532"/>
      <c r="AX680" s="20533"/>
      <c r="AY680" s="20534"/>
      <c r="AZ680" s="20535"/>
      <c r="BA680" s="20536"/>
      <c r="BB680" s="20537"/>
      <c r="BC680" s="20538"/>
      <c r="BD680" s="20539"/>
      <c r="BE680" s="20540"/>
      <c r="BF680" s="20541"/>
      <c r="BG680" s="20542"/>
      <c r="BH680" s="20543"/>
      <c r="BI680" s="20544"/>
      <c r="BJ680" s="20545"/>
      <c r="BK680" s="20546"/>
      <c r="BL680" s="20547"/>
      <c r="BM680" s="20548"/>
      <c r="BN680" s="20549"/>
      <c r="BO680" s="20550"/>
      <c r="BP680" s="20551"/>
      <c r="BQ680" s="20552"/>
      <c r="BR680" s="20553"/>
      <c r="BS680" s="20554"/>
      <c r="BT680" s="20555"/>
      <c r="BU680" s="20556"/>
      <c r="BV680" s="20557"/>
      <c r="BW680" s="20558"/>
      <c r="BX680" s="20559"/>
      <c r="BY680" s="20560"/>
      <c r="BZ680" s="20561"/>
      <c r="CA680" s="20562"/>
      <c r="CB680" s="20563"/>
      <c r="CC680" s="20564"/>
      <c r="CD680" s="20565"/>
      <c r="CE680" s="20566"/>
      <c r="CF680" s="20567"/>
      <c r="CG680" s="20568"/>
      <c r="CH680" s="20569"/>
      <c r="CI680" s="20570"/>
      <c r="CJ680" s="20571"/>
      <c r="CK680" s="20572"/>
      <c r="CL680" s="20573"/>
      <c r="CM680" s="20574"/>
      <c r="CN680" s="20575"/>
      <c r="CO680" s="20576"/>
      <c r="CP680" s="20577"/>
      <c r="CQ680" s="20578"/>
      <c r="CR680" s="20579"/>
      <c r="CS680" s="20580"/>
      <c r="CT680" s="20581"/>
      <c r="CU680" s="20582"/>
      <c r="CV680" s="20583"/>
      <c r="CW680" s="20584"/>
      <c r="CX680" s="20585"/>
      <c r="CY680" s="20586"/>
      <c r="CZ680" s="20587"/>
      <c r="DA680" s="20588"/>
      <c r="DB680" s="20589"/>
      <c r="DC680" s="20590"/>
      <c r="DD680" s="20591"/>
      <c r="DE680" s="20592"/>
      <c r="DF680" s="20593"/>
      <c r="DG680" s="20594"/>
      <c r="DH680" s="3656"/>
      <c r="DI680" s="3908"/>
      <c r="DJ680" s="3908" t="str">
        <f>IF(T680="","",T680)</f>
        <v>Добавить группу потребителей</v>
      </c>
      <c r="DK680" s="3908"/>
      <c r="DL680" s="3908"/>
    </row>
    <row s="20595" customFormat="1" customHeight="1" ht="14.25">
      <c r="A681" s="3896"/>
      <c r="B681" s="3896"/>
      <c r="C681" s="3896"/>
      <c r="D681" s="3896"/>
      <c r="E681" s="3897" t="s">
        <v>102</v>
      </c>
      <c r="F681" s="3897"/>
      <c r="G681" s="3897"/>
      <c r="H681" s="3898"/>
      <c r="I681" s="3896"/>
      <c r="J681" s="3896"/>
      <c r="K681" s="3896"/>
      <c r="L681" s="3899"/>
      <c r="M681" s="3900"/>
      <c r="N681" s="3900"/>
      <c r="O681" s="3647"/>
      <c r="P681" s="4114"/>
      <c r="Q681" s="4115"/>
      <c r="R681" s="4116"/>
      <c r="S681" s="20596"/>
      <c r="T681" s="20597" t="s">
        <v>735</v>
      </c>
      <c r="U681" s="20598"/>
      <c r="V681" s="20599"/>
      <c r="W681" s="20600"/>
      <c r="X681" s="20601"/>
      <c r="Y681" s="20602"/>
      <c r="Z681" s="20603"/>
      <c r="AA681" s="20604"/>
      <c r="AB681" s="20605"/>
      <c r="AC681" s="20606"/>
      <c r="AD681" s="20607"/>
      <c r="AE681" s="20608"/>
      <c r="AF681" s="20609"/>
      <c r="AG681" s="20610"/>
      <c r="AH681" s="20611"/>
      <c r="AI681" s="20612"/>
      <c r="AJ681" s="20613"/>
      <c r="AK681" s="20614"/>
      <c r="AL681" s="20615"/>
      <c r="AM681" s="20616"/>
      <c r="AN681" s="20617"/>
      <c r="AO681" s="20618"/>
      <c r="AP681" s="20619"/>
      <c r="AQ681" s="20620"/>
      <c r="AR681" s="20621"/>
      <c r="AS681" s="20622"/>
      <c r="AT681" s="20623"/>
      <c r="AU681" s="20624"/>
      <c r="AV681" s="20625"/>
      <c r="AW681" s="20626"/>
      <c r="AX681" s="20627"/>
      <c r="AY681" s="20628"/>
      <c r="AZ681" s="20629"/>
      <c r="BA681" s="20630"/>
      <c r="BB681" s="20631"/>
      <c r="BC681" s="20632"/>
      <c r="BD681" s="20633"/>
      <c r="BE681" s="20634"/>
      <c r="BF681" s="20635"/>
      <c r="BG681" s="20636"/>
      <c r="BH681" s="20637"/>
      <c r="BI681" s="20638"/>
      <c r="BJ681" s="20639"/>
      <c r="BK681" s="20640"/>
      <c r="BL681" s="20641"/>
      <c r="BM681" s="20642"/>
      <c r="BN681" s="20643"/>
      <c r="BO681" s="20644"/>
      <c r="BP681" s="20645"/>
      <c r="BQ681" s="20646"/>
      <c r="BR681" s="20647"/>
      <c r="BS681" s="20648"/>
      <c r="BT681" s="20649"/>
      <c r="BU681" s="20650"/>
      <c r="BV681" s="20651"/>
      <c r="BW681" s="20652"/>
      <c r="BX681" s="20653"/>
      <c r="BY681" s="20654"/>
      <c r="BZ681" s="20655"/>
      <c r="CA681" s="20656"/>
      <c r="CB681" s="20657"/>
      <c r="CC681" s="20658"/>
      <c r="CD681" s="20659"/>
      <c r="CE681" s="20660"/>
      <c r="CF681" s="20661"/>
      <c r="CG681" s="20662"/>
      <c r="CH681" s="20663"/>
      <c r="CI681" s="20664"/>
      <c r="CJ681" s="20665"/>
      <c r="CK681" s="20666"/>
      <c r="CL681" s="20667"/>
      <c r="CM681" s="20668"/>
      <c r="CN681" s="20669"/>
      <c r="CO681" s="20670"/>
      <c r="CP681" s="20671"/>
      <c r="CQ681" s="20672"/>
      <c r="CR681" s="20673"/>
      <c r="CS681" s="20674"/>
      <c r="CT681" s="20675"/>
      <c r="CU681" s="20676"/>
      <c r="CV681" s="20677"/>
      <c r="CW681" s="20678"/>
      <c r="CX681" s="20679"/>
      <c r="CY681" s="20680"/>
      <c r="CZ681" s="20681"/>
      <c r="DA681" s="20682"/>
      <c r="DB681" s="20683"/>
      <c r="DC681" s="20684"/>
      <c r="DD681" s="20685"/>
      <c r="DE681" s="20686"/>
      <c r="DF681" s="20687"/>
      <c r="DG681" s="20688"/>
      <c r="DH681" s="3656"/>
      <c r="DI681" s="3908"/>
      <c r="DJ681" s="3908" t="str">
        <f>IF(T681="","",T681)</f>
        <v>Добавить схему подключения</v>
      </c>
      <c r="DK681" s="3908"/>
      <c r="DL681" s="3908"/>
    </row>
    <row s="20689" customFormat="1" customHeight="1" ht="21">
      <c r="A682" s="3896"/>
      <c r="B682" s="3896"/>
      <c r="C682" s="3896"/>
      <c r="D682" s="3896" t="s">
        <v>419</v>
      </c>
      <c r="E682" s="3897"/>
      <c r="F682" s="3897"/>
      <c r="G682" s="3897"/>
      <c r="H682" s="3898" t="s">
        <v>102</v>
      </c>
      <c r="I682" s="3896"/>
      <c r="J682" s="3896"/>
      <c r="K682" s="3896"/>
      <c r="L682" s="3899"/>
      <c r="M682" s="3900"/>
      <c r="N682" s="3900"/>
      <c r="O682" s="3900"/>
      <c r="P682" s="3901"/>
      <c r="Q682" s="3902"/>
      <c r="R682" s="3903"/>
      <c r="S682" s="3904" t="str">
        <f>INDEX(PT_DIFFERENTIATION_NUM_IST_TE,MATCH(D682,PT_DIFFERENTIATION_IST_TE_ID,0))</f>
        <v>3.1.1.2</v>
      </c>
      <c r="T682" s="3905" t="s">
        <v>723</v>
      </c>
      <c r="U682" s="3906"/>
      <c r="V682" s="3414"/>
      <c r="W682" s="3415"/>
      <c r="X682" s="3415"/>
      <c r="Y682" s="3415"/>
      <c r="Z682" s="3415"/>
      <c r="AA682" s="3415"/>
      <c r="AB682" s="3415"/>
      <c r="AC682" s="3416"/>
      <c r="AD682" s="3414" t="str">
        <f>INDEX(PT_DIFFERENTIATION_IST_TE,MATCH(D682,PT_DIFFERENTIATION_IST_TE_ID,0))</f>
        <v>городской округ город-герой Мурманск (р-на Росляково)</v>
      </c>
      <c r="AE682" s="3415"/>
      <c r="AF682" s="3415"/>
      <c r="AG682" s="3415"/>
      <c r="AH682" s="3415"/>
      <c r="AI682" s="3415"/>
      <c r="AJ682" s="3415"/>
      <c r="AK682" s="3415"/>
      <c r="AL682" s="3414"/>
      <c r="AM682" s="3415"/>
      <c r="AN682" s="3415"/>
      <c r="AO682" s="3415"/>
      <c r="AP682" s="3415"/>
      <c r="AQ682" s="3415"/>
      <c r="AR682" s="3415"/>
      <c r="AS682" s="3416"/>
      <c r="AT682" s="3414"/>
      <c r="AU682" s="3415"/>
      <c r="AV682" s="3415"/>
      <c r="AW682" s="3415"/>
      <c r="AX682" s="3415"/>
      <c r="AY682" s="3415"/>
      <c r="AZ682" s="3415"/>
      <c r="BA682" s="3416"/>
      <c r="BB682" s="3414"/>
      <c r="BC682" s="3415"/>
      <c r="BD682" s="3415"/>
      <c r="BE682" s="3415"/>
      <c r="BF682" s="3415"/>
      <c r="BG682" s="3415"/>
      <c r="BH682" s="3415"/>
      <c r="BI682" s="3416"/>
      <c r="BJ682" s="3414"/>
      <c r="BK682" s="3415"/>
      <c r="BL682" s="3415"/>
      <c r="BM682" s="3415"/>
      <c r="BN682" s="3415"/>
      <c r="BO682" s="3415"/>
      <c r="BP682" s="3415"/>
      <c r="BQ682" s="3416"/>
      <c r="BR682" s="3414"/>
      <c r="BS682" s="3415"/>
      <c r="BT682" s="3415"/>
      <c r="BU682" s="3415"/>
      <c r="BV682" s="3415"/>
      <c r="BW682" s="3415"/>
      <c r="BX682" s="3415"/>
      <c r="BY682" s="3416"/>
      <c r="BZ682" s="3414"/>
      <c r="CA682" s="3415"/>
      <c r="CB682" s="3415"/>
      <c r="CC682" s="3415"/>
      <c r="CD682" s="3415"/>
      <c r="CE682" s="3415"/>
      <c r="CF682" s="3415"/>
      <c r="CG682" s="3416"/>
      <c r="CH682" s="3414"/>
      <c r="CI682" s="3415"/>
      <c r="CJ682" s="3415"/>
      <c r="CK682" s="3415"/>
      <c r="CL682" s="3415"/>
      <c r="CM682" s="3415"/>
      <c r="CN682" s="3415"/>
      <c r="CO682" s="3416"/>
      <c r="CP682" s="3414"/>
      <c r="CQ682" s="3415"/>
      <c r="CR682" s="3415"/>
      <c r="CS682" s="3415"/>
      <c r="CT682" s="3415"/>
      <c r="CU682" s="3415"/>
      <c r="CV682" s="3415"/>
      <c r="CW682" s="3416"/>
      <c r="CX682" s="3414"/>
      <c r="CY682" s="3415"/>
      <c r="CZ682" s="3415"/>
      <c r="DA682" s="3415"/>
      <c r="DB682" s="3415"/>
      <c r="DC682" s="3415"/>
      <c r="DD682" s="3415"/>
      <c r="DE682" s="3416"/>
      <c r="DF682" s="3416"/>
      <c r="DG682" s="3907" t="s">
        <v>724</v>
      </c>
      <c r="DH682" s="3656"/>
      <c r="DI682" s="3908"/>
      <c r="DJ682" s="3908" t="str">
        <f>IF(T682="","",T682)</f>
        <v>Источник тепловой энергии  </v>
      </c>
      <c r="DK682" s="3908"/>
      <c r="DL682" s="3908"/>
    </row>
    <row s="20690" customFormat="1" customHeight="1" ht="47.25">
      <c r="A683" s="3896"/>
      <c r="B683" s="3896"/>
      <c r="C683" s="3896"/>
      <c r="D683" s="3896"/>
      <c r="E683" s="3897"/>
      <c r="F683" s="3897"/>
      <c r="G683" s="3897"/>
      <c r="H683" s="3897">
        <v>1</v>
      </c>
      <c r="I683" s="3910" t="str">
        <f>S682&amp;".1"</f>
        <v>3.1.1.2.1</v>
      </c>
      <c r="J683" s="3896"/>
      <c r="K683" s="3896"/>
      <c r="L683" s="3899" t="s">
        <v>725</v>
      </c>
      <c r="M683" s="3647"/>
      <c r="N683" s="3911"/>
      <c r="O683" s="3911"/>
      <c r="P683" s="3912">
        <v>1</v>
      </c>
      <c r="Q683" s="3912"/>
      <c r="R683" s="3913"/>
      <c r="S683" s="3904" t="str">
        <f>$I683</f>
        <v>3.1.1.2.1</v>
      </c>
      <c r="T683" s="3914" t="s">
        <v>726</v>
      </c>
      <c r="U683" s="3906"/>
      <c r="V683" s="3419"/>
      <c r="W683" s="3420"/>
      <c r="X683" s="3420"/>
      <c r="Y683" s="3420"/>
      <c r="Z683" s="3420"/>
      <c r="AA683" s="3420"/>
      <c r="AB683" s="3420"/>
      <c r="AC683" s="3421"/>
      <c r="AD683" s="3419" t="s">
        <v>768</v>
      </c>
      <c r="AE683" s="3420"/>
      <c r="AF683" s="3420"/>
      <c r="AG683" s="3420"/>
      <c r="AH683" s="3420"/>
      <c r="AI683" s="3420"/>
      <c r="AJ683" s="3420"/>
      <c r="AK683" s="3420"/>
      <c r="AL683" s="3419"/>
      <c r="AM683" s="3420"/>
      <c r="AN683" s="3420"/>
      <c r="AO683" s="3420"/>
      <c r="AP683" s="3420"/>
      <c r="AQ683" s="3420"/>
      <c r="AR683" s="3420"/>
      <c r="AS683" s="3421"/>
      <c r="AT683" s="3419"/>
      <c r="AU683" s="3420"/>
      <c r="AV683" s="3420"/>
      <c r="AW683" s="3420"/>
      <c r="AX683" s="3420"/>
      <c r="AY683" s="3420"/>
      <c r="AZ683" s="3420"/>
      <c r="BA683" s="3421"/>
      <c r="BB683" s="3419"/>
      <c r="BC683" s="3420"/>
      <c r="BD683" s="3420"/>
      <c r="BE683" s="3420"/>
      <c r="BF683" s="3420"/>
      <c r="BG683" s="3420"/>
      <c r="BH683" s="3420"/>
      <c r="BI683" s="3421"/>
      <c r="BJ683" s="3419"/>
      <c r="BK683" s="3420"/>
      <c r="BL683" s="3420"/>
      <c r="BM683" s="3420"/>
      <c r="BN683" s="3420"/>
      <c r="BO683" s="3420"/>
      <c r="BP683" s="3420"/>
      <c r="BQ683" s="3421"/>
      <c r="BR683" s="3419"/>
      <c r="BS683" s="3420"/>
      <c r="BT683" s="3420"/>
      <c r="BU683" s="3420"/>
      <c r="BV683" s="3420"/>
      <c r="BW683" s="3420"/>
      <c r="BX683" s="3420"/>
      <c r="BY683" s="3421"/>
      <c r="BZ683" s="3419"/>
      <c r="CA683" s="3420"/>
      <c r="CB683" s="3420"/>
      <c r="CC683" s="3420"/>
      <c r="CD683" s="3420"/>
      <c r="CE683" s="3420"/>
      <c r="CF683" s="3420"/>
      <c r="CG683" s="3421"/>
      <c r="CH683" s="3419"/>
      <c r="CI683" s="3420"/>
      <c r="CJ683" s="3420"/>
      <c r="CK683" s="3420"/>
      <c r="CL683" s="3420"/>
      <c r="CM683" s="3420"/>
      <c r="CN683" s="3420"/>
      <c r="CO683" s="3421"/>
      <c r="CP683" s="3419"/>
      <c r="CQ683" s="3420"/>
      <c r="CR683" s="3420"/>
      <c r="CS683" s="3420"/>
      <c r="CT683" s="3420"/>
      <c r="CU683" s="3420"/>
      <c r="CV683" s="3420"/>
      <c r="CW683" s="3421"/>
      <c r="CX683" s="3419"/>
      <c r="CY683" s="3420"/>
      <c r="CZ683" s="3420"/>
      <c r="DA683" s="3420"/>
      <c r="DB683" s="3420"/>
      <c r="DC683" s="3420"/>
      <c r="DD683" s="3420"/>
      <c r="DE683" s="3421"/>
      <c r="DF683" s="3421"/>
      <c r="DG683" s="3907" t="s">
        <v>727</v>
      </c>
      <c r="DH683" s="3656"/>
      <c r="DI683" s="3908"/>
      <c r="DJ683" s="3908" t="str">
        <f>IF(T683="","",T683)</f>
        <v>Схема подключения теплопотребляющей установки к коллектору источника тепловой энергии</v>
      </c>
      <c r="DK683" s="3908"/>
      <c r="DL683" s="3908"/>
    </row>
    <row s="20691" customFormat="1" customHeight="1" ht="21">
      <c r="A684" s="3896"/>
      <c r="B684" s="3896"/>
      <c r="C684" s="3896"/>
      <c r="D684" s="3896"/>
      <c r="E684" s="3897"/>
      <c r="F684" s="3897"/>
      <c r="G684" s="3897"/>
      <c r="H684" s="3897">
        <v>1</v>
      </c>
      <c r="I684" s="3916"/>
      <c r="J684" s="3910" t="str">
        <f>I683&amp;".1"</f>
        <v>3.1.1.2.1.1</v>
      </c>
      <c r="K684" s="3896"/>
      <c r="L684" s="3899" t="s">
        <v>728</v>
      </c>
      <c r="M684" s="3647"/>
      <c r="N684" s="3647"/>
      <c r="O684" s="3911"/>
      <c r="P684" s="3912"/>
      <c r="Q684" s="3912">
        <v>1</v>
      </c>
      <c r="R684" s="3917"/>
      <c r="S684" s="3904" t="str">
        <f>$J684</f>
        <v>3.1.1.2.1.1</v>
      </c>
      <c r="T684" s="3918" t="s">
        <v>729</v>
      </c>
      <c r="U684" s="3906"/>
      <c r="V684" s="3419"/>
      <c r="W684" s="3420"/>
      <c r="X684" s="3420"/>
      <c r="Y684" s="3420"/>
      <c r="Z684" s="3420"/>
      <c r="AA684" s="3420"/>
      <c r="AB684" s="3420"/>
      <c r="AC684" s="3421"/>
      <c r="AD684" s="3419" t="s">
        <v>769</v>
      </c>
      <c r="AE684" s="3420"/>
      <c r="AF684" s="3420"/>
      <c r="AG684" s="3420"/>
      <c r="AH684" s="3420"/>
      <c r="AI684" s="3420"/>
      <c r="AJ684" s="3420"/>
      <c r="AK684" s="3420"/>
      <c r="AL684" s="3419"/>
      <c r="AM684" s="3420"/>
      <c r="AN684" s="3420"/>
      <c r="AO684" s="3420"/>
      <c r="AP684" s="3420"/>
      <c r="AQ684" s="3420"/>
      <c r="AR684" s="3420"/>
      <c r="AS684" s="3421"/>
      <c r="AT684" s="3419"/>
      <c r="AU684" s="3420"/>
      <c r="AV684" s="3420"/>
      <c r="AW684" s="3420"/>
      <c r="AX684" s="3420"/>
      <c r="AY684" s="3420"/>
      <c r="AZ684" s="3420"/>
      <c r="BA684" s="3421"/>
      <c r="BB684" s="3419"/>
      <c r="BC684" s="3420"/>
      <c r="BD684" s="3420"/>
      <c r="BE684" s="3420"/>
      <c r="BF684" s="3420"/>
      <c r="BG684" s="3420"/>
      <c r="BH684" s="3420"/>
      <c r="BI684" s="3421"/>
      <c r="BJ684" s="3419"/>
      <c r="BK684" s="3420"/>
      <c r="BL684" s="3420"/>
      <c r="BM684" s="3420"/>
      <c r="BN684" s="3420"/>
      <c r="BO684" s="3420"/>
      <c r="BP684" s="3420"/>
      <c r="BQ684" s="3421"/>
      <c r="BR684" s="3419"/>
      <c r="BS684" s="3420"/>
      <c r="BT684" s="3420"/>
      <c r="BU684" s="3420"/>
      <c r="BV684" s="3420"/>
      <c r="BW684" s="3420"/>
      <c r="BX684" s="3420"/>
      <c r="BY684" s="3421"/>
      <c r="BZ684" s="3419"/>
      <c r="CA684" s="3420"/>
      <c r="CB684" s="3420"/>
      <c r="CC684" s="3420"/>
      <c r="CD684" s="3420"/>
      <c r="CE684" s="3420"/>
      <c r="CF684" s="3420"/>
      <c r="CG684" s="3421"/>
      <c r="CH684" s="3419"/>
      <c r="CI684" s="3420"/>
      <c r="CJ684" s="3420"/>
      <c r="CK684" s="3420"/>
      <c r="CL684" s="3420"/>
      <c r="CM684" s="3420"/>
      <c r="CN684" s="3420"/>
      <c r="CO684" s="3421"/>
      <c r="CP684" s="3419"/>
      <c r="CQ684" s="3420"/>
      <c r="CR684" s="3420"/>
      <c r="CS684" s="3420"/>
      <c r="CT684" s="3420"/>
      <c r="CU684" s="3420"/>
      <c r="CV684" s="3420"/>
      <c r="CW684" s="3421"/>
      <c r="CX684" s="3419"/>
      <c r="CY684" s="3420"/>
      <c r="CZ684" s="3420"/>
      <c r="DA684" s="3420"/>
      <c r="DB684" s="3420"/>
      <c r="DC684" s="3420"/>
      <c r="DD684" s="3420"/>
      <c r="DE684" s="3421"/>
      <c r="DF684" s="3421"/>
      <c r="DG684" s="3907" t="s">
        <v>730</v>
      </c>
      <c r="DH684" s="3656"/>
      <c r="DI684" s="3908"/>
      <c r="DJ684" s="3908" t="str">
        <f>IF(T684="","",T684)</f>
        <v>Группа потребителей</v>
      </c>
      <c r="DK684" s="3908"/>
      <c r="DL684" s="3908"/>
    </row>
    <row s="20692" customFormat="1" customHeight="1" ht="21">
      <c r="A685" s="3896"/>
      <c r="B685" s="3896"/>
      <c r="C685" s="3896"/>
      <c r="D685" s="3896"/>
      <c r="E685" s="3897"/>
      <c r="F685" s="3897"/>
      <c r="G685" s="3897"/>
      <c r="H685" s="3897">
        <v>1</v>
      </c>
      <c r="I685" s="3916"/>
      <c r="J685" s="3916"/>
      <c r="K685" s="3910" t="str">
        <f>J684&amp;".1"</f>
        <v>3.1.1.2.1.1.1</v>
      </c>
      <c r="L685" s="3899" t="s">
        <v>731</v>
      </c>
      <c r="M685" s="3647"/>
      <c r="N685" s="3647"/>
      <c r="O685" s="3647"/>
      <c r="P685" s="3912"/>
      <c r="Q685" s="3912"/>
      <c r="R685" s="3917">
        <v>1</v>
      </c>
      <c r="S685" s="3904" t="str">
        <f>$K685</f>
        <v>3.1.1.2.1.1.1</v>
      </c>
      <c r="T685" s="3920" t="s">
        <v>770</v>
      </c>
      <c r="U685" s="3906"/>
      <c r="V685" s="3422"/>
      <c r="W685" s="3423"/>
      <c r="X685" s="3422"/>
      <c r="Y685" s="3424"/>
      <c r="Z685" s="3425"/>
      <c r="AA685" s="2871" t="s">
        <v>61</v>
      </c>
      <c r="AB685" s="3425"/>
      <c r="AC685" s="2871" t="s">
        <v>61</v>
      </c>
      <c r="AD685" s="3422">
        <v>4492.58</v>
      </c>
      <c r="AE685" s="3423"/>
      <c r="AF685" s="3422"/>
      <c r="AG685" s="3424"/>
      <c r="AH685" s="3425">
        <v>45292</v>
      </c>
      <c r="AI685" s="2871" t="s">
        <v>61</v>
      </c>
      <c r="AJ685" s="3425">
        <v>45473</v>
      </c>
      <c r="AK685" s="2871" t="s">
        <v>61</v>
      </c>
      <c r="AL685" s="3422">
        <v>6585.67</v>
      </c>
      <c r="AM685" s="3423"/>
      <c r="AN685" s="3422"/>
      <c r="AO685" s="3424"/>
      <c r="AP685" s="3425">
        <v>45474</v>
      </c>
      <c r="AQ685" s="2871" t="s">
        <v>61</v>
      </c>
      <c r="AR685" s="3425">
        <v>45657</v>
      </c>
      <c r="AS685" s="2871" t="s">
        <v>61</v>
      </c>
      <c r="AT685" s="3422">
        <v>5407.73</v>
      </c>
      <c r="AU685" s="3423"/>
      <c r="AV685" s="3422"/>
      <c r="AW685" s="3424"/>
      <c r="AX685" s="3425">
        <v>45658</v>
      </c>
      <c r="AY685" s="2871" t="s">
        <v>61</v>
      </c>
      <c r="AZ685" s="3425">
        <v>45838</v>
      </c>
      <c r="BA685" s="2871" t="s">
        <v>61</v>
      </c>
      <c r="BB685" s="3422">
        <v>5407.73</v>
      </c>
      <c r="BC685" s="3423"/>
      <c r="BD685" s="3422"/>
      <c r="BE685" s="3424"/>
      <c r="BF685" s="3425">
        <v>45839</v>
      </c>
      <c r="BG685" s="2871" t="s">
        <v>61</v>
      </c>
      <c r="BH685" s="3425">
        <v>46022</v>
      </c>
      <c r="BI685" s="2871" t="s">
        <v>61</v>
      </c>
      <c r="BJ685" s="3422">
        <v>5407.73</v>
      </c>
      <c r="BK685" s="3423"/>
      <c r="BL685" s="3422"/>
      <c r="BM685" s="3424"/>
      <c r="BN685" s="3425">
        <v>46023</v>
      </c>
      <c r="BO685" s="2871" t="s">
        <v>61</v>
      </c>
      <c r="BP685" s="3425">
        <v>46203</v>
      </c>
      <c r="BQ685" s="2871" t="s">
        <v>61</v>
      </c>
      <c r="BR685" s="3422">
        <v>5677.53</v>
      </c>
      <c r="BS685" s="3423"/>
      <c r="BT685" s="3422"/>
      <c r="BU685" s="3424"/>
      <c r="BV685" s="3425">
        <v>46204</v>
      </c>
      <c r="BW685" s="2871" t="s">
        <v>61</v>
      </c>
      <c r="BX685" s="3425">
        <v>46387</v>
      </c>
      <c r="BY685" s="2871" t="s">
        <v>61</v>
      </c>
      <c r="BZ685" s="3422">
        <v>5674.41</v>
      </c>
      <c r="CA685" s="3423"/>
      <c r="CB685" s="3422"/>
      <c r="CC685" s="3424"/>
      <c r="CD685" s="3425">
        <v>46388</v>
      </c>
      <c r="CE685" s="2871" t="s">
        <v>61</v>
      </c>
      <c r="CF685" s="3425">
        <v>46568</v>
      </c>
      <c r="CG685" s="2871" t="s">
        <v>61</v>
      </c>
      <c r="CH685" s="3422">
        <v>5674.41</v>
      </c>
      <c r="CI685" s="3423"/>
      <c r="CJ685" s="3422"/>
      <c r="CK685" s="3424"/>
      <c r="CL685" s="3425">
        <v>46569</v>
      </c>
      <c r="CM685" s="2871" t="s">
        <v>61</v>
      </c>
      <c r="CN685" s="3425">
        <v>46752</v>
      </c>
      <c r="CO685" s="2871" t="s">
        <v>61</v>
      </c>
      <c r="CP685" s="3422">
        <v>5674.41</v>
      </c>
      <c r="CQ685" s="3423"/>
      <c r="CR685" s="3422"/>
      <c r="CS685" s="3424"/>
      <c r="CT685" s="3425">
        <v>46753</v>
      </c>
      <c r="CU685" s="2871" t="s">
        <v>61</v>
      </c>
      <c r="CV685" s="3425">
        <v>46934</v>
      </c>
      <c r="CW685" s="2871" t="s">
        <v>61</v>
      </c>
      <c r="CX685" s="3422">
        <v>5984.91</v>
      </c>
      <c r="CY685" s="3423"/>
      <c r="CZ685" s="3422"/>
      <c r="DA685" s="3424"/>
      <c r="DB685" s="3425">
        <v>46935</v>
      </c>
      <c r="DC685" s="2871" t="s">
        <v>61</v>
      </c>
      <c r="DD685" s="3425">
        <v>47118</v>
      </c>
      <c r="DE685" s="2871" t="s">
        <v>61</v>
      </c>
      <c r="DF685" s="3423"/>
      <c r="DG685" s="3921" t="s">
        <v>732</v>
      </c>
      <c r="DH685" s="3656">
        <f>STRCHECKDATE(V686:DF686)</f>
      </c>
      <c r="DI685" s="3908"/>
      <c r="DJ685" s="3908" t="str">
        <f>IF(T685="","",T685)</f>
        <v>вода</v>
      </c>
      <c r="DK685" s="3908"/>
      <c r="DL685" s="3908"/>
    </row>
    <row s="20693" customFormat="1" customHeight="1" ht="0.75">
      <c r="A686" s="3896"/>
      <c r="B686" s="3896"/>
      <c r="C686" s="3896"/>
      <c r="D686" s="3896"/>
      <c r="E686" s="3897"/>
      <c r="F686" s="3897"/>
      <c r="G686" s="3897"/>
      <c r="H686" s="3897">
        <v>1</v>
      </c>
      <c r="I686" s="3916"/>
      <c r="J686" s="3916"/>
      <c r="K686" s="3910"/>
      <c r="L686" s="3899"/>
      <c r="M686" s="3647"/>
      <c r="N686" s="3647"/>
      <c r="O686" s="3647"/>
      <c r="P686" s="3912"/>
      <c r="Q686" s="3912"/>
      <c r="R686" s="3917"/>
      <c r="S686" s="3923"/>
      <c r="T686" s="3906"/>
      <c r="U686" s="3906"/>
      <c r="V686" s="3423"/>
      <c r="W686" s="3423"/>
      <c r="X686" s="3423"/>
      <c r="Y686" s="3427" t="str">
        <f>Z685&amp;"-"&amp;AB685</f>
        <v>-</v>
      </c>
      <c r="Z686" s="3428"/>
      <c r="AA686" s="2871"/>
      <c r="AB686" s="3428"/>
      <c r="AC686" s="2871"/>
      <c r="AD686" s="3423"/>
      <c r="AE686" s="3423"/>
      <c r="AF686" s="3423"/>
      <c r="AG686" s="3427" t="str">
        <f>AH685&amp;"-"&amp;AJ685</f>
        <v>45292-45473</v>
      </c>
      <c r="AH686" s="3428"/>
      <c r="AI686" s="2871"/>
      <c r="AJ686" s="3428"/>
      <c r="AK686" s="2871"/>
      <c r="AL686" s="3423"/>
      <c r="AM686" s="3423"/>
      <c r="AN686" s="3423"/>
      <c r="AO686" s="3427" t="str">
        <f>AP685&amp;"-"&amp;AR685</f>
        <v>45474-45657</v>
      </c>
      <c r="AP686" s="3428"/>
      <c r="AQ686" s="2871"/>
      <c r="AR686" s="3428"/>
      <c r="AS686" s="2871"/>
      <c r="AT686" s="3423"/>
      <c r="AU686" s="3423"/>
      <c r="AV686" s="3423"/>
      <c r="AW686" s="3427" t="str">
        <f>AX685&amp;"-"&amp;AZ685</f>
        <v>45658-45838</v>
      </c>
      <c r="AX686" s="3428"/>
      <c r="AY686" s="2871"/>
      <c r="AZ686" s="3428"/>
      <c r="BA686" s="2871"/>
      <c r="BB686" s="3423"/>
      <c r="BC686" s="3423"/>
      <c r="BD686" s="3423"/>
      <c r="BE686" s="3427" t="str">
        <f>BF685&amp;"-"&amp;BH685</f>
        <v>45839-46022</v>
      </c>
      <c r="BF686" s="3428"/>
      <c r="BG686" s="2871"/>
      <c r="BH686" s="3428"/>
      <c r="BI686" s="2871"/>
      <c r="BJ686" s="3423"/>
      <c r="BK686" s="3423"/>
      <c r="BL686" s="3423"/>
      <c r="BM686" s="3427" t="str">
        <f>BN685&amp;"-"&amp;BP685</f>
        <v>46023-46203</v>
      </c>
      <c r="BN686" s="3428"/>
      <c r="BO686" s="2871"/>
      <c r="BP686" s="3428"/>
      <c r="BQ686" s="2871"/>
      <c r="BR686" s="3423"/>
      <c r="BS686" s="3423"/>
      <c r="BT686" s="3423"/>
      <c r="BU686" s="3427" t="str">
        <f>BV685&amp;"-"&amp;BX685</f>
        <v>46204-46387</v>
      </c>
      <c r="BV686" s="3428"/>
      <c r="BW686" s="2871"/>
      <c r="BX686" s="3428"/>
      <c r="BY686" s="2871"/>
      <c r="BZ686" s="3423"/>
      <c r="CA686" s="3423"/>
      <c r="CB686" s="3423"/>
      <c r="CC686" s="3427" t="str">
        <f>CD685&amp;"-"&amp;CF685</f>
        <v>46388-46568</v>
      </c>
      <c r="CD686" s="3428"/>
      <c r="CE686" s="2871"/>
      <c r="CF686" s="3428"/>
      <c r="CG686" s="2871"/>
      <c r="CH686" s="3423"/>
      <c r="CI686" s="3423"/>
      <c r="CJ686" s="3423"/>
      <c r="CK686" s="3427" t="str">
        <f>CL685&amp;"-"&amp;CN685</f>
        <v>46569-46752</v>
      </c>
      <c r="CL686" s="3428"/>
      <c r="CM686" s="2871"/>
      <c r="CN686" s="3428"/>
      <c r="CO686" s="2871"/>
      <c r="CP686" s="3423"/>
      <c r="CQ686" s="3423"/>
      <c r="CR686" s="3423"/>
      <c r="CS686" s="3427" t="str">
        <f>CT685&amp;"-"&amp;CV685</f>
        <v>46753-46934</v>
      </c>
      <c r="CT686" s="3428"/>
      <c r="CU686" s="2871"/>
      <c r="CV686" s="3428"/>
      <c r="CW686" s="2871"/>
      <c r="CX686" s="3423"/>
      <c r="CY686" s="3423"/>
      <c r="CZ686" s="3423"/>
      <c r="DA686" s="3427" t="str">
        <f>DB685&amp;"-"&amp;DD685</f>
        <v>46935-47118</v>
      </c>
      <c r="DB686" s="3428"/>
      <c r="DC686" s="2871"/>
      <c r="DD686" s="3428"/>
      <c r="DE686" s="2871"/>
      <c r="DF686" s="3423"/>
      <c r="DG686" s="3924"/>
      <c r="DH686" s="3656"/>
      <c r="DI686" s="3908"/>
      <c r="DJ686" s="3908" t="str">
        <f>IF(T686="","",T686)</f>
        <v/>
      </c>
      <c r="DK686" s="3908"/>
      <c r="DL686" s="3908"/>
    </row>
    <row s="20694" customFormat="1" customHeight="1" ht="15">
      <c r="A687" s="3896"/>
      <c r="B687" s="3896"/>
      <c r="C687" s="3896"/>
      <c r="D687" s="3896"/>
      <c r="E687" s="3897"/>
      <c r="F687" s="3897"/>
      <c r="G687" s="3897"/>
      <c r="H687" s="3897">
        <v>1</v>
      </c>
      <c r="I687" s="3916"/>
      <c r="J687" s="3910"/>
      <c r="K687" s="3896"/>
      <c r="L687" s="3899"/>
      <c r="M687" s="3647"/>
      <c r="N687" s="3647"/>
      <c r="O687" s="3911"/>
      <c r="P687" s="3912"/>
      <c r="Q687" s="3912"/>
      <c r="R687" s="3913"/>
      <c r="S687" s="20695"/>
      <c r="T687" s="20696" t="s">
        <v>733</v>
      </c>
      <c r="U687" s="20697"/>
      <c r="V687" s="20698"/>
      <c r="W687" s="20699"/>
      <c r="X687" s="20700"/>
      <c r="Y687" s="20701"/>
      <c r="Z687" s="20702"/>
      <c r="AA687" s="20703"/>
      <c r="AB687" s="20704"/>
      <c r="AC687" s="20705"/>
      <c r="AD687" s="20706"/>
      <c r="AE687" s="20707"/>
      <c r="AF687" s="20708"/>
      <c r="AG687" s="20709"/>
      <c r="AH687" s="20710"/>
      <c r="AI687" s="20711"/>
      <c r="AJ687" s="20712"/>
      <c r="AK687" s="20713"/>
      <c r="AL687" s="20714"/>
      <c r="AM687" s="20715"/>
      <c r="AN687" s="20716"/>
      <c r="AO687" s="20717"/>
      <c r="AP687" s="20718"/>
      <c r="AQ687" s="20719"/>
      <c r="AR687" s="20720"/>
      <c r="AS687" s="20721"/>
      <c r="AT687" s="20722"/>
      <c r="AU687" s="20723"/>
      <c r="AV687" s="20724"/>
      <c r="AW687" s="20725"/>
      <c r="AX687" s="20726"/>
      <c r="AY687" s="20727"/>
      <c r="AZ687" s="20728"/>
      <c r="BA687" s="20729"/>
      <c r="BB687" s="20730"/>
      <c r="BC687" s="20731"/>
      <c r="BD687" s="20732"/>
      <c r="BE687" s="20733"/>
      <c r="BF687" s="20734"/>
      <c r="BG687" s="20735"/>
      <c r="BH687" s="20736"/>
      <c r="BI687" s="20737"/>
      <c r="BJ687" s="20738"/>
      <c r="BK687" s="20739"/>
      <c r="BL687" s="20740"/>
      <c r="BM687" s="20741"/>
      <c r="BN687" s="20742"/>
      <c r="BO687" s="20743"/>
      <c r="BP687" s="20744"/>
      <c r="BQ687" s="20745"/>
      <c r="BR687" s="20746"/>
      <c r="BS687" s="20747"/>
      <c r="BT687" s="20748"/>
      <c r="BU687" s="20749"/>
      <c r="BV687" s="20750"/>
      <c r="BW687" s="20751"/>
      <c r="BX687" s="20752"/>
      <c r="BY687" s="20753"/>
      <c r="BZ687" s="20754"/>
      <c r="CA687" s="20755"/>
      <c r="CB687" s="20756"/>
      <c r="CC687" s="20757"/>
      <c r="CD687" s="20758"/>
      <c r="CE687" s="20759"/>
      <c r="CF687" s="20760"/>
      <c r="CG687" s="20761"/>
      <c r="CH687" s="20762"/>
      <c r="CI687" s="20763"/>
      <c r="CJ687" s="20764"/>
      <c r="CK687" s="20765"/>
      <c r="CL687" s="20766"/>
      <c r="CM687" s="20767"/>
      <c r="CN687" s="20768"/>
      <c r="CO687" s="20769"/>
      <c r="CP687" s="20770"/>
      <c r="CQ687" s="20771"/>
      <c r="CR687" s="20772"/>
      <c r="CS687" s="20773"/>
      <c r="CT687" s="20774"/>
      <c r="CU687" s="20775"/>
      <c r="CV687" s="20776"/>
      <c r="CW687" s="20777"/>
      <c r="CX687" s="20778"/>
      <c r="CY687" s="20779"/>
      <c r="CZ687" s="20780"/>
      <c r="DA687" s="20781"/>
      <c r="DB687" s="20782"/>
      <c r="DC687" s="20783"/>
      <c r="DD687" s="20784"/>
      <c r="DE687" s="20785"/>
      <c r="DF687" s="20786"/>
      <c r="DG687" s="4018"/>
      <c r="DH687" s="3656"/>
      <c r="DI687" s="3908"/>
      <c r="DJ687" s="3908" t="str">
        <f>IF(T687="","",T687)</f>
        <v>Добавить вид теплоносителя (параметры теплоносителя)</v>
      </c>
      <c r="DK687" s="3908"/>
      <c r="DL687" s="3908"/>
    </row>
    <row s="20787" customFormat="1" customHeight="1" ht="15">
      <c r="A688" s="3896"/>
      <c r="B688" s="3896"/>
      <c r="C688" s="3896"/>
      <c r="D688" s="3896"/>
      <c r="E688" s="3897"/>
      <c r="F688" s="3897"/>
      <c r="G688" s="3897"/>
      <c r="H688" s="3897">
        <v>1</v>
      </c>
      <c r="I688" s="3910"/>
      <c r="J688" s="3896"/>
      <c r="K688" s="3896"/>
      <c r="L688" s="3899"/>
      <c r="M688" s="3647"/>
      <c r="N688" s="3911"/>
      <c r="O688" s="3911"/>
      <c r="P688" s="3912"/>
      <c r="Q688" s="3912"/>
      <c r="R688" s="3913"/>
      <c r="S688" s="20788"/>
      <c r="T688" s="20789" t="s">
        <v>734</v>
      </c>
      <c r="U688" s="20790"/>
      <c r="V688" s="20791"/>
      <c r="W688" s="20792"/>
      <c r="X688" s="20793"/>
      <c r="Y688" s="20794"/>
      <c r="Z688" s="20795"/>
      <c r="AA688" s="20796"/>
      <c r="AB688" s="20797"/>
      <c r="AC688" s="20798"/>
      <c r="AD688" s="20799"/>
      <c r="AE688" s="20800"/>
      <c r="AF688" s="20801"/>
      <c r="AG688" s="20802"/>
      <c r="AH688" s="20803"/>
      <c r="AI688" s="20804"/>
      <c r="AJ688" s="20805"/>
      <c r="AK688" s="20806"/>
      <c r="AL688" s="20807"/>
      <c r="AM688" s="20808"/>
      <c r="AN688" s="20809"/>
      <c r="AO688" s="20810"/>
      <c r="AP688" s="20811"/>
      <c r="AQ688" s="20812"/>
      <c r="AR688" s="20813"/>
      <c r="AS688" s="20814"/>
      <c r="AT688" s="20815"/>
      <c r="AU688" s="20816"/>
      <c r="AV688" s="20817"/>
      <c r="AW688" s="20818"/>
      <c r="AX688" s="20819"/>
      <c r="AY688" s="20820"/>
      <c r="AZ688" s="20821"/>
      <c r="BA688" s="20822"/>
      <c r="BB688" s="20823"/>
      <c r="BC688" s="20824"/>
      <c r="BD688" s="20825"/>
      <c r="BE688" s="20826"/>
      <c r="BF688" s="20827"/>
      <c r="BG688" s="20828"/>
      <c r="BH688" s="20829"/>
      <c r="BI688" s="20830"/>
      <c r="BJ688" s="20831"/>
      <c r="BK688" s="20832"/>
      <c r="BL688" s="20833"/>
      <c r="BM688" s="20834"/>
      <c r="BN688" s="20835"/>
      <c r="BO688" s="20836"/>
      <c r="BP688" s="20837"/>
      <c r="BQ688" s="20838"/>
      <c r="BR688" s="20839"/>
      <c r="BS688" s="20840"/>
      <c r="BT688" s="20841"/>
      <c r="BU688" s="20842"/>
      <c r="BV688" s="20843"/>
      <c r="BW688" s="20844"/>
      <c r="BX688" s="20845"/>
      <c r="BY688" s="20846"/>
      <c r="BZ688" s="20847"/>
      <c r="CA688" s="20848"/>
      <c r="CB688" s="20849"/>
      <c r="CC688" s="20850"/>
      <c r="CD688" s="20851"/>
      <c r="CE688" s="20852"/>
      <c r="CF688" s="20853"/>
      <c r="CG688" s="20854"/>
      <c r="CH688" s="20855"/>
      <c r="CI688" s="20856"/>
      <c r="CJ688" s="20857"/>
      <c r="CK688" s="20858"/>
      <c r="CL688" s="20859"/>
      <c r="CM688" s="20860"/>
      <c r="CN688" s="20861"/>
      <c r="CO688" s="20862"/>
      <c r="CP688" s="20863"/>
      <c r="CQ688" s="20864"/>
      <c r="CR688" s="20865"/>
      <c r="CS688" s="20866"/>
      <c r="CT688" s="20867"/>
      <c r="CU688" s="20868"/>
      <c r="CV688" s="20869"/>
      <c r="CW688" s="20870"/>
      <c r="CX688" s="20871"/>
      <c r="CY688" s="20872"/>
      <c r="CZ688" s="20873"/>
      <c r="DA688" s="20874"/>
      <c r="DB688" s="20875"/>
      <c r="DC688" s="20876"/>
      <c r="DD688" s="20877"/>
      <c r="DE688" s="20878"/>
      <c r="DF688" s="20879"/>
      <c r="DG688" s="20880"/>
      <c r="DH688" s="3656"/>
      <c r="DI688" s="3908"/>
      <c r="DJ688" s="3908" t="str">
        <f>IF(T688="","",T688)</f>
        <v>Добавить группу потребителей</v>
      </c>
      <c r="DK688" s="3908"/>
      <c r="DL688" s="3908"/>
    </row>
    <row s="20881" customFormat="1" customHeight="1" ht="14.25">
      <c r="A689" s="3896"/>
      <c r="B689" s="3896"/>
      <c r="C689" s="3896"/>
      <c r="D689" s="3896"/>
      <c r="E689" s="3897"/>
      <c r="F689" s="3897"/>
      <c r="G689" s="3897"/>
      <c r="H689" s="3898">
        <v>1</v>
      </c>
      <c r="I689" s="3896"/>
      <c r="J689" s="3896"/>
      <c r="K689" s="3896"/>
      <c r="L689" s="3899"/>
      <c r="M689" s="3900"/>
      <c r="N689" s="3900"/>
      <c r="O689" s="3647"/>
      <c r="P689" s="4114"/>
      <c r="Q689" s="4115"/>
      <c r="R689" s="4116"/>
      <c r="S689" s="20882"/>
      <c r="T689" s="20883" t="s">
        <v>735</v>
      </c>
      <c r="U689" s="20884"/>
      <c r="V689" s="20885"/>
      <c r="W689" s="20886"/>
      <c r="X689" s="20887"/>
      <c r="Y689" s="20888"/>
      <c r="Z689" s="20889"/>
      <c r="AA689" s="20890"/>
      <c r="AB689" s="20891"/>
      <c r="AC689" s="20892"/>
      <c r="AD689" s="20893"/>
      <c r="AE689" s="20894"/>
      <c r="AF689" s="20895"/>
      <c r="AG689" s="20896"/>
      <c r="AH689" s="20897"/>
      <c r="AI689" s="20898"/>
      <c r="AJ689" s="20899"/>
      <c r="AK689" s="20900"/>
      <c r="AL689" s="20901"/>
      <c r="AM689" s="20902"/>
      <c r="AN689" s="20903"/>
      <c r="AO689" s="20904"/>
      <c r="AP689" s="20905"/>
      <c r="AQ689" s="20906"/>
      <c r="AR689" s="20907"/>
      <c r="AS689" s="20908"/>
      <c r="AT689" s="20909"/>
      <c r="AU689" s="20910"/>
      <c r="AV689" s="20911"/>
      <c r="AW689" s="20912"/>
      <c r="AX689" s="20913"/>
      <c r="AY689" s="20914"/>
      <c r="AZ689" s="20915"/>
      <c r="BA689" s="20916"/>
      <c r="BB689" s="20917"/>
      <c r="BC689" s="20918"/>
      <c r="BD689" s="20919"/>
      <c r="BE689" s="20920"/>
      <c r="BF689" s="20921"/>
      <c r="BG689" s="20922"/>
      <c r="BH689" s="20923"/>
      <c r="BI689" s="20924"/>
      <c r="BJ689" s="20925"/>
      <c r="BK689" s="20926"/>
      <c r="BL689" s="20927"/>
      <c r="BM689" s="20928"/>
      <c r="BN689" s="20929"/>
      <c r="BO689" s="20930"/>
      <c r="BP689" s="20931"/>
      <c r="BQ689" s="20932"/>
      <c r="BR689" s="20933"/>
      <c r="BS689" s="20934"/>
      <c r="BT689" s="20935"/>
      <c r="BU689" s="20936"/>
      <c r="BV689" s="20937"/>
      <c r="BW689" s="20938"/>
      <c r="BX689" s="20939"/>
      <c r="BY689" s="20940"/>
      <c r="BZ689" s="20941"/>
      <c r="CA689" s="20942"/>
      <c r="CB689" s="20943"/>
      <c r="CC689" s="20944"/>
      <c r="CD689" s="20945"/>
      <c r="CE689" s="20946"/>
      <c r="CF689" s="20947"/>
      <c r="CG689" s="20948"/>
      <c r="CH689" s="20949"/>
      <c r="CI689" s="20950"/>
      <c r="CJ689" s="20951"/>
      <c r="CK689" s="20952"/>
      <c r="CL689" s="20953"/>
      <c r="CM689" s="20954"/>
      <c r="CN689" s="20955"/>
      <c r="CO689" s="20956"/>
      <c r="CP689" s="20957"/>
      <c r="CQ689" s="20958"/>
      <c r="CR689" s="20959"/>
      <c r="CS689" s="20960"/>
      <c r="CT689" s="20961"/>
      <c r="CU689" s="20962"/>
      <c r="CV689" s="20963"/>
      <c r="CW689" s="20964"/>
      <c r="CX689" s="20965"/>
      <c r="CY689" s="20966"/>
      <c r="CZ689" s="20967"/>
      <c r="DA689" s="20968"/>
      <c r="DB689" s="20969"/>
      <c r="DC689" s="20970"/>
      <c r="DD689" s="20971"/>
      <c r="DE689" s="20972"/>
      <c r="DF689" s="20973"/>
      <c r="DG689" s="20974"/>
      <c r="DH689" s="3656"/>
      <c r="DI689" s="3908"/>
      <c r="DJ689" s="3908" t="str">
        <f>IF(T689="","",T689)</f>
        <v>Добавить схему подключения</v>
      </c>
      <c r="DK689" s="3908"/>
      <c r="DL689" s="3908"/>
    </row>
    <row s="20975" customFormat="1" customHeight="1" ht="0.75">
      <c r="A690" s="4502"/>
      <c r="B690" s="4502"/>
      <c r="C690" s="4502"/>
      <c r="D690" s="4502"/>
      <c r="E690" s="3897" t="s">
        <v>102</v>
      </c>
      <c r="F690" s="3897"/>
      <c r="G690" s="3898"/>
      <c r="H690" s="4502"/>
      <c r="I690" s="4502"/>
      <c r="J690" s="4502"/>
      <c r="K690" s="4502"/>
      <c r="L690" s="4503"/>
      <c r="M690" s="4504"/>
      <c r="N690" s="4504"/>
      <c r="O690" s="3656"/>
      <c r="P690" s="4505"/>
      <c r="Q690" s="4506"/>
      <c r="R690" s="4505"/>
      <c r="S690" s="4507"/>
      <c r="T690" s="4508" t="s">
        <v>250</v>
      </c>
      <c r="U690" s="3645"/>
      <c r="V690" s="3645"/>
      <c r="W690" s="3645"/>
      <c r="X690" s="3645"/>
      <c r="Y690" s="3645"/>
      <c r="Z690" s="3645"/>
      <c r="AA690" s="3645"/>
      <c r="AB690" s="3645"/>
      <c r="AC690" s="3645"/>
      <c r="AD690" s="3645"/>
      <c r="AE690" s="3645"/>
      <c r="AF690" s="3645"/>
      <c r="AG690" s="3645"/>
      <c r="AH690" s="3645"/>
      <c r="AI690" s="3645"/>
      <c r="AJ690" s="3645"/>
      <c r="AK690" s="3645"/>
      <c r="AL690" s="3645"/>
      <c r="AM690" s="3645"/>
      <c r="AN690" s="3645"/>
      <c r="AO690" s="3645"/>
      <c r="AP690" s="3645"/>
      <c r="AQ690" s="3645"/>
      <c r="AR690" s="3645"/>
      <c r="AS690" s="3645"/>
      <c r="AT690" s="3645"/>
      <c r="AU690" s="3645"/>
      <c r="AV690" s="3645"/>
      <c r="AW690" s="3645"/>
      <c r="AX690" s="3645"/>
      <c r="AY690" s="3645"/>
      <c r="AZ690" s="3645"/>
      <c r="BA690" s="3645"/>
      <c r="BB690" s="3645"/>
      <c r="BC690" s="3645"/>
      <c r="BD690" s="3645"/>
      <c r="BE690" s="3645"/>
      <c r="BF690" s="3645"/>
      <c r="BG690" s="3645"/>
      <c r="BH690" s="3645"/>
      <c r="BI690" s="3645"/>
      <c r="BJ690" s="3645"/>
      <c r="BK690" s="3645"/>
      <c r="BL690" s="3645"/>
      <c r="BM690" s="3645"/>
      <c r="BN690" s="3645"/>
      <c r="BO690" s="3645"/>
      <c r="BP690" s="3645"/>
      <c r="BQ690" s="3645"/>
      <c r="BR690" s="3645"/>
      <c r="BS690" s="3645"/>
      <c r="BT690" s="3645"/>
      <c r="BU690" s="3645"/>
      <c r="BV690" s="3645"/>
      <c r="BW690" s="3645"/>
      <c r="BX690" s="3645"/>
      <c r="BY690" s="3645"/>
      <c r="BZ690" s="3645"/>
      <c r="CA690" s="3645"/>
      <c r="CB690" s="3645"/>
      <c r="CC690" s="3645"/>
      <c r="CD690" s="3645"/>
      <c r="CE690" s="3645"/>
      <c r="CF690" s="3645"/>
      <c r="CG690" s="3645"/>
      <c r="CH690" s="3645"/>
      <c r="CI690" s="3645"/>
      <c r="CJ690" s="3645"/>
      <c r="CK690" s="3645"/>
      <c r="CL690" s="3645"/>
      <c r="CM690" s="3645"/>
      <c r="CN690" s="3645"/>
      <c r="CO690" s="3645"/>
      <c r="CP690" s="3645"/>
      <c r="CQ690" s="3645"/>
      <c r="CR690" s="3645"/>
      <c r="CS690" s="3645"/>
      <c r="CT690" s="3645"/>
      <c r="CU690" s="3645"/>
      <c r="CV690" s="3645"/>
      <c r="CW690" s="3645"/>
      <c r="CX690" s="3645"/>
      <c r="CY690" s="3645"/>
      <c r="CZ690" s="3645"/>
      <c r="DA690" s="3645"/>
      <c r="DB690" s="3645"/>
      <c r="DC690" s="3645"/>
      <c r="DD690" s="3645"/>
      <c r="DE690" s="3645"/>
      <c r="DF690" s="3645"/>
      <c r="DG690" s="3645"/>
      <c r="DH690" s="3656"/>
      <c r="DI690" s="3908"/>
      <c r="DJ690" s="3908" t="str">
        <f>IF(T690="","",T690)</f>
        <v>Добавить источник для дифференциации</v>
      </c>
      <c r="DK690" s="3908"/>
      <c r="DL690" s="3908"/>
    </row>
    <row s="20976" customFormat="1" customHeight="1" ht="0.75">
      <c r="A691" s="4502"/>
      <c r="B691" s="4502"/>
      <c r="C691" s="4502"/>
      <c r="D691" s="4502"/>
      <c r="E691" s="3897" t="s">
        <v>102</v>
      </c>
      <c r="F691" s="3898"/>
      <c r="G691" s="4502"/>
      <c r="H691" s="4502"/>
      <c r="I691" s="4502"/>
      <c r="J691" s="4502"/>
      <c r="K691" s="4502"/>
      <c r="L691" s="4503"/>
      <c r="M691" s="4510"/>
      <c r="N691" s="4510"/>
      <c r="O691" s="3656"/>
      <c r="P691" s="4505"/>
      <c r="Q691" s="4506"/>
      <c r="R691" s="4505"/>
      <c r="S691" s="4511"/>
      <c r="T691" s="4512" t="s">
        <v>251</v>
      </c>
      <c r="U691" s="3646"/>
      <c r="V691" s="3646"/>
      <c r="W691" s="3646"/>
      <c r="X691" s="3646"/>
      <c r="Y691" s="3646"/>
      <c r="Z691" s="3646"/>
      <c r="AA691" s="3646"/>
      <c r="AB691" s="3646"/>
      <c r="AC691" s="3646"/>
      <c r="AD691" s="3646"/>
      <c r="AE691" s="3646"/>
      <c r="AF691" s="3646"/>
      <c r="AG691" s="3646"/>
      <c r="AH691" s="3646"/>
      <c r="AI691" s="3646"/>
      <c r="AJ691" s="3646"/>
      <c r="AK691" s="3646"/>
      <c r="AL691" s="3646"/>
      <c r="AM691" s="3646"/>
      <c r="AN691" s="3646"/>
      <c r="AO691" s="3646"/>
      <c r="AP691" s="3646"/>
      <c r="AQ691" s="3646"/>
      <c r="AR691" s="3646"/>
      <c r="AS691" s="3646"/>
      <c r="AT691" s="3646"/>
      <c r="AU691" s="3646"/>
      <c r="AV691" s="3646"/>
      <c r="AW691" s="3646"/>
      <c r="AX691" s="3646"/>
      <c r="AY691" s="3646"/>
      <c r="AZ691" s="3646"/>
      <c r="BA691" s="3646"/>
      <c r="BB691" s="3646"/>
      <c r="BC691" s="3646"/>
      <c r="BD691" s="3646"/>
      <c r="BE691" s="3646"/>
      <c r="BF691" s="3646"/>
      <c r="BG691" s="3646"/>
      <c r="BH691" s="3646"/>
      <c r="BI691" s="3646"/>
      <c r="BJ691" s="3646"/>
      <c r="BK691" s="3646"/>
      <c r="BL691" s="3646"/>
      <c r="BM691" s="3646"/>
      <c r="BN691" s="3646"/>
      <c r="BO691" s="3646"/>
      <c r="BP691" s="3646"/>
      <c r="BQ691" s="3646"/>
      <c r="BR691" s="3646"/>
      <c r="BS691" s="3646"/>
      <c r="BT691" s="3646"/>
      <c r="BU691" s="3646"/>
      <c r="BV691" s="3646"/>
      <c r="BW691" s="3646"/>
      <c r="BX691" s="3646"/>
      <c r="BY691" s="3646"/>
      <c r="BZ691" s="3646"/>
      <c r="CA691" s="3646"/>
      <c r="CB691" s="3646"/>
      <c r="CC691" s="3646"/>
      <c r="CD691" s="3646"/>
      <c r="CE691" s="3646"/>
      <c r="CF691" s="3646"/>
      <c r="CG691" s="3646"/>
      <c r="CH691" s="3646"/>
      <c r="CI691" s="3646"/>
      <c r="CJ691" s="3646"/>
      <c r="CK691" s="3646"/>
      <c r="CL691" s="3646"/>
      <c r="CM691" s="3646"/>
      <c r="CN691" s="3646"/>
      <c r="CO691" s="3646"/>
      <c r="CP691" s="3646"/>
      <c r="CQ691" s="3646"/>
      <c r="CR691" s="3646"/>
      <c r="CS691" s="3646"/>
      <c r="CT691" s="3646"/>
      <c r="CU691" s="3646"/>
      <c r="CV691" s="3646"/>
      <c r="CW691" s="3646"/>
      <c r="CX691" s="3646"/>
      <c r="CY691" s="3646"/>
      <c r="CZ691" s="3646"/>
      <c r="DA691" s="3646"/>
      <c r="DB691" s="3646"/>
      <c r="DC691" s="3646"/>
      <c r="DD691" s="3646"/>
      <c r="DE691" s="3646"/>
      <c r="DF691" s="3646"/>
      <c r="DG691" s="3646"/>
      <c r="DH691" s="3656"/>
      <c r="DI691" s="3908"/>
      <c r="DJ691" s="3908" t="str">
        <f>IF(T691="","",T691)</f>
        <v>Добавить централизованную систему для дифференциации</v>
      </c>
      <c r="DK691" s="3908"/>
      <c r="DL691" s="3908"/>
    </row>
    <row s="20977" customFormat="1" customHeight="1" ht="21">
      <c r="A692" s="3896"/>
      <c r="B692" s="3896" t="s">
        <v>420</v>
      </c>
      <c r="C692" s="3896"/>
      <c r="D692" s="3896"/>
      <c r="E692" s="3897"/>
      <c r="F692" s="3898" t="s">
        <v>102</v>
      </c>
      <c r="G692" s="3896"/>
      <c r="H692" s="3896"/>
      <c r="I692" s="3896"/>
      <c r="J692" s="3896"/>
      <c r="K692" s="3896"/>
      <c r="L692" s="3899"/>
      <c r="M692" s="3900"/>
      <c r="N692" s="3900"/>
      <c r="O692" s="3900"/>
      <c r="P692" s="4211"/>
      <c r="Q692" s="3902"/>
      <c r="R692" s="3903"/>
      <c r="S692" s="3904" t="str">
        <f>INDEX(PT_DIFFERENTIATION_NUM_TER,MATCH(B692,PT_DIFFERENTIATION_TER_ID,0))</f>
        <v>3.2</v>
      </c>
      <c r="T692" s="4212" t="s">
        <v>719</v>
      </c>
      <c r="U692" s="3906"/>
      <c r="V692" s="3414"/>
      <c r="W692" s="3415"/>
      <c r="X692" s="3415"/>
      <c r="Y692" s="3415"/>
      <c r="Z692" s="3415"/>
      <c r="AA692" s="3415"/>
      <c r="AB692" s="3415"/>
      <c r="AC692" s="3416"/>
      <c r="AD692" s="3414" t="str">
        <f>INDEX(PT_DIFFERENTIATION_TER,MATCH(B692,PT_DIFFERENTIATION_TER_ID,0))</f>
        <v>Территория 2</v>
      </c>
      <c r="AE692" s="3415"/>
      <c r="AF692" s="3415"/>
      <c r="AG692" s="3415"/>
      <c r="AH692" s="3415"/>
      <c r="AI692" s="3415"/>
      <c r="AJ692" s="3415"/>
      <c r="AK692" s="3415"/>
      <c r="AL692" s="3414"/>
      <c r="AM692" s="3415"/>
      <c r="AN692" s="3415"/>
      <c r="AO692" s="3415"/>
      <c r="AP692" s="3415"/>
      <c r="AQ692" s="3415"/>
      <c r="AR692" s="3415"/>
      <c r="AS692" s="3416"/>
      <c r="AT692" s="3414"/>
      <c r="AU692" s="3415"/>
      <c r="AV692" s="3415"/>
      <c r="AW692" s="3415"/>
      <c r="AX692" s="3415"/>
      <c r="AY692" s="3415"/>
      <c r="AZ692" s="3415"/>
      <c r="BA692" s="3416"/>
      <c r="BB692" s="3414"/>
      <c r="BC692" s="3415"/>
      <c r="BD692" s="3415"/>
      <c r="BE692" s="3415"/>
      <c r="BF692" s="3415"/>
      <c r="BG692" s="3415"/>
      <c r="BH692" s="3415"/>
      <c r="BI692" s="3416"/>
      <c r="BJ692" s="3414"/>
      <c r="BK692" s="3415"/>
      <c r="BL692" s="3415"/>
      <c r="BM692" s="3415"/>
      <c r="BN692" s="3415"/>
      <c r="BO692" s="3415"/>
      <c r="BP692" s="3415"/>
      <c r="BQ692" s="3416"/>
      <c r="BR692" s="3414"/>
      <c r="BS692" s="3415"/>
      <c r="BT692" s="3415"/>
      <c r="BU692" s="3415"/>
      <c r="BV692" s="3415"/>
      <c r="BW692" s="3415"/>
      <c r="BX692" s="3415"/>
      <c r="BY692" s="3416"/>
      <c r="BZ692" s="3414"/>
      <c r="CA692" s="3415"/>
      <c r="CB692" s="3415"/>
      <c r="CC692" s="3415"/>
      <c r="CD692" s="3415"/>
      <c r="CE692" s="3415"/>
      <c r="CF692" s="3415"/>
      <c r="CG692" s="3416"/>
      <c r="CH692" s="3414"/>
      <c r="CI692" s="3415"/>
      <c r="CJ692" s="3415"/>
      <c r="CK692" s="3415"/>
      <c r="CL692" s="3415"/>
      <c r="CM692" s="3415"/>
      <c r="CN692" s="3415"/>
      <c r="CO692" s="3416"/>
      <c r="CP692" s="3414"/>
      <c r="CQ692" s="3415"/>
      <c r="CR692" s="3415"/>
      <c r="CS692" s="3415"/>
      <c r="CT692" s="3415"/>
      <c r="CU692" s="3415"/>
      <c r="CV692" s="3415"/>
      <c r="CW692" s="3416"/>
      <c r="CX692" s="3414"/>
      <c r="CY692" s="3415"/>
      <c r="CZ692" s="3415"/>
      <c r="DA692" s="3415"/>
      <c r="DB692" s="3415"/>
      <c r="DC692" s="3415"/>
      <c r="DD692" s="3415"/>
      <c r="DE692" s="3416"/>
      <c r="DF692" s="3416"/>
      <c r="DG692" s="3907" t="s">
        <v>720</v>
      </c>
      <c r="DH692" s="3656"/>
      <c r="DI692" s="3908"/>
      <c r="DJ692" s="3908" t="str">
        <f>IF(T692="","",T692)</f>
        <v>Территория действия тарифа</v>
      </c>
      <c r="DK692" s="3908"/>
      <c r="DL692" s="3908"/>
    </row>
    <row s="20978" customFormat="1" customHeight="1" ht="23.25">
      <c r="A693" s="3896"/>
      <c r="B693" s="3896"/>
      <c r="C693" s="3896" t="s">
        <v>421</v>
      </c>
      <c r="D693" s="3896"/>
      <c r="E693" s="3897"/>
      <c r="F693" s="3897">
        <v>1</v>
      </c>
      <c r="G693" s="3898">
        <v>1</v>
      </c>
      <c r="H693" s="3896"/>
      <c r="I693" s="3896"/>
      <c r="J693" s="3896"/>
      <c r="K693" s="3896"/>
      <c r="L693" s="3899"/>
      <c r="M693" s="3900"/>
      <c r="N693" s="3900"/>
      <c r="O693" s="3900"/>
      <c r="P693" s="3901"/>
      <c r="Q693" s="3902"/>
      <c r="R693" s="3903"/>
      <c r="S693" s="3904" t="str">
        <f>INDEX(PT_DIFFERENTIATION_NUM_CS,MATCH(C693,PT_DIFFERENTIATION_CS_ID,0))</f>
        <v>3.2.1</v>
      </c>
      <c r="T693" s="4214" t="s">
        <v>721</v>
      </c>
      <c r="U693" s="3906"/>
      <c r="V693" s="3414"/>
      <c r="W693" s="3415"/>
      <c r="X693" s="3415"/>
      <c r="Y693" s="3415"/>
      <c r="Z693" s="3415"/>
      <c r="AA693" s="3415"/>
      <c r="AB693" s="3415"/>
      <c r="AC693" s="3416"/>
      <c r="AD693" s="3414" t="str">
        <f>INDEX(PT_DIFFERENTIATION_CS,MATCH(C693,PT_DIFFERENTIATION_CS_ID,0))</f>
        <v>без дифференциации</v>
      </c>
      <c r="AE693" s="3415"/>
      <c r="AF693" s="3415"/>
      <c r="AG693" s="3415"/>
      <c r="AH693" s="3415"/>
      <c r="AI693" s="3415"/>
      <c r="AJ693" s="3415"/>
      <c r="AK693" s="3415"/>
      <c r="AL693" s="3414"/>
      <c r="AM693" s="3415"/>
      <c r="AN693" s="3415"/>
      <c r="AO693" s="3415"/>
      <c r="AP693" s="3415"/>
      <c r="AQ693" s="3415"/>
      <c r="AR693" s="3415"/>
      <c r="AS693" s="3416"/>
      <c r="AT693" s="3414"/>
      <c r="AU693" s="3415"/>
      <c r="AV693" s="3415"/>
      <c r="AW693" s="3415"/>
      <c r="AX693" s="3415"/>
      <c r="AY693" s="3415"/>
      <c r="AZ693" s="3415"/>
      <c r="BA693" s="3416"/>
      <c r="BB693" s="3414"/>
      <c r="BC693" s="3415"/>
      <c r="BD693" s="3415"/>
      <c r="BE693" s="3415"/>
      <c r="BF693" s="3415"/>
      <c r="BG693" s="3415"/>
      <c r="BH693" s="3415"/>
      <c r="BI693" s="3416"/>
      <c r="BJ693" s="3414"/>
      <c r="BK693" s="3415"/>
      <c r="BL693" s="3415"/>
      <c r="BM693" s="3415"/>
      <c r="BN693" s="3415"/>
      <c r="BO693" s="3415"/>
      <c r="BP693" s="3415"/>
      <c r="BQ693" s="3416"/>
      <c r="BR693" s="3414"/>
      <c r="BS693" s="3415"/>
      <c r="BT693" s="3415"/>
      <c r="BU693" s="3415"/>
      <c r="BV693" s="3415"/>
      <c r="BW693" s="3415"/>
      <c r="BX693" s="3415"/>
      <c r="BY693" s="3416"/>
      <c r="BZ693" s="3414"/>
      <c r="CA693" s="3415"/>
      <c r="CB693" s="3415"/>
      <c r="CC693" s="3415"/>
      <c r="CD693" s="3415"/>
      <c r="CE693" s="3415"/>
      <c r="CF693" s="3415"/>
      <c r="CG693" s="3416"/>
      <c r="CH693" s="3414"/>
      <c r="CI693" s="3415"/>
      <c r="CJ693" s="3415"/>
      <c r="CK693" s="3415"/>
      <c r="CL693" s="3415"/>
      <c r="CM693" s="3415"/>
      <c r="CN693" s="3415"/>
      <c r="CO693" s="3416"/>
      <c r="CP693" s="3414"/>
      <c r="CQ693" s="3415"/>
      <c r="CR693" s="3415"/>
      <c r="CS693" s="3415"/>
      <c r="CT693" s="3415"/>
      <c r="CU693" s="3415"/>
      <c r="CV693" s="3415"/>
      <c r="CW693" s="3416"/>
      <c r="CX693" s="3414"/>
      <c r="CY693" s="3415"/>
      <c r="CZ693" s="3415"/>
      <c r="DA693" s="3415"/>
      <c r="DB693" s="3415"/>
      <c r="DC693" s="3415"/>
      <c r="DD693" s="3415"/>
      <c r="DE693" s="3416"/>
      <c r="DF693" s="3416"/>
      <c r="DG693" s="3907" t="s">
        <v>722</v>
      </c>
      <c r="DH693" s="3656"/>
      <c r="DI693" s="3908"/>
      <c r="DJ693" s="3908" t="str">
        <f>IF(T693="","",T693)</f>
        <v>Наименование системы теплоснабжения </v>
      </c>
      <c r="DK693" s="3908"/>
      <c r="DL693" s="3908"/>
    </row>
    <row s="20979" customFormat="1" customHeight="1" ht="21">
      <c r="A694" s="3896"/>
      <c r="B694" s="3896"/>
      <c r="C694" s="3896"/>
      <c r="D694" s="3896" t="s">
        <v>422</v>
      </c>
      <c r="E694" s="3897"/>
      <c r="F694" s="3897">
        <v>1</v>
      </c>
      <c r="G694" s="3897"/>
      <c r="H694" s="3898">
        <v>1</v>
      </c>
      <c r="I694" s="3896"/>
      <c r="J694" s="3896"/>
      <c r="K694" s="3896"/>
      <c r="L694" s="3899"/>
      <c r="M694" s="3900"/>
      <c r="N694" s="3900"/>
      <c r="O694" s="3900"/>
      <c r="P694" s="3901"/>
      <c r="Q694" s="3902"/>
      <c r="R694" s="3903"/>
      <c r="S694" s="3904" t="str">
        <f>INDEX(PT_DIFFERENTIATION_NUM_IST_TE,MATCH(D694,PT_DIFFERENTIATION_IST_TE_ID,0))</f>
        <v>3.2.1.1</v>
      </c>
      <c r="T694" s="3905" t="s">
        <v>723</v>
      </c>
      <c r="U694" s="3906"/>
      <c r="V694" s="3414"/>
      <c r="W694" s="3415"/>
      <c r="X694" s="3415"/>
      <c r="Y694" s="3415"/>
      <c r="Z694" s="3415"/>
      <c r="AA694" s="3415"/>
      <c r="AB694" s="3415"/>
      <c r="AC694" s="3416"/>
      <c r="AD694" s="3414" t="str">
        <f>INDEX(PT_DIFFERENTIATION_IST_TE,MATCH(D694,PT_DIFFERENTIATION_IST_TE_ID,0))</f>
        <v>без дифференциации</v>
      </c>
      <c r="AE694" s="3415"/>
      <c r="AF694" s="3415"/>
      <c r="AG694" s="3415"/>
      <c r="AH694" s="3415"/>
      <c r="AI694" s="3415"/>
      <c r="AJ694" s="3415"/>
      <c r="AK694" s="3415"/>
      <c r="AL694" s="3414"/>
      <c r="AM694" s="3415"/>
      <c r="AN694" s="3415"/>
      <c r="AO694" s="3415"/>
      <c r="AP694" s="3415"/>
      <c r="AQ694" s="3415"/>
      <c r="AR694" s="3415"/>
      <c r="AS694" s="3416"/>
      <c r="AT694" s="3414"/>
      <c r="AU694" s="3415"/>
      <c r="AV694" s="3415"/>
      <c r="AW694" s="3415"/>
      <c r="AX694" s="3415"/>
      <c r="AY694" s="3415"/>
      <c r="AZ694" s="3415"/>
      <c r="BA694" s="3416"/>
      <c r="BB694" s="3414"/>
      <c r="BC694" s="3415"/>
      <c r="BD694" s="3415"/>
      <c r="BE694" s="3415"/>
      <c r="BF694" s="3415"/>
      <c r="BG694" s="3415"/>
      <c r="BH694" s="3415"/>
      <c r="BI694" s="3416"/>
      <c r="BJ694" s="3414"/>
      <c r="BK694" s="3415"/>
      <c r="BL694" s="3415"/>
      <c r="BM694" s="3415"/>
      <c r="BN694" s="3415"/>
      <c r="BO694" s="3415"/>
      <c r="BP694" s="3415"/>
      <c r="BQ694" s="3416"/>
      <c r="BR694" s="3414"/>
      <c r="BS694" s="3415"/>
      <c r="BT694" s="3415"/>
      <c r="BU694" s="3415"/>
      <c r="BV694" s="3415"/>
      <c r="BW694" s="3415"/>
      <c r="BX694" s="3415"/>
      <c r="BY694" s="3416"/>
      <c r="BZ694" s="3414"/>
      <c r="CA694" s="3415"/>
      <c r="CB694" s="3415"/>
      <c r="CC694" s="3415"/>
      <c r="CD694" s="3415"/>
      <c r="CE694" s="3415"/>
      <c r="CF694" s="3415"/>
      <c r="CG694" s="3416"/>
      <c r="CH694" s="3414"/>
      <c r="CI694" s="3415"/>
      <c r="CJ694" s="3415"/>
      <c r="CK694" s="3415"/>
      <c r="CL694" s="3415"/>
      <c r="CM694" s="3415"/>
      <c r="CN694" s="3415"/>
      <c r="CO694" s="3416"/>
      <c r="CP694" s="3414"/>
      <c r="CQ694" s="3415"/>
      <c r="CR694" s="3415"/>
      <c r="CS694" s="3415"/>
      <c r="CT694" s="3415"/>
      <c r="CU694" s="3415"/>
      <c r="CV694" s="3415"/>
      <c r="CW694" s="3416"/>
      <c r="CX694" s="3414"/>
      <c r="CY694" s="3415"/>
      <c r="CZ694" s="3415"/>
      <c r="DA694" s="3415"/>
      <c r="DB694" s="3415"/>
      <c r="DC694" s="3415"/>
      <c r="DD694" s="3415"/>
      <c r="DE694" s="3416"/>
      <c r="DF694" s="3416"/>
      <c r="DG694" s="3907" t="s">
        <v>724</v>
      </c>
      <c r="DH694" s="3656"/>
      <c r="DI694" s="3908"/>
      <c r="DJ694" s="3908" t="str">
        <f>IF(T694="","",T694)</f>
        <v>Источник тепловой энергии  </v>
      </c>
      <c r="DK694" s="3908"/>
      <c r="DL694" s="3908"/>
    </row>
    <row s="20980" customFormat="1" customHeight="1" ht="47.25">
      <c r="A695" s="3896"/>
      <c r="B695" s="3896"/>
      <c r="C695" s="3896"/>
      <c r="D695" s="3896"/>
      <c r="E695" s="3897"/>
      <c r="F695" s="3897">
        <v>1</v>
      </c>
      <c r="G695" s="3897"/>
      <c r="H695" s="3897"/>
      <c r="I695" s="3910" t="str">
        <f>S694&amp;".1"</f>
        <v>3.2.1.1.1</v>
      </c>
      <c r="J695" s="3896"/>
      <c r="K695" s="3896"/>
      <c r="L695" s="3899" t="s">
        <v>725</v>
      </c>
      <c r="M695" s="3647"/>
      <c r="N695" s="3911"/>
      <c r="O695" s="3911"/>
      <c r="P695" s="3912">
        <v>1</v>
      </c>
      <c r="Q695" s="3912"/>
      <c r="R695" s="3913"/>
      <c r="S695" s="3904" t="str">
        <f>$I695</f>
        <v>3.2.1.1.1</v>
      </c>
      <c r="T695" s="3914" t="s">
        <v>726</v>
      </c>
      <c r="U695" s="3906"/>
      <c r="V695" s="3419"/>
      <c r="W695" s="3420"/>
      <c r="X695" s="3420"/>
      <c r="Y695" s="3420"/>
      <c r="Z695" s="3420"/>
      <c r="AA695" s="3420"/>
      <c r="AB695" s="3420"/>
      <c r="AC695" s="3421"/>
      <c r="AD695" s="3419" t="s">
        <v>768</v>
      </c>
      <c r="AE695" s="3420"/>
      <c r="AF695" s="3420"/>
      <c r="AG695" s="3420"/>
      <c r="AH695" s="3420"/>
      <c r="AI695" s="3420"/>
      <c r="AJ695" s="3420"/>
      <c r="AK695" s="3420"/>
      <c r="AL695" s="3419"/>
      <c r="AM695" s="3420"/>
      <c r="AN695" s="3420"/>
      <c r="AO695" s="3420"/>
      <c r="AP695" s="3420"/>
      <c r="AQ695" s="3420"/>
      <c r="AR695" s="3420"/>
      <c r="AS695" s="3421"/>
      <c r="AT695" s="3419"/>
      <c r="AU695" s="3420"/>
      <c r="AV695" s="3420"/>
      <c r="AW695" s="3420"/>
      <c r="AX695" s="3420"/>
      <c r="AY695" s="3420"/>
      <c r="AZ695" s="3420"/>
      <c r="BA695" s="3421"/>
      <c r="BB695" s="3419"/>
      <c r="BC695" s="3420"/>
      <c r="BD695" s="3420"/>
      <c r="BE695" s="3420"/>
      <c r="BF695" s="3420"/>
      <c r="BG695" s="3420"/>
      <c r="BH695" s="3420"/>
      <c r="BI695" s="3421"/>
      <c r="BJ695" s="3419"/>
      <c r="BK695" s="3420"/>
      <c r="BL695" s="3420"/>
      <c r="BM695" s="3420"/>
      <c r="BN695" s="3420"/>
      <c r="BO695" s="3420"/>
      <c r="BP695" s="3420"/>
      <c r="BQ695" s="3421"/>
      <c r="BR695" s="3419"/>
      <c r="BS695" s="3420"/>
      <c r="BT695" s="3420"/>
      <c r="BU695" s="3420"/>
      <c r="BV695" s="3420"/>
      <c r="BW695" s="3420"/>
      <c r="BX695" s="3420"/>
      <c r="BY695" s="3421"/>
      <c r="BZ695" s="3419"/>
      <c r="CA695" s="3420"/>
      <c r="CB695" s="3420"/>
      <c r="CC695" s="3420"/>
      <c r="CD695" s="3420"/>
      <c r="CE695" s="3420"/>
      <c r="CF695" s="3420"/>
      <c r="CG695" s="3421"/>
      <c r="CH695" s="3419"/>
      <c r="CI695" s="3420"/>
      <c r="CJ695" s="3420"/>
      <c r="CK695" s="3420"/>
      <c r="CL695" s="3420"/>
      <c r="CM695" s="3420"/>
      <c r="CN695" s="3420"/>
      <c r="CO695" s="3421"/>
      <c r="CP695" s="3419"/>
      <c r="CQ695" s="3420"/>
      <c r="CR695" s="3420"/>
      <c r="CS695" s="3420"/>
      <c r="CT695" s="3420"/>
      <c r="CU695" s="3420"/>
      <c r="CV695" s="3420"/>
      <c r="CW695" s="3421"/>
      <c r="CX695" s="3419"/>
      <c r="CY695" s="3420"/>
      <c r="CZ695" s="3420"/>
      <c r="DA695" s="3420"/>
      <c r="DB695" s="3420"/>
      <c r="DC695" s="3420"/>
      <c r="DD695" s="3420"/>
      <c r="DE695" s="3421"/>
      <c r="DF695" s="3421"/>
      <c r="DG695" s="3907" t="s">
        <v>727</v>
      </c>
      <c r="DH695" s="3656"/>
      <c r="DI695" s="3908"/>
      <c r="DJ695" s="3908" t="str">
        <f>IF(T695="","",T695)</f>
        <v>Схема подключения теплопотребляющей установки к коллектору источника тепловой энергии</v>
      </c>
      <c r="DK695" s="3908"/>
      <c r="DL695" s="3908"/>
    </row>
    <row s="20981" customFormat="1" customHeight="1" ht="21">
      <c r="A696" s="3896"/>
      <c r="B696" s="3896"/>
      <c r="C696" s="3896"/>
      <c r="D696" s="3896"/>
      <c r="E696" s="3897"/>
      <c r="F696" s="3897">
        <v>1</v>
      </c>
      <c r="G696" s="3897"/>
      <c r="H696" s="3897"/>
      <c r="I696" s="3916"/>
      <c r="J696" s="3910" t="str">
        <f>I695&amp;".1"</f>
        <v>3.2.1.1.1.1</v>
      </c>
      <c r="K696" s="3896"/>
      <c r="L696" s="3899" t="s">
        <v>728</v>
      </c>
      <c r="M696" s="3647"/>
      <c r="N696" s="3647"/>
      <c r="O696" s="3911"/>
      <c r="P696" s="3912"/>
      <c r="Q696" s="3912">
        <v>1</v>
      </c>
      <c r="R696" s="3917"/>
      <c r="S696" s="3904" t="str">
        <f>$J696</f>
        <v>3.2.1.1.1.1</v>
      </c>
      <c r="T696" s="3918" t="s">
        <v>729</v>
      </c>
      <c r="U696" s="3906"/>
      <c r="V696" s="3419"/>
      <c r="W696" s="3420"/>
      <c r="X696" s="3420"/>
      <c r="Y696" s="3420"/>
      <c r="Z696" s="3420"/>
      <c r="AA696" s="3420"/>
      <c r="AB696" s="3420"/>
      <c r="AC696" s="3421"/>
      <c r="AD696" s="3419" t="s">
        <v>769</v>
      </c>
      <c r="AE696" s="3420"/>
      <c r="AF696" s="3420"/>
      <c r="AG696" s="3420"/>
      <c r="AH696" s="3420"/>
      <c r="AI696" s="3420"/>
      <c r="AJ696" s="3420"/>
      <c r="AK696" s="3420"/>
      <c r="AL696" s="3419"/>
      <c r="AM696" s="3420"/>
      <c r="AN696" s="3420"/>
      <c r="AO696" s="3420"/>
      <c r="AP696" s="3420"/>
      <c r="AQ696" s="3420"/>
      <c r="AR696" s="3420"/>
      <c r="AS696" s="3421"/>
      <c r="AT696" s="3419"/>
      <c r="AU696" s="3420"/>
      <c r="AV696" s="3420"/>
      <c r="AW696" s="3420"/>
      <c r="AX696" s="3420"/>
      <c r="AY696" s="3420"/>
      <c r="AZ696" s="3420"/>
      <c r="BA696" s="3421"/>
      <c r="BB696" s="3419"/>
      <c r="BC696" s="3420"/>
      <c r="BD696" s="3420"/>
      <c r="BE696" s="3420"/>
      <c r="BF696" s="3420"/>
      <c r="BG696" s="3420"/>
      <c r="BH696" s="3420"/>
      <c r="BI696" s="3421"/>
      <c r="BJ696" s="3419"/>
      <c r="BK696" s="3420"/>
      <c r="BL696" s="3420"/>
      <c r="BM696" s="3420"/>
      <c r="BN696" s="3420"/>
      <c r="BO696" s="3420"/>
      <c r="BP696" s="3420"/>
      <c r="BQ696" s="3421"/>
      <c r="BR696" s="3419"/>
      <c r="BS696" s="3420"/>
      <c r="BT696" s="3420"/>
      <c r="BU696" s="3420"/>
      <c r="BV696" s="3420"/>
      <c r="BW696" s="3420"/>
      <c r="BX696" s="3420"/>
      <c r="BY696" s="3421"/>
      <c r="BZ696" s="3419"/>
      <c r="CA696" s="3420"/>
      <c r="CB696" s="3420"/>
      <c r="CC696" s="3420"/>
      <c r="CD696" s="3420"/>
      <c r="CE696" s="3420"/>
      <c r="CF696" s="3420"/>
      <c r="CG696" s="3421"/>
      <c r="CH696" s="3419"/>
      <c r="CI696" s="3420"/>
      <c r="CJ696" s="3420"/>
      <c r="CK696" s="3420"/>
      <c r="CL696" s="3420"/>
      <c r="CM696" s="3420"/>
      <c r="CN696" s="3420"/>
      <c r="CO696" s="3421"/>
      <c r="CP696" s="3419"/>
      <c r="CQ696" s="3420"/>
      <c r="CR696" s="3420"/>
      <c r="CS696" s="3420"/>
      <c r="CT696" s="3420"/>
      <c r="CU696" s="3420"/>
      <c r="CV696" s="3420"/>
      <c r="CW696" s="3421"/>
      <c r="CX696" s="3419"/>
      <c r="CY696" s="3420"/>
      <c r="CZ696" s="3420"/>
      <c r="DA696" s="3420"/>
      <c r="DB696" s="3420"/>
      <c r="DC696" s="3420"/>
      <c r="DD696" s="3420"/>
      <c r="DE696" s="3421"/>
      <c r="DF696" s="3421"/>
      <c r="DG696" s="3907" t="s">
        <v>730</v>
      </c>
      <c r="DH696" s="3656"/>
      <c r="DI696" s="3908"/>
      <c r="DJ696" s="3908" t="str">
        <f>IF(T696="","",T696)</f>
        <v>Группа потребителей</v>
      </c>
      <c r="DK696" s="3908"/>
      <c r="DL696" s="3908"/>
    </row>
    <row s="20982" customFormat="1" customHeight="1" ht="21">
      <c r="A697" s="3896"/>
      <c r="B697" s="3896"/>
      <c r="C697" s="3896"/>
      <c r="D697" s="3896"/>
      <c r="E697" s="3897"/>
      <c r="F697" s="3897">
        <v>1</v>
      </c>
      <c r="G697" s="3897"/>
      <c r="H697" s="3897"/>
      <c r="I697" s="3916"/>
      <c r="J697" s="3916"/>
      <c r="K697" s="3910" t="str">
        <f>J696&amp;".1"</f>
        <v>3.2.1.1.1.1.1</v>
      </c>
      <c r="L697" s="3899" t="s">
        <v>731</v>
      </c>
      <c r="M697" s="3647"/>
      <c r="N697" s="3647"/>
      <c r="O697" s="3647"/>
      <c r="P697" s="3912"/>
      <c r="Q697" s="3912"/>
      <c r="R697" s="3917">
        <v>1</v>
      </c>
      <c r="S697" s="3904" t="str">
        <f>$K697</f>
        <v>3.2.1.1.1.1.1</v>
      </c>
      <c r="T697" s="3920" t="s">
        <v>770</v>
      </c>
      <c r="U697" s="3906"/>
      <c r="V697" s="3422"/>
      <c r="W697" s="3423"/>
      <c r="X697" s="3422"/>
      <c r="Y697" s="3424"/>
      <c r="Z697" s="3425"/>
      <c r="AA697" s="2871" t="s">
        <v>61</v>
      </c>
      <c r="AB697" s="3425"/>
      <c r="AC697" s="2871" t="s">
        <v>61</v>
      </c>
      <c r="AD697" s="3422">
        <v>3012.72</v>
      </c>
      <c r="AE697" s="3423"/>
      <c r="AF697" s="3422"/>
      <c r="AG697" s="3424"/>
      <c r="AH697" s="3425">
        <v>45292</v>
      </c>
      <c r="AI697" s="2871" t="s">
        <v>61</v>
      </c>
      <c r="AJ697" s="3425">
        <v>45473</v>
      </c>
      <c r="AK697" s="2871" t="s">
        <v>61</v>
      </c>
      <c r="AL697" s="3422">
        <v>8839.6</v>
      </c>
      <c r="AM697" s="3423"/>
      <c r="AN697" s="3422"/>
      <c r="AO697" s="3424"/>
      <c r="AP697" s="3425">
        <v>45474</v>
      </c>
      <c r="AQ697" s="2871" t="s">
        <v>61</v>
      </c>
      <c r="AR697" s="3425">
        <v>45657</v>
      </c>
      <c r="AS697" s="2871" t="s">
        <v>61</v>
      </c>
      <c r="AT697" s="3422">
        <v>5407.73</v>
      </c>
      <c r="AU697" s="3423"/>
      <c r="AV697" s="3422"/>
      <c r="AW697" s="3424"/>
      <c r="AX697" s="3425">
        <v>45658</v>
      </c>
      <c r="AY697" s="2871" t="s">
        <v>61</v>
      </c>
      <c r="AZ697" s="3425">
        <v>45838</v>
      </c>
      <c r="BA697" s="2871" t="s">
        <v>61</v>
      </c>
      <c r="BB697" s="3422">
        <v>5407.73</v>
      </c>
      <c r="BC697" s="3423"/>
      <c r="BD697" s="3422"/>
      <c r="BE697" s="3424"/>
      <c r="BF697" s="3425">
        <v>45839</v>
      </c>
      <c r="BG697" s="2871" t="s">
        <v>61</v>
      </c>
      <c r="BH697" s="3425">
        <v>46022</v>
      </c>
      <c r="BI697" s="2871" t="s">
        <v>61</v>
      </c>
      <c r="BJ697" s="3422">
        <v>5407.73</v>
      </c>
      <c r="BK697" s="3423"/>
      <c r="BL697" s="3422"/>
      <c r="BM697" s="3424"/>
      <c r="BN697" s="3425">
        <v>46023</v>
      </c>
      <c r="BO697" s="2871" t="s">
        <v>61</v>
      </c>
      <c r="BP697" s="3425">
        <v>46203</v>
      </c>
      <c r="BQ697" s="2871" t="s">
        <v>61</v>
      </c>
      <c r="BR697" s="3422">
        <v>5710.8</v>
      </c>
      <c r="BS697" s="3423"/>
      <c r="BT697" s="3422"/>
      <c r="BU697" s="3424"/>
      <c r="BV697" s="3425">
        <v>46204</v>
      </c>
      <c r="BW697" s="2871" t="s">
        <v>61</v>
      </c>
      <c r="BX697" s="3425">
        <v>46387</v>
      </c>
      <c r="BY697" s="2871" t="s">
        <v>61</v>
      </c>
      <c r="BZ697" s="3422">
        <v>5674.41</v>
      </c>
      <c r="CA697" s="3423"/>
      <c r="CB697" s="3422"/>
      <c r="CC697" s="3424"/>
      <c r="CD697" s="3425">
        <v>46388</v>
      </c>
      <c r="CE697" s="2871" t="s">
        <v>61</v>
      </c>
      <c r="CF697" s="3425">
        <v>46568</v>
      </c>
      <c r="CG697" s="2871" t="s">
        <v>61</v>
      </c>
      <c r="CH697" s="3422">
        <v>5674.41</v>
      </c>
      <c r="CI697" s="3423"/>
      <c r="CJ697" s="3422"/>
      <c r="CK697" s="3424"/>
      <c r="CL697" s="3425">
        <v>46569</v>
      </c>
      <c r="CM697" s="2871" t="s">
        <v>61</v>
      </c>
      <c r="CN697" s="3425">
        <v>46752</v>
      </c>
      <c r="CO697" s="2871" t="s">
        <v>61</v>
      </c>
      <c r="CP697" s="3422">
        <v>5674.41</v>
      </c>
      <c r="CQ697" s="3423"/>
      <c r="CR697" s="3422"/>
      <c r="CS697" s="3424"/>
      <c r="CT697" s="3425">
        <v>46753</v>
      </c>
      <c r="CU697" s="2871" t="s">
        <v>61</v>
      </c>
      <c r="CV697" s="3425">
        <v>46934</v>
      </c>
      <c r="CW697" s="2871" t="s">
        <v>61</v>
      </c>
      <c r="CX697" s="3422">
        <v>6023.19</v>
      </c>
      <c r="CY697" s="3423"/>
      <c r="CZ697" s="3422"/>
      <c r="DA697" s="3424"/>
      <c r="DB697" s="3425">
        <v>46935</v>
      </c>
      <c r="DC697" s="2871" t="s">
        <v>61</v>
      </c>
      <c r="DD697" s="3425">
        <v>47118</v>
      </c>
      <c r="DE697" s="2871" t="s">
        <v>61</v>
      </c>
      <c r="DF697" s="3423"/>
      <c r="DG697" s="3921" t="s">
        <v>732</v>
      </c>
      <c r="DH697" s="3656">
        <f>STRCHECKDATE(V698:DF698)</f>
      </c>
      <c r="DI697" s="3908"/>
      <c r="DJ697" s="3908" t="str">
        <f>IF(T697="","",T697)</f>
        <v>вода</v>
      </c>
      <c r="DK697" s="3908"/>
      <c r="DL697" s="3908"/>
    </row>
    <row s="20983" customFormat="1" customHeight="1" ht="0.75">
      <c r="A698" s="3896"/>
      <c r="B698" s="3896"/>
      <c r="C698" s="3896"/>
      <c r="D698" s="3896"/>
      <c r="E698" s="3897"/>
      <c r="F698" s="3897">
        <v>1</v>
      </c>
      <c r="G698" s="3897"/>
      <c r="H698" s="3897"/>
      <c r="I698" s="3916"/>
      <c r="J698" s="3916"/>
      <c r="K698" s="3910"/>
      <c r="L698" s="3899"/>
      <c r="M698" s="3647"/>
      <c r="N698" s="3647"/>
      <c r="O698" s="3647"/>
      <c r="P698" s="3912"/>
      <c r="Q698" s="3912"/>
      <c r="R698" s="3917"/>
      <c r="S698" s="3923"/>
      <c r="T698" s="3906"/>
      <c r="U698" s="3906"/>
      <c r="V698" s="3423"/>
      <c r="W698" s="3423"/>
      <c r="X698" s="3423"/>
      <c r="Y698" s="3427" t="str">
        <f>Z697&amp;"-"&amp;AB697</f>
        <v>-</v>
      </c>
      <c r="Z698" s="3428"/>
      <c r="AA698" s="2871"/>
      <c r="AB698" s="3428"/>
      <c r="AC698" s="2871"/>
      <c r="AD698" s="3423"/>
      <c r="AE698" s="3423"/>
      <c r="AF698" s="3423"/>
      <c r="AG698" s="3427" t="str">
        <f>AH697&amp;"-"&amp;AJ697</f>
        <v>45292-45473</v>
      </c>
      <c r="AH698" s="3428"/>
      <c r="AI698" s="2871"/>
      <c r="AJ698" s="3428"/>
      <c r="AK698" s="2871"/>
      <c r="AL698" s="3423"/>
      <c r="AM698" s="3423"/>
      <c r="AN698" s="3423"/>
      <c r="AO698" s="3427" t="str">
        <f>AP697&amp;"-"&amp;AR697</f>
        <v>45474-45657</v>
      </c>
      <c r="AP698" s="3428"/>
      <c r="AQ698" s="2871"/>
      <c r="AR698" s="3428"/>
      <c r="AS698" s="2871"/>
      <c r="AT698" s="3423"/>
      <c r="AU698" s="3423"/>
      <c r="AV698" s="3423"/>
      <c r="AW698" s="3427" t="str">
        <f>AX697&amp;"-"&amp;AZ697</f>
        <v>45658-45838</v>
      </c>
      <c r="AX698" s="3428"/>
      <c r="AY698" s="2871"/>
      <c r="AZ698" s="3428"/>
      <c r="BA698" s="2871"/>
      <c r="BB698" s="3423"/>
      <c r="BC698" s="3423"/>
      <c r="BD698" s="3423"/>
      <c r="BE698" s="3427" t="str">
        <f>BF697&amp;"-"&amp;BH697</f>
        <v>45839-46022</v>
      </c>
      <c r="BF698" s="3428"/>
      <c r="BG698" s="2871"/>
      <c r="BH698" s="3428"/>
      <c r="BI698" s="2871"/>
      <c r="BJ698" s="3423"/>
      <c r="BK698" s="3423"/>
      <c r="BL698" s="3423"/>
      <c r="BM698" s="3427" t="str">
        <f>BN697&amp;"-"&amp;BP697</f>
        <v>46023-46203</v>
      </c>
      <c r="BN698" s="3428"/>
      <c r="BO698" s="2871"/>
      <c r="BP698" s="3428"/>
      <c r="BQ698" s="2871"/>
      <c r="BR698" s="3423"/>
      <c r="BS698" s="3423"/>
      <c r="BT698" s="3423"/>
      <c r="BU698" s="3427" t="str">
        <f>BV697&amp;"-"&amp;BX697</f>
        <v>46204-46387</v>
      </c>
      <c r="BV698" s="3428"/>
      <c r="BW698" s="2871"/>
      <c r="BX698" s="3428"/>
      <c r="BY698" s="2871"/>
      <c r="BZ698" s="3423"/>
      <c r="CA698" s="3423"/>
      <c r="CB698" s="3423"/>
      <c r="CC698" s="3427" t="str">
        <f>CD697&amp;"-"&amp;CF697</f>
        <v>46388-46568</v>
      </c>
      <c r="CD698" s="3428"/>
      <c r="CE698" s="2871"/>
      <c r="CF698" s="3428"/>
      <c r="CG698" s="2871"/>
      <c r="CH698" s="3423"/>
      <c r="CI698" s="3423"/>
      <c r="CJ698" s="3423"/>
      <c r="CK698" s="3427" t="str">
        <f>CL697&amp;"-"&amp;CN697</f>
        <v>46569-46752</v>
      </c>
      <c r="CL698" s="3428"/>
      <c r="CM698" s="2871"/>
      <c r="CN698" s="3428"/>
      <c r="CO698" s="2871"/>
      <c r="CP698" s="3423"/>
      <c r="CQ698" s="3423"/>
      <c r="CR698" s="3423"/>
      <c r="CS698" s="3427" t="str">
        <f>CT697&amp;"-"&amp;CV697</f>
        <v>46753-46934</v>
      </c>
      <c r="CT698" s="3428"/>
      <c r="CU698" s="2871"/>
      <c r="CV698" s="3428"/>
      <c r="CW698" s="2871"/>
      <c r="CX698" s="3423"/>
      <c r="CY698" s="3423"/>
      <c r="CZ698" s="3423"/>
      <c r="DA698" s="3427" t="str">
        <f>DB697&amp;"-"&amp;DD697</f>
        <v>46935-47118</v>
      </c>
      <c r="DB698" s="3428"/>
      <c r="DC698" s="2871"/>
      <c r="DD698" s="3428"/>
      <c r="DE698" s="2871"/>
      <c r="DF698" s="3423"/>
      <c r="DG698" s="3924"/>
      <c r="DH698" s="3656"/>
      <c r="DI698" s="3908"/>
      <c r="DJ698" s="3908" t="str">
        <f>IF(T698="","",T698)</f>
        <v/>
      </c>
      <c r="DK698" s="3908"/>
      <c r="DL698" s="3908"/>
    </row>
    <row s="20984" customFormat="1" customHeight="1" ht="15">
      <c r="A699" s="3896"/>
      <c r="B699" s="3896"/>
      <c r="C699" s="3896"/>
      <c r="D699" s="3896"/>
      <c r="E699" s="3897"/>
      <c r="F699" s="3897">
        <v>1</v>
      </c>
      <c r="G699" s="3897"/>
      <c r="H699" s="3897"/>
      <c r="I699" s="3916"/>
      <c r="J699" s="3910"/>
      <c r="K699" s="3896"/>
      <c r="L699" s="3899"/>
      <c r="M699" s="3647"/>
      <c r="N699" s="3647"/>
      <c r="O699" s="3911"/>
      <c r="P699" s="3912"/>
      <c r="Q699" s="3912"/>
      <c r="R699" s="3913"/>
      <c r="S699" s="20985"/>
      <c r="T699" s="20986" t="s">
        <v>733</v>
      </c>
      <c r="U699" s="20987"/>
      <c r="V699" s="20988"/>
      <c r="W699" s="20989"/>
      <c r="X699" s="20990"/>
      <c r="Y699" s="20991"/>
      <c r="Z699" s="20992"/>
      <c r="AA699" s="20993"/>
      <c r="AB699" s="20994"/>
      <c r="AC699" s="20995"/>
      <c r="AD699" s="20996"/>
      <c r="AE699" s="20997"/>
      <c r="AF699" s="20998"/>
      <c r="AG699" s="20999"/>
      <c r="AH699" s="21000"/>
      <c r="AI699" s="21001"/>
      <c r="AJ699" s="21002"/>
      <c r="AK699" s="21003"/>
      <c r="AL699" s="21004"/>
      <c r="AM699" s="21005"/>
      <c r="AN699" s="21006"/>
      <c r="AO699" s="21007"/>
      <c r="AP699" s="21008"/>
      <c r="AQ699" s="21009"/>
      <c r="AR699" s="21010"/>
      <c r="AS699" s="21011"/>
      <c r="AT699" s="21012"/>
      <c r="AU699" s="21013"/>
      <c r="AV699" s="21014"/>
      <c r="AW699" s="21015"/>
      <c r="AX699" s="21016"/>
      <c r="AY699" s="21017"/>
      <c r="AZ699" s="21018"/>
      <c r="BA699" s="21019"/>
      <c r="BB699" s="21020"/>
      <c r="BC699" s="21021"/>
      <c r="BD699" s="21022"/>
      <c r="BE699" s="21023"/>
      <c r="BF699" s="21024"/>
      <c r="BG699" s="21025"/>
      <c r="BH699" s="21026"/>
      <c r="BI699" s="21027"/>
      <c r="BJ699" s="21028"/>
      <c r="BK699" s="21029"/>
      <c r="BL699" s="21030"/>
      <c r="BM699" s="21031"/>
      <c r="BN699" s="21032"/>
      <c r="BO699" s="21033"/>
      <c r="BP699" s="21034"/>
      <c r="BQ699" s="21035"/>
      <c r="BR699" s="21036"/>
      <c r="BS699" s="21037"/>
      <c r="BT699" s="21038"/>
      <c r="BU699" s="21039"/>
      <c r="BV699" s="21040"/>
      <c r="BW699" s="21041"/>
      <c r="BX699" s="21042"/>
      <c r="BY699" s="21043"/>
      <c r="BZ699" s="21044"/>
      <c r="CA699" s="21045"/>
      <c r="CB699" s="21046"/>
      <c r="CC699" s="21047"/>
      <c r="CD699" s="21048"/>
      <c r="CE699" s="21049"/>
      <c r="CF699" s="21050"/>
      <c r="CG699" s="21051"/>
      <c r="CH699" s="21052"/>
      <c r="CI699" s="21053"/>
      <c r="CJ699" s="21054"/>
      <c r="CK699" s="21055"/>
      <c r="CL699" s="21056"/>
      <c r="CM699" s="21057"/>
      <c r="CN699" s="21058"/>
      <c r="CO699" s="21059"/>
      <c r="CP699" s="21060"/>
      <c r="CQ699" s="21061"/>
      <c r="CR699" s="21062"/>
      <c r="CS699" s="21063"/>
      <c r="CT699" s="21064"/>
      <c r="CU699" s="21065"/>
      <c r="CV699" s="21066"/>
      <c r="CW699" s="21067"/>
      <c r="CX699" s="21068"/>
      <c r="CY699" s="21069"/>
      <c r="CZ699" s="21070"/>
      <c r="DA699" s="21071"/>
      <c r="DB699" s="21072"/>
      <c r="DC699" s="21073"/>
      <c r="DD699" s="21074"/>
      <c r="DE699" s="21075"/>
      <c r="DF699" s="21076"/>
      <c r="DG699" s="4018"/>
      <c r="DH699" s="3656"/>
      <c r="DI699" s="3908"/>
      <c r="DJ699" s="3908" t="str">
        <f>IF(T699="","",T699)</f>
        <v>Добавить вид теплоносителя (параметры теплоносителя)</v>
      </c>
      <c r="DK699" s="3908"/>
      <c r="DL699" s="3908"/>
    </row>
    <row s="21077" customFormat="1" customHeight="1" ht="15">
      <c r="A700" s="3896"/>
      <c r="B700" s="3896"/>
      <c r="C700" s="3896"/>
      <c r="D700" s="3896"/>
      <c r="E700" s="3897"/>
      <c r="F700" s="3897">
        <v>1</v>
      </c>
      <c r="G700" s="3897"/>
      <c r="H700" s="3897"/>
      <c r="I700" s="3910"/>
      <c r="J700" s="3896"/>
      <c r="K700" s="3896"/>
      <c r="L700" s="3899"/>
      <c r="M700" s="3647"/>
      <c r="N700" s="3911"/>
      <c r="O700" s="3911"/>
      <c r="P700" s="3912"/>
      <c r="Q700" s="3912"/>
      <c r="R700" s="3913"/>
      <c r="S700" s="21078"/>
      <c r="T700" s="21079" t="s">
        <v>734</v>
      </c>
      <c r="U700" s="21080"/>
      <c r="V700" s="21081"/>
      <c r="W700" s="21082"/>
      <c r="X700" s="21083"/>
      <c r="Y700" s="21084"/>
      <c r="Z700" s="21085"/>
      <c r="AA700" s="21086"/>
      <c r="AB700" s="21087"/>
      <c r="AC700" s="21088"/>
      <c r="AD700" s="21089"/>
      <c r="AE700" s="21090"/>
      <c r="AF700" s="21091"/>
      <c r="AG700" s="21092"/>
      <c r="AH700" s="21093"/>
      <c r="AI700" s="21094"/>
      <c r="AJ700" s="21095"/>
      <c r="AK700" s="21096"/>
      <c r="AL700" s="21097"/>
      <c r="AM700" s="21098"/>
      <c r="AN700" s="21099"/>
      <c r="AO700" s="21100"/>
      <c r="AP700" s="21101"/>
      <c r="AQ700" s="21102"/>
      <c r="AR700" s="21103"/>
      <c r="AS700" s="21104"/>
      <c r="AT700" s="21105"/>
      <c r="AU700" s="21106"/>
      <c r="AV700" s="21107"/>
      <c r="AW700" s="21108"/>
      <c r="AX700" s="21109"/>
      <c r="AY700" s="21110"/>
      <c r="AZ700" s="21111"/>
      <c r="BA700" s="21112"/>
      <c r="BB700" s="21113"/>
      <c r="BC700" s="21114"/>
      <c r="BD700" s="21115"/>
      <c r="BE700" s="21116"/>
      <c r="BF700" s="21117"/>
      <c r="BG700" s="21118"/>
      <c r="BH700" s="21119"/>
      <c r="BI700" s="21120"/>
      <c r="BJ700" s="21121"/>
      <c r="BK700" s="21122"/>
      <c r="BL700" s="21123"/>
      <c r="BM700" s="21124"/>
      <c r="BN700" s="21125"/>
      <c r="BO700" s="21126"/>
      <c r="BP700" s="21127"/>
      <c r="BQ700" s="21128"/>
      <c r="BR700" s="21129"/>
      <c r="BS700" s="21130"/>
      <c r="BT700" s="21131"/>
      <c r="BU700" s="21132"/>
      <c r="BV700" s="21133"/>
      <c r="BW700" s="21134"/>
      <c r="BX700" s="21135"/>
      <c r="BY700" s="21136"/>
      <c r="BZ700" s="21137"/>
      <c r="CA700" s="21138"/>
      <c r="CB700" s="21139"/>
      <c r="CC700" s="21140"/>
      <c r="CD700" s="21141"/>
      <c r="CE700" s="21142"/>
      <c r="CF700" s="21143"/>
      <c r="CG700" s="21144"/>
      <c r="CH700" s="21145"/>
      <c r="CI700" s="21146"/>
      <c r="CJ700" s="21147"/>
      <c r="CK700" s="21148"/>
      <c r="CL700" s="21149"/>
      <c r="CM700" s="21150"/>
      <c r="CN700" s="21151"/>
      <c r="CO700" s="21152"/>
      <c r="CP700" s="21153"/>
      <c r="CQ700" s="21154"/>
      <c r="CR700" s="21155"/>
      <c r="CS700" s="21156"/>
      <c r="CT700" s="21157"/>
      <c r="CU700" s="21158"/>
      <c r="CV700" s="21159"/>
      <c r="CW700" s="21160"/>
      <c r="CX700" s="21161"/>
      <c r="CY700" s="21162"/>
      <c r="CZ700" s="21163"/>
      <c r="DA700" s="21164"/>
      <c r="DB700" s="21165"/>
      <c r="DC700" s="21166"/>
      <c r="DD700" s="21167"/>
      <c r="DE700" s="21168"/>
      <c r="DF700" s="21169"/>
      <c r="DG700" s="21170"/>
      <c r="DH700" s="3656"/>
      <c r="DI700" s="3908"/>
      <c r="DJ700" s="3908" t="str">
        <f>IF(T700="","",T700)</f>
        <v>Добавить группу потребителей</v>
      </c>
      <c r="DK700" s="3908"/>
      <c r="DL700" s="3908"/>
    </row>
    <row s="21171" customFormat="1" customHeight="1" ht="14.25">
      <c r="A701" s="3896"/>
      <c r="B701" s="3896"/>
      <c r="C701" s="3896"/>
      <c r="D701" s="3896"/>
      <c r="E701" s="3897"/>
      <c r="F701" s="3897">
        <v>1</v>
      </c>
      <c r="G701" s="3897"/>
      <c r="H701" s="3898"/>
      <c r="I701" s="3896"/>
      <c r="J701" s="3896"/>
      <c r="K701" s="3896"/>
      <c r="L701" s="3899"/>
      <c r="M701" s="3900"/>
      <c r="N701" s="3900"/>
      <c r="O701" s="3647"/>
      <c r="P701" s="4114"/>
      <c r="Q701" s="4115"/>
      <c r="R701" s="4116"/>
      <c r="S701" s="21172"/>
      <c r="T701" s="21173" t="s">
        <v>735</v>
      </c>
      <c r="U701" s="21174"/>
      <c r="V701" s="21175"/>
      <c r="W701" s="21176"/>
      <c r="X701" s="21177"/>
      <c r="Y701" s="21178"/>
      <c r="Z701" s="21179"/>
      <c r="AA701" s="21180"/>
      <c r="AB701" s="21181"/>
      <c r="AC701" s="21182"/>
      <c r="AD701" s="21183"/>
      <c r="AE701" s="21184"/>
      <c r="AF701" s="21185"/>
      <c r="AG701" s="21186"/>
      <c r="AH701" s="21187"/>
      <c r="AI701" s="21188"/>
      <c r="AJ701" s="21189"/>
      <c r="AK701" s="21190"/>
      <c r="AL701" s="21191"/>
      <c r="AM701" s="21192"/>
      <c r="AN701" s="21193"/>
      <c r="AO701" s="21194"/>
      <c r="AP701" s="21195"/>
      <c r="AQ701" s="21196"/>
      <c r="AR701" s="21197"/>
      <c r="AS701" s="21198"/>
      <c r="AT701" s="21199"/>
      <c r="AU701" s="21200"/>
      <c r="AV701" s="21201"/>
      <c r="AW701" s="21202"/>
      <c r="AX701" s="21203"/>
      <c r="AY701" s="21204"/>
      <c r="AZ701" s="21205"/>
      <c r="BA701" s="21206"/>
      <c r="BB701" s="21207"/>
      <c r="BC701" s="21208"/>
      <c r="BD701" s="21209"/>
      <c r="BE701" s="21210"/>
      <c r="BF701" s="21211"/>
      <c r="BG701" s="21212"/>
      <c r="BH701" s="21213"/>
      <c r="BI701" s="21214"/>
      <c r="BJ701" s="21215"/>
      <c r="BK701" s="21216"/>
      <c r="BL701" s="21217"/>
      <c r="BM701" s="21218"/>
      <c r="BN701" s="21219"/>
      <c r="BO701" s="21220"/>
      <c r="BP701" s="21221"/>
      <c r="BQ701" s="21222"/>
      <c r="BR701" s="21223"/>
      <c r="BS701" s="21224"/>
      <c r="BT701" s="21225"/>
      <c r="BU701" s="21226"/>
      <c r="BV701" s="21227"/>
      <c r="BW701" s="21228"/>
      <c r="BX701" s="21229"/>
      <c r="BY701" s="21230"/>
      <c r="BZ701" s="21231"/>
      <c r="CA701" s="21232"/>
      <c r="CB701" s="21233"/>
      <c r="CC701" s="21234"/>
      <c r="CD701" s="21235"/>
      <c r="CE701" s="21236"/>
      <c r="CF701" s="21237"/>
      <c r="CG701" s="21238"/>
      <c r="CH701" s="21239"/>
      <c r="CI701" s="21240"/>
      <c r="CJ701" s="21241"/>
      <c r="CK701" s="21242"/>
      <c r="CL701" s="21243"/>
      <c r="CM701" s="21244"/>
      <c r="CN701" s="21245"/>
      <c r="CO701" s="21246"/>
      <c r="CP701" s="21247"/>
      <c r="CQ701" s="21248"/>
      <c r="CR701" s="21249"/>
      <c r="CS701" s="21250"/>
      <c r="CT701" s="21251"/>
      <c r="CU701" s="21252"/>
      <c r="CV701" s="21253"/>
      <c r="CW701" s="21254"/>
      <c r="CX701" s="21255"/>
      <c r="CY701" s="21256"/>
      <c r="CZ701" s="21257"/>
      <c r="DA701" s="21258"/>
      <c r="DB701" s="21259"/>
      <c r="DC701" s="21260"/>
      <c r="DD701" s="21261"/>
      <c r="DE701" s="21262"/>
      <c r="DF701" s="21263"/>
      <c r="DG701" s="21264"/>
      <c r="DH701" s="3656"/>
      <c r="DI701" s="3908"/>
      <c r="DJ701" s="3908" t="str">
        <f>IF(T701="","",T701)</f>
        <v>Добавить схему подключения</v>
      </c>
      <c r="DK701" s="3908"/>
      <c r="DL701" s="3908"/>
    </row>
    <row s="21265" customFormat="1" customHeight="1" ht="0.75">
      <c r="A702" s="4502"/>
      <c r="B702" s="4502"/>
      <c r="C702" s="4502"/>
      <c r="D702" s="4502"/>
      <c r="E702" s="3897"/>
      <c r="F702" s="3897">
        <v>1</v>
      </c>
      <c r="G702" s="3898"/>
      <c r="H702" s="4502"/>
      <c r="I702" s="4502"/>
      <c r="J702" s="4502"/>
      <c r="K702" s="4502"/>
      <c r="L702" s="4503"/>
      <c r="M702" s="4504"/>
      <c r="N702" s="4504"/>
      <c r="O702" s="3656"/>
      <c r="P702" s="4505"/>
      <c r="Q702" s="4506"/>
      <c r="R702" s="4505"/>
      <c r="S702" s="4507"/>
      <c r="T702" s="4508" t="s">
        <v>250</v>
      </c>
      <c r="U702" s="3645"/>
      <c r="V702" s="3645"/>
      <c r="W702" s="3645"/>
      <c r="X702" s="3645"/>
      <c r="Y702" s="3645"/>
      <c r="Z702" s="3645"/>
      <c r="AA702" s="3645"/>
      <c r="AB702" s="3645"/>
      <c r="AC702" s="3645"/>
      <c r="AD702" s="3645"/>
      <c r="AE702" s="3645"/>
      <c r="AF702" s="3645"/>
      <c r="AG702" s="3645"/>
      <c r="AH702" s="3645"/>
      <c r="AI702" s="3645"/>
      <c r="AJ702" s="3645"/>
      <c r="AK702" s="3645"/>
      <c r="AL702" s="3645"/>
      <c r="AM702" s="3645"/>
      <c r="AN702" s="3645"/>
      <c r="AO702" s="3645"/>
      <c r="AP702" s="3645"/>
      <c r="AQ702" s="3645"/>
      <c r="AR702" s="3645"/>
      <c r="AS702" s="3645"/>
      <c r="AT702" s="3645"/>
      <c r="AU702" s="3645"/>
      <c r="AV702" s="3645"/>
      <c r="AW702" s="3645"/>
      <c r="AX702" s="3645"/>
      <c r="AY702" s="3645"/>
      <c r="AZ702" s="3645"/>
      <c r="BA702" s="3645"/>
      <c r="BB702" s="3645"/>
      <c r="BC702" s="3645"/>
      <c r="BD702" s="3645"/>
      <c r="BE702" s="3645"/>
      <c r="BF702" s="3645"/>
      <c r="BG702" s="3645"/>
      <c r="BH702" s="3645"/>
      <c r="BI702" s="3645"/>
      <c r="BJ702" s="3645"/>
      <c r="BK702" s="3645"/>
      <c r="BL702" s="3645"/>
      <c r="BM702" s="3645"/>
      <c r="BN702" s="3645"/>
      <c r="BO702" s="3645"/>
      <c r="BP702" s="3645"/>
      <c r="BQ702" s="3645"/>
      <c r="BR702" s="3645"/>
      <c r="BS702" s="3645"/>
      <c r="BT702" s="3645"/>
      <c r="BU702" s="3645"/>
      <c r="BV702" s="3645"/>
      <c r="BW702" s="3645"/>
      <c r="BX702" s="3645"/>
      <c r="BY702" s="3645"/>
      <c r="BZ702" s="3645"/>
      <c r="CA702" s="3645"/>
      <c r="CB702" s="3645"/>
      <c r="CC702" s="3645"/>
      <c r="CD702" s="3645"/>
      <c r="CE702" s="3645"/>
      <c r="CF702" s="3645"/>
      <c r="CG702" s="3645"/>
      <c r="CH702" s="3645"/>
      <c r="CI702" s="3645"/>
      <c r="CJ702" s="3645"/>
      <c r="CK702" s="3645"/>
      <c r="CL702" s="3645"/>
      <c r="CM702" s="3645"/>
      <c r="CN702" s="3645"/>
      <c r="CO702" s="3645"/>
      <c r="CP702" s="3645"/>
      <c r="CQ702" s="3645"/>
      <c r="CR702" s="3645"/>
      <c r="CS702" s="3645"/>
      <c r="CT702" s="3645"/>
      <c r="CU702" s="3645"/>
      <c r="CV702" s="3645"/>
      <c r="CW702" s="3645"/>
      <c r="CX702" s="3645"/>
      <c r="CY702" s="3645"/>
      <c r="CZ702" s="3645"/>
      <c r="DA702" s="3645"/>
      <c r="DB702" s="3645"/>
      <c r="DC702" s="3645"/>
      <c r="DD702" s="3645"/>
      <c r="DE702" s="3645"/>
      <c r="DF702" s="3645"/>
      <c r="DG702" s="3645"/>
      <c r="DH702" s="3656"/>
      <c r="DI702" s="3908"/>
      <c r="DJ702" s="3908" t="str">
        <f>IF(T702="","",T702)</f>
        <v>Добавить источник для дифференциации</v>
      </c>
      <c r="DK702" s="3908"/>
      <c r="DL702" s="3908"/>
    </row>
    <row s="21266" customFormat="1" customHeight="1" ht="0.75">
      <c r="A703" s="4502"/>
      <c r="B703" s="4502"/>
      <c r="C703" s="4502"/>
      <c r="D703" s="4502"/>
      <c r="E703" s="3897"/>
      <c r="F703" s="3898">
        <v>1</v>
      </c>
      <c r="G703" s="4502"/>
      <c r="H703" s="4502"/>
      <c r="I703" s="4502"/>
      <c r="J703" s="4502"/>
      <c r="K703" s="4502"/>
      <c r="L703" s="4503"/>
      <c r="M703" s="4510"/>
      <c r="N703" s="4510"/>
      <c r="O703" s="3656"/>
      <c r="P703" s="4505"/>
      <c r="Q703" s="4506"/>
      <c r="R703" s="4505"/>
      <c r="S703" s="4511"/>
      <c r="T703" s="4512" t="s">
        <v>251</v>
      </c>
      <c r="U703" s="3646"/>
      <c r="V703" s="3646"/>
      <c r="W703" s="3646"/>
      <c r="X703" s="3646"/>
      <c r="Y703" s="3646"/>
      <c r="Z703" s="3646"/>
      <c r="AA703" s="3646"/>
      <c r="AB703" s="3646"/>
      <c r="AC703" s="3646"/>
      <c r="AD703" s="3646"/>
      <c r="AE703" s="3646"/>
      <c r="AF703" s="3646"/>
      <c r="AG703" s="3646"/>
      <c r="AH703" s="3646"/>
      <c r="AI703" s="3646"/>
      <c r="AJ703" s="3646"/>
      <c r="AK703" s="3646"/>
      <c r="AL703" s="3646"/>
      <c r="AM703" s="3646"/>
      <c r="AN703" s="3646"/>
      <c r="AO703" s="3646"/>
      <c r="AP703" s="3646"/>
      <c r="AQ703" s="3646"/>
      <c r="AR703" s="3646"/>
      <c r="AS703" s="3646"/>
      <c r="AT703" s="3646"/>
      <c r="AU703" s="3646"/>
      <c r="AV703" s="3646"/>
      <c r="AW703" s="3646"/>
      <c r="AX703" s="3646"/>
      <c r="AY703" s="3646"/>
      <c r="AZ703" s="3646"/>
      <c r="BA703" s="3646"/>
      <c r="BB703" s="3646"/>
      <c r="BC703" s="3646"/>
      <c r="BD703" s="3646"/>
      <c r="BE703" s="3646"/>
      <c r="BF703" s="3646"/>
      <c r="BG703" s="3646"/>
      <c r="BH703" s="3646"/>
      <c r="BI703" s="3646"/>
      <c r="BJ703" s="3646"/>
      <c r="BK703" s="3646"/>
      <c r="BL703" s="3646"/>
      <c r="BM703" s="3646"/>
      <c r="BN703" s="3646"/>
      <c r="BO703" s="3646"/>
      <c r="BP703" s="3646"/>
      <c r="BQ703" s="3646"/>
      <c r="BR703" s="3646"/>
      <c r="BS703" s="3646"/>
      <c r="BT703" s="3646"/>
      <c r="BU703" s="3646"/>
      <c r="BV703" s="3646"/>
      <c r="BW703" s="3646"/>
      <c r="BX703" s="3646"/>
      <c r="BY703" s="3646"/>
      <c r="BZ703" s="3646"/>
      <c r="CA703" s="3646"/>
      <c r="CB703" s="3646"/>
      <c r="CC703" s="3646"/>
      <c r="CD703" s="3646"/>
      <c r="CE703" s="3646"/>
      <c r="CF703" s="3646"/>
      <c r="CG703" s="3646"/>
      <c r="CH703" s="3646"/>
      <c r="CI703" s="3646"/>
      <c r="CJ703" s="3646"/>
      <c r="CK703" s="3646"/>
      <c r="CL703" s="3646"/>
      <c r="CM703" s="3646"/>
      <c r="CN703" s="3646"/>
      <c r="CO703" s="3646"/>
      <c r="CP703" s="3646"/>
      <c r="CQ703" s="3646"/>
      <c r="CR703" s="3646"/>
      <c r="CS703" s="3646"/>
      <c r="CT703" s="3646"/>
      <c r="CU703" s="3646"/>
      <c r="CV703" s="3646"/>
      <c r="CW703" s="3646"/>
      <c r="CX703" s="3646"/>
      <c r="CY703" s="3646"/>
      <c r="CZ703" s="3646"/>
      <c r="DA703" s="3646"/>
      <c r="DB703" s="3646"/>
      <c r="DC703" s="3646"/>
      <c r="DD703" s="3646"/>
      <c r="DE703" s="3646"/>
      <c r="DF703" s="3646"/>
      <c r="DG703" s="3646"/>
      <c r="DH703" s="3656"/>
      <c r="DI703" s="3908"/>
      <c r="DJ703" s="3908" t="str">
        <f>IF(T703="","",T703)</f>
        <v>Добавить централизованную систему для дифференциации</v>
      </c>
      <c r="DK703" s="3908"/>
      <c r="DL703" s="3908"/>
    </row>
    <row s="21267" customFormat="1" customHeight="1" ht="21">
      <c r="A704" s="3896"/>
      <c r="B704" s="3896" t="s">
        <v>423</v>
      </c>
      <c r="C704" s="3896"/>
      <c r="D704" s="3896"/>
      <c r="E704" s="3897"/>
      <c r="F704" s="3898" t="s">
        <v>89</v>
      </c>
      <c r="G704" s="3896"/>
      <c r="H704" s="3896"/>
      <c r="I704" s="3896"/>
      <c r="J704" s="3896"/>
      <c r="K704" s="3896"/>
      <c r="L704" s="3899"/>
      <c r="M704" s="3900"/>
      <c r="N704" s="3900"/>
      <c r="O704" s="3900"/>
      <c r="P704" s="4211"/>
      <c r="Q704" s="3902"/>
      <c r="R704" s="3903"/>
      <c r="S704" s="3904" t="str">
        <f>INDEX(PT_DIFFERENTIATION_NUM_TER,MATCH(B704,PT_DIFFERENTIATION_TER_ID,0))</f>
        <v>3.3</v>
      </c>
      <c r="T704" s="4212" t="s">
        <v>719</v>
      </c>
      <c r="U704" s="3906"/>
      <c r="V704" s="3414"/>
      <c r="W704" s="3415"/>
      <c r="X704" s="3415"/>
      <c r="Y704" s="3415"/>
      <c r="Z704" s="3415"/>
      <c r="AA704" s="3415"/>
      <c r="AB704" s="3415"/>
      <c r="AC704" s="3416"/>
      <c r="AD704" s="3414" t="str">
        <f>INDEX(PT_DIFFERENTIATION_TER,MATCH(B704,PT_DIFFERENTIATION_TER_ID,0))</f>
        <v>Территория 3</v>
      </c>
      <c r="AE704" s="3415"/>
      <c r="AF704" s="3415"/>
      <c r="AG704" s="3415"/>
      <c r="AH704" s="3415"/>
      <c r="AI704" s="3415"/>
      <c r="AJ704" s="3415"/>
      <c r="AK704" s="3415"/>
      <c r="AL704" s="3414"/>
      <c r="AM704" s="3415"/>
      <c r="AN704" s="3415"/>
      <c r="AO704" s="3415"/>
      <c r="AP704" s="3415"/>
      <c r="AQ704" s="3415"/>
      <c r="AR704" s="3415"/>
      <c r="AS704" s="3416"/>
      <c r="AT704" s="3414"/>
      <c r="AU704" s="3415"/>
      <c r="AV704" s="3415"/>
      <c r="AW704" s="3415"/>
      <c r="AX704" s="3415"/>
      <c r="AY704" s="3415"/>
      <c r="AZ704" s="3415"/>
      <c r="BA704" s="3416"/>
      <c r="BB704" s="3414"/>
      <c r="BC704" s="3415"/>
      <c r="BD704" s="3415"/>
      <c r="BE704" s="3415"/>
      <c r="BF704" s="3415"/>
      <c r="BG704" s="3415"/>
      <c r="BH704" s="3415"/>
      <c r="BI704" s="3416"/>
      <c r="BJ704" s="3414"/>
      <c r="BK704" s="3415"/>
      <c r="BL704" s="3415"/>
      <c r="BM704" s="3415"/>
      <c r="BN704" s="3415"/>
      <c r="BO704" s="3415"/>
      <c r="BP704" s="3415"/>
      <c r="BQ704" s="3416"/>
      <c r="BR704" s="3414"/>
      <c r="BS704" s="3415"/>
      <c r="BT704" s="3415"/>
      <c r="BU704" s="3415"/>
      <c r="BV704" s="3415"/>
      <c r="BW704" s="3415"/>
      <c r="BX704" s="3415"/>
      <c r="BY704" s="3416"/>
      <c r="BZ704" s="3414"/>
      <c r="CA704" s="3415"/>
      <c r="CB704" s="3415"/>
      <c r="CC704" s="3415"/>
      <c r="CD704" s="3415"/>
      <c r="CE704" s="3415"/>
      <c r="CF704" s="3415"/>
      <c r="CG704" s="3416"/>
      <c r="CH704" s="3414"/>
      <c r="CI704" s="3415"/>
      <c r="CJ704" s="3415"/>
      <c r="CK704" s="3415"/>
      <c r="CL704" s="3415"/>
      <c r="CM704" s="3415"/>
      <c r="CN704" s="3415"/>
      <c r="CO704" s="3416"/>
      <c r="CP704" s="3414"/>
      <c r="CQ704" s="3415"/>
      <c r="CR704" s="3415"/>
      <c r="CS704" s="3415"/>
      <c r="CT704" s="3415"/>
      <c r="CU704" s="3415"/>
      <c r="CV704" s="3415"/>
      <c r="CW704" s="3416"/>
      <c r="CX704" s="3414"/>
      <c r="CY704" s="3415"/>
      <c r="CZ704" s="3415"/>
      <c r="DA704" s="3415"/>
      <c r="DB704" s="3415"/>
      <c r="DC704" s="3415"/>
      <c r="DD704" s="3415"/>
      <c r="DE704" s="3416"/>
      <c r="DF704" s="3416"/>
      <c r="DG704" s="3907" t="s">
        <v>720</v>
      </c>
      <c r="DH704" s="3656"/>
      <c r="DI704" s="3908"/>
      <c r="DJ704" s="3908" t="str">
        <f>IF(T704="","",T704)</f>
        <v>Территория действия тарифа</v>
      </c>
      <c r="DK704" s="3908"/>
      <c r="DL704" s="3908"/>
    </row>
    <row s="21268" customFormat="1" customHeight="1" ht="23.25">
      <c r="A705" s="3896"/>
      <c r="B705" s="3896"/>
      <c r="C705" s="3896" t="s">
        <v>424</v>
      </c>
      <c r="D705" s="3896"/>
      <c r="E705" s="3897"/>
      <c r="F705" s="3897" t="s">
        <v>102</v>
      </c>
      <c r="G705" s="3898">
        <v>1</v>
      </c>
      <c r="H705" s="3896"/>
      <c r="I705" s="3896"/>
      <c r="J705" s="3896"/>
      <c r="K705" s="3896"/>
      <c r="L705" s="3899"/>
      <c r="M705" s="3900"/>
      <c r="N705" s="3900"/>
      <c r="O705" s="3900"/>
      <c r="P705" s="3901"/>
      <c r="Q705" s="3902"/>
      <c r="R705" s="3903"/>
      <c r="S705" s="3904" t="str">
        <f>INDEX(PT_DIFFERENTIATION_NUM_CS,MATCH(C705,PT_DIFFERENTIATION_CS_ID,0))</f>
        <v>3.3.1</v>
      </c>
      <c r="T705" s="4214" t="s">
        <v>721</v>
      </c>
      <c r="U705" s="3906"/>
      <c r="V705" s="3414"/>
      <c r="W705" s="3415"/>
      <c r="X705" s="3415"/>
      <c r="Y705" s="3415"/>
      <c r="Z705" s="3415"/>
      <c r="AA705" s="3415"/>
      <c r="AB705" s="3415"/>
      <c r="AC705" s="3416"/>
      <c r="AD705" s="3414" t="str">
        <f>INDEX(PT_DIFFERENTIATION_CS,MATCH(C705,PT_DIFFERENTIATION_CS_ID,0))</f>
        <v>без дифференциации</v>
      </c>
      <c r="AE705" s="3415"/>
      <c r="AF705" s="3415"/>
      <c r="AG705" s="3415"/>
      <c r="AH705" s="3415"/>
      <c r="AI705" s="3415"/>
      <c r="AJ705" s="3415"/>
      <c r="AK705" s="3415"/>
      <c r="AL705" s="3414"/>
      <c r="AM705" s="3415"/>
      <c r="AN705" s="3415"/>
      <c r="AO705" s="3415"/>
      <c r="AP705" s="3415"/>
      <c r="AQ705" s="3415"/>
      <c r="AR705" s="3415"/>
      <c r="AS705" s="3416"/>
      <c r="AT705" s="3414"/>
      <c r="AU705" s="3415"/>
      <c r="AV705" s="3415"/>
      <c r="AW705" s="3415"/>
      <c r="AX705" s="3415"/>
      <c r="AY705" s="3415"/>
      <c r="AZ705" s="3415"/>
      <c r="BA705" s="3416"/>
      <c r="BB705" s="3414"/>
      <c r="BC705" s="3415"/>
      <c r="BD705" s="3415"/>
      <c r="BE705" s="3415"/>
      <c r="BF705" s="3415"/>
      <c r="BG705" s="3415"/>
      <c r="BH705" s="3415"/>
      <c r="BI705" s="3416"/>
      <c r="BJ705" s="3414"/>
      <c r="BK705" s="3415"/>
      <c r="BL705" s="3415"/>
      <c r="BM705" s="3415"/>
      <c r="BN705" s="3415"/>
      <c r="BO705" s="3415"/>
      <c r="BP705" s="3415"/>
      <c r="BQ705" s="3416"/>
      <c r="BR705" s="3414"/>
      <c r="BS705" s="3415"/>
      <c r="BT705" s="3415"/>
      <c r="BU705" s="3415"/>
      <c r="BV705" s="3415"/>
      <c r="BW705" s="3415"/>
      <c r="BX705" s="3415"/>
      <c r="BY705" s="3416"/>
      <c r="BZ705" s="3414"/>
      <c r="CA705" s="3415"/>
      <c r="CB705" s="3415"/>
      <c r="CC705" s="3415"/>
      <c r="CD705" s="3415"/>
      <c r="CE705" s="3415"/>
      <c r="CF705" s="3415"/>
      <c r="CG705" s="3416"/>
      <c r="CH705" s="3414"/>
      <c r="CI705" s="3415"/>
      <c r="CJ705" s="3415"/>
      <c r="CK705" s="3415"/>
      <c r="CL705" s="3415"/>
      <c r="CM705" s="3415"/>
      <c r="CN705" s="3415"/>
      <c r="CO705" s="3416"/>
      <c r="CP705" s="3414"/>
      <c r="CQ705" s="3415"/>
      <c r="CR705" s="3415"/>
      <c r="CS705" s="3415"/>
      <c r="CT705" s="3415"/>
      <c r="CU705" s="3415"/>
      <c r="CV705" s="3415"/>
      <c r="CW705" s="3416"/>
      <c r="CX705" s="3414"/>
      <c r="CY705" s="3415"/>
      <c r="CZ705" s="3415"/>
      <c r="DA705" s="3415"/>
      <c r="DB705" s="3415"/>
      <c r="DC705" s="3415"/>
      <c r="DD705" s="3415"/>
      <c r="DE705" s="3416"/>
      <c r="DF705" s="3416"/>
      <c r="DG705" s="3907" t="s">
        <v>722</v>
      </c>
      <c r="DH705" s="3656"/>
      <c r="DI705" s="3908"/>
      <c r="DJ705" s="3908" t="str">
        <f>IF(T705="","",T705)</f>
        <v>Наименование системы теплоснабжения </v>
      </c>
      <c r="DK705" s="3908"/>
      <c r="DL705" s="3908"/>
    </row>
    <row s="21269" customFormat="1" customHeight="1" ht="21">
      <c r="A706" s="3896"/>
      <c r="B706" s="3896"/>
      <c r="C706" s="3896"/>
      <c r="D706" s="3896" t="s">
        <v>425</v>
      </c>
      <c r="E706" s="3897"/>
      <c r="F706" s="3897" t="s">
        <v>102</v>
      </c>
      <c r="G706" s="3897"/>
      <c r="H706" s="3898">
        <v>1</v>
      </c>
      <c r="I706" s="3896"/>
      <c r="J706" s="3896"/>
      <c r="K706" s="3896"/>
      <c r="L706" s="3899"/>
      <c r="M706" s="3900"/>
      <c r="N706" s="3900"/>
      <c r="O706" s="3900"/>
      <c r="P706" s="3901"/>
      <c r="Q706" s="3902"/>
      <c r="R706" s="3903"/>
      <c r="S706" s="3904" t="str">
        <f>INDEX(PT_DIFFERENTIATION_NUM_IST_TE,MATCH(D706,PT_DIFFERENTIATION_IST_TE_ID,0))</f>
        <v>3.3.1.1</v>
      </c>
      <c r="T706" s="3905" t="s">
        <v>723</v>
      </c>
      <c r="U706" s="3906"/>
      <c r="V706" s="3414"/>
      <c r="W706" s="3415"/>
      <c r="X706" s="3415"/>
      <c r="Y706" s="3415"/>
      <c r="Z706" s="3415"/>
      <c r="AA706" s="3415"/>
      <c r="AB706" s="3415"/>
      <c r="AC706" s="3416"/>
      <c r="AD706" s="3414" t="str">
        <f>INDEX(PT_DIFFERENTIATION_IST_TE,MATCH(D706,PT_DIFFERENTIATION_IST_TE_ID,0))</f>
        <v>без дифференциации</v>
      </c>
      <c r="AE706" s="3415"/>
      <c r="AF706" s="3415"/>
      <c r="AG706" s="3415"/>
      <c r="AH706" s="3415"/>
      <c r="AI706" s="3415"/>
      <c r="AJ706" s="3415"/>
      <c r="AK706" s="3415"/>
      <c r="AL706" s="3414"/>
      <c r="AM706" s="3415"/>
      <c r="AN706" s="3415"/>
      <c r="AO706" s="3415"/>
      <c r="AP706" s="3415"/>
      <c r="AQ706" s="3415"/>
      <c r="AR706" s="3415"/>
      <c r="AS706" s="3416"/>
      <c r="AT706" s="3414"/>
      <c r="AU706" s="3415"/>
      <c r="AV706" s="3415"/>
      <c r="AW706" s="3415"/>
      <c r="AX706" s="3415"/>
      <c r="AY706" s="3415"/>
      <c r="AZ706" s="3415"/>
      <c r="BA706" s="3416"/>
      <c r="BB706" s="3414"/>
      <c r="BC706" s="3415"/>
      <c r="BD706" s="3415"/>
      <c r="BE706" s="3415"/>
      <c r="BF706" s="3415"/>
      <c r="BG706" s="3415"/>
      <c r="BH706" s="3415"/>
      <c r="BI706" s="3416"/>
      <c r="BJ706" s="3414"/>
      <c r="BK706" s="3415"/>
      <c r="BL706" s="3415"/>
      <c r="BM706" s="3415"/>
      <c r="BN706" s="3415"/>
      <c r="BO706" s="3415"/>
      <c r="BP706" s="3415"/>
      <c r="BQ706" s="3416"/>
      <c r="BR706" s="3414"/>
      <c r="BS706" s="3415"/>
      <c r="BT706" s="3415"/>
      <c r="BU706" s="3415"/>
      <c r="BV706" s="3415"/>
      <c r="BW706" s="3415"/>
      <c r="BX706" s="3415"/>
      <c r="BY706" s="3416"/>
      <c r="BZ706" s="3414"/>
      <c r="CA706" s="3415"/>
      <c r="CB706" s="3415"/>
      <c r="CC706" s="3415"/>
      <c r="CD706" s="3415"/>
      <c r="CE706" s="3415"/>
      <c r="CF706" s="3415"/>
      <c r="CG706" s="3416"/>
      <c r="CH706" s="3414"/>
      <c r="CI706" s="3415"/>
      <c r="CJ706" s="3415"/>
      <c r="CK706" s="3415"/>
      <c r="CL706" s="3415"/>
      <c r="CM706" s="3415"/>
      <c r="CN706" s="3415"/>
      <c r="CO706" s="3416"/>
      <c r="CP706" s="3414"/>
      <c r="CQ706" s="3415"/>
      <c r="CR706" s="3415"/>
      <c r="CS706" s="3415"/>
      <c r="CT706" s="3415"/>
      <c r="CU706" s="3415"/>
      <c r="CV706" s="3415"/>
      <c r="CW706" s="3416"/>
      <c r="CX706" s="3414"/>
      <c r="CY706" s="3415"/>
      <c r="CZ706" s="3415"/>
      <c r="DA706" s="3415"/>
      <c r="DB706" s="3415"/>
      <c r="DC706" s="3415"/>
      <c r="DD706" s="3415"/>
      <c r="DE706" s="3416"/>
      <c r="DF706" s="3416"/>
      <c r="DG706" s="3907" t="s">
        <v>724</v>
      </c>
      <c r="DH706" s="3656"/>
      <c r="DI706" s="3908"/>
      <c r="DJ706" s="3908" t="str">
        <f>IF(T706="","",T706)</f>
        <v>Источник тепловой энергии  </v>
      </c>
      <c r="DK706" s="3908"/>
      <c r="DL706" s="3908"/>
    </row>
    <row s="21270" customFormat="1" customHeight="1" ht="47.25">
      <c r="A707" s="3896"/>
      <c r="B707" s="3896"/>
      <c r="C707" s="3896"/>
      <c r="D707" s="3896"/>
      <c r="E707" s="3897"/>
      <c r="F707" s="3897" t="s">
        <v>102</v>
      </c>
      <c r="G707" s="3897"/>
      <c r="H707" s="3897"/>
      <c r="I707" s="3910" t="str">
        <f>S706&amp;".1"</f>
        <v>3.3.1.1.1</v>
      </c>
      <c r="J707" s="3896"/>
      <c r="K707" s="3896"/>
      <c r="L707" s="3899" t="s">
        <v>725</v>
      </c>
      <c r="M707" s="3647"/>
      <c r="N707" s="3911"/>
      <c r="O707" s="3911"/>
      <c r="P707" s="3912">
        <v>1</v>
      </c>
      <c r="Q707" s="3912"/>
      <c r="R707" s="3913"/>
      <c r="S707" s="3904" t="str">
        <f>$I707</f>
        <v>3.3.1.1.1</v>
      </c>
      <c r="T707" s="3914" t="s">
        <v>726</v>
      </c>
      <c r="U707" s="3906"/>
      <c r="V707" s="3419"/>
      <c r="W707" s="3420"/>
      <c r="X707" s="3420"/>
      <c r="Y707" s="3420"/>
      <c r="Z707" s="3420"/>
      <c r="AA707" s="3420"/>
      <c r="AB707" s="3420"/>
      <c r="AC707" s="3421"/>
      <c r="AD707" s="3419" t="s">
        <v>768</v>
      </c>
      <c r="AE707" s="3420"/>
      <c r="AF707" s="3420"/>
      <c r="AG707" s="3420"/>
      <c r="AH707" s="3420"/>
      <c r="AI707" s="3420"/>
      <c r="AJ707" s="3420"/>
      <c r="AK707" s="3420"/>
      <c r="AL707" s="3419"/>
      <c r="AM707" s="3420"/>
      <c r="AN707" s="3420"/>
      <c r="AO707" s="3420"/>
      <c r="AP707" s="3420"/>
      <c r="AQ707" s="3420"/>
      <c r="AR707" s="3420"/>
      <c r="AS707" s="3421"/>
      <c r="AT707" s="3419"/>
      <c r="AU707" s="3420"/>
      <c r="AV707" s="3420"/>
      <c r="AW707" s="3420"/>
      <c r="AX707" s="3420"/>
      <c r="AY707" s="3420"/>
      <c r="AZ707" s="3420"/>
      <c r="BA707" s="3421"/>
      <c r="BB707" s="3419"/>
      <c r="BC707" s="3420"/>
      <c r="BD707" s="3420"/>
      <c r="BE707" s="3420"/>
      <c r="BF707" s="3420"/>
      <c r="BG707" s="3420"/>
      <c r="BH707" s="3420"/>
      <c r="BI707" s="3421"/>
      <c r="BJ707" s="3419"/>
      <c r="BK707" s="3420"/>
      <c r="BL707" s="3420"/>
      <c r="BM707" s="3420"/>
      <c r="BN707" s="3420"/>
      <c r="BO707" s="3420"/>
      <c r="BP707" s="3420"/>
      <c r="BQ707" s="3421"/>
      <c r="BR707" s="3419"/>
      <c r="BS707" s="3420"/>
      <c r="BT707" s="3420"/>
      <c r="BU707" s="3420"/>
      <c r="BV707" s="3420"/>
      <c r="BW707" s="3420"/>
      <c r="BX707" s="3420"/>
      <c r="BY707" s="3421"/>
      <c r="BZ707" s="3419"/>
      <c r="CA707" s="3420"/>
      <c r="CB707" s="3420"/>
      <c r="CC707" s="3420"/>
      <c r="CD707" s="3420"/>
      <c r="CE707" s="3420"/>
      <c r="CF707" s="3420"/>
      <c r="CG707" s="3421"/>
      <c r="CH707" s="3419"/>
      <c r="CI707" s="3420"/>
      <c r="CJ707" s="3420"/>
      <c r="CK707" s="3420"/>
      <c r="CL707" s="3420"/>
      <c r="CM707" s="3420"/>
      <c r="CN707" s="3420"/>
      <c r="CO707" s="3421"/>
      <c r="CP707" s="3419"/>
      <c r="CQ707" s="3420"/>
      <c r="CR707" s="3420"/>
      <c r="CS707" s="3420"/>
      <c r="CT707" s="3420"/>
      <c r="CU707" s="3420"/>
      <c r="CV707" s="3420"/>
      <c r="CW707" s="3421"/>
      <c r="CX707" s="3419"/>
      <c r="CY707" s="3420"/>
      <c r="CZ707" s="3420"/>
      <c r="DA707" s="3420"/>
      <c r="DB707" s="3420"/>
      <c r="DC707" s="3420"/>
      <c r="DD707" s="3420"/>
      <c r="DE707" s="3421"/>
      <c r="DF707" s="3421"/>
      <c r="DG707" s="3907" t="s">
        <v>727</v>
      </c>
      <c r="DH707" s="3656"/>
      <c r="DI707" s="3908"/>
      <c r="DJ707" s="3908" t="str">
        <f>IF(T707="","",T707)</f>
        <v>Схема подключения теплопотребляющей установки к коллектору источника тепловой энергии</v>
      </c>
      <c r="DK707" s="3908"/>
      <c r="DL707" s="3908"/>
    </row>
    <row s="21271" customFormat="1" customHeight="1" ht="21">
      <c r="A708" s="3896"/>
      <c r="B708" s="3896"/>
      <c r="C708" s="3896"/>
      <c r="D708" s="3896"/>
      <c r="E708" s="3897"/>
      <c r="F708" s="3897" t="s">
        <v>102</v>
      </c>
      <c r="G708" s="3897"/>
      <c r="H708" s="3897"/>
      <c r="I708" s="3916"/>
      <c r="J708" s="3910" t="str">
        <f>I707&amp;".1"</f>
        <v>3.3.1.1.1.1</v>
      </c>
      <c r="K708" s="3896"/>
      <c r="L708" s="3899" t="s">
        <v>728</v>
      </c>
      <c r="M708" s="3647"/>
      <c r="N708" s="3647"/>
      <c r="O708" s="3911"/>
      <c r="P708" s="3912"/>
      <c r="Q708" s="3912">
        <v>1</v>
      </c>
      <c r="R708" s="3917"/>
      <c r="S708" s="3904" t="str">
        <f>$J708</f>
        <v>3.3.1.1.1.1</v>
      </c>
      <c r="T708" s="3918" t="s">
        <v>729</v>
      </c>
      <c r="U708" s="3906"/>
      <c r="V708" s="3419"/>
      <c r="W708" s="3420"/>
      <c r="X708" s="3420"/>
      <c r="Y708" s="3420"/>
      <c r="Z708" s="3420"/>
      <c r="AA708" s="3420"/>
      <c r="AB708" s="3420"/>
      <c r="AC708" s="3421"/>
      <c r="AD708" s="3419" t="s">
        <v>769</v>
      </c>
      <c r="AE708" s="3420"/>
      <c r="AF708" s="3420"/>
      <c r="AG708" s="3420"/>
      <c r="AH708" s="3420"/>
      <c r="AI708" s="3420"/>
      <c r="AJ708" s="3420"/>
      <c r="AK708" s="3420"/>
      <c r="AL708" s="3419"/>
      <c r="AM708" s="3420"/>
      <c r="AN708" s="3420"/>
      <c r="AO708" s="3420"/>
      <c r="AP708" s="3420"/>
      <c r="AQ708" s="3420"/>
      <c r="AR708" s="3420"/>
      <c r="AS708" s="3421"/>
      <c r="AT708" s="3419"/>
      <c r="AU708" s="3420"/>
      <c r="AV708" s="3420"/>
      <c r="AW708" s="3420"/>
      <c r="AX708" s="3420"/>
      <c r="AY708" s="3420"/>
      <c r="AZ708" s="3420"/>
      <c r="BA708" s="3421"/>
      <c r="BB708" s="3419"/>
      <c r="BC708" s="3420"/>
      <c r="BD708" s="3420"/>
      <c r="BE708" s="3420"/>
      <c r="BF708" s="3420"/>
      <c r="BG708" s="3420"/>
      <c r="BH708" s="3420"/>
      <c r="BI708" s="3421"/>
      <c r="BJ708" s="3419"/>
      <c r="BK708" s="3420"/>
      <c r="BL708" s="3420"/>
      <c r="BM708" s="3420"/>
      <c r="BN708" s="3420"/>
      <c r="BO708" s="3420"/>
      <c r="BP708" s="3420"/>
      <c r="BQ708" s="3421"/>
      <c r="BR708" s="3419"/>
      <c r="BS708" s="3420"/>
      <c r="BT708" s="3420"/>
      <c r="BU708" s="3420"/>
      <c r="BV708" s="3420"/>
      <c r="BW708" s="3420"/>
      <c r="BX708" s="3420"/>
      <c r="BY708" s="3421"/>
      <c r="BZ708" s="3419"/>
      <c r="CA708" s="3420"/>
      <c r="CB708" s="3420"/>
      <c r="CC708" s="3420"/>
      <c r="CD708" s="3420"/>
      <c r="CE708" s="3420"/>
      <c r="CF708" s="3420"/>
      <c r="CG708" s="3421"/>
      <c r="CH708" s="3419"/>
      <c r="CI708" s="3420"/>
      <c r="CJ708" s="3420"/>
      <c r="CK708" s="3420"/>
      <c r="CL708" s="3420"/>
      <c r="CM708" s="3420"/>
      <c r="CN708" s="3420"/>
      <c r="CO708" s="3421"/>
      <c r="CP708" s="3419"/>
      <c r="CQ708" s="3420"/>
      <c r="CR708" s="3420"/>
      <c r="CS708" s="3420"/>
      <c r="CT708" s="3420"/>
      <c r="CU708" s="3420"/>
      <c r="CV708" s="3420"/>
      <c r="CW708" s="3421"/>
      <c r="CX708" s="3419"/>
      <c r="CY708" s="3420"/>
      <c r="CZ708" s="3420"/>
      <c r="DA708" s="3420"/>
      <c r="DB708" s="3420"/>
      <c r="DC708" s="3420"/>
      <c r="DD708" s="3420"/>
      <c r="DE708" s="3421"/>
      <c r="DF708" s="3421"/>
      <c r="DG708" s="3907" t="s">
        <v>730</v>
      </c>
      <c r="DH708" s="3656"/>
      <c r="DI708" s="3908"/>
      <c r="DJ708" s="3908" t="str">
        <f>IF(T708="","",T708)</f>
        <v>Группа потребителей</v>
      </c>
      <c r="DK708" s="3908"/>
      <c r="DL708" s="3908"/>
    </row>
    <row s="21272" customFormat="1" customHeight="1" ht="21">
      <c r="A709" s="3896"/>
      <c r="B709" s="3896"/>
      <c r="C709" s="3896"/>
      <c r="D709" s="3896"/>
      <c r="E709" s="3897"/>
      <c r="F709" s="3897" t="s">
        <v>102</v>
      </c>
      <c r="G709" s="3897"/>
      <c r="H709" s="3897"/>
      <c r="I709" s="3916"/>
      <c r="J709" s="3916"/>
      <c r="K709" s="3910" t="str">
        <f>J708&amp;".1"</f>
        <v>3.3.1.1.1.1.1</v>
      </c>
      <c r="L709" s="3899" t="s">
        <v>731</v>
      </c>
      <c r="M709" s="3647"/>
      <c r="N709" s="3647"/>
      <c r="O709" s="3647"/>
      <c r="P709" s="3912"/>
      <c r="Q709" s="3912"/>
      <c r="R709" s="3917">
        <v>1</v>
      </c>
      <c r="S709" s="3904" t="str">
        <f>$K709</f>
        <v>3.3.1.1.1.1.1</v>
      </c>
      <c r="T709" s="3920" t="s">
        <v>770</v>
      </c>
      <c r="U709" s="3906"/>
      <c r="V709" s="3422"/>
      <c r="W709" s="3423"/>
      <c r="X709" s="3422"/>
      <c r="Y709" s="3424"/>
      <c r="Z709" s="3425"/>
      <c r="AA709" s="2871" t="s">
        <v>61</v>
      </c>
      <c r="AB709" s="3425"/>
      <c r="AC709" s="2871" t="s">
        <v>61</v>
      </c>
      <c r="AD709" s="3422">
        <v>4304.25</v>
      </c>
      <c r="AE709" s="3423"/>
      <c r="AF709" s="3422"/>
      <c r="AG709" s="3424"/>
      <c r="AH709" s="3425">
        <v>45292</v>
      </c>
      <c r="AI709" s="2871" t="s">
        <v>61</v>
      </c>
      <c r="AJ709" s="3425">
        <v>45473</v>
      </c>
      <c r="AK709" s="2871" t="s">
        <v>61</v>
      </c>
      <c r="AL709" s="3422">
        <v>7146.37</v>
      </c>
      <c r="AM709" s="3423"/>
      <c r="AN709" s="3422"/>
      <c r="AO709" s="3424"/>
      <c r="AP709" s="3425">
        <v>45474</v>
      </c>
      <c r="AQ709" s="2871" t="s">
        <v>61</v>
      </c>
      <c r="AR709" s="3425">
        <v>45657</v>
      </c>
      <c r="AS709" s="2871" t="s">
        <v>61</v>
      </c>
      <c r="AT709" s="3422">
        <v>5407.73</v>
      </c>
      <c r="AU709" s="3423"/>
      <c r="AV709" s="3422"/>
      <c r="AW709" s="3424"/>
      <c r="AX709" s="3425">
        <v>45658</v>
      </c>
      <c r="AY709" s="2871" t="s">
        <v>61</v>
      </c>
      <c r="AZ709" s="3425">
        <v>45838</v>
      </c>
      <c r="BA709" s="2871" t="s">
        <v>61</v>
      </c>
      <c r="BB709" s="3422">
        <v>5407.73</v>
      </c>
      <c r="BC709" s="3423"/>
      <c r="BD709" s="3422"/>
      <c r="BE709" s="3424"/>
      <c r="BF709" s="3425">
        <v>45839</v>
      </c>
      <c r="BG709" s="2871" t="s">
        <v>61</v>
      </c>
      <c r="BH709" s="3425">
        <v>46022</v>
      </c>
      <c r="BI709" s="2871" t="s">
        <v>61</v>
      </c>
      <c r="BJ709" s="3422">
        <v>5407.73</v>
      </c>
      <c r="BK709" s="3423"/>
      <c r="BL709" s="3422"/>
      <c r="BM709" s="3424"/>
      <c r="BN709" s="3425">
        <v>46023</v>
      </c>
      <c r="BO709" s="2871" t="s">
        <v>61</v>
      </c>
      <c r="BP709" s="3425">
        <v>46203</v>
      </c>
      <c r="BQ709" s="2871" t="s">
        <v>61</v>
      </c>
      <c r="BR709" s="3422">
        <v>5716.07</v>
      </c>
      <c r="BS709" s="3423"/>
      <c r="BT709" s="3422"/>
      <c r="BU709" s="3424"/>
      <c r="BV709" s="3425">
        <v>46204</v>
      </c>
      <c r="BW709" s="2871" t="s">
        <v>61</v>
      </c>
      <c r="BX709" s="3425">
        <v>46387</v>
      </c>
      <c r="BY709" s="2871" t="s">
        <v>61</v>
      </c>
      <c r="BZ709" s="3422">
        <v>5674.41</v>
      </c>
      <c r="CA709" s="3423"/>
      <c r="CB709" s="3422"/>
      <c r="CC709" s="3424"/>
      <c r="CD709" s="3425">
        <v>46388</v>
      </c>
      <c r="CE709" s="2871" t="s">
        <v>61</v>
      </c>
      <c r="CF709" s="3425">
        <v>46568</v>
      </c>
      <c r="CG709" s="2871" t="s">
        <v>61</v>
      </c>
      <c r="CH709" s="3422">
        <v>5674.41</v>
      </c>
      <c r="CI709" s="3423"/>
      <c r="CJ709" s="3422"/>
      <c r="CK709" s="3424"/>
      <c r="CL709" s="3425">
        <v>46569</v>
      </c>
      <c r="CM709" s="2871" t="s">
        <v>61</v>
      </c>
      <c r="CN709" s="3425">
        <v>46752</v>
      </c>
      <c r="CO709" s="2871" t="s">
        <v>61</v>
      </c>
      <c r="CP709" s="3422">
        <v>5674.41</v>
      </c>
      <c r="CQ709" s="3423"/>
      <c r="CR709" s="3422"/>
      <c r="CS709" s="3424"/>
      <c r="CT709" s="3425">
        <v>46753</v>
      </c>
      <c r="CU709" s="2871" t="s">
        <v>61</v>
      </c>
      <c r="CV709" s="3425">
        <v>46934</v>
      </c>
      <c r="CW709" s="2871" t="s">
        <v>61</v>
      </c>
      <c r="CX709" s="3422">
        <v>6029.26</v>
      </c>
      <c r="CY709" s="3423"/>
      <c r="CZ709" s="3422"/>
      <c r="DA709" s="3424"/>
      <c r="DB709" s="3425">
        <v>46935</v>
      </c>
      <c r="DC709" s="2871" t="s">
        <v>61</v>
      </c>
      <c r="DD709" s="3425">
        <v>47118</v>
      </c>
      <c r="DE709" s="2871" t="s">
        <v>61</v>
      </c>
      <c r="DF709" s="3423"/>
      <c r="DG709" s="3921" t="s">
        <v>732</v>
      </c>
      <c r="DH709" s="3656">
        <f>STRCHECKDATE(V710:DF710)</f>
      </c>
      <c r="DI709" s="3908"/>
      <c r="DJ709" s="3908" t="str">
        <f>IF(T709="","",T709)</f>
        <v>вода</v>
      </c>
      <c r="DK709" s="3908"/>
      <c r="DL709" s="3908"/>
    </row>
    <row s="21273" customFormat="1" customHeight="1" ht="0.75">
      <c r="A710" s="3896"/>
      <c r="B710" s="3896"/>
      <c r="C710" s="3896"/>
      <c r="D710" s="3896"/>
      <c r="E710" s="3897"/>
      <c r="F710" s="3897" t="s">
        <v>102</v>
      </c>
      <c r="G710" s="3897"/>
      <c r="H710" s="3897"/>
      <c r="I710" s="3916"/>
      <c r="J710" s="3916"/>
      <c r="K710" s="3910"/>
      <c r="L710" s="3899"/>
      <c r="M710" s="3647"/>
      <c r="N710" s="3647"/>
      <c r="O710" s="3647"/>
      <c r="P710" s="3912"/>
      <c r="Q710" s="3912"/>
      <c r="R710" s="3917"/>
      <c r="S710" s="3923"/>
      <c r="T710" s="3906"/>
      <c r="U710" s="3906"/>
      <c r="V710" s="3423"/>
      <c r="W710" s="3423"/>
      <c r="X710" s="3423"/>
      <c r="Y710" s="3427" t="str">
        <f>Z709&amp;"-"&amp;AB709</f>
        <v>-</v>
      </c>
      <c r="Z710" s="3428"/>
      <c r="AA710" s="2871"/>
      <c r="AB710" s="3428"/>
      <c r="AC710" s="2871"/>
      <c r="AD710" s="3423"/>
      <c r="AE710" s="3423"/>
      <c r="AF710" s="3423"/>
      <c r="AG710" s="3427" t="str">
        <f>AH709&amp;"-"&amp;AJ709</f>
        <v>45292-45473</v>
      </c>
      <c r="AH710" s="3428"/>
      <c r="AI710" s="2871"/>
      <c r="AJ710" s="3428"/>
      <c r="AK710" s="2871"/>
      <c r="AL710" s="3423"/>
      <c r="AM710" s="3423"/>
      <c r="AN710" s="3423"/>
      <c r="AO710" s="3427" t="str">
        <f>AP709&amp;"-"&amp;AR709</f>
        <v>45474-45657</v>
      </c>
      <c r="AP710" s="3428"/>
      <c r="AQ710" s="2871"/>
      <c r="AR710" s="3428"/>
      <c r="AS710" s="2871"/>
      <c r="AT710" s="3423"/>
      <c r="AU710" s="3423"/>
      <c r="AV710" s="3423"/>
      <c r="AW710" s="3427" t="str">
        <f>AX709&amp;"-"&amp;AZ709</f>
        <v>45658-45838</v>
      </c>
      <c r="AX710" s="3428"/>
      <c r="AY710" s="2871"/>
      <c r="AZ710" s="3428"/>
      <c r="BA710" s="2871"/>
      <c r="BB710" s="3423"/>
      <c r="BC710" s="3423"/>
      <c r="BD710" s="3423"/>
      <c r="BE710" s="3427" t="str">
        <f>BF709&amp;"-"&amp;BH709</f>
        <v>45839-46022</v>
      </c>
      <c r="BF710" s="3428"/>
      <c r="BG710" s="2871"/>
      <c r="BH710" s="3428"/>
      <c r="BI710" s="2871"/>
      <c r="BJ710" s="3423"/>
      <c r="BK710" s="3423"/>
      <c r="BL710" s="3423"/>
      <c r="BM710" s="3427" t="str">
        <f>BN709&amp;"-"&amp;BP709</f>
        <v>46023-46203</v>
      </c>
      <c r="BN710" s="3428"/>
      <c r="BO710" s="2871"/>
      <c r="BP710" s="3428"/>
      <c r="BQ710" s="2871"/>
      <c r="BR710" s="3423"/>
      <c r="BS710" s="3423"/>
      <c r="BT710" s="3423"/>
      <c r="BU710" s="3427" t="str">
        <f>BV709&amp;"-"&amp;BX709</f>
        <v>46204-46387</v>
      </c>
      <c r="BV710" s="3428"/>
      <c r="BW710" s="2871"/>
      <c r="BX710" s="3428"/>
      <c r="BY710" s="2871"/>
      <c r="BZ710" s="3423"/>
      <c r="CA710" s="3423"/>
      <c r="CB710" s="3423"/>
      <c r="CC710" s="3427" t="str">
        <f>CD709&amp;"-"&amp;CF709</f>
        <v>46388-46568</v>
      </c>
      <c r="CD710" s="3428"/>
      <c r="CE710" s="2871"/>
      <c r="CF710" s="3428"/>
      <c r="CG710" s="2871"/>
      <c r="CH710" s="3423"/>
      <c r="CI710" s="3423"/>
      <c r="CJ710" s="3423"/>
      <c r="CK710" s="3427" t="str">
        <f>CL709&amp;"-"&amp;CN709</f>
        <v>46569-46752</v>
      </c>
      <c r="CL710" s="3428"/>
      <c r="CM710" s="2871"/>
      <c r="CN710" s="3428"/>
      <c r="CO710" s="2871"/>
      <c r="CP710" s="3423"/>
      <c r="CQ710" s="3423"/>
      <c r="CR710" s="3423"/>
      <c r="CS710" s="3427" t="str">
        <f>CT709&amp;"-"&amp;CV709</f>
        <v>46753-46934</v>
      </c>
      <c r="CT710" s="3428"/>
      <c r="CU710" s="2871"/>
      <c r="CV710" s="3428"/>
      <c r="CW710" s="2871"/>
      <c r="CX710" s="3423"/>
      <c r="CY710" s="3423"/>
      <c r="CZ710" s="3423"/>
      <c r="DA710" s="3427" t="str">
        <f>DB709&amp;"-"&amp;DD709</f>
        <v>46935-47118</v>
      </c>
      <c r="DB710" s="3428"/>
      <c r="DC710" s="2871"/>
      <c r="DD710" s="3428"/>
      <c r="DE710" s="2871"/>
      <c r="DF710" s="3423"/>
      <c r="DG710" s="3924"/>
      <c r="DH710" s="3656"/>
      <c r="DI710" s="3908"/>
      <c r="DJ710" s="3908" t="str">
        <f>IF(T710="","",T710)</f>
        <v/>
      </c>
      <c r="DK710" s="3908"/>
      <c r="DL710" s="3908"/>
    </row>
    <row s="21274" customFormat="1" customHeight="1" ht="15">
      <c r="A711" s="3896"/>
      <c r="B711" s="3896"/>
      <c r="C711" s="3896"/>
      <c r="D711" s="3896"/>
      <c r="E711" s="3897"/>
      <c r="F711" s="3897" t="s">
        <v>102</v>
      </c>
      <c r="G711" s="3897"/>
      <c r="H711" s="3897"/>
      <c r="I711" s="3916"/>
      <c r="J711" s="3910"/>
      <c r="K711" s="3896"/>
      <c r="L711" s="3899"/>
      <c r="M711" s="3647"/>
      <c r="N711" s="3647"/>
      <c r="O711" s="3911"/>
      <c r="P711" s="3912"/>
      <c r="Q711" s="3912"/>
      <c r="R711" s="3913"/>
      <c r="S711" s="21275"/>
      <c r="T711" s="21276" t="s">
        <v>733</v>
      </c>
      <c r="U711" s="21277"/>
      <c r="V711" s="21278"/>
      <c r="W711" s="21279"/>
      <c r="X711" s="21280"/>
      <c r="Y711" s="21281"/>
      <c r="Z711" s="21282"/>
      <c r="AA711" s="21283"/>
      <c r="AB711" s="21284"/>
      <c r="AC711" s="21285"/>
      <c r="AD711" s="21286"/>
      <c r="AE711" s="21287"/>
      <c r="AF711" s="21288"/>
      <c r="AG711" s="21289"/>
      <c r="AH711" s="21290"/>
      <c r="AI711" s="21291"/>
      <c r="AJ711" s="21292"/>
      <c r="AK711" s="21293"/>
      <c r="AL711" s="21294"/>
      <c r="AM711" s="21295"/>
      <c r="AN711" s="21296"/>
      <c r="AO711" s="21297"/>
      <c r="AP711" s="21298"/>
      <c r="AQ711" s="21299"/>
      <c r="AR711" s="21300"/>
      <c r="AS711" s="21301"/>
      <c r="AT711" s="21302"/>
      <c r="AU711" s="21303"/>
      <c r="AV711" s="21304"/>
      <c r="AW711" s="21305"/>
      <c r="AX711" s="21306"/>
      <c r="AY711" s="21307"/>
      <c r="AZ711" s="21308"/>
      <c r="BA711" s="21309"/>
      <c r="BB711" s="21310"/>
      <c r="BC711" s="21311"/>
      <c r="BD711" s="21312"/>
      <c r="BE711" s="21313"/>
      <c r="BF711" s="21314"/>
      <c r="BG711" s="21315"/>
      <c r="BH711" s="21316"/>
      <c r="BI711" s="21317"/>
      <c r="BJ711" s="21318"/>
      <c r="BK711" s="21319"/>
      <c r="BL711" s="21320"/>
      <c r="BM711" s="21321"/>
      <c r="BN711" s="21322"/>
      <c r="BO711" s="21323"/>
      <c r="BP711" s="21324"/>
      <c r="BQ711" s="21325"/>
      <c r="BR711" s="21326"/>
      <c r="BS711" s="21327"/>
      <c r="BT711" s="21328"/>
      <c r="BU711" s="21329"/>
      <c r="BV711" s="21330"/>
      <c r="BW711" s="21331"/>
      <c r="BX711" s="21332"/>
      <c r="BY711" s="21333"/>
      <c r="BZ711" s="21334"/>
      <c r="CA711" s="21335"/>
      <c r="CB711" s="21336"/>
      <c r="CC711" s="21337"/>
      <c r="CD711" s="21338"/>
      <c r="CE711" s="21339"/>
      <c r="CF711" s="21340"/>
      <c r="CG711" s="21341"/>
      <c r="CH711" s="21342"/>
      <c r="CI711" s="21343"/>
      <c r="CJ711" s="21344"/>
      <c r="CK711" s="21345"/>
      <c r="CL711" s="21346"/>
      <c r="CM711" s="21347"/>
      <c r="CN711" s="21348"/>
      <c r="CO711" s="21349"/>
      <c r="CP711" s="21350"/>
      <c r="CQ711" s="21351"/>
      <c r="CR711" s="21352"/>
      <c r="CS711" s="21353"/>
      <c r="CT711" s="21354"/>
      <c r="CU711" s="21355"/>
      <c r="CV711" s="21356"/>
      <c r="CW711" s="21357"/>
      <c r="CX711" s="21358"/>
      <c r="CY711" s="21359"/>
      <c r="CZ711" s="21360"/>
      <c r="DA711" s="21361"/>
      <c r="DB711" s="21362"/>
      <c r="DC711" s="21363"/>
      <c r="DD711" s="21364"/>
      <c r="DE711" s="21365"/>
      <c r="DF711" s="21366"/>
      <c r="DG711" s="4018"/>
      <c r="DH711" s="3656"/>
      <c r="DI711" s="3908"/>
      <c r="DJ711" s="3908" t="str">
        <f>IF(T711="","",T711)</f>
        <v>Добавить вид теплоносителя (параметры теплоносителя)</v>
      </c>
      <c r="DK711" s="3908"/>
      <c r="DL711" s="3908"/>
    </row>
    <row s="21367" customFormat="1" customHeight="1" ht="15">
      <c r="A712" s="3896"/>
      <c r="B712" s="3896"/>
      <c r="C712" s="3896"/>
      <c r="D712" s="3896"/>
      <c r="E712" s="3897"/>
      <c r="F712" s="3897" t="s">
        <v>102</v>
      </c>
      <c r="G712" s="3897"/>
      <c r="H712" s="3897"/>
      <c r="I712" s="3910"/>
      <c r="J712" s="3896"/>
      <c r="K712" s="3896"/>
      <c r="L712" s="3899"/>
      <c r="M712" s="3647"/>
      <c r="N712" s="3911"/>
      <c r="O712" s="3911"/>
      <c r="P712" s="3912"/>
      <c r="Q712" s="3912"/>
      <c r="R712" s="3913"/>
      <c r="S712" s="21368"/>
      <c r="T712" s="21369" t="s">
        <v>734</v>
      </c>
      <c r="U712" s="21370"/>
      <c r="V712" s="21371"/>
      <c r="W712" s="21372"/>
      <c r="X712" s="21373"/>
      <c r="Y712" s="21374"/>
      <c r="Z712" s="21375"/>
      <c r="AA712" s="21376"/>
      <c r="AB712" s="21377"/>
      <c r="AC712" s="21378"/>
      <c r="AD712" s="21379"/>
      <c r="AE712" s="21380"/>
      <c r="AF712" s="21381"/>
      <c r="AG712" s="21382"/>
      <c r="AH712" s="21383"/>
      <c r="AI712" s="21384"/>
      <c r="AJ712" s="21385"/>
      <c r="AK712" s="21386"/>
      <c r="AL712" s="21387"/>
      <c r="AM712" s="21388"/>
      <c r="AN712" s="21389"/>
      <c r="AO712" s="21390"/>
      <c r="AP712" s="21391"/>
      <c r="AQ712" s="21392"/>
      <c r="AR712" s="21393"/>
      <c r="AS712" s="21394"/>
      <c r="AT712" s="21395"/>
      <c r="AU712" s="21396"/>
      <c r="AV712" s="21397"/>
      <c r="AW712" s="21398"/>
      <c r="AX712" s="21399"/>
      <c r="AY712" s="21400"/>
      <c r="AZ712" s="21401"/>
      <c r="BA712" s="21402"/>
      <c r="BB712" s="21403"/>
      <c r="BC712" s="21404"/>
      <c r="BD712" s="21405"/>
      <c r="BE712" s="21406"/>
      <c r="BF712" s="21407"/>
      <c r="BG712" s="21408"/>
      <c r="BH712" s="21409"/>
      <c r="BI712" s="21410"/>
      <c r="BJ712" s="21411"/>
      <c r="BK712" s="21412"/>
      <c r="BL712" s="21413"/>
      <c r="BM712" s="21414"/>
      <c r="BN712" s="21415"/>
      <c r="BO712" s="21416"/>
      <c r="BP712" s="21417"/>
      <c r="BQ712" s="21418"/>
      <c r="BR712" s="21419"/>
      <c r="BS712" s="21420"/>
      <c r="BT712" s="21421"/>
      <c r="BU712" s="21422"/>
      <c r="BV712" s="21423"/>
      <c r="BW712" s="21424"/>
      <c r="BX712" s="21425"/>
      <c r="BY712" s="21426"/>
      <c r="BZ712" s="21427"/>
      <c r="CA712" s="21428"/>
      <c r="CB712" s="21429"/>
      <c r="CC712" s="21430"/>
      <c r="CD712" s="21431"/>
      <c r="CE712" s="21432"/>
      <c r="CF712" s="21433"/>
      <c r="CG712" s="21434"/>
      <c r="CH712" s="21435"/>
      <c r="CI712" s="21436"/>
      <c r="CJ712" s="21437"/>
      <c r="CK712" s="21438"/>
      <c r="CL712" s="21439"/>
      <c r="CM712" s="21440"/>
      <c r="CN712" s="21441"/>
      <c r="CO712" s="21442"/>
      <c r="CP712" s="21443"/>
      <c r="CQ712" s="21444"/>
      <c r="CR712" s="21445"/>
      <c r="CS712" s="21446"/>
      <c r="CT712" s="21447"/>
      <c r="CU712" s="21448"/>
      <c r="CV712" s="21449"/>
      <c r="CW712" s="21450"/>
      <c r="CX712" s="21451"/>
      <c r="CY712" s="21452"/>
      <c r="CZ712" s="21453"/>
      <c r="DA712" s="21454"/>
      <c r="DB712" s="21455"/>
      <c r="DC712" s="21456"/>
      <c r="DD712" s="21457"/>
      <c r="DE712" s="21458"/>
      <c r="DF712" s="21459"/>
      <c r="DG712" s="21460"/>
      <c r="DH712" s="3656"/>
      <c r="DI712" s="3908"/>
      <c r="DJ712" s="3908" t="str">
        <f>IF(T712="","",T712)</f>
        <v>Добавить группу потребителей</v>
      </c>
      <c r="DK712" s="3908"/>
      <c r="DL712" s="3908"/>
    </row>
    <row s="21461" customFormat="1" customHeight="1" ht="14.25">
      <c r="A713" s="3896"/>
      <c r="B713" s="3896"/>
      <c r="C713" s="3896"/>
      <c r="D713" s="3896"/>
      <c r="E713" s="3897"/>
      <c r="F713" s="3897" t="s">
        <v>102</v>
      </c>
      <c r="G713" s="3897"/>
      <c r="H713" s="3898"/>
      <c r="I713" s="3896"/>
      <c r="J713" s="3896"/>
      <c r="K713" s="3896"/>
      <c r="L713" s="3899"/>
      <c r="M713" s="3900"/>
      <c r="N713" s="3900"/>
      <c r="O713" s="3647"/>
      <c r="P713" s="4114"/>
      <c r="Q713" s="4115"/>
      <c r="R713" s="4116"/>
      <c r="S713" s="21462"/>
      <c r="T713" s="21463" t="s">
        <v>735</v>
      </c>
      <c r="U713" s="21464"/>
      <c r="V713" s="21465"/>
      <c r="W713" s="21466"/>
      <c r="X713" s="21467"/>
      <c r="Y713" s="21468"/>
      <c r="Z713" s="21469"/>
      <c r="AA713" s="21470"/>
      <c r="AB713" s="21471"/>
      <c r="AC713" s="21472"/>
      <c r="AD713" s="21473"/>
      <c r="AE713" s="21474"/>
      <c r="AF713" s="21475"/>
      <c r="AG713" s="21476"/>
      <c r="AH713" s="21477"/>
      <c r="AI713" s="21478"/>
      <c r="AJ713" s="21479"/>
      <c r="AK713" s="21480"/>
      <c r="AL713" s="21481"/>
      <c r="AM713" s="21482"/>
      <c r="AN713" s="21483"/>
      <c r="AO713" s="21484"/>
      <c r="AP713" s="21485"/>
      <c r="AQ713" s="21486"/>
      <c r="AR713" s="21487"/>
      <c r="AS713" s="21488"/>
      <c r="AT713" s="21489"/>
      <c r="AU713" s="21490"/>
      <c r="AV713" s="21491"/>
      <c r="AW713" s="21492"/>
      <c r="AX713" s="21493"/>
      <c r="AY713" s="21494"/>
      <c r="AZ713" s="21495"/>
      <c r="BA713" s="21496"/>
      <c r="BB713" s="21497"/>
      <c r="BC713" s="21498"/>
      <c r="BD713" s="21499"/>
      <c r="BE713" s="21500"/>
      <c r="BF713" s="21501"/>
      <c r="BG713" s="21502"/>
      <c r="BH713" s="21503"/>
      <c r="BI713" s="21504"/>
      <c r="BJ713" s="21505"/>
      <c r="BK713" s="21506"/>
      <c r="BL713" s="21507"/>
      <c r="BM713" s="21508"/>
      <c r="BN713" s="21509"/>
      <c r="BO713" s="21510"/>
      <c r="BP713" s="21511"/>
      <c r="BQ713" s="21512"/>
      <c r="BR713" s="21513"/>
      <c r="BS713" s="21514"/>
      <c r="BT713" s="21515"/>
      <c r="BU713" s="21516"/>
      <c r="BV713" s="21517"/>
      <c r="BW713" s="21518"/>
      <c r="BX713" s="21519"/>
      <c r="BY713" s="21520"/>
      <c r="BZ713" s="21521"/>
      <c r="CA713" s="21522"/>
      <c r="CB713" s="21523"/>
      <c r="CC713" s="21524"/>
      <c r="CD713" s="21525"/>
      <c r="CE713" s="21526"/>
      <c r="CF713" s="21527"/>
      <c r="CG713" s="21528"/>
      <c r="CH713" s="21529"/>
      <c r="CI713" s="21530"/>
      <c r="CJ713" s="21531"/>
      <c r="CK713" s="21532"/>
      <c r="CL713" s="21533"/>
      <c r="CM713" s="21534"/>
      <c r="CN713" s="21535"/>
      <c r="CO713" s="21536"/>
      <c r="CP713" s="21537"/>
      <c r="CQ713" s="21538"/>
      <c r="CR713" s="21539"/>
      <c r="CS713" s="21540"/>
      <c r="CT713" s="21541"/>
      <c r="CU713" s="21542"/>
      <c r="CV713" s="21543"/>
      <c r="CW713" s="21544"/>
      <c r="CX713" s="21545"/>
      <c r="CY713" s="21546"/>
      <c r="CZ713" s="21547"/>
      <c r="DA713" s="21548"/>
      <c r="DB713" s="21549"/>
      <c r="DC713" s="21550"/>
      <c r="DD713" s="21551"/>
      <c r="DE713" s="21552"/>
      <c r="DF713" s="21553"/>
      <c r="DG713" s="21554"/>
      <c r="DH713" s="3656"/>
      <c r="DI713" s="3908"/>
      <c r="DJ713" s="3908" t="str">
        <f>IF(T713="","",T713)</f>
        <v>Добавить схему подключения</v>
      </c>
      <c r="DK713" s="3908"/>
      <c r="DL713" s="3908"/>
    </row>
    <row s="21555" customFormat="1" customHeight="1" ht="0.75">
      <c r="A714" s="4502"/>
      <c r="B714" s="4502"/>
      <c r="C714" s="4502"/>
      <c r="D714" s="4502"/>
      <c r="E714" s="3897"/>
      <c r="F714" s="3897" t="s">
        <v>102</v>
      </c>
      <c r="G714" s="3898"/>
      <c r="H714" s="4502"/>
      <c r="I714" s="4502"/>
      <c r="J714" s="4502"/>
      <c r="K714" s="4502"/>
      <c r="L714" s="4503"/>
      <c r="M714" s="4504"/>
      <c r="N714" s="4504"/>
      <c r="O714" s="3656"/>
      <c r="P714" s="4505"/>
      <c r="Q714" s="4506"/>
      <c r="R714" s="4505"/>
      <c r="S714" s="4507"/>
      <c r="T714" s="4508" t="s">
        <v>250</v>
      </c>
      <c r="U714" s="3645"/>
      <c r="V714" s="3645"/>
      <c r="W714" s="3645"/>
      <c r="X714" s="3645"/>
      <c r="Y714" s="3645"/>
      <c r="Z714" s="3645"/>
      <c r="AA714" s="3645"/>
      <c r="AB714" s="3645"/>
      <c r="AC714" s="3645"/>
      <c r="AD714" s="3645"/>
      <c r="AE714" s="3645"/>
      <c r="AF714" s="3645"/>
      <c r="AG714" s="3645"/>
      <c r="AH714" s="3645"/>
      <c r="AI714" s="3645"/>
      <c r="AJ714" s="3645"/>
      <c r="AK714" s="3645"/>
      <c r="AL714" s="3645"/>
      <c r="AM714" s="3645"/>
      <c r="AN714" s="3645"/>
      <c r="AO714" s="3645"/>
      <c r="AP714" s="3645"/>
      <c r="AQ714" s="3645"/>
      <c r="AR714" s="3645"/>
      <c r="AS714" s="3645"/>
      <c r="AT714" s="3645"/>
      <c r="AU714" s="3645"/>
      <c r="AV714" s="3645"/>
      <c r="AW714" s="3645"/>
      <c r="AX714" s="3645"/>
      <c r="AY714" s="3645"/>
      <c r="AZ714" s="3645"/>
      <c r="BA714" s="3645"/>
      <c r="BB714" s="3645"/>
      <c r="BC714" s="3645"/>
      <c r="BD714" s="3645"/>
      <c r="BE714" s="3645"/>
      <c r="BF714" s="3645"/>
      <c r="BG714" s="3645"/>
      <c r="BH714" s="3645"/>
      <c r="BI714" s="3645"/>
      <c r="BJ714" s="3645"/>
      <c r="BK714" s="3645"/>
      <c r="BL714" s="3645"/>
      <c r="BM714" s="3645"/>
      <c r="BN714" s="3645"/>
      <c r="BO714" s="3645"/>
      <c r="BP714" s="3645"/>
      <c r="BQ714" s="3645"/>
      <c r="BR714" s="3645"/>
      <c r="BS714" s="3645"/>
      <c r="BT714" s="3645"/>
      <c r="BU714" s="3645"/>
      <c r="BV714" s="3645"/>
      <c r="BW714" s="3645"/>
      <c r="BX714" s="3645"/>
      <c r="BY714" s="3645"/>
      <c r="BZ714" s="3645"/>
      <c r="CA714" s="3645"/>
      <c r="CB714" s="3645"/>
      <c r="CC714" s="3645"/>
      <c r="CD714" s="3645"/>
      <c r="CE714" s="3645"/>
      <c r="CF714" s="3645"/>
      <c r="CG714" s="3645"/>
      <c r="CH714" s="3645"/>
      <c r="CI714" s="3645"/>
      <c r="CJ714" s="3645"/>
      <c r="CK714" s="3645"/>
      <c r="CL714" s="3645"/>
      <c r="CM714" s="3645"/>
      <c r="CN714" s="3645"/>
      <c r="CO714" s="3645"/>
      <c r="CP714" s="3645"/>
      <c r="CQ714" s="3645"/>
      <c r="CR714" s="3645"/>
      <c r="CS714" s="3645"/>
      <c r="CT714" s="3645"/>
      <c r="CU714" s="3645"/>
      <c r="CV714" s="3645"/>
      <c r="CW714" s="3645"/>
      <c r="CX714" s="3645"/>
      <c r="CY714" s="3645"/>
      <c r="CZ714" s="3645"/>
      <c r="DA714" s="3645"/>
      <c r="DB714" s="3645"/>
      <c r="DC714" s="3645"/>
      <c r="DD714" s="3645"/>
      <c r="DE714" s="3645"/>
      <c r="DF714" s="3645"/>
      <c r="DG714" s="3645"/>
      <c r="DH714" s="3656"/>
      <c r="DI714" s="3908"/>
      <c r="DJ714" s="3908" t="str">
        <f>IF(T714="","",T714)</f>
        <v>Добавить источник для дифференциации</v>
      </c>
      <c r="DK714" s="3908"/>
      <c r="DL714" s="3908"/>
    </row>
    <row s="21556" customFormat="1" customHeight="1" ht="0.75">
      <c r="A715" s="4502"/>
      <c r="B715" s="4502"/>
      <c r="C715" s="4502"/>
      <c r="D715" s="4502"/>
      <c r="E715" s="3897"/>
      <c r="F715" s="3898" t="s">
        <v>102</v>
      </c>
      <c r="G715" s="4502"/>
      <c r="H715" s="4502"/>
      <c r="I715" s="4502"/>
      <c r="J715" s="4502"/>
      <c r="K715" s="4502"/>
      <c r="L715" s="4503"/>
      <c r="M715" s="4510"/>
      <c r="N715" s="4510"/>
      <c r="O715" s="3656"/>
      <c r="P715" s="4505"/>
      <c r="Q715" s="4506"/>
      <c r="R715" s="4505"/>
      <c r="S715" s="4511"/>
      <c r="T715" s="4512" t="s">
        <v>251</v>
      </c>
      <c r="U715" s="3646"/>
      <c r="V715" s="3646"/>
      <c r="W715" s="3646"/>
      <c r="X715" s="3646"/>
      <c r="Y715" s="3646"/>
      <c r="Z715" s="3646"/>
      <c r="AA715" s="3646"/>
      <c r="AB715" s="3646"/>
      <c r="AC715" s="3646"/>
      <c r="AD715" s="3646"/>
      <c r="AE715" s="3646"/>
      <c r="AF715" s="3646"/>
      <c r="AG715" s="3646"/>
      <c r="AH715" s="3646"/>
      <c r="AI715" s="3646"/>
      <c r="AJ715" s="3646"/>
      <c r="AK715" s="3646"/>
      <c r="AL715" s="3646"/>
      <c r="AM715" s="3646"/>
      <c r="AN715" s="3646"/>
      <c r="AO715" s="3646"/>
      <c r="AP715" s="3646"/>
      <c r="AQ715" s="3646"/>
      <c r="AR715" s="3646"/>
      <c r="AS715" s="3646"/>
      <c r="AT715" s="3646"/>
      <c r="AU715" s="3646"/>
      <c r="AV715" s="3646"/>
      <c r="AW715" s="3646"/>
      <c r="AX715" s="3646"/>
      <c r="AY715" s="3646"/>
      <c r="AZ715" s="3646"/>
      <c r="BA715" s="3646"/>
      <c r="BB715" s="3646"/>
      <c r="BC715" s="3646"/>
      <c r="BD715" s="3646"/>
      <c r="BE715" s="3646"/>
      <c r="BF715" s="3646"/>
      <c r="BG715" s="3646"/>
      <c r="BH715" s="3646"/>
      <c r="BI715" s="3646"/>
      <c r="BJ715" s="3646"/>
      <c r="BK715" s="3646"/>
      <c r="BL715" s="3646"/>
      <c r="BM715" s="3646"/>
      <c r="BN715" s="3646"/>
      <c r="BO715" s="3646"/>
      <c r="BP715" s="3646"/>
      <c r="BQ715" s="3646"/>
      <c r="BR715" s="3646"/>
      <c r="BS715" s="3646"/>
      <c r="BT715" s="3646"/>
      <c r="BU715" s="3646"/>
      <c r="BV715" s="3646"/>
      <c r="BW715" s="3646"/>
      <c r="BX715" s="3646"/>
      <c r="BY715" s="3646"/>
      <c r="BZ715" s="3646"/>
      <c r="CA715" s="3646"/>
      <c r="CB715" s="3646"/>
      <c r="CC715" s="3646"/>
      <c r="CD715" s="3646"/>
      <c r="CE715" s="3646"/>
      <c r="CF715" s="3646"/>
      <c r="CG715" s="3646"/>
      <c r="CH715" s="3646"/>
      <c r="CI715" s="3646"/>
      <c r="CJ715" s="3646"/>
      <c r="CK715" s="3646"/>
      <c r="CL715" s="3646"/>
      <c r="CM715" s="3646"/>
      <c r="CN715" s="3646"/>
      <c r="CO715" s="3646"/>
      <c r="CP715" s="3646"/>
      <c r="CQ715" s="3646"/>
      <c r="CR715" s="3646"/>
      <c r="CS715" s="3646"/>
      <c r="CT715" s="3646"/>
      <c r="CU715" s="3646"/>
      <c r="CV715" s="3646"/>
      <c r="CW715" s="3646"/>
      <c r="CX715" s="3646"/>
      <c r="CY715" s="3646"/>
      <c r="CZ715" s="3646"/>
      <c r="DA715" s="3646"/>
      <c r="DB715" s="3646"/>
      <c r="DC715" s="3646"/>
      <c r="DD715" s="3646"/>
      <c r="DE715" s="3646"/>
      <c r="DF715" s="3646"/>
      <c r="DG715" s="3646"/>
      <c r="DH715" s="3656"/>
      <c r="DI715" s="3908"/>
      <c r="DJ715" s="3908" t="str">
        <f>IF(T715="","",T715)</f>
        <v>Добавить централизованную систему для дифференциации</v>
      </c>
      <c r="DK715" s="3908"/>
      <c r="DL715" s="3908"/>
    </row>
    <row s="21557" customFormat="1" customHeight="1" ht="21">
      <c r="A716" s="3896"/>
      <c r="B716" s="3896" t="s">
        <v>426</v>
      </c>
      <c r="C716" s="3896"/>
      <c r="D716" s="3896"/>
      <c r="E716" s="3897"/>
      <c r="F716" s="3898" t="s">
        <v>90</v>
      </c>
      <c r="G716" s="3896"/>
      <c r="H716" s="3896"/>
      <c r="I716" s="3896"/>
      <c r="J716" s="3896"/>
      <c r="K716" s="3896"/>
      <c r="L716" s="3899"/>
      <c r="M716" s="3900"/>
      <c r="N716" s="3900"/>
      <c r="O716" s="3900"/>
      <c r="P716" s="4211"/>
      <c r="Q716" s="3902"/>
      <c r="R716" s="3903"/>
      <c r="S716" s="3904" t="str">
        <f>INDEX(PT_DIFFERENTIATION_NUM_TER,MATCH(B716,PT_DIFFERENTIATION_TER_ID,0))</f>
        <v>3.4</v>
      </c>
      <c r="T716" s="4212" t="s">
        <v>719</v>
      </c>
      <c r="U716" s="3906"/>
      <c r="V716" s="3414"/>
      <c r="W716" s="3415"/>
      <c r="X716" s="3415"/>
      <c r="Y716" s="3415"/>
      <c r="Z716" s="3415"/>
      <c r="AA716" s="3415"/>
      <c r="AB716" s="3415"/>
      <c r="AC716" s="3416"/>
      <c r="AD716" s="3414" t="str">
        <f>INDEX(PT_DIFFERENTIATION_TER,MATCH(B716,PT_DIFFERENTIATION_TER_ID,0))</f>
        <v>Территория 4</v>
      </c>
      <c r="AE716" s="3415"/>
      <c r="AF716" s="3415"/>
      <c r="AG716" s="3415"/>
      <c r="AH716" s="3415"/>
      <c r="AI716" s="3415"/>
      <c r="AJ716" s="3415"/>
      <c r="AK716" s="3415"/>
      <c r="AL716" s="3414"/>
      <c r="AM716" s="3415"/>
      <c r="AN716" s="3415"/>
      <c r="AO716" s="3415"/>
      <c r="AP716" s="3415"/>
      <c r="AQ716" s="3415"/>
      <c r="AR716" s="3415"/>
      <c r="AS716" s="3416"/>
      <c r="AT716" s="3414"/>
      <c r="AU716" s="3415"/>
      <c r="AV716" s="3415"/>
      <c r="AW716" s="3415"/>
      <c r="AX716" s="3415"/>
      <c r="AY716" s="3415"/>
      <c r="AZ716" s="3415"/>
      <c r="BA716" s="3416"/>
      <c r="BB716" s="3414"/>
      <c r="BC716" s="3415"/>
      <c r="BD716" s="3415"/>
      <c r="BE716" s="3415"/>
      <c r="BF716" s="3415"/>
      <c r="BG716" s="3415"/>
      <c r="BH716" s="3415"/>
      <c r="BI716" s="3416"/>
      <c r="BJ716" s="3414"/>
      <c r="BK716" s="3415"/>
      <c r="BL716" s="3415"/>
      <c r="BM716" s="3415"/>
      <c r="BN716" s="3415"/>
      <c r="BO716" s="3415"/>
      <c r="BP716" s="3415"/>
      <c r="BQ716" s="3416"/>
      <c r="BR716" s="3414"/>
      <c r="BS716" s="3415"/>
      <c r="BT716" s="3415"/>
      <c r="BU716" s="3415"/>
      <c r="BV716" s="3415"/>
      <c r="BW716" s="3415"/>
      <c r="BX716" s="3415"/>
      <c r="BY716" s="3416"/>
      <c r="BZ716" s="3414"/>
      <c r="CA716" s="3415"/>
      <c r="CB716" s="3415"/>
      <c r="CC716" s="3415"/>
      <c r="CD716" s="3415"/>
      <c r="CE716" s="3415"/>
      <c r="CF716" s="3415"/>
      <c r="CG716" s="3416"/>
      <c r="CH716" s="3414"/>
      <c r="CI716" s="3415"/>
      <c r="CJ716" s="3415"/>
      <c r="CK716" s="3415"/>
      <c r="CL716" s="3415"/>
      <c r="CM716" s="3415"/>
      <c r="CN716" s="3415"/>
      <c r="CO716" s="3416"/>
      <c r="CP716" s="3414"/>
      <c r="CQ716" s="3415"/>
      <c r="CR716" s="3415"/>
      <c r="CS716" s="3415"/>
      <c r="CT716" s="3415"/>
      <c r="CU716" s="3415"/>
      <c r="CV716" s="3415"/>
      <c r="CW716" s="3416"/>
      <c r="CX716" s="3414"/>
      <c r="CY716" s="3415"/>
      <c r="CZ716" s="3415"/>
      <c r="DA716" s="3415"/>
      <c r="DB716" s="3415"/>
      <c r="DC716" s="3415"/>
      <c r="DD716" s="3415"/>
      <c r="DE716" s="3416"/>
      <c r="DF716" s="3416"/>
      <c r="DG716" s="3907" t="s">
        <v>720</v>
      </c>
      <c r="DH716" s="3656"/>
      <c r="DI716" s="3908"/>
      <c r="DJ716" s="3908" t="str">
        <f>IF(T716="","",T716)</f>
        <v>Территория действия тарифа</v>
      </c>
      <c r="DK716" s="3908"/>
      <c r="DL716" s="3908"/>
    </row>
    <row s="21558" customFormat="1" customHeight="1" ht="23.25">
      <c r="A717" s="3896"/>
      <c r="B717" s="3896"/>
      <c r="C717" s="3896" t="s">
        <v>427</v>
      </c>
      <c r="D717" s="3896"/>
      <c r="E717" s="3897"/>
      <c r="F717" s="3897" t="s">
        <v>89</v>
      </c>
      <c r="G717" s="3898">
        <v>1</v>
      </c>
      <c r="H717" s="3896"/>
      <c r="I717" s="3896"/>
      <c r="J717" s="3896"/>
      <c r="K717" s="3896"/>
      <c r="L717" s="3899"/>
      <c r="M717" s="3900"/>
      <c r="N717" s="3900"/>
      <c r="O717" s="3900"/>
      <c r="P717" s="3901"/>
      <c r="Q717" s="3902"/>
      <c r="R717" s="3903"/>
      <c r="S717" s="3904" t="str">
        <f>INDEX(PT_DIFFERENTIATION_NUM_CS,MATCH(C717,PT_DIFFERENTIATION_CS_ID,0))</f>
        <v>3.4.1</v>
      </c>
      <c r="T717" s="4214" t="s">
        <v>721</v>
      </c>
      <c r="U717" s="3906"/>
      <c r="V717" s="3414"/>
      <c r="W717" s="3415"/>
      <c r="X717" s="3415"/>
      <c r="Y717" s="3415"/>
      <c r="Z717" s="3415"/>
      <c r="AA717" s="3415"/>
      <c r="AB717" s="3415"/>
      <c r="AC717" s="3416"/>
      <c r="AD717" s="3414" t="str">
        <f>INDEX(PT_DIFFERENTIATION_CS,MATCH(C717,PT_DIFFERENTIATION_CS_ID,0))</f>
        <v>без дифференциации</v>
      </c>
      <c r="AE717" s="3415"/>
      <c r="AF717" s="3415"/>
      <c r="AG717" s="3415"/>
      <c r="AH717" s="3415"/>
      <c r="AI717" s="3415"/>
      <c r="AJ717" s="3415"/>
      <c r="AK717" s="3415"/>
      <c r="AL717" s="3414"/>
      <c r="AM717" s="3415"/>
      <c r="AN717" s="3415"/>
      <c r="AO717" s="3415"/>
      <c r="AP717" s="3415"/>
      <c r="AQ717" s="3415"/>
      <c r="AR717" s="3415"/>
      <c r="AS717" s="3416"/>
      <c r="AT717" s="3414"/>
      <c r="AU717" s="3415"/>
      <c r="AV717" s="3415"/>
      <c r="AW717" s="3415"/>
      <c r="AX717" s="3415"/>
      <c r="AY717" s="3415"/>
      <c r="AZ717" s="3415"/>
      <c r="BA717" s="3416"/>
      <c r="BB717" s="3414"/>
      <c r="BC717" s="3415"/>
      <c r="BD717" s="3415"/>
      <c r="BE717" s="3415"/>
      <c r="BF717" s="3415"/>
      <c r="BG717" s="3415"/>
      <c r="BH717" s="3415"/>
      <c r="BI717" s="3416"/>
      <c r="BJ717" s="3414"/>
      <c r="BK717" s="3415"/>
      <c r="BL717" s="3415"/>
      <c r="BM717" s="3415"/>
      <c r="BN717" s="3415"/>
      <c r="BO717" s="3415"/>
      <c r="BP717" s="3415"/>
      <c r="BQ717" s="3416"/>
      <c r="BR717" s="3414"/>
      <c r="BS717" s="3415"/>
      <c r="BT717" s="3415"/>
      <c r="BU717" s="3415"/>
      <c r="BV717" s="3415"/>
      <c r="BW717" s="3415"/>
      <c r="BX717" s="3415"/>
      <c r="BY717" s="3416"/>
      <c r="BZ717" s="3414"/>
      <c r="CA717" s="3415"/>
      <c r="CB717" s="3415"/>
      <c r="CC717" s="3415"/>
      <c r="CD717" s="3415"/>
      <c r="CE717" s="3415"/>
      <c r="CF717" s="3415"/>
      <c r="CG717" s="3416"/>
      <c r="CH717" s="3414"/>
      <c r="CI717" s="3415"/>
      <c r="CJ717" s="3415"/>
      <c r="CK717" s="3415"/>
      <c r="CL717" s="3415"/>
      <c r="CM717" s="3415"/>
      <c r="CN717" s="3415"/>
      <c r="CO717" s="3416"/>
      <c r="CP717" s="3414"/>
      <c r="CQ717" s="3415"/>
      <c r="CR717" s="3415"/>
      <c r="CS717" s="3415"/>
      <c r="CT717" s="3415"/>
      <c r="CU717" s="3415"/>
      <c r="CV717" s="3415"/>
      <c r="CW717" s="3416"/>
      <c r="CX717" s="3414"/>
      <c r="CY717" s="3415"/>
      <c r="CZ717" s="3415"/>
      <c r="DA717" s="3415"/>
      <c r="DB717" s="3415"/>
      <c r="DC717" s="3415"/>
      <c r="DD717" s="3415"/>
      <c r="DE717" s="3416"/>
      <c r="DF717" s="3416"/>
      <c r="DG717" s="3907" t="s">
        <v>722</v>
      </c>
      <c r="DH717" s="3656"/>
      <c r="DI717" s="3908"/>
      <c r="DJ717" s="3908" t="str">
        <f>IF(T717="","",T717)</f>
        <v>Наименование системы теплоснабжения </v>
      </c>
      <c r="DK717" s="3908"/>
      <c r="DL717" s="3908"/>
    </row>
    <row s="21559" customFormat="1" customHeight="1" ht="21">
      <c r="A718" s="3896"/>
      <c r="B718" s="3896"/>
      <c r="C718" s="3896"/>
      <c r="D718" s="3896" t="s">
        <v>428</v>
      </c>
      <c r="E718" s="3897"/>
      <c r="F718" s="3897" t="s">
        <v>89</v>
      </c>
      <c r="G718" s="3897"/>
      <c r="H718" s="3898">
        <v>1</v>
      </c>
      <c r="I718" s="3896"/>
      <c r="J718" s="3896"/>
      <c r="K718" s="3896"/>
      <c r="L718" s="3899"/>
      <c r="M718" s="3900"/>
      <c r="N718" s="3900"/>
      <c r="O718" s="3900"/>
      <c r="P718" s="3901"/>
      <c r="Q718" s="3902"/>
      <c r="R718" s="3903"/>
      <c r="S718" s="3904" t="str">
        <f>INDEX(PT_DIFFERENTIATION_NUM_IST_TE,MATCH(D718,PT_DIFFERENTIATION_IST_TE_ID,0))</f>
        <v>3.4.1.1</v>
      </c>
      <c r="T718" s="3905" t="s">
        <v>723</v>
      </c>
      <c r="U718" s="3906"/>
      <c r="V718" s="3414"/>
      <c r="W718" s="3415"/>
      <c r="X718" s="3415"/>
      <c r="Y718" s="3415"/>
      <c r="Z718" s="3415"/>
      <c r="AA718" s="3415"/>
      <c r="AB718" s="3415"/>
      <c r="AC718" s="3416"/>
      <c r="AD718" s="3414" t="str">
        <f>INDEX(PT_DIFFERENTIATION_IST_TE,MATCH(D718,PT_DIFFERENTIATION_IST_TE_ID,0))</f>
        <v>без дифференциации</v>
      </c>
      <c r="AE718" s="3415"/>
      <c r="AF718" s="3415"/>
      <c r="AG718" s="3415"/>
      <c r="AH718" s="3415"/>
      <c r="AI718" s="3415"/>
      <c r="AJ718" s="3415"/>
      <c r="AK718" s="3415"/>
      <c r="AL718" s="3414"/>
      <c r="AM718" s="3415"/>
      <c r="AN718" s="3415"/>
      <c r="AO718" s="3415"/>
      <c r="AP718" s="3415"/>
      <c r="AQ718" s="3415"/>
      <c r="AR718" s="3415"/>
      <c r="AS718" s="3416"/>
      <c r="AT718" s="3414"/>
      <c r="AU718" s="3415"/>
      <c r="AV718" s="3415"/>
      <c r="AW718" s="3415"/>
      <c r="AX718" s="3415"/>
      <c r="AY718" s="3415"/>
      <c r="AZ718" s="3415"/>
      <c r="BA718" s="3416"/>
      <c r="BB718" s="3414"/>
      <c r="BC718" s="3415"/>
      <c r="BD718" s="3415"/>
      <c r="BE718" s="3415"/>
      <c r="BF718" s="3415"/>
      <c r="BG718" s="3415"/>
      <c r="BH718" s="3415"/>
      <c r="BI718" s="3416"/>
      <c r="BJ718" s="3414"/>
      <c r="BK718" s="3415"/>
      <c r="BL718" s="3415"/>
      <c r="BM718" s="3415"/>
      <c r="BN718" s="3415"/>
      <c r="BO718" s="3415"/>
      <c r="BP718" s="3415"/>
      <c r="BQ718" s="3416"/>
      <c r="BR718" s="3414"/>
      <c r="BS718" s="3415"/>
      <c r="BT718" s="3415"/>
      <c r="BU718" s="3415"/>
      <c r="BV718" s="3415"/>
      <c r="BW718" s="3415"/>
      <c r="BX718" s="3415"/>
      <c r="BY718" s="3416"/>
      <c r="BZ718" s="3414"/>
      <c r="CA718" s="3415"/>
      <c r="CB718" s="3415"/>
      <c r="CC718" s="3415"/>
      <c r="CD718" s="3415"/>
      <c r="CE718" s="3415"/>
      <c r="CF718" s="3415"/>
      <c r="CG718" s="3416"/>
      <c r="CH718" s="3414"/>
      <c r="CI718" s="3415"/>
      <c r="CJ718" s="3415"/>
      <c r="CK718" s="3415"/>
      <c r="CL718" s="3415"/>
      <c r="CM718" s="3415"/>
      <c r="CN718" s="3415"/>
      <c r="CO718" s="3416"/>
      <c r="CP718" s="3414"/>
      <c r="CQ718" s="3415"/>
      <c r="CR718" s="3415"/>
      <c r="CS718" s="3415"/>
      <c r="CT718" s="3415"/>
      <c r="CU718" s="3415"/>
      <c r="CV718" s="3415"/>
      <c r="CW718" s="3416"/>
      <c r="CX718" s="3414"/>
      <c r="CY718" s="3415"/>
      <c r="CZ718" s="3415"/>
      <c r="DA718" s="3415"/>
      <c r="DB718" s="3415"/>
      <c r="DC718" s="3415"/>
      <c r="DD718" s="3415"/>
      <c r="DE718" s="3416"/>
      <c r="DF718" s="3416"/>
      <c r="DG718" s="3907" t="s">
        <v>724</v>
      </c>
      <c r="DH718" s="3656"/>
      <c r="DI718" s="3908"/>
      <c r="DJ718" s="3908" t="str">
        <f>IF(T718="","",T718)</f>
        <v>Источник тепловой энергии  </v>
      </c>
      <c r="DK718" s="3908"/>
      <c r="DL718" s="3908"/>
    </row>
    <row s="21560" customFormat="1" customHeight="1" ht="47.25">
      <c r="A719" s="3896"/>
      <c r="B719" s="3896"/>
      <c r="C719" s="3896"/>
      <c r="D719" s="3896"/>
      <c r="E719" s="3897"/>
      <c r="F719" s="3897" t="s">
        <v>89</v>
      </c>
      <c r="G719" s="3897"/>
      <c r="H719" s="3897"/>
      <c r="I719" s="3910" t="str">
        <f>S718&amp;".1"</f>
        <v>3.4.1.1.1</v>
      </c>
      <c r="J719" s="3896"/>
      <c r="K719" s="3896"/>
      <c r="L719" s="3899" t="s">
        <v>725</v>
      </c>
      <c r="M719" s="3647"/>
      <c r="N719" s="3911"/>
      <c r="O719" s="3911"/>
      <c r="P719" s="3912">
        <v>1</v>
      </c>
      <c r="Q719" s="3912"/>
      <c r="R719" s="3913"/>
      <c r="S719" s="3904" t="str">
        <f>$I719</f>
        <v>3.4.1.1.1</v>
      </c>
      <c r="T719" s="3914" t="s">
        <v>726</v>
      </c>
      <c r="U719" s="3906"/>
      <c r="V719" s="3419"/>
      <c r="W719" s="3420"/>
      <c r="X719" s="3420"/>
      <c r="Y719" s="3420"/>
      <c r="Z719" s="3420"/>
      <c r="AA719" s="3420"/>
      <c r="AB719" s="3420"/>
      <c r="AC719" s="3421"/>
      <c r="AD719" s="3419" t="s">
        <v>768</v>
      </c>
      <c r="AE719" s="3420"/>
      <c r="AF719" s="3420"/>
      <c r="AG719" s="3420"/>
      <c r="AH719" s="3420"/>
      <c r="AI719" s="3420"/>
      <c r="AJ719" s="3420"/>
      <c r="AK719" s="3420"/>
      <c r="AL719" s="3419"/>
      <c r="AM719" s="3420"/>
      <c r="AN719" s="3420"/>
      <c r="AO719" s="3420"/>
      <c r="AP719" s="3420"/>
      <c r="AQ719" s="3420"/>
      <c r="AR719" s="3420"/>
      <c r="AS719" s="3421"/>
      <c r="AT719" s="3419"/>
      <c r="AU719" s="3420"/>
      <c r="AV719" s="3420"/>
      <c r="AW719" s="3420"/>
      <c r="AX719" s="3420"/>
      <c r="AY719" s="3420"/>
      <c r="AZ719" s="3420"/>
      <c r="BA719" s="3421"/>
      <c r="BB719" s="3419"/>
      <c r="BC719" s="3420"/>
      <c r="BD719" s="3420"/>
      <c r="BE719" s="3420"/>
      <c r="BF719" s="3420"/>
      <c r="BG719" s="3420"/>
      <c r="BH719" s="3420"/>
      <c r="BI719" s="3421"/>
      <c r="BJ719" s="3419"/>
      <c r="BK719" s="3420"/>
      <c r="BL719" s="3420"/>
      <c r="BM719" s="3420"/>
      <c r="BN719" s="3420"/>
      <c r="BO719" s="3420"/>
      <c r="BP719" s="3420"/>
      <c r="BQ719" s="3421"/>
      <c r="BR719" s="3419"/>
      <c r="BS719" s="3420"/>
      <c r="BT719" s="3420"/>
      <c r="BU719" s="3420"/>
      <c r="BV719" s="3420"/>
      <c r="BW719" s="3420"/>
      <c r="BX719" s="3420"/>
      <c r="BY719" s="3421"/>
      <c r="BZ719" s="3419"/>
      <c r="CA719" s="3420"/>
      <c r="CB719" s="3420"/>
      <c r="CC719" s="3420"/>
      <c r="CD719" s="3420"/>
      <c r="CE719" s="3420"/>
      <c r="CF719" s="3420"/>
      <c r="CG719" s="3421"/>
      <c r="CH719" s="3419"/>
      <c r="CI719" s="3420"/>
      <c r="CJ719" s="3420"/>
      <c r="CK719" s="3420"/>
      <c r="CL719" s="3420"/>
      <c r="CM719" s="3420"/>
      <c r="CN719" s="3420"/>
      <c r="CO719" s="3421"/>
      <c r="CP719" s="3419"/>
      <c r="CQ719" s="3420"/>
      <c r="CR719" s="3420"/>
      <c r="CS719" s="3420"/>
      <c r="CT719" s="3420"/>
      <c r="CU719" s="3420"/>
      <c r="CV719" s="3420"/>
      <c r="CW719" s="3421"/>
      <c r="CX719" s="3419"/>
      <c r="CY719" s="3420"/>
      <c r="CZ719" s="3420"/>
      <c r="DA719" s="3420"/>
      <c r="DB719" s="3420"/>
      <c r="DC719" s="3420"/>
      <c r="DD719" s="3420"/>
      <c r="DE719" s="3421"/>
      <c r="DF719" s="3421"/>
      <c r="DG719" s="3907" t="s">
        <v>727</v>
      </c>
      <c r="DH719" s="3656"/>
      <c r="DI719" s="3908"/>
      <c r="DJ719" s="3908" t="str">
        <f>IF(T719="","",T719)</f>
        <v>Схема подключения теплопотребляющей установки к коллектору источника тепловой энергии</v>
      </c>
      <c r="DK719" s="3908"/>
      <c r="DL719" s="3908"/>
    </row>
    <row s="21561" customFormat="1" customHeight="1" ht="21">
      <c r="A720" s="3896"/>
      <c r="B720" s="3896"/>
      <c r="C720" s="3896"/>
      <c r="D720" s="3896"/>
      <c r="E720" s="3897"/>
      <c r="F720" s="3897" t="s">
        <v>89</v>
      </c>
      <c r="G720" s="3897"/>
      <c r="H720" s="3897"/>
      <c r="I720" s="3916"/>
      <c r="J720" s="3910" t="str">
        <f>I719&amp;".1"</f>
        <v>3.4.1.1.1.1</v>
      </c>
      <c r="K720" s="3896"/>
      <c r="L720" s="3899" t="s">
        <v>728</v>
      </c>
      <c r="M720" s="3647"/>
      <c r="N720" s="3647"/>
      <c r="O720" s="3911"/>
      <c r="P720" s="3912"/>
      <c r="Q720" s="3912">
        <v>1</v>
      </c>
      <c r="R720" s="3917"/>
      <c r="S720" s="3904" t="str">
        <f>$J720</f>
        <v>3.4.1.1.1.1</v>
      </c>
      <c r="T720" s="3918" t="s">
        <v>729</v>
      </c>
      <c r="U720" s="3906"/>
      <c r="V720" s="3419"/>
      <c r="W720" s="3420"/>
      <c r="X720" s="3420"/>
      <c r="Y720" s="3420"/>
      <c r="Z720" s="3420"/>
      <c r="AA720" s="3420"/>
      <c r="AB720" s="3420"/>
      <c r="AC720" s="3421"/>
      <c r="AD720" s="3419" t="s">
        <v>769</v>
      </c>
      <c r="AE720" s="3420"/>
      <c r="AF720" s="3420"/>
      <c r="AG720" s="3420"/>
      <c r="AH720" s="3420"/>
      <c r="AI720" s="3420"/>
      <c r="AJ720" s="3420"/>
      <c r="AK720" s="3420"/>
      <c r="AL720" s="3419"/>
      <c r="AM720" s="3420"/>
      <c r="AN720" s="3420"/>
      <c r="AO720" s="3420"/>
      <c r="AP720" s="3420"/>
      <c r="AQ720" s="3420"/>
      <c r="AR720" s="3420"/>
      <c r="AS720" s="3421"/>
      <c r="AT720" s="3419"/>
      <c r="AU720" s="3420"/>
      <c r="AV720" s="3420"/>
      <c r="AW720" s="3420"/>
      <c r="AX720" s="3420"/>
      <c r="AY720" s="3420"/>
      <c r="AZ720" s="3420"/>
      <c r="BA720" s="3421"/>
      <c r="BB720" s="3419"/>
      <c r="BC720" s="3420"/>
      <c r="BD720" s="3420"/>
      <c r="BE720" s="3420"/>
      <c r="BF720" s="3420"/>
      <c r="BG720" s="3420"/>
      <c r="BH720" s="3420"/>
      <c r="BI720" s="3421"/>
      <c r="BJ720" s="3419"/>
      <c r="BK720" s="3420"/>
      <c r="BL720" s="3420"/>
      <c r="BM720" s="3420"/>
      <c r="BN720" s="3420"/>
      <c r="BO720" s="3420"/>
      <c r="BP720" s="3420"/>
      <c r="BQ720" s="3421"/>
      <c r="BR720" s="3419"/>
      <c r="BS720" s="3420"/>
      <c r="BT720" s="3420"/>
      <c r="BU720" s="3420"/>
      <c r="BV720" s="3420"/>
      <c r="BW720" s="3420"/>
      <c r="BX720" s="3420"/>
      <c r="BY720" s="3421"/>
      <c r="BZ720" s="3419"/>
      <c r="CA720" s="3420"/>
      <c r="CB720" s="3420"/>
      <c r="CC720" s="3420"/>
      <c r="CD720" s="3420"/>
      <c r="CE720" s="3420"/>
      <c r="CF720" s="3420"/>
      <c r="CG720" s="3421"/>
      <c r="CH720" s="3419"/>
      <c r="CI720" s="3420"/>
      <c r="CJ720" s="3420"/>
      <c r="CK720" s="3420"/>
      <c r="CL720" s="3420"/>
      <c r="CM720" s="3420"/>
      <c r="CN720" s="3420"/>
      <c r="CO720" s="3421"/>
      <c r="CP720" s="3419"/>
      <c r="CQ720" s="3420"/>
      <c r="CR720" s="3420"/>
      <c r="CS720" s="3420"/>
      <c r="CT720" s="3420"/>
      <c r="CU720" s="3420"/>
      <c r="CV720" s="3420"/>
      <c r="CW720" s="3421"/>
      <c r="CX720" s="3419"/>
      <c r="CY720" s="3420"/>
      <c r="CZ720" s="3420"/>
      <c r="DA720" s="3420"/>
      <c r="DB720" s="3420"/>
      <c r="DC720" s="3420"/>
      <c r="DD720" s="3420"/>
      <c r="DE720" s="3421"/>
      <c r="DF720" s="3421"/>
      <c r="DG720" s="3907" t="s">
        <v>730</v>
      </c>
      <c r="DH720" s="3656"/>
      <c r="DI720" s="3908"/>
      <c r="DJ720" s="3908" t="str">
        <f>IF(T720="","",T720)</f>
        <v>Группа потребителей</v>
      </c>
      <c r="DK720" s="3908"/>
      <c r="DL720" s="3908"/>
    </row>
    <row s="21562" customFormat="1" customHeight="1" ht="21">
      <c r="A721" s="3896"/>
      <c r="B721" s="3896"/>
      <c r="C721" s="3896"/>
      <c r="D721" s="3896"/>
      <c r="E721" s="3897"/>
      <c r="F721" s="3897" t="s">
        <v>89</v>
      </c>
      <c r="G721" s="3897"/>
      <c r="H721" s="3897"/>
      <c r="I721" s="3916"/>
      <c r="J721" s="3916"/>
      <c r="K721" s="3910" t="str">
        <f>J720&amp;".1"</f>
        <v>3.4.1.1.1.1.1</v>
      </c>
      <c r="L721" s="3899" t="s">
        <v>731</v>
      </c>
      <c r="M721" s="3647"/>
      <c r="N721" s="3647"/>
      <c r="O721" s="3647"/>
      <c r="P721" s="3912"/>
      <c r="Q721" s="3912"/>
      <c r="R721" s="3917">
        <v>1</v>
      </c>
      <c r="S721" s="3904" t="str">
        <f>$K721</f>
        <v>3.4.1.1.1.1.1</v>
      </c>
      <c r="T721" s="3920" t="s">
        <v>770</v>
      </c>
      <c r="U721" s="3906"/>
      <c r="V721" s="3422"/>
      <c r="W721" s="3423"/>
      <c r="X721" s="3422"/>
      <c r="Y721" s="3424"/>
      <c r="Z721" s="3425"/>
      <c r="AA721" s="2871" t="s">
        <v>61</v>
      </c>
      <c r="AB721" s="3425"/>
      <c r="AC721" s="2871" t="s">
        <v>61</v>
      </c>
      <c r="AD721" s="3422">
        <v>4371.04</v>
      </c>
      <c r="AE721" s="3423"/>
      <c r="AF721" s="3422"/>
      <c r="AG721" s="3424"/>
      <c r="AH721" s="3425">
        <v>45292</v>
      </c>
      <c r="AI721" s="2871" t="s">
        <v>61</v>
      </c>
      <c r="AJ721" s="3425">
        <v>45473</v>
      </c>
      <c r="AK721" s="2871" t="s">
        <v>61</v>
      </c>
      <c r="AL721" s="3422">
        <v>6692.88</v>
      </c>
      <c r="AM721" s="3423"/>
      <c r="AN721" s="3422"/>
      <c r="AO721" s="3424"/>
      <c r="AP721" s="3425">
        <v>45474</v>
      </c>
      <c r="AQ721" s="2871" t="s">
        <v>61</v>
      </c>
      <c r="AR721" s="3425">
        <v>45657</v>
      </c>
      <c r="AS721" s="2871" t="s">
        <v>61</v>
      </c>
      <c r="AT721" s="3422">
        <v>5407.73</v>
      </c>
      <c r="AU721" s="3423"/>
      <c r="AV721" s="3422"/>
      <c r="AW721" s="3424"/>
      <c r="AX721" s="3425">
        <v>45658</v>
      </c>
      <c r="AY721" s="2871" t="s">
        <v>61</v>
      </c>
      <c r="AZ721" s="3425">
        <v>45838</v>
      </c>
      <c r="BA721" s="2871" t="s">
        <v>61</v>
      </c>
      <c r="BB721" s="3422">
        <v>5407.73</v>
      </c>
      <c r="BC721" s="3423"/>
      <c r="BD721" s="3422"/>
      <c r="BE721" s="3424"/>
      <c r="BF721" s="3425">
        <v>45839</v>
      </c>
      <c r="BG721" s="2871" t="s">
        <v>61</v>
      </c>
      <c r="BH721" s="3425">
        <v>46022</v>
      </c>
      <c r="BI721" s="2871" t="s">
        <v>61</v>
      </c>
      <c r="BJ721" s="3422">
        <v>5407.73</v>
      </c>
      <c r="BK721" s="3423"/>
      <c r="BL721" s="3422"/>
      <c r="BM721" s="3424"/>
      <c r="BN721" s="3425">
        <v>46023</v>
      </c>
      <c r="BO721" s="2871" t="s">
        <v>61</v>
      </c>
      <c r="BP721" s="3425">
        <v>46203</v>
      </c>
      <c r="BQ721" s="2871" t="s">
        <v>61</v>
      </c>
      <c r="BR721" s="3422">
        <v>5674.61</v>
      </c>
      <c r="BS721" s="3423"/>
      <c r="BT721" s="3422"/>
      <c r="BU721" s="3424"/>
      <c r="BV721" s="3425">
        <v>46204</v>
      </c>
      <c r="BW721" s="2871" t="s">
        <v>61</v>
      </c>
      <c r="BX721" s="3425">
        <v>46387</v>
      </c>
      <c r="BY721" s="2871" t="s">
        <v>61</v>
      </c>
      <c r="BZ721" s="3422">
        <v>5674.41</v>
      </c>
      <c r="CA721" s="3423"/>
      <c r="CB721" s="3422"/>
      <c r="CC721" s="3424"/>
      <c r="CD721" s="3425">
        <v>46388</v>
      </c>
      <c r="CE721" s="2871" t="s">
        <v>61</v>
      </c>
      <c r="CF721" s="3425">
        <v>46568</v>
      </c>
      <c r="CG721" s="2871" t="s">
        <v>61</v>
      </c>
      <c r="CH721" s="3422">
        <v>5674.41</v>
      </c>
      <c r="CI721" s="3423"/>
      <c r="CJ721" s="3422"/>
      <c r="CK721" s="3424"/>
      <c r="CL721" s="3425">
        <v>46569</v>
      </c>
      <c r="CM721" s="2871" t="s">
        <v>61</v>
      </c>
      <c r="CN721" s="3425">
        <v>46752</v>
      </c>
      <c r="CO721" s="2871" t="s">
        <v>61</v>
      </c>
      <c r="CP721" s="3422">
        <v>5674.41</v>
      </c>
      <c r="CQ721" s="3423"/>
      <c r="CR721" s="3422"/>
      <c r="CS721" s="3424"/>
      <c r="CT721" s="3425">
        <v>46753</v>
      </c>
      <c r="CU721" s="2871" t="s">
        <v>61</v>
      </c>
      <c r="CV721" s="3425">
        <v>46934</v>
      </c>
      <c r="CW721" s="2871" t="s">
        <v>61</v>
      </c>
      <c r="CX721" s="3422">
        <v>5981.55</v>
      </c>
      <c r="CY721" s="3423"/>
      <c r="CZ721" s="3422"/>
      <c r="DA721" s="3424"/>
      <c r="DB721" s="3425">
        <v>46935</v>
      </c>
      <c r="DC721" s="2871" t="s">
        <v>61</v>
      </c>
      <c r="DD721" s="3425">
        <v>47118</v>
      </c>
      <c r="DE721" s="2871" t="s">
        <v>61</v>
      </c>
      <c r="DF721" s="3423"/>
      <c r="DG721" s="3921" t="s">
        <v>732</v>
      </c>
      <c r="DH721" s="3656">
        <f>STRCHECKDATE(V722:DF722)</f>
      </c>
      <c r="DI721" s="3908"/>
      <c r="DJ721" s="3908" t="str">
        <f>IF(T721="","",T721)</f>
        <v>вода</v>
      </c>
      <c r="DK721" s="3908"/>
      <c r="DL721" s="3908"/>
    </row>
    <row s="21563" customFormat="1" customHeight="1" ht="0.75">
      <c r="A722" s="3896"/>
      <c r="B722" s="3896"/>
      <c r="C722" s="3896"/>
      <c r="D722" s="3896"/>
      <c r="E722" s="3897"/>
      <c r="F722" s="3897" t="s">
        <v>89</v>
      </c>
      <c r="G722" s="3897"/>
      <c r="H722" s="3897"/>
      <c r="I722" s="3916"/>
      <c r="J722" s="3916"/>
      <c r="K722" s="3910"/>
      <c r="L722" s="3899"/>
      <c r="M722" s="3647"/>
      <c r="N722" s="3647"/>
      <c r="O722" s="3647"/>
      <c r="P722" s="3912"/>
      <c r="Q722" s="3912"/>
      <c r="R722" s="3917"/>
      <c r="S722" s="3923"/>
      <c r="T722" s="3906"/>
      <c r="U722" s="3906"/>
      <c r="V722" s="3423"/>
      <c r="W722" s="3423"/>
      <c r="X722" s="3423"/>
      <c r="Y722" s="3427" t="str">
        <f>Z721&amp;"-"&amp;AB721</f>
        <v>-</v>
      </c>
      <c r="Z722" s="3428"/>
      <c r="AA722" s="2871"/>
      <c r="AB722" s="3428"/>
      <c r="AC722" s="2871"/>
      <c r="AD722" s="3423"/>
      <c r="AE722" s="3423"/>
      <c r="AF722" s="3423"/>
      <c r="AG722" s="3427" t="str">
        <f>AH721&amp;"-"&amp;AJ721</f>
        <v>45292-45473</v>
      </c>
      <c r="AH722" s="3428"/>
      <c r="AI722" s="2871"/>
      <c r="AJ722" s="3428"/>
      <c r="AK722" s="2871"/>
      <c r="AL722" s="3423"/>
      <c r="AM722" s="3423"/>
      <c r="AN722" s="3423"/>
      <c r="AO722" s="3427" t="str">
        <f>AP721&amp;"-"&amp;AR721</f>
        <v>45474-45657</v>
      </c>
      <c r="AP722" s="3428"/>
      <c r="AQ722" s="2871"/>
      <c r="AR722" s="3428"/>
      <c r="AS722" s="2871"/>
      <c r="AT722" s="3423"/>
      <c r="AU722" s="3423"/>
      <c r="AV722" s="3423"/>
      <c r="AW722" s="3427" t="str">
        <f>AX721&amp;"-"&amp;AZ721</f>
        <v>45658-45838</v>
      </c>
      <c r="AX722" s="3428"/>
      <c r="AY722" s="2871"/>
      <c r="AZ722" s="3428"/>
      <c r="BA722" s="2871"/>
      <c r="BB722" s="3423"/>
      <c r="BC722" s="3423"/>
      <c r="BD722" s="3423"/>
      <c r="BE722" s="3427" t="str">
        <f>BF721&amp;"-"&amp;BH721</f>
        <v>45839-46022</v>
      </c>
      <c r="BF722" s="3428"/>
      <c r="BG722" s="2871"/>
      <c r="BH722" s="3428"/>
      <c r="BI722" s="2871"/>
      <c r="BJ722" s="3423"/>
      <c r="BK722" s="3423"/>
      <c r="BL722" s="3423"/>
      <c r="BM722" s="3427" t="str">
        <f>BN721&amp;"-"&amp;BP721</f>
        <v>46023-46203</v>
      </c>
      <c r="BN722" s="3428"/>
      <c r="BO722" s="2871"/>
      <c r="BP722" s="3428"/>
      <c r="BQ722" s="2871"/>
      <c r="BR722" s="3423"/>
      <c r="BS722" s="3423"/>
      <c r="BT722" s="3423"/>
      <c r="BU722" s="3427" t="str">
        <f>BV721&amp;"-"&amp;BX721</f>
        <v>46204-46387</v>
      </c>
      <c r="BV722" s="3428"/>
      <c r="BW722" s="2871"/>
      <c r="BX722" s="3428"/>
      <c r="BY722" s="2871"/>
      <c r="BZ722" s="3423"/>
      <c r="CA722" s="3423"/>
      <c r="CB722" s="3423"/>
      <c r="CC722" s="3427" t="str">
        <f>CD721&amp;"-"&amp;CF721</f>
        <v>46388-46568</v>
      </c>
      <c r="CD722" s="3428"/>
      <c r="CE722" s="2871"/>
      <c r="CF722" s="3428"/>
      <c r="CG722" s="2871"/>
      <c r="CH722" s="3423"/>
      <c r="CI722" s="3423"/>
      <c r="CJ722" s="3423"/>
      <c r="CK722" s="3427" t="str">
        <f>CL721&amp;"-"&amp;CN721</f>
        <v>46569-46752</v>
      </c>
      <c r="CL722" s="3428"/>
      <c r="CM722" s="2871"/>
      <c r="CN722" s="3428"/>
      <c r="CO722" s="2871"/>
      <c r="CP722" s="3423"/>
      <c r="CQ722" s="3423"/>
      <c r="CR722" s="3423"/>
      <c r="CS722" s="3427" t="str">
        <f>CT721&amp;"-"&amp;CV721</f>
        <v>46753-46934</v>
      </c>
      <c r="CT722" s="3428"/>
      <c r="CU722" s="2871"/>
      <c r="CV722" s="3428"/>
      <c r="CW722" s="2871"/>
      <c r="CX722" s="3423"/>
      <c r="CY722" s="3423"/>
      <c r="CZ722" s="3423"/>
      <c r="DA722" s="3427" t="str">
        <f>DB721&amp;"-"&amp;DD721</f>
        <v>46935-47118</v>
      </c>
      <c r="DB722" s="3428"/>
      <c r="DC722" s="2871"/>
      <c r="DD722" s="3428"/>
      <c r="DE722" s="2871"/>
      <c r="DF722" s="3423"/>
      <c r="DG722" s="3924"/>
      <c r="DH722" s="3656"/>
      <c r="DI722" s="3908"/>
      <c r="DJ722" s="3908" t="str">
        <f>IF(T722="","",T722)</f>
        <v/>
      </c>
      <c r="DK722" s="3908"/>
      <c r="DL722" s="3908"/>
    </row>
    <row s="21564" customFormat="1" customHeight="1" ht="15">
      <c r="A723" s="3896"/>
      <c r="B723" s="3896"/>
      <c r="C723" s="3896"/>
      <c r="D723" s="3896"/>
      <c r="E723" s="3897"/>
      <c r="F723" s="3897" t="s">
        <v>89</v>
      </c>
      <c r="G723" s="3897"/>
      <c r="H723" s="3897"/>
      <c r="I723" s="3916"/>
      <c r="J723" s="3910"/>
      <c r="K723" s="3896"/>
      <c r="L723" s="3899"/>
      <c r="M723" s="3647"/>
      <c r="N723" s="3647"/>
      <c r="O723" s="3911"/>
      <c r="P723" s="3912"/>
      <c r="Q723" s="3912"/>
      <c r="R723" s="3913"/>
      <c r="S723" s="21565"/>
      <c r="T723" s="21566" t="s">
        <v>733</v>
      </c>
      <c r="U723" s="21567"/>
      <c r="V723" s="21568"/>
      <c r="W723" s="21569"/>
      <c r="X723" s="21570"/>
      <c r="Y723" s="21571"/>
      <c r="Z723" s="21572"/>
      <c r="AA723" s="21573"/>
      <c r="AB723" s="21574"/>
      <c r="AC723" s="21575"/>
      <c r="AD723" s="21576"/>
      <c r="AE723" s="21577"/>
      <c r="AF723" s="21578"/>
      <c r="AG723" s="21579"/>
      <c r="AH723" s="21580"/>
      <c r="AI723" s="21581"/>
      <c r="AJ723" s="21582"/>
      <c r="AK723" s="21583"/>
      <c r="AL723" s="21584"/>
      <c r="AM723" s="21585"/>
      <c r="AN723" s="21586"/>
      <c r="AO723" s="21587"/>
      <c r="AP723" s="21588"/>
      <c r="AQ723" s="21589"/>
      <c r="AR723" s="21590"/>
      <c r="AS723" s="21591"/>
      <c r="AT723" s="21592"/>
      <c r="AU723" s="21593"/>
      <c r="AV723" s="21594"/>
      <c r="AW723" s="21595"/>
      <c r="AX723" s="21596"/>
      <c r="AY723" s="21597"/>
      <c r="AZ723" s="21598"/>
      <c r="BA723" s="21599"/>
      <c r="BB723" s="21600"/>
      <c r="BC723" s="21601"/>
      <c r="BD723" s="21602"/>
      <c r="BE723" s="21603"/>
      <c r="BF723" s="21604"/>
      <c r="BG723" s="21605"/>
      <c r="BH723" s="21606"/>
      <c r="BI723" s="21607"/>
      <c r="BJ723" s="21608"/>
      <c r="BK723" s="21609"/>
      <c r="BL723" s="21610"/>
      <c r="BM723" s="21611"/>
      <c r="BN723" s="21612"/>
      <c r="BO723" s="21613"/>
      <c r="BP723" s="21614"/>
      <c r="BQ723" s="21615"/>
      <c r="BR723" s="21616"/>
      <c r="BS723" s="21617"/>
      <c r="BT723" s="21618"/>
      <c r="BU723" s="21619"/>
      <c r="BV723" s="21620"/>
      <c r="BW723" s="21621"/>
      <c r="BX723" s="21622"/>
      <c r="BY723" s="21623"/>
      <c r="BZ723" s="21624"/>
      <c r="CA723" s="21625"/>
      <c r="CB723" s="21626"/>
      <c r="CC723" s="21627"/>
      <c r="CD723" s="21628"/>
      <c r="CE723" s="21629"/>
      <c r="CF723" s="21630"/>
      <c r="CG723" s="21631"/>
      <c r="CH723" s="21632"/>
      <c r="CI723" s="21633"/>
      <c r="CJ723" s="21634"/>
      <c r="CK723" s="21635"/>
      <c r="CL723" s="21636"/>
      <c r="CM723" s="21637"/>
      <c r="CN723" s="21638"/>
      <c r="CO723" s="21639"/>
      <c r="CP723" s="21640"/>
      <c r="CQ723" s="21641"/>
      <c r="CR723" s="21642"/>
      <c r="CS723" s="21643"/>
      <c r="CT723" s="21644"/>
      <c r="CU723" s="21645"/>
      <c r="CV723" s="21646"/>
      <c r="CW723" s="21647"/>
      <c r="CX723" s="21648"/>
      <c r="CY723" s="21649"/>
      <c r="CZ723" s="21650"/>
      <c r="DA723" s="21651"/>
      <c r="DB723" s="21652"/>
      <c r="DC723" s="21653"/>
      <c r="DD723" s="21654"/>
      <c r="DE723" s="21655"/>
      <c r="DF723" s="21656"/>
      <c r="DG723" s="4018"/>
      <c r="DH723" s="3656"/>
      <c r="DI723" s="3908"/>
      <c r="DJ723" s="3908" t="str">
        <f>IF(T723="","",T723)</f>
        <v>Добавить вид теплоносителя (параметры теплоносителя)</v>
      </c>
      <c r="DK723" s="3908"/>
      <c r="DL723" s="3908"/>
    </row>
    <row s="21657" customFormat="1" customHeight="1" ht="15">
      <c r="A724" s="3896"/>
      <c r="B724" s="3896"/>
      <c r="C724" s="3896"/>
      <c r="D724" s="3896"/>
      <c r="E724" s="3897"/>
      <c r="F724" s="3897" t="s">
        <v>89</v>
      </c>
      <c r="G724" s="3897"/>
      <c r="H724" s="3897"/>
      <c r="I724" s="3910"/>
      <c r="J724" s="3896"/>
      <c r="K724" s="3896"/>
      <c r="L724" s="3899"/>
      <c r="M724" s="3647"/>
      <c r="N724" s="3911"/>
      <c r="O724" s="3911"/>
      <c r="P724" s="3912"/>
      <c r="Q724" s="3912"/>
      <c r="R724" s="3913"/>
      <c r="S724" s="21658"/>
      <c r="T724" s="21659" t="s">
        <v>734</v>
      </c>
      <c r="U724" s="21660"/>
      <c r="V724" s="21661"/>
      <c r="W724" s="21662"/>
      <c r="X724" s="21663"/>
      <c r="Y724" s="21664"/>
      <c r="Z724" s="21665"/>
      <c r="AA724" s="21666"/>
      <c r="AB724" s="21667"/>
      <c r="AC724" s="21668"/>
      <c r="AD724" s="21669"/>
      <c r="AE724" s="21670"/>
      <c r="AF724" s="21671"/>
      <c r="AG724" s="21672"/>
      <c r="AH724" s="21673"/>
      <c r="AI724" s="21674"/>
      <c r="AJ724" s="21675"/>
      <c r="AK724" s="21676"/>
      <c r="AL724" s="21677"/>
      <c r="AM724" s="21678"/>
      <c r="AN724" s="21679"/>
      <c r="AO724" s="21680"/>
      <c r="AP724" s="21681"/>
      <c r="AQ724" s="21682"/>
      <c r="AR724" s="21683"/>
      <c r="AS724" s="21684"/>
      <c r="AT724" s="21685"/>
      <c r="AU724" s="21686"/>
      <c r="AV724" s="21687"/>
      <c r="AW724" s="21688"/>
      <c r="AX724" s="21689"/>
      <c r="AY724" s="21690"/>
      <c r="AZ724" s="21691"/>
      <c r="BA724" s="21692"/>
      <c r="BB724" s="21693"/>
      <c r="BC724" s="21694"/>
      <c r="BD724" s="21695"/>
      <c r="BE724" s="21696"/>
      <c r="BF724" s="21697"/>
      <c r="BG724" s="21698"/>
      <c r="BH724" s="21699"/>
      <c r="BI724" s="21700"/>
      <c r="BJ724" s="21701"/>
      <c r="BK724" s="21702"/>
      <c r="BL724" s="21703"/>
      <c r="BM724" s="21704"/>
      <c r="BN724" s="21705"/>
      <c r="BO724" s="21706"/>
      <c r="BP724" s="21707"/>
      <c r="BQ724" s="21708"/>
      <c r="BR724" s="21709"/>
      <c r="BS724" s="21710"/>
      <c r="BT724" s="21711"/>
      <c r="BU724" s="21712"/>
      <c r="BV724" s="21713"/>
      <c r="BW724" s="21714"/>
      <c r="BX724" s="21715"/>
      <c r="BY724" s="21716"/>
      <c r="BZ724" s="21717"/>
      <c r="CA724" s="21718"/>
      <c r="CB724" s="21719"/>
      <c r="CC724" s="21720"/>
      <c r="CD724" s="21721"/>
      <c r="CE724" s="21722"/>
      <c r="CF724" s="21723"/>
      <c r="CG724" s="21724"/>
      <c r="CH724" s="21725"/>
      <c r="CI724" s="21726"/>
      <c r="CJ724" s="21727"/>
      <c r="CK724" s="21728"/>
      <c r="CL724" s="21729"/>
      <c r="CM724" s="21730"/>
      <c r="CN724" s="21731"/>
      <c r="CO724" s="21732"/>
      <c r="CP724" s="21733"/>
      <c r="CQ724" s="21734"/>
      <c r="CR724" s="21735"/>
      <c r="CS724" s="21736"/>
      <c r="CT724" s="21737"/>
      <c r="CU724" s="21738"/>
      <c r="CV724" s="21739"/>
      <c r="CW724" s="21740"/>
      <c r="CX724" s="21741"/>
      <c r="CY724" s="21742"/>
      <c r="CZ724" s="21743"/>
      <c r="DA724" s="21744"/>
      <c r="DB724" s="21745"/>
      <c r="DC724" s="21746"/>
      <c r="DD724" s="21747"/>
      <c r="DE724" s="21748"/>
      <c r="DF724" s="21749"/>
      <c r="DG724" s="21750"/>
      <c r="DH724" s="3656"/>
      <c r="DI724" s="3908"/>
      <c r="DJ724" s="3908" t="str">
        <f>IF(T724="","",T724)</f>
        <v>Добавить группу потребителей</v>
      </c>
      <c r="DK724" s="3908"/>
      <c r="DL724" s="3908"/>
    </row>
    <row s="21751" customFormat="1" customHeight="1" ht="14.25">
      <c r="A725" s="3896"/>
      <c r="B725" s="3896"/>
      <c r="C725" s="3896"/>
      <c r="D725" s="3896"/>
      <c r="E725" s="3897"/>
      <c r="F725" s="3897" t="s">
        <v>89</v>
      </c>
      <c r="G725" s="3897"/>
      <c r="H725" s="3898"/>
      <c r="I725" s="3896"/>
      <c r="J725" s="3896"/>
      <c r="K725" s="3896"/>
      <c r="L725" s="3899"/>
      <c r="M725" s="3900"/>
      <c r="N725" s="3900"/>
      <c r="O725" s="3647"/>
      <c r="P725" s="4114"/>
      <c r="Q725" s="4115"/>
      <c r="R725" s="4116"/>
      <c r="S725" s="21752"/>
      <c r="T725" s="21753" t="s">
        <v>735</v>
      </c>
      <c r="U725" s="21754"/>
      <c r="V725" s="21755"/>
      <c r="W725" s="21756"/>
      <c r="X725" s="21757"/>
      <c r="Y725" s="21758"/>
      <c r="Z725" s="21759"/>
      <c r="AA725" s="21760"/>
      <c r="AB725" s="21761"/>
      <c r="AC725" s="21762"/>
      <c r="AD725" s="21763"/>
      <c r="AE725" s="21764"/>
      <c r="AF725" s="21765"/>
      <c r="AG725" s="21766"/>
      <c r="AH725" s="21767"/>
      <c r="AI725" s="21768"/>
      <c r="AJ725" s="21769"/>
      <c r="AK725" s="21770"/>
      <c r="AL725" s="21771"/>
      <c r="AM725" s="21772"/>
      <c r="AN725" s="21773"/>
      <c r="AO725" s="21774"/>
      <c r="AP725" s="21775"/>
      <c r="AQ725" s="21776"/>
      <c r="AR725" s="21777"/>
      <c r="AS725" s="21778"/>
      <c r="AT725" s="21779"/>
      <c r="AU725" s="21780"/>
      <c r="AV725" s="21781"/>
      <c r="AW725" s="21782"/>
      <c r="AX725" s="21783"/>
      <c r="AY725" s="21784"/>
      <c r="AZ725" s="21785"/>
      <c r="BA725" s="21786"/>
      <c r="BB725" s="21787"/>
      <c r="BC725" s="21788"/>
      <c r="BD725" s="21789"/>
      <c r="BE725" s="21790"/>
      <c r="BF725" s="21791"/>
      <c r="BG725" s="21792"/>
      <c r="BH725" s="21793"/>
      <c r="BI725" s="21794"/>
      <c r="BJ725" s="21795"/>
      <c r="BK725" s="21796"/>
      <c r="BL725" s="21797"/>
      <c r="BM725" s="21798"/>
      <c r="BN725" s="21799"/>
      <c r="BO725" s="21800"/>
      <c r="BP725" s="21801"/>
      <c r="BQ725" s="21802"/>
      <c r="BR725" s="21803"/>
      <c r="BS725" s="21804"/>
      <c r="BT725" s="21805"/>
      <c r="BU725" s="21806"/>
      <c r="BV725" s="21807"/>
      <c r="BW725" s="21808"/>
      <c r="BX725" s="21809"/>
      <c r="BY725" s="21810"/>
      <c r="BZ725" s="21811"/>
      <c r="CA725" s="21812"/>
      <c r="CB725" s="21813"/>
      <c r="CC725" s="21814"/>
      <c r="CD725" s="21815"/>
      <c r="CE725" s="21816"/>
      <c r="CF725" s="21817"/>
      <c r="CG725" s="21818"/>
      <c r="CH725" s="21819"/>
      <c r="CI725" s="21820"/>
      <c r="CJ725" s="21821"/>
      <c r="CK725" s="21822"/>
      <c r="CL725" s="21823"/>
      <c r="CM725" s="21824"/>
      <c r="CN725" s="21825"/>
      <c r="CO725" s="21826"/>
      <c r="CP725" s="21827"/>
      <c r="CQ725" s="21828"/>
      <c r="CR725" s="21829"/>
      <c r="CS725" s="21830"/>
      <c r="CT725" s="21831"/>
      <c r="CU725" s="21832"/>
      <c r="CV725" s="21833"/>
      <c r="CW725" s="21834"/>
      <c r="CX725" s="21835"/>
      <c r="CY725" s="21836"/>
      <c r="CZ725" s="21837"/>
      <c r="DA725" s="21838"/>
      <c r="DB725" s="21839"/>
      <c r="DC725" s="21840"/>
      <c r="DD725" s="21841"/>
      <c r="DE725" s="21842"/>
      <c r="DF725" s="21843"/>
      <c r="DG725" s="21844"/>
      <c r="DH725" s="3656"/>
      <c r="DI725" s="3908"/>
      <c r="DJ725" s="3908" t="str">
        <f>IF(T725="","",T725)</f>
        <v>Добавить схему подключения</v>
      </c>
      <c r="DK725" s="3908"/>
      <c r="DL725" s="3908"/>
    </row>
    <row s="21845" customFormat="1" customHeight="1" ht="0.75">
      <c r="A726" s="4502"/>
      <c r="B726" s="4502"/>
      <c r="C726" s="4502"/>
      <c r="D726" s="4502"/>
      <c r="E726" s="3897"/>
      <c r="F726" s="3897" t="s">
        <v>89</v>
      </c>
      <c r="G726" s="3898"/>
      <c r="H726" s="4502"/>
      <c r="I726" s="4502"/>
      <c r="J726" s="4502"/>
      <c r="K726" s="4502"/>
      <c r="L726" s="4503"/>
      <c r="M726" s="4504"/>
      <c r="N726" s="4504"/>
      <c r="O726" s="3656"/>
      <c r="P726" s="4505"/>
      <c r="Q726" s="4506"/>
      <c r="R726" s="4505"/>
      <c r="S726" s="4507"/>
      <c r="T726" s="4508" t="s">
        <v>250</v>
      </c>
      <c r="U726" s="3645"/>
      <c r="V726" s="3645"/>
      <c r="W726" s="3645"/>
      <c r="X726" s="3645"/>
      <c r="Y726" s="3645"/>
      <c r="Z726" s="3645"/>
      <c r="AA726" s="3645"/>
      <c r="AB726" s="3645"/>
      <c r="AC726" s="3645"/>
      <c r="AD726" s="3645"/>
      <c r="AE726" s="3645"/>
      <c r="AF726" s="3645"/>
      <c r="AG726" s="3645"/>
      <c r="AH726" s="3645"/>
      <c r="AI726" s="3645"/>
      <c r="AJ726" s="3645"/>
      <c r="AK726" s="3645"/>
      <c r="AL726" s="3645"/>
      <c r="AM726" s="3645"/>
      <c r="AN726" s="3645"/>
      <c r="AO726" s="3645"/>
      <c r="AP726" s="3645"/>
      <c r="AQ726" s="3645"/>
      <c r="AR726" s="3645"/>
      <c r="AS726" s="3645"/>
      <c r="AT726" s="3645"/>
      <c r="AU726" s="3645"/>
      <c r="AV726" s="3645"/>
      <c r="AW726" s="3645"/>
      <c r="AX726" s="3645"/>
      <c r="AY726" s="3645"/>
      <c r="AZ726" s="3645"/>
      <c r="BA726" s="3645"/>
      <c r="BB726" s="3645"/>
      <c r="BC726" s="3645"/>
      <c r="BD726" s="3645"/>
      <c r="BE726" s="3645"/>
      <c r="BF726" s="3645"/>
      <c r="BG726" s="3645"/>
      <c r="BH726" s="3645"/>
      <c r="BI726" s="3645"/>
      <c r="BJ726" s="3645"/>
      <c r="BK726" s="3645"/>
      <c r="BL726" s="3645"/>
      <c r="BM726" s="3645"/>
      <c r="BN726" s="3645"/>
      <c r="BO726" s="3645"/>
      <c r="BP726" s="3645"/>
      <c r="BQ726" s="3645"/>
      <c r="BR726" s="3645"/>
      <c r="BS726" s="3645"/>
      <c r="BT726" s="3645"/>
      <c r="BU726" s="3645"/>
      <c r="BV726" s="3645"/>
      <c r="BW726" s="3645"/>
      <c r="BX726" s="3645"/>
      <c r="BY726" s="3645"/>
      <c r="BZ726" s="3645"/>
      <c r="CA726" s="3645"/>
      <c r="CB726" s="3645"/>
      <c r="CC726" s="3645"/>
      <c r="CD726" s="3645"/>
      <c r="CE726" s="3645"/>
      <c r="CF726" s="3645"/>
      <c r="CG726" s="3645"/>
      <c r="CH726" s="3645"/>
      <c r="CI726" s="3645"/>
      <c r="CJ726" s="3645"/>
      <c r="CK726" s="3645"/>
      <c r="CL726" s="3645"/>
      <c r="CM726" s="3645"/>
      <c r="CN726" s="3645"/>
      <c r="CO726" s="3645"/>
      <c r="CP726" s="3645"/>
      <c r="CQ726" s="3645"/>
      <c r="CR726" s="3645"/>
      <c r="CS726" s="3645"/>
      <c r="CT726" s="3645"/>
      <c r="CU726" s="3645"/>
      <c r="CV726" s="3645"/>
      <c r="CW726" s="3645"/>
      <c r="CX726" s="3645"/>
      <c r="CY726" s="3645"/>
      <c r="CZ726" s="3645"/>
      <c r="DA726" s="3645"/>
      <c r="DB726" s="3645"/>
      <c r="DC726" s="3645"/>
      <c r="DD726" s="3645"/>
      <c r="DE726" s="3645"/>
      <c r="DF726" s="3645"/>
      <c r="DG726" s="3645"/>
      <c r="DH726" s="3656"/>
      <c r="DI726" s="3908"/>
      <c r="DJ726" s="3908" t="str">
        <f>IF(T726="","",T726)</f>
        <v>Добавить источник для дифференциации</v>
      </c>
      <c r="DK726" s="3908"/>
      <c r="DL726" s="3908"/>
    </row>
    <row s="21846" customFormat="1" customHeight="1" ht="0.75">
      <c r="A727" s="4502"/>
      <c r="B727" s="4502"/>
      <c r="C727" s="4502"/>
      <c r="D727" s="4502"/>
      <c r="E727" s="3897"/>
      <c r="F727" s="3898" t="s">
        <v>89</v>
      </c>
      <c r="G727" s="4502"/>
      <c r="H727" s="4502"/>
      <c r="I727" s="4502"/>
      <c r="J727" s="4502"/>
      <c r="K727" s="4502"/>
      <c r="L727" s="4503"/>
      <c r="M727" s="4510"/>
      <c r="N727" s="4510"/>
      <c r="O727" s="3656"/>
      <c r="P727" s="4505"/>
      <c r="Q727" s="4506"/>
      <c r="R727" s="4505"/>
      <c r="S727" s="4511"/>
      <c r="T727" s="4512" t="s">
        <v>251</v>
      </c>
      <c r="U727" s="3646"/>
      <c r="V727" s="3646"/>
      <c r="W727" s="3646"/>
      <c r="X727" s="3646"/>
      <c r="Y727" s="3646"/>
      <c r="Z727" s="3646"/>
      <c r="AA727" s="3646"/>
      <c r="AB727" s="3646"/>
      <c r="AC727" s="3646"/>
      <c r="AD727" s="3646"/>
      <c r="AE727" s="3646"/>
      <c r="AF727" s="3646"/>
      <c r="AG727" s="3646"/>
      <c r="AH727" s="3646"/>
      <c r="AI727" s="3646"/>
      <c r="AJ727" s="3646"/>
      <c r="AK727" s="3646"/>
      <c r="AL727" s="3646"/>
      <c r="AM727" s="3646"/>
      <c r="AN727" s="3646"/>
      <c r="AO727" s="3646"/>
      <c r="AP727" s="3646"/>
      <c r="AQ727" s="3646"/>
      <c r="AR727" s="3646"/>
      <c r="AS727" s="3646"/>
      <c r="AT727" s="3646"/>
      <c r="AU727" s="3646"/>
      <c r="AV727" s="3646"/>
      <c r="AW727" s="3646"/>
      <c r="AX727" s="3646"/>
      <c r="AY727" s="3646"/>
      <c r="AZ727" s="3646"/>
      <c r="BA727" s="3646"/>
      <c r="BB727" s="3646"/>
      <c r="BC727" s="3646"/>
      <c r="BD727" s="3646"/>
      <c r="BE727" s="3646"/>
      <c r="BF727" s="3646"/>
      <c r="BG727" s="3646"/>
      <c r="BH727" s="3646"/>
      <c r="BI727" s="3646"/>
      <c r="BJ727" s="3646"/>
      <c r="BK727" s="3646"/>
      <c r="BL727" s="3646"/>
      <c r="BM727" s="3646"/>
      <c r="BN727" s="3646"/>
      <c r="BO727" s="3646"/>
      <c r="BP727" s="3646"/>
      <c r="BQ727" s="3646"/>
      <c r="BR727" s="3646"/>
      <c r="BS727" s="3646"/>
      <c r="BT727" s="3646"/>
      <c r="BU727" s="3646"/>
      <c r="BV727" s="3646"/>
      <c r="BW727" s="3646"/>
      <c r="BX727" s="3646"/>
      <c r="BY727" s="3646"/>
      <c r="BZ727" s="3646"/>
      <c r="CA727" s="3646"/>
      <c r="CB727" s="3646"/>
      <c r="CC727" s="3646"/>
      <c r="CD727" s="3646"/>
      <c r="CE727" s="3646"/>
      <c r="CF727" s="3646"/>
      <c r="CG727" s="3646"/>
      <c r="CH727" s="3646"/>
      <c r="CI727" s="3646"/>
      <c r="CJ727" s="3646"/>
      <c r="CK727" s="3646"/>
      <c r="CL727" s="3646"/>
      <c r="CM727" s="3646"/>
      <c r="CN727" s="3646"/>
      <c r="CO727" s="3646"/>
      <c r="CP727" s="3646"/>
      <c r="CQ727" s="3646"/>
      <c r="CR727" s="3646"/>
      <c r="CS727" s="3646"/>
      <c r="CT727" s="3646"/>
      <c r="CU727" s="3646"/>
      <c r="CV727" s="3646"/>
      <c r="CW727" s="3646"/>
      <c r="CX727" s="3646"/>
      <c r="CY727" s="3646"/>
      <c r="CZ727" s="3646"/>
      <c r="DA727" s="3646"/>
      <c r="DB727" s="3646"/>
      <c r="DC727" s="3646"/>
      <c r="DD727" s="3646"/>
      <c r="DE727" s="3646"/>
      <c r="DF727" s="3646"/>
      <c r="DG727" s="3646"/>
      <c r="DH727" s="3656"/>
      <c r="DI727" s="3908"/>
      <c r="DJ727" s="3908" t="str">
        <f>IF(T727="","",T727)</f>
        <v>Добавить централизованную систему для дифференциации</v>
      </c>
      <c r="DK727" s="3908"/>
      <c r="DL727" s="3908"/>
    </row>
    <row s="21847" customFormat="1" customHeight="1" ht="21">
      <c r="A728" s="3896"/>
      <c r="B728" s="3896" t="s">
        <v>429</v>
      </c>
      <c r="C728" s="3896"/>
      <c r="D728" s="3896"/>
      <c r="E728" s="3897"/>
      <c r="F728" s="3898" t="s">
        <v>117</v>
      </c>
      <c r="G728" s="3896"/>
      <c r="H728" s="3896"/>
      <c r="I728" s="3896"/>
      <c r="J728" s="3896"/>
      <c r="K728" s="3896"/>
      <c r="L728" s="3899"/>
      <c r="M728" s="3900"/>
      <c r="N728" s="3900"/>
      <c r="O728" s="3900"/>
      <c r="P728" s="4211"/>
      <c r="Q728" s="3902"/>
      <c r="R728" s="3903"/>
      <c r="S728" s="3904" t="str">
        <f>INDEX(PT_DIFFERENTIATION_NUM_TER,MATCH(B728,PT_DIFFERENTIATION_TER_ID,0))</f>
        <v>3.5</v>
      </c>
      <c r="T728" s="4212" t="s">
        <v>719</v>
      </c>
      <c r="U728" s="3906"/>
      <c r="V728" s="3414"/>
      <c r="W728" s="3415"/>
      <c r="X728" s="3415"/>
      <c r="Y728" s="3415"/>
      <c r="Z728" s="3415"/>
      <c r="AA728" s="3415"/>
      <c r="AB728" s="3415"/>
      <c r="AC728" s="3416"/>
      <c r="AD728" s="3414" t="str">
        <f>INDEX(PT_DIFFERENTIATION_TER,MATCH(B728,PT_DIFFERENTIATION_TER_ID,0))</f>
        <v>Территория 5</v>
      </c>
      <c r="AE728" s="3415"/>
      <c r="AF728" s="3415"/>
      <c r="AG728" s="3415"/>
      <c r="AH728" s="3415"/>
      <c r="AI728" s="3415"/>
      <c r="AJ728" s="3415"/>
      <c r="AK728" s="3415"/>
      <c r="AL728" s="3414"/>
      <c r="AM728" s="3415"/>
      <c r="AN728" s="3415"/>
      <c r="AO728" s="3415"/>
      <c r="AP728" s="3415"/>
      <c r="AQ728" s="3415"/>
      <c r="AR728" s="3415"/>
      <c r="AS728" s="3416"/>
      <c r="AT728" s="3414"/>
      <c r="AU728" s="3415"/>
      <c r="AV728" s="3415"/>
      <c r="AW728" s="3415"/>
      <c r="AX728" s="3415"/>
      <c r="AY728" s="3415"/>
      <c r="AZ728" s="3415"/>
      <c r="BA728" s="3416"/>
      <c r="BB728" s="3414"/>
      <c r="BC728" s="3415"/>
      <c r="BD728" s="3415"/>
      <c r="BE728" s="3415"/>
      <c r="BF728" s="3415"/>
      <c r="BG728" s="3415"/>
      <c r="BH728" s="3415"/>
      <c r="BI728" s="3416"/>
      <c r="BJ728" s="3414"/>
      <c r="BK728" s="3415"/>
      <c r="BL728" s="3415"/>
      <c r="BM728" s="3415"/>
      <c r="BN728" s="3415"/>
      <c r="BO728" s="3415"/>
      <c r="BP728" s="3415"/>
      <c r="BQ728" s="3416"/>
      <c r="BR728" s="3414"/>
      <c r="BS728" s="3415"/>
      <c r="BT728" s="3415"/>
      <c r="BU728" s="3415"/>
      <c r="BV728" s="3415"/>
      <c r="BW728" s="3415"/>
      <c r="BX728" s="3415"/>
      <c r="BY728" s="3416"/>
      <c r="BZ728" s="3414"/>
      <c r="CA728" s="3415"/>
      <c r="CB728" s="3415"/>
      <c r="CC728" s="3415"/>
      <c r="CD728" s="3415"/>
      <c r="CE728" s="3415"/>
      <c r="CF728" s="3415"/>
      <c r="CG728" s="3416"/>
      <c r="CH728" s="3414"/>
      <c r="CI728" s="3415"/>
      <c r="CJ728" s="3415"/>
      <c r="CK728" s="3415"/>
      <c r="CL728" s="3415"/>
      <c r="CM728" s="3415"/>
      <c r="CN728" s="3415"/>
      <c r="CO728" s="3416"/>
      <c r="CP728" s="3414"/>
      <c r="CQ728" s="3415"/>
      <c r="CR728" s="3415"/>
      <c r="CS728" s="3415"/>
      <c r="CT728" s="3415"/>
      <c r="CU728" s="3415"/>
      <c r="CV728" s="3415"/>
      <c r="CW728" s="3416"/>
      <c r="CX728" s="3414"/>
      <c r="CY728" s="3415"/>
      <c r="CZ728" s="3415"/>
      <c r="DA728" s="3415"/>
      <c r="DB728" s="3415"/>
      <c r="DC728" s="3415"/>
      <c r="DD728" s="3415"/>
      <c r="DE728" s="3416"/>
      <c r="DF728" s="3416"/>
      <c r="DG728" s="3907" t="s">
        <v>720</v>
      </c>
      <c r="DH728" s="3656"/>
      <c r="DI728" s="3908"/>
      <c r="DJ728" s="3908" t="str">
        <f>IF(T728="","",T728)</f>
        <v>Территория действия тарифа</v>
      </c>
      <c r="DK728" s="3908"/>
      <c r="DL728" s="3908"/>
    </row>
    <row s="21848" customFormat="1" customHeight="1" ht="23.25">
      <c r="A729" s="3896"/>
      <c r="B729" s="3896"/>
      <c r="C729" s="3896" t="s">
        <v>430</v>
      </c>
      <c r="D729" s="3896"/>
      <c r="E729" s="3897"/>
      <c r="F729" s="3897" t="s">
        <v>90</v>
      </c>
      <c r="G729" s="3898">
        <v>1</v>
      </c>
      <c r="H729" s="3896"/>
      <c r="I729" s="3896"/>
      <c r="J729" s="3896"/>
      <c r="K729" s="3896"/>
      <c r="L729" s="3899"/>
      <c r="M729" s="3900"/>
      <c r="N729" s="3900"/>
      <c r="O729" s="3900"/>
      <c r="P729" s="3901"/>
      <c r="Q729" s="3902"/>
      <c r="R729" s="3903"/>
      <c r="S729" s="3904" t="str">
        <f>INDEX(PT_DIFFERENTIATION_NUM_CS,MATCH(C729,PT_DIFFERENTIATION_CS_ID,0))</f>
        <v>3.5.1</v>
      </c>
      <c r="T729" s="4214" t="s">
        <v>721</v>
      </c>
      <c r="U729" s="3906"/>
      <c r="V729" s="3414"/>
      <c r="W729" s="3415"/>
      <c r="X729" s="3415"/>
      <c r="Y729" s="3415"/>
      <c r="Z729" s="3415"/>
      <c r="AA729" s="3415"/>
      <c r="AB729" s="3415"/>
      <c r="AC729" s="3416"/>
      <c r="AD729" s="3414" t="str">
        <f>INDEX(PT_DIFFERENTIATION_CS,MATCH(C729,PT_DIFFERENTIATION_CS_ID,0))</f>
        <v>без дифференциации</v>
      </c>
      <c r="AE729" s="3415"/>
      <c r="AF729" s="3415"/>
      <c r="AG729" s="3415"/>
      <c r="AH729" s="3415"/>
      <c r="AI729" s="3415"/>
      <c r="AJ729" s="3415"/>
      <c r="AK729" s="3415"/>
      <c r="AL729" s="3414"/>
      <c r="AM729" s="3415"/>
      <c r="AN729" s="3415"/>
      <c r="AO729" s="3415"/>
      <c r="AP729" s="3415"/>
      <c r="AQ729" s="3415"/>
      <c r="AR729" s="3415"/>
      <c r="AS729" s="3416"/>
      <c r="AT729" s="3414"/>
      <c r="AU729" s="3415"/>
      <c r="AV729" s="3415"/>
      <c r="AW729" s="3415"/>
      <c r="AX729" s="3415"/>
      <c r="AY729" s="3415"/>
      <c r="AZ729" s="3415"/>
      <c r="BA729" s="3416"/>
      <c r="BB729" s="3414"/>
      <c r="BC729" s="3415"/>
      <c r="BD729" s="3415"/>
      <c r="BE729" s="3415"/>
      <c r="BF729" s="3415"/>
      <c r="BG729" s="3415"/>
      <c r="BH729" s="3415"/>
      <c r="BI729" s="3416"/>
      <c r="BJ729" s="3414"/>
      <c r="BK729" s="3415"/>
      <c r="BL729" s="3415"/>
      <c r="BM729" s="3415"/>
      <c r="BN729" s="3415"/>
      <c r="BO729" s="3415"/>
      <c r="BP729" s="3415"/>
      <c r="BQ729" s="3416"/>
      <c r="BR729" s="3414"/>
      <c r="BS729" s="3415"/>
      <c r="BT729" s="3415"/>
      <c r="BU729" s="3415"/>
      <c r="BV729" s="3415"/>
      <c r="BW729" s="3415"/>
      <c r="BX729" s="3415"/>
      <c r="BY729" s="3416"/>
      <c r="BZ729" s="3414"/>
      <c r="CA729" s="3415"/>
      <c r="CB729" s="3415"/>
      <c r="CC729" s="3415"/>
      <c r="CD729" s="3415"/>
      <c r="CE729" s="3415"/>
      <c r="CF729" s="3415"/>
      <c r="CG729" s="3416"/>
      <c r="CH729" s="3414"/>
      <c r="CI729" s="3415"/>
      <c r="CJ729" s="3415"/>
      <c r="CK729" s="3415"/>
      <c r="CL729" s="3415"/>
      <c r="CM729" s="3415"/>
      <c r="CN729" s="3415"/>
      <c r="CO729" s="3416"/>
      <c r="CP729" s="3414"/>
      <c r="CQ729" s="3415"/>
      <c r="CR729" s="3415"/>
      <c r="CS729" s="3415"/>
      <c r="CT729" s="3415"/>
      <c r="CU729" s="3415"/>
      <c r="CV729" s="3415"/>
      <c r="CW729" s="3416"/>
      <c r="CX729" s="3414"/>
      <c r="CY729" s="3415"/>
      <c r="CZ729" s="3415"/>
      <c r="DA729" s="3415"/>
      <c r="DB729" s="3415"/>
      <c r="DC729" s="3415"/>
      <c r="DD729" s="3415"/>
      <c r="DE729" s="3416"/>
      <c r="DF729" s="3416"/>
      <c r="DG729" s="3907" t="s">
        <v>722</v>
      </c>
      <c r="DH729" s="3656"/>
      <c r="DI729" s="3908"/>
      <c r="DJ729" s="3908" t="str">
        <f>IF(T729="","",T729)</f>
        <v>Наименование системы теплоснабжения </v>
      </c>
      <c r="DK729" s="3908"/>
      <c r="DL729" s="3908"/>
    </row>
    <row s="21849" customFormat="1" customHeight="1" ht="21">
      <c r="A730" s="3896"/>
      <c r="B730" s="3896"/>
      <c r="C730" s="3896"/>
      <c r="D730" s="3896" t="s">
        <v>431</v>
      </c>
      <c r="E730" s="3897"/>
      <c r="F730" s="3897" t="s">
        <v>90</v>
      </c>
      <c r="G730" s="3897"/>
      <c r="H730" s="3898">
        <v>1</v>
      </c>
      <c r="I730" s="3896"/>
      <c r="J730" s="3896"/>
      <c r="K730" s="3896"/>
      <c r="L730" s="3899"/>
      <c r="M730" s="3900"/>
      <c r="N730" s="3900"/>
      <c r="O730" s="3900"/>
      <c r="P730" s="3901"/>
      <c r="Q730" s="3902"/>
      <c r="R730" s="3903"/>
      <c r="S730" s="3904" t="str">
        <f>INDEX(PT_DIFFERENTIATION_NUM_IST_TE,MATCH(D730,PT_DIFFERENTIATION_IST_TE_ID,0))</f>
        <v>3.5.1.1</v>
      </c>
      <c r="T730" s="3905" t="s">
        <v>723</v>
      </c>
      <c r="U730" s="3906"/>
      <c r="V730" s="3414"/>
      <c r="W730" s="3415"/>
      <c r="X730" s="3415"/>
      <c r="Y730" s="3415"/>
      <c r="Z730" s="3415"/>
      <c r="AA730" s="3415"/>
      <c r="AB730" s="3415"/>
      <c r="AC730" s="3416"/>
      <c r="AD730" s="3414" t="str">
        <f>INDEX(PT_DIFFERENTIATION_IST_TE,MATCH(D730,PT_DIFFERENTIATION_IST_TE_ID,0))</f>
        <v>без дифференциации</v>
      </c>
      <c r="AE730" s="3415"/>
      <c r="AF730" s="3415"/>
      <c r="AG730" s="3415"/>
      <c r="AH730" s="3415"/>
      <c r="AI730" s="3415"/>
      <c r="AJ730" s="3415"/>
      <c r="AK730" s="3415"/>
      <c r="AL730" s="3414"/>
      <c r="AM730" s="3415"/>
      <c r="AN730" s="3415"/>
      <c r="AO730" s="3415"/>
      <c r="AP730" s="3415"/>
      <c r="AQ730" s="3415"/>
      <c r="AR730" s="3415"/>
      <c r="AS730" s="3416"/>
      <c r="AT730" s="3414"/>
      <c r="AU730" s="3415"/>
      <c r="AV730" s="3415"/>
      <c r="AW730" s="3415"/>
      <c r="AX730" s="3415"/>
      <c r="AY730" s="3415"/>
      <c r="AZ730" s="3415"/>
      <c r="BA730" s="3416"/>
      <c r="BB730" s="3414"/>
      <c r="BC730" s="3415"/>
      <c r="BD730" s="3415"/>
      <c r="BE730" s="3415"/>
      <c r="BF730" s="3415"/>
      <c r="BG730" s="3415"/>
      <c r="BH730" s="3415"/>
      <c r="BI730" s="3416"/>
      <c r="BJ730" s="3414"/>
      <c r="BK730" s="3415"/>
      <c r="BL730" s="3415"/>
      <c r="BM730" s="3415"/>
      <c r="BN730" s="3415"/>
      <c r="BO730" s="3415"/>
      <c r="BP730" s="3415"/>
      <c r="BQ730" s="3416"/>
      <c r="BR730" s="3414"/>
      <c r="BS730" s="3415"/>
      <c r="BT730" s="3415"/>
      <c r="BU730" s="3415"/>
      <c r="BV730" s="3415"/>
      <c r="BW730" s="3415"/>
      <c r="BX730" s="3415"/>
      <c r="BY730" s="3416"/>
      <c r="BZ730" s="3414"/>
      <c r="CA730" s="3415"/>
      <c r="CB730" s="3415"/>
      <c r="CC730" s="3415"/>
      <c r="CD730" s="3415"/>
      <c r="CE730" s="3415"/>
      <c r="CF730" s="3415"/>
      <c r="CG730" s="3416"/>
      <c r="CH730" s="3414"/>
      <c r="CI730" s="3415"/>
      <c r="CJ730" s="3415"/>
      <c r="CK730" s="3415"/>
      <c r="CL730" s="3415"/>
      <c r="CM730" s="3415"/>
      <c r="CN730" s="3415"/>
      <c r="CO730" s="3416"/>
      <c r="CP730" s="3414"/>
      <c r="CQ730" s="3415"/>
      <c r="CR730" s="3415"/>
      <c r="CS730" s="3415"/>
      <c r="CT730" s="3415"/>
      <c r="CU730" s="3415"/>
      <c r="CV730" s="3415"/>
      <c r="CW730" s="3416"/>
      <c r="CX730" s="3414"/>
      <c r="CY730" s="3415"/>
      <c r="CZ730" s="3415"/>
      <c r="DA730" s="3415"/>
      <c r="DB730" s="3415"/>
      <c r="DC730" s="3415"/>
      <c r="DD730" s="3415"/>
      <c r="DE730" s="3416"/>
      <c r="DF730" s="3416"/>
      <c r="DG730" s="3907" t="s">
        <v>724</v>
      </c>
      <c r="DH730" s="3656"/>
      <c r="DI730" s="3908"/>
      <c r="DJ730" s="3908" t="str">
        <f>IF(T730="","",T730)</f>
        <v>Источник тепловой энергии  </v>
      </c>
      <c r="DK730" s="3908"/>
      <c r="DL730" s="3908"/>
    </row>
    <row s="21850" customFormat="1" customHeight="1" ht="47.25">
      <c r="A731" s="3896"/>
      <c r="B731" s="3896"/>
      <c r="C731" s="3896"/>
      <c r="D731" s="3896"/>
      <c r="E731" s="3897"/>
      <c r="F731" s="3897" t="s">
        <v>90</v>
      </c>
      <c r="G731" s="3897"/>
      <c r="H731" s="3897"/>
      <c r="I731" s="3910" t="str">
        <f>S730&amp;".1"</f>
        <v>3.5.1.1.1</v>
      </c>
      <c r="J731" s="3896"/>
      <c r="K731" s="3896"/>
      <c r="L731" s="3899" t="s">
        <v>725</v>
      </c>
      <c r="M731" s="3647"/>
      <c r="N731" s="3911"/>
      <c r="O731" s="3911"/>
      <c r="P731" s="3912">
        <v>1</v>
      </c>
      <c r="Q731" s="3912"/>
      <c r="R731" s="3913"/>
      <c r="S731" s="3904" t="str">
        <f>$I731</f>
        <v>3.5.1.1.1</v>
      </c>
      <c r="T731" s="3914" t="s">
        <v>726</v>
      </c>
      <c r="U731" s="3906"/>
      <c r="V731" s="3419"/>
      <c r="W731" s="3420"/>
      <c r="X731" s="3420"/>
      <c r="Y731" s="3420"/>
      <c r="Z731" s="3420"/>
      <c r="AA731" s="3420"/>
      <c r="AB731" s="3420"/>
      <c r="AC731" s="3421"/>
      <c r="AD731" s="3419" t="s">
        <v>768</v>
      </c>
      <c r="AE731" s="3420"/>
      <c r="AF731" s="3420"/>
      <c r="AG731" s="3420"/>
      <c r="AH731" s="3420"/>
      <c r="AI731" s="3420"/>
      <c r="AJ731" s="3420"/>
      <c r="AK731" s="3420"/>
      <c r="AL731" s="3419"/>
      <c r="AM731" s="3420"/>
      <c r="AN731" s="3420"/>
      <c r="AO731" s="3420"/>
      <c r="AP731" s="3420"/>
      <c r="AQ731" s="3420"/>
      <c r="AR731" s="3420"/>
      <c r="AS731" s="3421"/>
      <c r="AT731" s="3419"/>
      <c r="AU731" s="3420"/>
      <c r="AV731" s="3420"/>
      <c r="AW731" s="3420"/>
      <c r="AX731" s="3420"/>
      <c r="AY731" s="3420"/>
      <c r="AZ731" s="3420"/>
      <c r="BA731" s="3421"/>
      <c r="BB731" s="3419"/>
      <c r="BC731" s="3420"/>
      <c r="BD731" s="3420"/>
      <c r="BE731" s="3420"/>
      <c r="BF731" s="3420"/>
      <c r="BG731" s="3420"/>
      <c r="BH731" s="3420"/>
      <c r="BI731" s="3421"/>
      <c r="BJ731" s="3419"/>
      <c r="BK731" s="3420"/>
      <c r="BL731" s="3420"/>
      <c r="BM731" s="3420"/>
      <c r="BN731" s="3420"/>
      <c r="BO731" s="3420"/>
      <c r="BP731" s="3420"/>
      <c r="BQ731" s="3421"/>
      <c r="BR731" s="3419"/>
      <c r="BS731" s="3420"/>
      <c r="BT731" s="3420"/>
      <c r="BU731" s="3420"/>
      <c r="BV731" s="3420"/>
      <c r="BW731" s="3420"/>
      <c r="BX731" s="3420"/>
      <c r="BY731" s="3421"/>
      <c r="BZ731" s="3419"/>
      <c r="CA731" s="3420"/>
      <c r="CB731" s="3420"/>
      <c r="CC731" s="3420"/>
      <c r="CD731" s="3420"/>
      <c r="CE731" s="3420"/>
      <c r="CF731" s="3420"/>
      <c r="CG731" s="3421"/>
      <c r="CH731" s="3419"/>
      <c r="CI731" s="3420"/>
      <c r="CJ731" s="3420"/>
      <c r="CK731" s="3420"/>
      <c r="CL731" s="3420"/>
      <c r="CM731" s="3420"/>
      <c r="CN731" s="3420"/>
      <c r="CO731" s="3421"/>
      <c r="CP731" s="3419"/>
      <c r="CQ731" s="3420"/>
      <c r="CR731" s="3420"/>
      <c r="CS731" s="3420"/>
      <c r="CT731" s="3420"/>
      <c r="CU731" s="3420"/>
      <c r="CV731" s="3420"/>
      <c r="CW731" s="3421"/>
      <c r="CX731" s="3419"/>
      <c r="CY731" s="3420"/>
      <c r="CZ731" s="3420"/>
      <c r="DA731" s="3420"/>
      <c r="DB731" s="3420"/>
      <c r="DC731" s="3420"/>
      <c r="DD731" s="3420"/>
      <c r="DE731" s="3421"/>
      <c r="DF731" s="3421"/>
      <c r="DG731" s="3907" t="s">
        <v>727</v>
      </c>
      <c r="DH731" s="3656"/>
      <c r="DI731" s="3908"/>
      <c r="DJ731" s="3908" t="str">
        <f>IF(T731="","",T731)</f>
        <v>Схема подключения теплопотребляющей установки к коллектору источника тепловой энергии</v>
      </c>
      <c r="DK731" s="3908"/>
      <c r="DL731" s="3908"/>
    </row>
    <row s="21851" customFormat="1" customHeight="1" ht="21">
      <c r="A732" s="3896"/>
      <c r="B732" s="3896"/>
      <c r="C732" s="3896"/>
      <c r="D732" s="3896"/>
      <c r="E732" s="3897"/>
      <c r="F732" s="3897" t="s">
        <v>90</v>
      </c>
      <c r="G732" s="3897"/>
      <c r="H732" s="3897"/>
      <c r="I732" s="3916"/>
      <c r="J732" s="3910" t="str">
        <f>I731&amp;".1"</f>
        <v>3.5.1.1.1.1</v>
      </c>
      <c r="K732" s="3896"/>
      <c r="L732" s="3899" t="s">
        <v>728</v>
      </c>
      <c r="M732" s="3647"/>
      <c r="N732" s="3647"/>
      <c r="O732" s="3911"/>
      <c r="P732" s="3912"/>
      <c r="Q732" s="3912">
        <v>1</v>
      </c>
      <c r="R732" s="3917"/>
      <c r="S732" s="3904" t="str">
        <f>$J732</f>
        <v>3.5.1.1.1.1</v>
      </c>
      <c r="T732" s="3918" t="s">
        <v>729</v>
      </c>
      <c r="U732" s="3906"/>
      <c r="V732" s="3419"/>
      <c r="W732" s="3420"/>
      <c r="X732" s="3420"/>
      <c r="Y732" s="3420"/>
      <c r="Z732" s="3420"/>
      <c r="AA732" s="3420"/>
      <c r="AB732" s="3420"/>
      <c r="AC732" s="3421"/>
      <c r="AD732" s="3419" t="s">
        <v>769</v>
      </c>
      <c r="AE732" s="3420"/>
      <c r="AF732" s="3420"/>
      <c r="AG732" s="3420"/>
      <c r="AH732" s="3420"/>
      <c r="AI732" s="3420"/>
      <c r="AJ732" s="3420"/>
      <c r="AK732" s="3420"/>
      <c r="AL732" s="3419"/>
      <c r="AM732" s="3420"/>
      <c r="AN732" s="3420"/>
      <c r="AO732" s="3420"/>
      <c r="AP732" s="3420"/>
      <c r="AQ732" s="3420"/>
      <c r="AR732" s="3420"/>
      <c r="AS732" s="3421"/>
      <c r="AT732" s="3419"/>
      <c r="AU732" s="3420"/>
      <c r="AV732" s="3420"/>
      <c r="AW732" s="3420"/>
      <c r="AX732" s="3420"/>
      <c r="AY732" s="3420"/>
      <c r="AZ732" s="3420"/>
      <c r="BA732" s="3421"/>
      <c r="BB732" s="3419"/>
      <c r="BC732" s="3420"/>
      <c r="BD732" s="3420"/>
      <c r="BE732" s="3420"/>
      <c r="BF732" s="3420"/>
      <c r="BG732" s="3420"/>
      <c r="BH732" s="3420"/>
      <c r="BI732" s="3421"/>
      <c r="BJ732" s="3419"/>
      <c r="BK732" s="3420"/>
      <c r="BL732" s="3420"/>
      <c r="BM732" s="3420"/>
      <c r="BN732" s="3420"/>
      <c r="BO732" s="3420"/>
      <c r="BP732" s="3420"/>
      <c r="BQ732" s="3421"/>
      <c r="BR732" s="3419"/>
      <c r="BS732" s="3420"/>
      <c r="BT732" s="3420"/>
      <c r="BU732" s="3420"/>
      <c r="BV732" s="3420"/>
      <c r="BW732" s="3420"/>
      <c r="BX732" s="3420"/>
      <c r="BY732" s="3421"/>
      <c r="BZ732" s="3419"/>
      <c r="CA732" s="3420"/>
      <c r="CB732" s="3420"/>
      <c r="CC732" s="3420"/>
      <c r="CD732" s="3420"/>
      <c r="CE732" s="3420"/>
      <c r="CF732" s="3420"/>
      <c r="CG732" s="3421"/>
      <c r="CH732" s="3419"/>
      <c r="CI732" s="3420"/>
      <c r="CJ732" s="3420"/>
      <c r="CK732" s="3420"/>
      <c r="CL732" s="3420"/>
      <c r="CM732" s="3420"/>
      <c r="CN732" s="3420"/>
      <c r="CO732" s="3421"/>
      <c r="CP732" s="3419"/>
      <c r="CQ732" s="3420"/>
      <c r="CR732" s="3420"/>
      <c r="CS732" s="3420"/>
      <c r="CT732" s="3420"/>
      <c r="CU732" s="3420"/>
      <c r="CV732" s="3420"/>
      <c r="CW732" s="3421"/>
      <c r="CX732" s="3419"/>
      <c r="CY732" s="3420"/>
      <c r="CZ732" s="3420"/>
      <c r="DA732" s="3420"/>
      <c r="DB732" s="3420"/>
      <c r="DC732" s="3420"/>
      <c r="DD732" s="3420"/>
      <c r="DE732" s="3421"/>
      <c r="DF732" s="3421"/>
      <c r="DG732" s="3907" t="s">
        <v>730</v>
      </c>
      <c r="DH732" s="3656"/>
      <c r="DI732" s="3908"/>
      <c r="DJ732" s="3908" t="str">
        <f>IF(T732="","",T732)</f>
        <v>Группа потребителей</v>
      </c>
      <c r="DK732" s="3908"/>
      <c r="DL732" s="3908"/>
    </row>
    <row s="21852" customFormat="1" customHeight="1" ht="21">
      <c r="A733" s="3896"/>
      <c r="B733" s="3896"/>
      <c r="C733" s="3896"/>
      <c r="D733" s="3896"/>
      <c r="E733" s="3897"/>
      <c r="F733" s="3897" t="s">
        <v>90</v>
      </c>
      <c r="G733" s="3897"/>
      <c r="H733" s="3897"/>
      <c r="I733" s="3916"/>
      <c r="J733" s="3916"/>
      <c r="K733" s="3910" t="str">
        <f>J732&amp;".1"</f>
        <v>3.5.1.1.1.1.1</v>
      </c>
      <c r="L733" s="3899" t="s">
        <v>731</v>
      </c>
      <c r="M733" s="3647"/>
      <c r="N733" s="3647"/>
      <c r="O733" s="3647"/>
      <c r="P733" s="3912"/>
      <c r="Q733" s="3912"/>
      <c r="R733" s="3917">
        <v>1</v>
      </c>
      <c r="S733" s="3904" t="str">
        <f>$K733</f>
        <v>3.5.1.1.1.1.1</v>
      </c>
      <c r="T733" s="3920" t="s">
        <v>770</v>
      </c>
      <c r="U733" s="3906"/>
      <c r="V733" s="3422"/>
      <c r="W733" s="3423"/>
      <c r="X733" s="3422"/>
      <c r="Y733" s="3424"/>
      <c r="Z733" s="3425"/>
      <c r="AA733" s="2871" t="s">
        <v>61</v>
      </c>
      <c r="AB733" s="3425"/>
      <c r="AC733" s="2871" t="s">
        <v>61</v>
      </c>
      <c r="AD733" s="3422">
        <v>5493.65</v>
      </c>
      <c r="AE733" s="3423"/>
      <c r="AF733" s="3422"/>
      <c r="AG733" s="3424"/>
      <c r="AH733" s="3425">
        <v>45292</v>
      </c>
      <c r="AI733" s="2871" t="s">
        <v>61</v>
      </c>
      <c r="AJ733" s="3425">
        <v>45473</v>
      </c>
      <c r="AK733" s="2871" t="s">
        <v>61</v>
      </c>
      <c r="AL733" s="3422">
        <v>5493.65</v>
      </c>
      <c r="AM733" s="3423"/>
      <c r="AN733" s="3422"/>
      <c r="AO733" s="3424"/>
      <c r="AP733" s="3425">
        <v>45474</v>
      </c>
      <c r="AQ733" s="2871" t="s">
        <v>61</v>
      </c>
      <c r="AR733" s="3425">
        <v>45657</v>
      </c>
      <c r="AS733" s="2871" t="s">
        <v>61</v>
      </c>
      <c r="AT733" s="3422">
        <v>5407.73</v>
      </c>
      <c r="AU733" s="3423"/>
      <c r="AV733" s="3422"/>
      <c r="AW733" s="3424"/>
      <c r="AX733" s="3425">
        <v>45658</v>
      </c>
      <c r="AY733" s="2871" t="s">
        <v>61</v>
      </c>
      <c r="AZ733" s="3425">
        <v>45838</v>
      </c>
      <c r="BA733" s="2871" t="s">
        <v>61</v>
      </c>
      <c r="BB733" s="3422">
        <v>5407.73</v>
      </c>
      <c r="BC733" s="3423"/>
      <c r="BD733" s="3422"/>
      <c r="BE733" s="3424"/>
      <c r="BF733" s="3425">
        <v>45839</v>
      </c>
      <c r="BG733" s="2871" t="s">
        <v>61</v>
      </c>
      <c r="BH733" s="3425">
        <v>46022</v>
      </c>
      <c r="BI733" s="2871" t="s">
        <v>61</v>
      </c>
      <c r="BJ733" s="3422">
        <v>5407.73</v>
      </c>
      <c r="BK733" s="3423"/>
      <c r="BL733" s="3422"/>
      <c r="BM733" s="3424"/>
      <c r="BN733" s="3425">
        <v>46023</v>
      </c>
      <c r="BO733" s="2871" t="s">
        <v>61</v>
      </c>
      <c r="BP733" s="3425">
        <v>46203</v>
      </c>
      <c r="BQ733" s="2871" t="s">
        <v>61</v>
      </c>
      <c r="BR733" s="3422">
        <v>5700.78</v>
      </c>
      <c r="BS733" s="3423"/>
      <c r="BT733" s="3422"/>
      <c r="BU733" s="3424"/>
      <c r="BV733" s="3425">
        <v>46204</v>
      </c>
      <c r="BW733" s="2871" t="s">
        <v>61</v>
      </c>
      <c r="BX733" s="3425">
        <v>46387</v>
      </c>
      <c r="BY733" s="2871" t="s">
        <v>61</v>
      </c>
      <c r="BZ733" s="3422">
        <v>5674.41</v>
      </c>
      <c r="CA733" s="3423"/>
      <c r="CB733" s="3422"/>
      <c r="CC733" s="3424"/>
      <c r="CD733" s="3425">
        <v>46388</v>
      </c>
      <c r="CE733" s="2871" t="s">
        <v>61</v>
      </c>
      <c r="CF733" s="3425">
        <v>46568</v>
      </c>
      <c r="CG733" s="2871" t="s">
        <v>61</v>
      </c>
      <c r="CH733" s="3422">
        <v>5674.41</v>
      </c>
      <c r="CI733" s="3423"/>
      <c r="CJ733" s="3422"/>
      <c r="CK733" s="3424"/>
      <c r="CL733" s="3425">
        <v>46569</v>
      </c>
      <c r="CM733" s="2871" t="s">
        <v>61</v>
      </c>
      <c r="CN733" s="3425">
        <v>46752</v>
      </c>
      <c r="CO733" s="2871" t="s">
        <v>61</v>
      </c>
      <c r="CP733" s="3422">
        <v>5674.41</v>
      </c>
      <c r="CQ733" s="3423"/>
      <c r="CR733" s="3422"/>
      <c r="CS733" s="3424"/>
      <c r="CT733" s="3425">
        <v>46753</v>
      </c>
      <c r="CU733" s="2871" t="s">
        <v>61</v>
      </c>
      <c r="CV733" s="3425">
        <v>46934</v>
      </c>
      <c r="CW733" s="2871" t="s">
        <v>61</v>
      </c>
      <c r="CX733" s="3422">
        <v>6011.67</v>
      </c>
      <c r="CY733" s="3423"/>
      <c r="CZ733" s="3422"/>
      <c r="DA733" s="3424"/>
      <c r="DB733" s="3425">
        <v>46935</v>
      </c>
      <c r="DC733" s="2871" t="s">
        <v>61</v>
      </c>
      <c r="DD733" s="3425">
        <v>47118</v>
      </c>
      <c r="DE733" s="2871" t="s">
        <v>61</v>
      </c>
      <c r="DF733" s="3423"/>
      <c r="DG733" s="3921" t="s">
        <v>732</v>
      </c>
      <c r="DH733" s="3656">
        <f>STRCHECKDATE(V734:DF734)</f>
      </c>
      <c r="DI733" s="3908"/>
      <c r="DJ733" s="3908" t="str">
        <f>IF(T733="","",T733)</f>
        <v>вода</v>
      </c>
      <c r="DK733" s="3908"/>
      <c r="DL733" s="3908"/>
    </row>
    <row s="21853" customFormat="1" customHeight="1" ht="0.75">
      <c r="A734" s="3896"/>
      <c r="B734" s="3896"/>
      <c r="C734" s="3896"/>
      <c r="D734" s="3896"/>
      <c r="E734" s="3897"/>
      <c r="F734" s="3897" t="s">
        <v>90</v>
      </c>
      <c r="G734" s="3897"/>
      <c r="H734" s="3897"/>
      <c r="I734" s="3916"/>
      <c r="J734" s="3916"/>
      <c r="K734" s="3910"/>
      <c r="L734" s="3899"/>
      <c r="M734" s="3647"/>
      <c r="N734" s="3647"/>
      <c r="O734" s="3647"/>
      <c r="P734" s="3912"/>
      <c r="Q734" s="3912"/>
      <c r="R734" s="3917"/>
      <c r="S734" s="3923"/>
      <c r="T734" s="3906"/>
      <c r="U734" s="3906"/>
      <c r="V734" s="3423"/>
      <c r="W734" s="3423"/>
      <c r="X734" s="3423"/>
      <c r="Y734" s="3427" t="str">
        <f>Z733&amp;"-"&amp;AB733</f>
        <v>-</v>
      </c>
      <c r="Z734" s="3428"/>
      <c r="AA734" s="2871"/>
      <c r="AB734" s="3428"/>
      <c r="AC734" s="2871"/>
      <c r="AD734" s="3423"/>
      <c r="AE734" s="3423"/>
      <c r="AF734" s="3423"/>
      <c r="AG734" s="3427" t="str">
        <f>AH733&amp;"-"&amp;AJ733</f>
        <v>45292-45473</v>
      </c>
      <c r="AH734" s="3428"/>
      <c r="AI734" s="2871"/>
      <c r="AJ734" s="3428"/>
      <c r="AK734" s="2871"/>
      <c r="AL734" s="3423"/>
      <c r="AM734" s="3423"/>
      <c r="AN734" s="3423"/>
      <c r="AO734" s="3427" t="str">
        <f>AP733&amp;"-"&amp;AR733</f>
        <v>45474-45657</v>
      </c>
      <c r="AP734" s="3428"/>
      <c r="AQ734" s="2871"/>
      <c r="AR734" s="3428"/>
      <c r="AS734" s="2871"/>
      <c r="AT734" s="3423"/>
      <c r="AU734" s="3423"/>
      <c r="AV734" s="3423"/>
      <c r="AW734" s="3427" t="str">
        <f>AX733&amp;"-"&amp;AZ733</f>
        <v>45658-45838</v>
      </c>
      <c r="AX734" s="3428"/>
      <c r="AY734" s="2871"/>
      <c r="AZ734" s="3428"/>
      <c r="BA734" s="2871"/>
      <c r="BB734" s="3423"/>
      <c r="BC734" s="3423"/>
      <c r="BD734" s="3423"/>
      <c r="BE734" s="3427" t="str">
        <f>BF733&amp;"-"&amp;BH733</f>
        <v>45839-46022</v>
      </c>
      <c r="BF734" s="3428"/>
      <c r="BG734" s="2871"/>
      <c r="BH734" s="3428"/>
      <c r="BI734" s="2871"/>
      <c r="BJ734" s="3423"/>
      <c r="BK734" s="3423"/>
      <c r="BL734" s="3423"/>
      <c r="BM734" s="3427" t="str">
        <f>BN733&amp;"-"&amp;BP733</f>
        <v>46023-46203</v>
      </c>
      <c r="BN734" s="3428"/>
      <c r="BO734" s="2871"/>
      <c r="BP734" s="3428"/>
      <c r="BQ734" s="2871"/>
      <c r="BR734" s="3423"/>
      <c r="BS734" s="3423"/>
      <c r="BT734" s="3423"/>
      <c r="BU734" s="3427" t="str">
        <f>BV733&amp;"-"&amp;BX733</f>
        <v>46204-46387</v>
      </c>
      <c r="BV734" s="3428"/>
      <c r="BW734" s="2871"/>
      <c r="BX734" s="3428"/>
      <c r="BY734" s="2871"/>
      <c r="BZ734" s="3423"/>
      <c r="CA734" s="3423"/>
      <c r="CB734" s="3423"/>
      <c r="CC734" s="3427" t="str">
        <f>CD733&amp;"-"&amp;CF733</f>
        <v>46388-46568</v>
      </c>
      <c r="CD734" s="3428"/>
      <c r="CE734" s="2871"/>
      <c r="CF734" s="3428"/>
      <c r="CG734" s="2871"/>
      <c r="CH734" s="3423"/>
      <c r="CI734" s="3423"/>
      <c r="CJ734" s="3423"/>
      <c r="CK734" s="3427" t="str">
        <f>CL733&amp;"-"&amp;CN733</f>
        <v>46569-46752</v>
      </c>
      <c r="CL734" s="3428"/>
      <c r="CM734" s="2871"/>
      <c r="CN734" s="3428"/>
      <c r="CO734" s="2871"/>
      <c r="CP734" s="3423"/>
      <c r="CQ734" s="3423"/>
      <c r="CR734" s="3423"/>
      <c r="CS734" s="3427" t="str">
        <f>CT733&amp;"-"&amp;CV733</f>
        <v>46753-46934</v>
      </c>
      <c r="CT734" s="3428"/>
      <c r="CU734" s="2871"/>
      <c r="CV734" s="3428"/>
      <c r="CW734" s="2871"/>
      <c r="CX734" s="3423"/>
      <c r="CY734" s="3423"/>
      <c r="CZ734" s="3423"/>
      <c r="DA734" s="3427" t="str">
        <f>DB733&amp;"-"&amp;DD733</f>
        <v>46935-47118</v>
      </c>
      <c r="DB734" s="3428"/>
      <c r="DC734" s="2871"/>
      <c r="DD734" s="3428"/>
      <c r="DE734" s="2871"/>
      <c r="DF734" s="3423"/>
      <c r="DG734" s="3924"/>
      <c r="DH734" s="3656"/>
      <c r="DI734" s="3908"/>
      <c r="DJ734" s="3908" t="str">
        <f>IF(T734="","",T734)</f>
        <v/>
      </c>
      <c r="DK734" s="3908"/>
      <c r="DL734" s="3908"/>
    </row>
    <row s="21854" customFormat="1" customHeight="1" ht="15">
      <c r="A735" s="3896"/>
      <c r="B735" s="3896"/>
      <c r="C735" s="3896"/>
      <c r="D735" s="3896"/>
      <c r="E735" s="3897"/>
      <c r="F735" s="3897" t="s">
        <v>90</v>
      </c>
      <c r="G735" s="3897"/>
      <c r="H735" s="3897"/>
      <c r="I735" s="3916"/>
      <c r="J735" s="3910"/>
      <c r="K735" s="3896"/>
      <c r="L735" s="3899"/>
      <c r="M735" s="3647"/>
      <c r="N735" s="3647"/>
      <c r="O735" s="3911"/>
      <c r="P735" s="3912"/>
      <c r="Q735" s="3912"/>
      <c r="R735" s="3913"/>
      <c r="S735" s="21855"/>
      <c r="T735" s="21856" t="s">
        <v>733</v>
      </c>
      <c r="U735" s="21857"/>
      <c r="V735" s="21858"/>
      <c r="W735" s="21859"/>
      <c r="X735" s="21860"/>
      <c r="Y735" s="21861"/>
      <c r="Z735" s="21862"/>
      <c r="AA735" s="21863"/>
      <c r="AB735" s="21864"/>
      <c r="AC735" s="21865"/>
      <c r="AD735" s="21866"/>
      <c r="AE735" s="21867"/>
      <c r="AF735" s="21868"/>
      <c r="AG735" s="21869"/>
      <c r="AH735" s="21870"/>
      <c r="AI735" s="21871"/>
      <c r="AJ735" s="21872"/>
      <c r="AK735" s="21873"/>
      <c r="AL735" s="21874"/>
      <c r="AM735" s="21875"/>
      <c r="AN735" s="21876"/>
      <c r="AO735" s="21877"/>
      <c r="AP735" s="21878"/>
      <c r="AQ735" s="21879"/>
      <c r="AR735" s="21880"/>
      <c r="AS735" s="21881"/>
      <c r="AT735" s="21882"/>
      <c r="AU735" s="21883"/>
      <c r="AV735" s="21884"/>
      <c r="AW735" s="21885"/>
      <c r="AX735" s="21886"/>
      <c r="AY735" s="21887"/>
      <c r="AZ735" s="21888"/>
      <c r="BA735" s="21889"/>
      <c r="BB735" s="21890"/>
      <c r="BC735" s="21891"/>
      <c r="BD735" s="21892"/>
      <c r="BE735" s="21893"/>
      <c r="BF735" s="21894"/>
      <c r="BG735" s="21895"/>
      <c r="BH735" s="21896"/>
      <c r="BI735" s="21897"/>
      <c r="BJ735" s="21898"/>
      <c r="BK735" s="21899"/>
      <c r="BL735" s="21900"/>
      <c r="BM735" s="21901"/>
      <c r="BN735" s="21902"/>
      <c r="BO735" s="21903"/>
      <c r="BP735" s="21904"/>
      <c r="BQ735" s="21905"/>
      <c r="BR735" s="21906"/>
      <c r="BS735" s="21907"/>
      <c r="BT735" s="21908"/>
      <c r="BU735" s="21909"/>
      <c r="BV735" s="21910"/>
      <c r="BW735" s="21911"/>
      <c r="BX735" s="21912"/>
      <c r="BY735" s="21913"/>
      <c r="BZ735" s="21914"/>
      <c r="CA735" s="21915"/>
      <c r="CB735" s="21916"/>
      <c r="CC735" s="21917"/>
      <c r="CD735" s="21918"/>
      <c r="CE735" s="21919"/>
      <c r="CF735" s="21920"/>
      <c r="CG735" s="21921"/>
      <c r="CH735" s="21922"/>
      <c r="CI735" s="21923"/>
      <c r="CJ735" s="21924"/>
      <c r="CK735" s="21925"/>
      <c r="CL735" s="21926"/>
      <c r="CM735" s="21927"/>
      <c r="CN735" s="21928"/>
      <c r="CO735" s="21929"/>
      <c r="CP735" s="21930"/>
      <c r="CQ735" s="21931"/>
      <c r="CR735" s="21932"/>
      <c r="CS735" s="21933"/>
      <c r="CT735" s="21934"/>
      <c r="CU735" s="21935"/>
      <c r="CV735" s="21936"/>
      <c r="CW735" s="21937"/>
      <c r="CX735" s="21938"/>
      <c r="CY735" s="21939"/>
      <c r="CZ735" s="21940"/>
      <c r="DA735" s="21941"/>
      <c r="DB735" s="21942"/>
      <c r="DC735" s="21943"/>
      <c r="DD735" s="21944"/>
      <c r="DE735" s="21945"/>
      <c r="DF735" s="21946"/>
      <c r="DG735" s="4018"/>
      <c r="DH735" s="3656"/>
      <c r="DI735" s="3908"/>
      <c r="DJ735" s="3908" t="str">
        <f>IF(T735="","",T735)</f>
        <v>Добавить вид теплоносителя (параметры теплоносителя)</v>
      </c>
      <c r="DK735" s="3908"/>
      <c r="DL735" s="3908"/>
    </row>
    <row s="21947" customFormat="1" customHeight="1" ht="15">
      <c r="A736" s="3896"/>
      <c r="B736" s="3896"/>
      <c r="C736" s="3896"/>
      <c r="D736" s="3896"/>
      <c r="E736" s="3897"/>
      <c r="F736" s="3897" t="s">
        <v>90</v>
      </c>
      <c r="G736" s="3897"/>
      <c r="H736" s="3897"/>
      <c r="I736" s="3910"/>
      <c r="J736" s="3896"/>
      <c r="K736" s="3896"/>
      <c r="L736" s="3899"/>
      <c r="M736" s="3647"/>
      <c r="N736" s="3911"/>
      <c r="O736" s="3911"/>
      <c r="P736" s="3912"/>
      <c r="Q736" s="3912"/>
      <c r="R736" s="3913"/>
      <c r="S736" s="21948"/>
      <c r="T736" s="21949" t="s">
        <v>734</v>
      </c>
      <c r="U736" s="21950"/>
      <c r="V736" s="21951"/>
      <c r="W736" s="21952"/>
      <c r="X736" s="21953"/>
      <c r="Y736" s="21954"/>
      <c r="Z736" s="21955"/>
      <c r="AA736" s="21956"/>
      <c r="AB736" s="21957"/>
      <c r="AC736" s="21958"/>
      <c r="AD736" s="21959"/>
      <c r="AE736" s="21960"/>
      <c r="AF736" s="21961"/>
      <c r="AG736" s="21962"/>
      <c r="AH736" s="21963"/>
      <c r="AI736" s="21964"/>
      <c r="AJ736" s="21965"/>
      <c r="AK736" s="21966"/>
      <c r="AL736" s="21967"/>
      <c r="AM736" s="21968"/>
      <c r="AN736" s="21969"/>
      <c r="AO736" s="21970"/>
      <c r="AP736" s="21971"/>
      <c r="AQ736" s="21972"/>
      <c r="AR736" s="21973"/>
      <c r="AS736" s="21974"/>
      <c r="AT736" s="21975"/>
      <c r="AU736" s="21976"/>
      <c r="AV736" s="21977"/>
      <c r="AW736" s="21978"/>
      <c r="AX736" s="21979"/>
      <c r="AY736" s="21980"/>
      <c r="AZ736" s="21981"/>
      <c r="BA736" s="21982"/>
      <c r="BB736" s="21983"/>
      <c r="BC736" s="21984"/>
      <c r="BD736" s="21985"/>
      <c r="BE736" s="21986"/>
      <c r="BF736" s="21987"/>
      <c r="BG736" s="21988"/>
      <c r="BH736" s="21989"/>
      <c r="BI736" s="21990"/>
      <c r="BJ736" s="21991"/>
      <c r="BK736" s="21992"/>
      <c r="BL736" s="21993"/>
      <c r="BM736" s="21994"/>
      <c r="BN736" s="21995"/>
      <c r="BO736" s="21996"/>
      <c r="BP736" s="21997"/>
      <c r="BQ736" s="21998"/>
      <c r="BR736" s="21999"/>
      <c r="BS736" s="22000"/>
      <c r="BT736" s="22001"/>
      <c r="BU736" s="22002"/>
      <c r="BV736" s="22003"/>
      <c r="BW736" s="22004"/>
      <c r="BX736" s="22005"/>
      <c r="BY736" s="22006"/>
      <c r="BZ736" s="22007"/>
      <c r="CA736" s="22008"/>
      <c r="CB736" s="22009"/>
      <c r="CC736" s="22010"/>
      <c r="CD736" s="22011"/>
      <c r="CE736" s="22012"/>
      <c r="CF736" s="22013"/>
      <c r="CG736" s="22014"/>
      <c r="CH736" s="22015"/>
      <c r="CI736" s="22016"/>
      <c r="CJ736" s="22017"/>
      <c r="CK736" s="22018"/>
      <c r="CL736" s="22019"/>
      <c r="CM736" s="22020"/>
      <c r="CN736" s="22021"/>
      <c r="CO736" s="22022"/>
      <c r="CP736" s="22023"/>
      <c r="CQ736" s="22024"/>
      <c r="CR736" s="22025"/>
      <c r="CS736" s="22026"/>
      <c r="CT736" s="22027"/>
      <c r="CU736" s="22028"/>
      <c r="CV736" s="22029"/>
      <c r="CW736" s="22030"/>
      <c r="CX736" s="22031"/>
      <c r="CY736" s="22032"/>
      <c r="CZ736" s="22033"/>
      <c r="DA736" s="22034"/>
      <c r="DB736" s="22035"/>
      <c r="DC736" s="22036"/>
      <c r="DD736" s="22037"/>
      <c r="DE736" s="22038"/>
      <c r="DF736" s="22039"/>
      <c r="DG736" s="22040"/>
      <c r="DH736" s="3656"/>
      <c r="DI736" s="3908"/>
      <c r="DJ736" s="3908" t="str">
        <f>IF(T736="","",T736)</f>
        <v>Добавить группу потребителей</v>
      </c>
      <c r="DK736" s="3908"/>
      <c r="DL736" s="3908"/>
    </row>
    <row s="22041" customFormat="1" customHeight="1" ht="14.25">
      <c r="A737" s="3896"/>
      <c r="B737" s="3896"/>
      <c r="C737" s="3896"/>
      <c r="D737" s="3896"/>
      <c r="E737" s="3897"/>
      <c r="F737" s="3897" t="s">
        <v>90</v>
      </c>
      <c r="G737" s="3897"/>
      <c r="H737" s="3898"/>
      <c r="I737" s="3896"/>
      <c r="J737" s="3896"/>
      <c r="K737" s="3896"/>
      <c r="L737" s="3899"/>
      <c r="M737" s="3900"/>
      <c r="N737" s="3900"/>
      <c r="O737" s="3647"/>
      <c r="P737" s="4114"/>
      <c r="Q737" s="4115"/>
      <c r="R737" s="4116"/>
      <c r="S737" s="22042"/>
      <c r="T737" s="22043" t="s">
        <v>735</v>
      </c>
      <c r="U737" s="22044"/>
      <c r="V737" s="22045"/>
      <c r="W737" s="22046"/>
      <c r="X737" s="22047"/>
      <c r="Y737" s="22048"/>
      <c r="Z737" s="22049"/>
      <c r="AA737" s="22050"/>
      <c r="AB737" s="22051"/>
      <c r="AC737" s="22052"/>
      <c r="AD737" s="22053"/>
      <c r="AE737" s="22054"/>
      <c r="AF737" s="22055"/>
      <c r="AG737" s="22056"/>
      <c r="AH737" s="22057"/>
      <c r="AI737" s="22058"/>
      <c r="AJ737" s="22059"/>
      <c r="AK737" s="22060"/>
      <c r="AL737" s="22061"/>
      <c r="AM737" s="22062"/>
      <c r="AN737" s="22063"/>
      <c r="AO737" s="22064"/>
      <c r="AP737" s="22065"/>
      <c r="AQ737" s="22066"/>
      <c r="AR737" s="22067"/>
      <c r="AS737" s="22068"/>
      <c r="AT737" s="22069"/>
      <c r="AU737" s="22070"/>
      <c r="AV737" s="22071"/>
      <c r="AW737" s="22072"/>
      <c r="AX737" s="22073"/>
      <c r="AY737" s="22074"/>
      <c r="AZ737" s="22075"/>
      <c r="BA737" s="22076"/>
      <c r="BB737" s="22077"/>
      <c r="BC737" s="22078"/>
      <c r="BD737" s="22079"/>
      <c r="BE737" s="22080"/>
      <c r="BF737" s="22081"/>
      <c r="BG737" s="22082"/>
      <c r="BH737" s="22083"/>
      <c r="BI737" s="22084"/>
      <c r="BJ737" s="22085"/>
      <c r="BK737" s="22086"/>
      <c r="BL737" s="22087"/>
      <c r="BM737" s="22088"/>
      <c r="BN737" s="22089"/>
      <c r="BO737" s="22090"/>
      <c r="BP737" s="22091"/>
      <c r="BQ737" s="22092"/>
      <c r="BR737" s="22093"/>
      <c r="BS737" s="22094"/>
      <c r="BT737" s="22095"/>
      <c r="BU737" s="22096"/>
      <c r="BV737" s="22097"/>
      <c r="BW737" s="22098"/>
      <c r="BX737" s="22099"/>
      <c r="BY737" s="22100"/>
      <c r="BZ737" s="22101"/>
      <c r="CA737" s="22102"/>
      <c r="CB737" s="22103"/>
      <c r="CC737" s="22104"/>
      <c r="CD737" s="22105"/>
      <c r="CE737" s="22106"/>
      <c r="CF737" s="22107"/>
      <c r="CG737" s="22108"/>
      <c r="CH737" s="22109"/>
      <c r="CI737" s="22110"/>
      <c r="CJ737" s="22111"/>
      <c r="CK737" s="22112"/>
      <c r="CL737" s="22113"/>
      <c r="CM737" s="22114"/>
      <c r="CN737" s="22115"/>
      <c r="CO737" s="22116"/>
      <c r="CP737" s="22117"/>
      <c r="CQ737" s="22118"/>
      <c r="CR737" s="22119"/>
      <c r="CS737" s="22120"/>
      <c r="CT737" s="22121"/>
      <c r="CU737" s="22122"/>
      <c r="CV737" s="22123"/>
      <c r="CW737" s="22124"/>
      <c r="CX737" s="22125"/>
      <c r="CY737" s="22126"/>
      <c r="CZ737" s="22127"/>
      <c r="DA737" s="22128"/>
      <c r="DB737" s="22129"/>
      <c r="DC737" s="22130"/>
      <c r="DD737" s="22131"/>
      <c r="DE737" s="22132"/>
      <c r="DF737" s="22133"/>
      <c r="DG737" s="22134"/>
      <c r="DH737" s="3656"/>
      <c r="DI737" s="3908"/>
      <c r="DJ737" s="3908" t="str">
        <f>IF(T737="","",T737)</f>
        <v>Добавить схему подключения</v>
      </c>
      <c r="DK737" s="3908"/>
      <c r="DL737" s="3908"/>
    </row>
    <row s="22135" customFormat="1" customHeight="1" ht="0.75">
      <c r="A738" s="4502"/>
      <c r="B738" s="4502"/>
      <c r="C738" s="4502"/>
      <c r="D738" s="4502"/>
      <c r="E738" s="3897"/>
      <c r="F738" s="3897" t="s">
        <v>90</v>
      </c>
      <c r="G738" s="3898"/>
      <c r="H738" s="4502"/>
      <c r="I738" s="4502"/>
      <c r="J738" s="4502"/>
      <c r="K738" s="4502"/>
      <c r="L738" s="4503"/>
      <c r="M738" s="4504"/>
      <c r="N738" s="4504"/>
      <c r="O738" s="3656"/>
      <c r="P738" s="4505"/>
      <c r="Q738" s="4506"/>
      <c r="R738" s="4505"/>
      <c r="S738" s="4507"/>
      <c r="T738" s="4508" t="s">
        <v>250</v>
      </c>
      <c r="U738" s="3645"/>
      <c r="V738" s="3645"/>
      <c r="W738" s="3645"/>
      <c r="X738" s="3645"/>
      <c r="Y738" s="3645"/>
      <c r="Z738" s="3645"/>
      <c r="AA738" s="3645"/>
      <c r="AB738" s="3645"/>
      <c r="AC738" s="3645"/>
      <c r="AD738" s="3645"/>
      <c r="AE738" s="3645"/>
      <c r="AF738" s="3645"/>
      <c r="AG738" s="3645"/>
      <c r="AH738" s="3645"/>
      <c r="AI738" s="3645"/>
      <c r="AJ738" s="3645"/>
      <c r="AK738" s="3645"/>
      <c r="AL738" s="3645"/>
      <c r="AM738" s="3645"/>
      <c r="AN738" s="3645"/>
      <c r="AO738" s="3645"/>
      <c r="AP738" s="3645"/>
      <c r="AQ738" s="3645"/>
      <c r="AR738" s="3645"/>
      <c r="AS738" s="3645"/>
      <c r="AT738" s="3645"/>
      <c r="AU738" s="3645"/>
      <c r="AV738" s="3645"/>
      <c r="AW738" s="3645"/>
      <c r="AX738" s="3645"/>
      <c r="AY738" s="3645"/>
      <c r="AZ738" s="3645"/>
      <c r="BA738" s="3645"/>
      <c r="BB738" s="3645"/>
      <c r="BC738" s="3645"/>
      <c r="BD738" s="3645"/>
      <c r="BE738" s="3645"/>
      <c r="BF738" s="3645"/>
      <c r="BG738" s="3645"/>
      <c r="BH738" s="3645"/>
      <c r="BI738" s="3645"/>
      <c r="BJ738" s="3645"/>
      <c r="BK738" s="3645"/>
      <c r="BL738" s="3645"/>
      <c r="BM738" s="3645"/>
      <c r="BN738" s="3645"/>
      <c r="BO738" s="3645"/>
      <c r="BP738" s="3645"/>
      <c r="BQ738" s="3645"/>
      <c r="BR738" s="3645"/>
      <c r="BS738" s="3645"/>
      <c r="BT738" s="3645"/>
      <c r="BU738" s="3645"/>
      <c r="BV738" s="3645"/>
      <c r="BW738" s="3645"/>
      <c r="BX738" s="3645"/>
      <c r="BY738" s="3645"/>
      <c r="BZ738" s="3645"/>
      <c r="CA738" s="3645"/>
      <c r="CB738" s="3645"/>
      <c r="CC738" s="3645"/>
      <c r="CD738" s="3645"/>
      <c r="CE738" s="3645"/>
      <c r="CF738" s="3645"/>
      <c r="CG738" s="3645"/>
      <c r="CH738" s="3645"/>
      <c r="CI738" s="3645"/>
      <c r="CJ738" s="3645"/>
      <c r="CK738" s="3645"/>
      <c r="CL738" s="3645"/>
      <c r="CM738" s="3645"/>
      <c r="CN738" s="3645"/>
      <c r="CO738" s="3645"/>
      <c r="CP738" s="3645"/>
      <c r="CQ738" s="3645"/>
      <c r="CR738" s="3645"/>
      <c r="CS738" s="3645"/>
      <c r="CT738" s="3645"/>
      <c r="CU738" s="3645"/>
      <c r="CV738" s="3645"/>
      <c r="CW738" s="3645"/>
      <c r="CX738" s="3645"/>
      <c r="CY738" s="3645"/>
      <c r="CZ738" s="3645"/>
      <c r="DA738" s="3645"/>
      <c r="DB738" s="3645"/>
      <c r="DC738" s="3645"/>
      <c r="DD738" s="3645"/>
      <c r="DE738" s="3645"/>
      <c r="DF738" s="3645"/>
      <c r="DG738" s="3645"/>
      <c r="DH738" s="3656"/>
      <c r="DI738" s="3908"/>
      <c r="DJ738" s="3908" t="str">
        <f>IF(T738="","",T738)</f>
        <v>Добавить источник для дифференциации</v>
      </c>
      <c r="DK738" s="3908"/>
      <c r="DL738" s="3908"/>
    </row>
    <row s="22136" customFormat="1" customHeight="1" ht="0.75">
      <c r="A739" s="4502"/>
      <c r="B739" s="4502"/>
      <c r="C739" s="4502"/>
      <c r="D739" s="4502"/>
      <c r="E739" s="3897"/>
      <c r="F739" s="3898" t="s">
        <v>90</v>
      </c>
      <c r="G739" s="4502"/>
      <c r="H739" s="4502"/>
      <c r="I739" s="4502"/>
      <c r="J739" s="4502"/>
      <c r="K739" s="4502"/>
      <c r="L739" s="4503"/>
      <c r="M739" s="4510"/>
      <c r="N739" s="4510"/>
      <c r="O739" s="3656"/>
      <c r="P739" s="4505"/>
      <c r="Q739" s="4506"/>
      <c r="R739" s="4505"/>
      <c r="S739" s="4511"/>
      <c r="T739" s="4512" t="s">
        <v>251</v>
      </c>
      <c r="U739" s="3646"/>
      <c r="V739" s="3646"/>
      <c r="W739" s="3646"/>
      <c r="X739" s="3646"/>
      <c r="Y739" s="3646"/>
      <c r="Z739" s="3646"/>
      <c r="AA739" s="3646"/>
      <c r="AB739" s="3646"/>
      <c r="AC739" s="3646"/>
      <c r="AD739" s="3646"/>
      <c r="AE739" s="3646"/>
      <c r="AF739" s="3646"/>
      <c r="AG739" s="3646"/>
      <c r="AH739" s="3646"/>
      <c r="AI739" s="3646"/>
      <c r="AJ739" s="3646"/>
      <c r="AK739" s="3646"/>
      <c r="AL739" s="3646"/>
      <c r="AM739" s="3646"/>
      <c r="AN739" s="3646"/>
      <c r="AO739" s="3646"/>
      <c r="AP739" s="3646"/>
      <c r="AQ739" s="3646"/>
      <c r="AR739" s="3646"/>
      <c r="AS739" s="3646"/>
      <c r="AT739" s="3646"/>
      <c r="AU739" s="3646"/>
      <c r="AV739" s="3646"/>
      <c r="AW739" s="3646"/>
      <c r="AX739" s="3646"/>
      <c r="AY739" s="3646"/>
      <c r="AZ739" s="3646"/>
      <c r="BA739" s="3646"/>
      <c r="BB739" s="3646"/>
      <c r="BC739" s="3646"/>
      <c r="BD739" s="3646"/>
      <c r="BE739" s="3646"/>
      <c r="BF739" s="3646"/>
      <c r="BG739" s="3646"/>
      <c r="BH739" s="3646"/>
      <c r="BI739" s="3646"/>
      <c r="BJ739" s="3646"/>
      <c r="BK739" s="3646"/>
      <c r="BL739" s="3646"/>
      <c r="BM739" s="3646"/>
      <c r="BN739" s="3646"/>
      <c r="BO739" s="3646"/>
      <c r="BP739" s="3646"/>
      <c r="BQ739" s="3646"/>
      <c r="BR739" s="3646"/>
      <c r="BS739" s="3646"/>
      <c r="BT739" s="3646"/>
      <c r="BU739" s="3646"/>
      <c r="BV739" s="3646"/>
      <c r="BW739" s="3646"/>
      <c r="BX739" s="3646"/>
      <c r="BY739" s="3646"/>
      <c r="BZ739" s="3646"/>
      <c r="CA739" s="3646"/>
      <c r="CB739" s="3646"/>
      <c r="CC739" s="3646"/>
      <c r="CD739" s="3646"/>
      <c r="CE739" s="3646"/>
      <c r="CF739" s="3646"/>
      <c r="CG739" s="3646"/>
      <c r="CH739" s="3646"/>
      <c r="CI739" s="3646"/>
      <c r="CJ739" s="3646"/>
      <c r="CK739" s="3646"/>
      <c r="CL739" s="3646"/>
      <c r="CM739" s="3646"/>
      <c r="CN739" s="3646"/>
      <c r="CO739" s="3646"/>
      <c r="CP739" s="3646"/>
      <c r="CQ739" s="3646"/>
      <c r="CR739" s="3646"/>
      <c r="CS739" s="3646"/>
      <c r="CT739" s="3646"/>
      <c r="CU739" s="3646"/>
      <c r="CV739" s="3646"/>
      <c r="CW739" s="3646"/>
      <c r="CX739" s="3646"/>
      <c r="CY739" s="3646"/>
      <c r="CZ739" s="3646"/>
      <c r="DA739" s="3646"/>
      <c r="DB739" s="3646"/>
      <c r="DC739" s="3646"/>
      <c r="DD739" s="3646"/>
      <c r="DE739" s="3646"/>
      <c r="DF739" s="3646"/>
      <c r="DG739" s="3646"/>
      <c r="DH739" s="3656"/>
      <c r="DI739" s="3908"/>
      <c r="DJ739" s="3908" t="str">
        <f>IF(T739="","",T739)</f>
        <v>Добавить централизованную систему для дифференциации</v>
      </c>
      <c r="DK739" s="3908"/>
      <c r="DL739" s="3908"/>
    </row>
    <row s="22137" customFormat="1" customHeight="1" ht="21">
      <c r="A740" s="3896"/>
      <c r="B740" s="3896" t="s">
        <v>432</v>
      </c>
      <c r="C740" s="3896"/>
      <c r="D740" s="3896"/>
      <c r="E740" s="3897"/>
      <c r="F740" s="3898" t="s">
        <v>91</v>
      </c>
      <c r="G740" s="3896"/>
      <c r="H740" s="3896"/>
      <c r="I740" s="3896"/>
      <c r="J740" s="3896"/>
      <c r="K740" s="3896"/>
      <c r="L740" s="3899"/>
      <c r="M740" s="3900"/>
      <c r="N740" s="3900"/>
      <c r="O740" s="3900"/>
      <c r="P740" s="4211"/>
      <c r="Q740" s="3902"/>
      <c r="R740" s="3903"/>
      <c r="S740" s="3904" t="str">
        <f>INDEX(PT_DIFFERENTIATION_NUM_TER,MATCH(B740,PT_DIFFERENTIATION_TER_ID,0))</f>
        <v>3.6</v>
      </c>
      <c r="T740" s="4212" t="s">
        <v>719</v>
      </c>
      <c r="U740" s="3906"/>
      <c r="V740" s="3414"/>
      <c r="W740" s="3415"/>
      <c r="X740" s="3415"/>
      <c r="Y740" s="3415"/>
      <c r="Z740" s="3415"/>
      <c r="AA740" s="3415"/>
      <c r="AB740" s="3415"/>
      <c r="AC740" s="3416"/>
      <c r="AD740" s="3414" t="str">
        <f>INDEX(PT_DIFFERENTIATION_TER,MATCH(B740,PT_DIFFERENTIATION_TER_ID,0))</f>
        <v>Территория 6</v>
      </c>
      <c r="AE740" s="3415"/>
      <c r="AF740" s="3415"/>
      <c r="AG740" s="3415"/>
      <c r="AH740" s="3415"/>
      <c r="AI740" s="3415"/>
      <c r="AJ740" s="3415"/>
      <c r="AK740" s="3415"/>
      <c r="AL740" s="3414"/>
      <c r="AM740" s="3415"/>
      <c r="AN740" s="3415"/>
      <c r="AO740" s="3415"/>
      <c r="AP740" s="3415"/>
      <c r="AQ740" s="3415"/>
      <c r="AR740" s="3415"/>
      <c r="AS740" s="3416"/>
      <c r="AT740" s="3414"/>
      <c r="AU740" s="3415"/>
      <c r="AV740" s="3415"/>
      <c r="AW740" s="3415"/>
      <c r="AX740" s="3415"/>
      <c r="AY740" s="3415"/>
      <c r="AZ740" s="3415"/>
      <c r="BA740" s="3416"/>
      <c r="BB740" s="3414"/>
      <c r="BC740" s="3415"/>
      <c r="BD740" s="3415"/>
      <c r="BE740" s="3415"/>
      <c r="BF740" s="3415"/>
      <c r="BG740" s="3415"/>
      <c r="BH740" s="3415"/>
      <c r="BI740" s="3416"/>
      <c r="BJ740" s="3414"/>
      <c r="BK740" s="3415"/>
      <c r="BL740" s="3415"/>
      <c r="BM740" s="3415"/>
      <c r="BN740" s="3415"/>
      <c r="BO740" s="3415"/>
      <c r="BP740" s="3415"/>
      <c r="BQ740" s="3416"/>
      <c r="BR740" s="3414"/>
      <c r="BS740" s="3415"/>
      <c r="BT740" s="3415"/>
      <c r="BU740" s="3415"/>
      <c r="BV740" s="3415"/>
      <c r="BW740" s="3415"/>
      <c r="BX740" s="3415"/>
      <c r="BY740" s="3416"/>
      <c r="BZ740" s="3414"/>
      <c r="CA740" s="3415"/>
      <c r="CB740" s="3415"/>
      <c r="CC740" s="3415"/>
      <c r="CD740" s="3415"/>
      <c r="CE740" s="3415"/>
      <c r="CF740" s="3415"/>
      <c r="CG740" s="3416"/>
      <c r="CH740" s="3414"/>
      <c r="CI740" s="3415"/>
      <c r="CJ740" s="3415"/>
      <c r="CK740" s="3415"/>
      <c r="CL740" s="3415"/>
      <c r="CM740" s="3415"/>
      <c r="CN740" s="3415"/>
      <c r="CO740" s="3416"/>
      <c r="CP740" s="3414"/>
      <c r="CQ740" s="3415"/>
      <c r="CR740" s="3415"/>
      <c r="CS740" s="3415"/>
      <c r="CT740" s="3415"/>
      <c r="CU740" s="3415"/>
      <c r="CV740" s="3415"/>
      <c r="CW740" s="3416"/>
      <c r="CX740" s="3414"/>
      <c r="CY740" s="3415"/>
      <c r="CZ740" s="3415"/>
      <c r="DA740" s="3415"/>
      <c r="DB740" s="3415"/>
      <c r="DC740" s="3415"/>
      <c r="DD740" s="3415"/>
      <c r="DE740" s="3416"/>
      <c r="DF740" s="3416"/>
      <c r="DG740" s="3907" t="s">
        <v>720</v>
      </c>
      <c r="DH740" s="3656"/>
      <c r="DI740" s="3908"/>
      <c r="DJ740" s="3908" t="str">
        <f>IF(T740="","",T740)</f>
        <v>Территория действия тарифа</v>
      </c>
      <c r="DK740" s="3908"/>
      <c r="DL740" s="3908"/>
    </row>
    <row s="22138" customFormat="1" customHeight="1" ht="23.25">
      <c r="A741" s="3896"/>
      <c r="B741" s="3896"/>
      <c r="C741" s="3896" t="s">
        <v>433</v>
      </c>
      <c r="D741" s="3896"/>
      <c r="E741" s="3897"/>
      <c r="F741" s="3897" t="s">
        <v>117</v>
      </c>
      <c r="G741" s="3898">
        <v>1</v>
      </c>
      <c r="H741" s="3896"/>
      <c r="I741" s="3896"/>
      <c r="J741" s="3896"/>
      <c r="K741" s="3896"/>
      <c r="L741" s="3899"/>
      <c r="M741" s="3900"/>
      <c r="N741" s="3900"/>
      <c r="O741" s="3900"/>
      <c r="P741" s="3901"/>
      <c r="Q741" s="3902"/>
      <c r="R741" s="3903"/>
      <c r="S741" s="3904" t="str">
        <f>INDEX(PT_DIFFERENTIATION_NUM_CS,MATCH(C741,PT_DIFFERENTIATION_CS_ID,0))</f>
        <v>3.6.1</v>
      </c>
      <c r="T741" s="4214" t="s">
        <v>721</v>
      </c>
      <c r="U741" s="3906"/>
      <c r="V741" s="3414"/>
      <c r="W741" s="3415"/>
      <c r="X741" s="3415"/>
      <c r="Y741" s="3415"/>
      <c r="Z741" s="3415"/>
      <c r="AA741" s="3415"/>
      <c r="AB741" s="3415"/>
      <c r="AC741" s="3416"/>
      <c r="AD741" s="3414" t="str">
        <f>INDEX(PT_DIFFERENTIATION_CS,MATCH(C741,PT_DIFFERENTIATION_CS_ID,0))</f>
        <v>без дифференциации</v>
      </c>
      <c r="AE741" s="3415"/>
      <c r="AF741" s="3415"/>
      <c r="AG741" s="3415"/>
      <c r="AH741" s="3415"/>
      <c r="AI741" s="3415"/>
      <c r="AJ741" s="3415"/>
      <c r="AK741" s="3415"/>
      <c r="AL741" s="3414"/>
      <c r="AM741" s="3415"/>
      <c r="AN741" s="3415"/>
      <c r="AO741" s="3415"/>
      <c r="AP741" s="3415"/>
      <c r="AQ741" s="3415"/>
      <c r="AR741" s="3415"/>
      <c r="AS741" s="3416"/>
      <c r="AT741" s="3414"/>
      <c r="AU741" s="3415"/>
      <c r="AV741" s="3415"/>
      <c r="AW741" s="3415"/>
      <c r="AX741" s="3415"/>
      <c r="AY741" s="3415"/>
      <c r="AZ741" s="3415"/>
      <c r="BA741" s="3416"/>
      <c r="BB741" s="3414"/>
      <c r="BC741" s="3415"/>
      <c r="BD741" s="3415"/>
      <c r="BE741" s="3415"/>
      <c r="BF741" s="3415"/>
      <c r="BG741" s="3415"/>
      <c r="BH741" s="3415"/>
      <c r="BI741" s="3416"/>
      <c r="BJ741" s="3414"/>
      <c r="BK741" s="3415"/>
      <c r="BL741" s="3415"/>
      <c r="BM741" s="3415"/>
      <c r="BN741" s="3415"/>
      <c r="BO741" s="3415"/>
      <c r="BP741" s="3415"/>
      <c r="BQ741" s="3416"/>
      <c r="BR741" s="3414"/>
      <c r="BS741" s="3415"/>
      <c r="BT741" s="3415"/>
      <c r="BU741" s="3415"/>
      <c r="BV741" s="3415"/>
      <c r="BW741" s="3415"/>
      <c r="BX741" s="3415"/>
      <c r="BY741" s="3416"/>
      <c r="BZ741" s="3414"/>
      <c r="CA741" s="3415"/>
      <c r="CB741" s="3415"/>
      <c r="CC741" s="3415"/>
      <c r="CD741" s="3415"/>
      <c r="CE741" s="3415"/>
      <c r="CF741" s="3415"/>
      <c r="CG741" s="3416"/>
      <c r="CH741" s="3414"/>
      <c r="CI741" s="3415"/>
      <c r="CJ741" s="3415"/>
      <c r="CK741" s="3415"/>
      <c r="CL741" s="3415"/>
      <c r="CM741" s="3415"/>
      <c r="CN741" s="3415"/>
      <c r="CO741" s="3416"/>
      <c r="CP741" s="3414"/>
      <c r="CQ741" s="3415"/>
      <c r="CR741" s="3415"/>
      <c r="CS741" s="3415"/>
      <c r="CT741" s="3415"/>
      <c r="CU741" s="3415"/>
      <c r="CV741" s="3415"/>
      <c r="CW741" s="3416"/>
      <c r="CX741" s="3414"/>
      <c r="CY741" s="3415"/>
      <c r="CZ741" s="3415"/>
      <c r="DA741" s="3415"/>
      <c r="DB741" s="3415"/>
      <c r="DC741" s="3415"/>
      <c r="DD741" s="3415"/>
      <c r="DE741" s="3416"/>
      <c r="DF741" s="3416"/>
      <c r="DG741" s="3907" t="s">
        <v>722</v>
      </c>
      <c r="DH741" s="3656"/>
      <c r="DI741" s="3908"/>
      <c r="DJ741" s="3908" t="str">
        <f>IF(T741="","",T741)</f>
        <v>Наименование системы теплоснабжения </v>
      </c>
      <c r="DK741" s="3908"/>
      <c r="DL741" s="3908"/>
    </row>
    <row s="22139" customFormat="1" customHeight="1" ht="21">
      <c r="A742" s="3896"/>
      <c r="B742" s="3896"/>
      <c r="C742" s="3896"/>
      <c r="D742" s="3896" t="s">
        <v>434</v>
      </c>
      <c r="E742" s="3897"/>
      <c r="F742" s="3897" t="s">
        <v>117</v>
      </c>
      <c r="G742" s="3897"/>
      <c r="H742" s="3898">
        <v>1</v>
      </c>
      <c r="I742" s="3896"/>
      <c r="J742" s="3896"/>
      <c r="K742" s="3896"/>
      <c r="L742" s="3899"/>
      <c r="M742" s="3900"/>
      <c r="N742" s="3900"/>
      <c r="O742" s="3900"/>
      <c r="P742" s="3901"/>
      <c r="Q742" s="3902"/>
      <c r="R742" s="3903"/>
      <c r="S742" s="3904" t="str">
        <f>INDEX(PT_DIFFERENTIATION_NUM_IST_TE,MATCH(D742,PT_DIFFERENTIATION_IST_TE_ID,0))</f>
        <v>3.6.1.1</v>
      </c>
      <c r="T742" s="3905" t="s">
        <v>723</v>
      </c>
      <c r="U742" s="3906"/>
      <c r="V742" s="3414"/>
      <c r="W742" s="3415"/>
      <c r="X742" s="3415"/>
      <c r="Y742" s="3415"/>
      <c r="Z742" s="3415"/>
      <c r="AA742" s="3415"/>
      <c r="AB742" s="3415"/>
      <c r="AC742" s="3416"/>
      <c r="AD742" s="3414" t="str">
        <f>INDEX(PT_DIFFERENTIATION_IST_TE,MATCH(D742,PT_DIFFERENTIATION_IST_TE_ID,0))</f>
        <v>пгт Кильдинстрой</v>
      </c>
      <c r="AE742" s="3415"/>
      <c r="AF742" s="3415"/>
      <c r="AG742" s="3415"/>
      <c r="AH742" s="3415"/>
      <c r="AI742" s="3415"/>
      <c r="AJ742" s="3415"/>
      <c r="AK742" s="3415"/>
      <c r="AL742" s="3414"/>
      <c r="AM742" s="3415"/>
      <c r="AN742" s="3415"/>
      <c r="AO742" s="3415"/>
      <c r="AP742" s="3415"/>
      <c r="AQ742" s="3415"/>
      <c r="AR742" s="3415"/>
      <c r="AS742" s="3416"/>
      <c r="AT742" s="3414"/>
      <c r="AU742" s="3415"/>
      <c r="AV742" s="3415"/>
      <c r="AW742" s="3415"/>
      <c r="AX742" s="3415"/>
      <c r="AY742" s="3415"/>
      <c r="AZ742" s="3415"/>
      <c r="BA742" s="3416"/>
      <c r="BB742" s="3414"/>
      <c r="BC742" s="3415"/>
      <c r="BD742" s="3415"/>
      <c r="BE742" s="3415"/>
      <c r="BF742" s="3415"/>
      <c r="BG742" s="3415"/>
      <c r="BH742" s="3415"/>
      <c r="BI742" s="3416"/>
      <c r="BJ742" s="3414"/>
      <c r="BK742" s="3415"/>
      <c r="BL742" s="3415"/>
      <c r="BM742" s="3415"/>
      <c r="BN742" s="3415"/>
      <c r="BO742" s="3415"/>
      <c r="BP742" s="3415"/>
      <c r="BQ742" s="3416"/>
      <c r="BR742" s="3414"/>
      <c r="BS742" s="3415"/>
      <c r="BT742" s="3415"/>
      <c r="BU742" s="3415"/>
      <c r="BV742" s="3415"/>
      <c r="BW742" s="3415"/>
      <c r="BX742" s="3415"/>
      <c r="BY742" s="3416"/>
      <c r="BZ742" s="3414"/>
      <c r="CA742" s="3415"/>
      <c r="CB742" s="3415"/>
      <c r="CC742" s="3415"/>
      <c r="CD742" s="3415"/>
      <c r="CE742" s="3415"/>
      <c r="CF742" s="3415"/>
      <c r="CG742" s="3416"/>
      <c r="CH742" s="3414"/>
      <c r="CI742" s="3415"/>
      <c r="CJ742" s="3415"/>
      <c r="CK742" s="3415"/>
      <c r="CL742" s="3415"/>
      <c r="CM742" s="3415"/>
      <c r="CN742" s="3415"/>
      <c r="CO742" s="3416"/>
      <c r="CP742" s="3414"/>
      <c r="CQ742" s="3415"/>
      <c r="CR742" s="3415"/>
      <c r="CS742" s="3415"/>
      <c r="CT742" s="3415"/>
      <c r="CU742" s="3415"/>
      <c r="CV742" s="3415"/>
      <c r="CW742" s="3416"/>
      <c r="CX742" s="3414"/>
      <c r="CY742" s="3415"/>
      <c r="CZ742" s="3415"/>
      <c r="DA742" s="3415"/>
      <c r="DB742" s="3415"/>
      <c r="DC742" s="3415"/>
      <c r="DD742" s="3415"/>
      <c r="DE742" s="3416"/>
      <c r="DF742" s="3416"/>
      <c r="DG742" s="3907" t="s">
        <v>724</v>
      </c>
      <c r="DH742" s="3656"/>
      <c r="DI742" s="3908"/>
      <c r="DJ742" s="3908" t="str">
        <f>IF(T742="","",T742)</f>
        <v>Источник тепловой энергии  </v>
      </c>
      <c r="DK742" s="3908"/>
      <c r="DL742" s="3908"/>
    </row>
    <row s="22140" customFormat="1" customHeight="1" ht="47.25">
      <c r="A743" s="3896"/>
      <c r="B743" s="3896"/>
      <c r="C743" s="3896"/>
      <c r="D743" s="3896"/>
      <c r="E743" s="3897"/>
      <c r="F743" s="3897" t="s">
        <v>117</v>
      </c>
      <c r="G743" s="3897"/>
      <c r="H743" s="3897"/>
      <c r="I743" s="3910" t="str">
        <f>S742&amp;".1"</f>
        <v>3.6.1.1.1</v>
      </c>
      <c r="J743" s="3896"/>
      <c r="K743" s="3896"/>
      <c r="L743" s="3899" t="s">
        <v>725</v>
      </c>
      <c r="M743" s="3647"/>
      <c r="N743" s="3911"/>
      <c r="O743" s="3911"/>
      <c r="P743" s="3912">
        <v>1</v>
      </c>
      <c r="Q743" s="3912"/>
      <c r="R743" s="3913"/>
      <c r="S743" s="3904" t="str">
        <f>$I743</f>
        <v>3.6.1.1.1</v>
      </c>
      <c r="T743" s="3914" t="s">
        <v>726</v>
      </c>
      <c r="U743" s="3906"/>
      <c r="V743" s="3419"/>
      <c r="W743" s="3420"/>
      <c r="X743" s="3420"/>
      <c r="Y743" s="3420"/>
      <c r="Z743" s="3420"/>
      <c r="AA743" s="3420"/>
      <c r="AB743" s="3420"/>
      <c r="AC743" s="3421"/>
      <c r="AD743" s="3419" t="s">
        <v>768</v>
      </c>
      <c r="AE743" s="3420"/>
      <c r="AF743" s="3420"/>
      <c r="AG743" s="3420"/>
      <c r="AH743" s="3420"/>
      <c r="AI743" s="3420"/>
      <c r="AJ743" s="3420"/>
      <c r="AK743" s="3420"/>
      <c r="AL743" s="3419"/>
      <c r="AM743" s="3420"/>
      <c r="AN743" s="3420"/>
      <c r="AO743" s="3420"/>
      <c r="AP743" s="3420"/>
      <c r="AQ743" s="3420"/>
      <c r="AR743" s="3420"/>
      <c r="AS743" s="3421"/>
      <c r="AT743" s="3419"/>
      <c r="AU743" s="3420"/>
      <c r="AV743" s="3420"/>
      <c r="AW743" s="3420"/>
      <c r="AX743" s="3420"/>
      <c r="AY743" s="3420"/>
      <c r="AZ743" s="3420"/>
      <c r="BA743" s="3421"/>
      <c r="BB743" s="3419"/>
      <c r="BC743" s="3420"/>
      <c r="BD743" s="3420"/>
      <c r="BE743" s="3420"/>
      <c r="BF743" s="3420"/>
      <c r="BG743" s="3420"/>
      <c r="BH743" s="3420"/>
      <c r="BI743" s="3421"/>
      <c r="BJ743" s="3419"/>
      <c r="BK743" s="3420"/>
      <c r="BL743" s="3420"/>
      <c r="BM743" s="3420"/>
      <c r="BN743" s="3420"/>
      <c r="BO743" s="3420"/>
      <c r="BP743" s="3420"/>
      <c r="BQ743" s="3421"/>
      <c r="BR743" s="3419"/>
      <c r="BS743" s="3420"/>
      <c r="BT743" s="3420"/>
      <c r="BU743" s="3420"/>
      <c r="BV743" s="3420"/>
      <c r="BW743" s="3420"/>
      <c r="BX743" s="3420"/>
      <c r="BY743" s="3421"/>
      <c r="BZ743" s="3419"/>
      <c r="CA743" s="3420"/>
      <c r="CB743" s="3420"/>
      <c r="CC743" s="3420"/>
      <c r="CD743" s="3420"/>
      <c r="CE743" s="3420"/>
      <c r="CF743" s="3420"/>
      <c r="CG743" s="3421"/>
      <c r="CH743" s="3419"/>
      <c r="CI743" s="3420"/>
      <c r="CJ743" s="3420"/>
      <c r="CK743" s="3420"/>
      <c r="CL743" s="3420"/>
      <c r="CM743" s="3420"/>
      <c r="CN743" s="3420"/>
      <c r="CO743" s="3421"/>
      <c r="CP743" s="3419"/>
      <c r="CQ743" s="3420"/>
      <c r="CR743" s="3420"/>
      <c r="CS743" s="3420"/>
      <c r="CT743" s="3420"/>
      <c r="CU743" s="3420"/>
      <c r="CV743" s="3420"/>
      <c r="CW743" s="3421"/>
      <c r="CX743" s="3419"/>
      <c r="CY743" s="3420"/>
      <c r="CZ743" s="3420"/>
      <c r="DA743" s="3420"/>
      <c r="DB743" s="3420"/>
      <c r="DC743" s="3420"/>
      <c r="DD743" s="3420"/>
      <c r="DE743" s="3421"/>
      <c r="DF743" s="3421"/>
      <c r="DG743" s="3907" t="s">
        <v>727</v>
      </c>
      <c r="DH743" s="3656"/>
      <c r="DI743" s="3908"/>
      <c r="DJ743" s="3908" t="str">
        <f>IF(T743="","",T743)</f>
        <v>Схема подключения теплопотребляющей установки к коллектору источника тепловой энергии</v>
      </c>
      <c r="DK743" s="3908"/>
      <c r="DL743" s="3908"/>
    </row>
    <row s="22141" customFormat="1" customHeight="1" ht="21">
      <c r="A744" s="3896"/>
      <c r="B744" s="3896"/>
      <c r="C744" s="3896"/>
      <c r="D744" s="3896"/>
      <c r="E744" s="3897"/>
      <c r="F744" s="3897" t="s">
        <v>117</v>
      </c>
      <c r="G744" s="3897"/>
      <c r="H744" s="3897"/>
      <c r="I744" s="3916"/>
      <c r="J744" s="3910" t="str">
        <f>I743&amp;".1"</f>
        <v>3.6.1.1.1.1</v>
      </c>
      <c r="K744" s="3896"/>
      <c r="L744" s="3899" t="s">
        <v>728</v>
      </c>
      <c r="M744" s="3647"/>
      <c r="N744" s="3647"/>
      <c r="O744" s="3911"/>
      <c r="P744" s="3912"/>
      <c r="Q744" s="3912">
        <v>1</v>
      </c>
      <c r="R744" s="3917"/>
      <c r="S744" s="3904" t="str">
        <f>$J744</f>
        <v>3.6.1.1.1.1</v>
      </c>
      <c r="T744" s="3918" t="s">
        <v>729</v>
      </c>
      <c r="U744" s="3906"/>
      <c r="V744" s="3419"/>
      <c r="W744" s="3420"/>
      <c r="X744" s="3420"/>
      <c r="Y744" s="3420"/>
      <c r="Z744" s="3420"/>
      <c r="AA744" s="3420"/>
      <c r="AB744" s="3420"/>
      <c r="AC744" s="3421"/>
      <c r="AD744" s="3419" t="s">
        <v>769</v>
      </c>
      <c r="AE744" s="3420"/>
      <c r="AF744" s="3420"/>
      <c r="AG744" s="3420"/>
      <c r="AH744" s="3420"/>
      <c r="AI744" s="3420"/>
      <c r="AJ744" s="3420"/>
      <c r="AK744" s="3420"/>
      <c r="AL744" s="3419"/>
      <c r="AM744" s="3420"/>
      <c r="AN744" s="3420"/>
      <c r="AO744" s="3420"/>
      <c r="AP744" s="3420"/>
      <c r="AQ744" s="3420"/>
      <c r="AR744" s="3420"/>
      <c r="AS744" s="3421"/>
      <c r="AT744" s="3419"/>
      <c r="AU744" s="3420"/>
      <c r="AV744" s="3420"/>
      <c r="AW744" s="3420"/>
      <c r="AX744" s="3420"/>
      <c r="AY744" s="3420"/>
      <c r="AZ744" s="3420"/>
      <c r="BA744" s="3421"/>
      <c r="BB744" s="3419"/>
      <c r="BC744" s="3420"/>
      <c r="BD744" s="3420"/>
      <c r="BE744" s="3420"/>
      <c r="BF744" s="3420"/>
      <c r="BG744" s="3420"/>
      <c r="BH744" s="3420"/>
      <c r="BI744" s="3421"/>
      <c r="BJ744" s="3419"/>
      <c r="BK744" s="3420"/>
      <c r="BL744" s="3420"/>
      <c r="BM744" s="3420"/>
      <c r="BN744" s="3420"/>
      <c r="BO744" s="3420"/>
      <c r="BP744" s="3420"/>
      <c r="BQ744" s="3421"/>
      <c r="BR744" s="3419"/>
      <c r="BS744" s="3420"/>
      <c r="BT744" s="3420"/>
      <c r="BU744" s="3420"/>
      <c r="BV744" s="3420"/>
      <c r="BW744" s="3420"/>
      <c r="BX744" s="3420"/>
      <c r="BY744" s="3421"/>
      <c r="BZ744" s="3419"/>
      <c r="CA744" s="3420"/>
      <c r="CB744" s="3420"/>
      <c r="CC744" s="3420"/>
      <c r="CD744" s="3420"/>
      <c r="CE744" s="3420"/>
      <c r="CF744" s="3420"/>
      <c r="CG744" s="3421"/>
      <c r="CH744" s="3419"/>
      <c r="CI744" s="3420"/>
      <c r="CJ744" s="3420"/>
      <c r="CK744" s="3420"/>
      <c r="CL744" s="3420"/>
      <c r="CM744" s="3420"/>
      <c r="CN744" s="3420"/>
      <c r="CO744" s="3421"/>
      <c r="CP744" s="3419"/>
      <c r="CQ744" s="3420"/>
      <c r="CR744" s="3420"/>
      <c r="CS744" s="3420"/>
      <c r="CT744" s="3420"/>
      <c r="CU744" s="3420"/>
      <c r="CV744" s="3420"/>
      <c r="CW744" s="3421"/>
      <c r="CX744" s="3419"/>
      <c r="CY744" s="3420"/>
      <c r="CZ744" s="3420"/>
      <c r="DA744" s="3420"/>
      <c r="DB744" s="3420"/>
      <c r="DC744" s="3420"/>
      <c r="DD744" s="3420"/>
      <c r="DE744" s="3421"/>
      <c r="DF744" s="3421"/>
      <c r="DG744" s="3907" t="s">
        <v>730</v>
      </c>
      <c r="DH744" s="3656"/>
      <c r="DI744" s="3908"/>
      <c r="DJ744" s="3908" t="str">
        <f>IF(T744="","",T744)</f>
        <v>Группа потребителей</v>
      </c>
      <c r="DK744" s="3908"/>
      <c r="DL744" s="3908"/>
    </row>
    <row s="22142" customFormat="1" customHeight="1" ht="21">
      <c r="A745" s="3896"/>
      <c r="B745" s="3896"/>
      <c r="C745" s="3896"/>
      <c r="D745" s="3896"/>
      <c r="E745" s="3897"/>
      <c r="F745" s="3897" t="s">
        <v>117</v>
      </c>
      <c r="G745" s="3897"/>
      <c r="H745" s="3897"/>
      <c r="I745" s="3916"/>
      <c r="J745" s="3916"/>
      <c r="K745" s="3910" t="str">
        <f>J744&amp;".1"</f>
        <v>3.6.1.1.1.1.1</v>
      </c>
      <c r="L745" s="3899" t="s">
        <v>731</v>
      </c>
      <c r="M745" s="3647"/>
      <c r="N745" s="3647"/>
      <c r="O745" s="3647"/>
      <c r="P745" s="3912"/>
      <c r="Q745" s="3912"/>
      <c r="R745" s="3917">
        <v>1</v>
      </c>
      <c r="S745" s="3904" t="str">
        <f>$K745</f>
        <v>3.6.1.1.1.1.1</v>
      </c>
      <c r="T745" s="3920" t="s">
        <v>770</v>
      </c>
      <c r="U745" s="3906"/>
      <c r="V745" s="3422"/>
      <c r="W745" s="3423"/>
      <c r="X745" s="3422"/>
      <c r="Y745" s="3424"/>
      <c r="Z745" s="3425"/>
      <c r="AA745" s="2871" t="s">
        <v>61</v>
      </c>
      <c r="AB745" s="3425"/>
      <c r="AC745" s="2871" t="s">
        <v>61</v>
      </c>
      <c r="AD745" s="3422">
        <v>5493.65</v>
      </c>
      <c r="AE745" s="3423"/>
      <c r="AF745" s="3422"/>
      <c r="AG745" s="3424"/>
      <c r="AH745" s="3425">
        <v>45292</v>
      </c>
      <c r="AI745" s="2871" t="s">
        <v>61</v>
      </c>
      <c r="AJ745" s="3425">
        <v>45473</v>
      </c>
      <c r="AK745" s="2871" t="s">
        <v>61</v>
      </c>
      <c r="AL745" s="3422">
        <v>5493.65</v>
      </c>
      <c r="AM745" s="3423"/>
      <c r="AN745" s="3422"/>
      <c r="AO745" s="3424"/>
      <c r="AP745" s="3425">
        <v>45474</v>
      </c>
      <c r="AQ745" s="2871" t="s">
        <v>61</v>
      </c>
      <c r="AR745" s="3425">
        <v>45657</v>
      </c>
      <c r="AS745" s="2871" t="s">
        <v>61</v>
      </c>
      <c r="AT745" s="3422">
        <v>5407.73</v>
      </c>
      <c r="AU745" s="3423"/>
      <c r="AV745" s="3422"/>
      <c r="AW745" s="3424"/>
      <c r="AX745" s="3425">
        <v>45658</v>
      </c>
      <c r="AY745" s="2871" t="s">
        <v>61</v>
      </c>
      <c r="AZ745" s="3425">
        <v>45838</v>
      </c>
      <c r="BA745" s="2871" t="s">
        <v>61</v>
      </c>
      <c r="BB745" s="3422">
        <v>5407.73</v>
      </c>
      <c r="BC745" s="3423"/>
      <c r="BD745" s="3422"/>
      <c r="BE745" s="3424"/>
      <c r="BF745" s="3425">
        <v>45839</v>
      </c>
      <c r="BG745" s="2871" t="s">
        <v>61</v>
      </c>
      <c r="BH745" s="3425">
        <v>46022</v>
      </c>
      <c r="BI745" s="2871" t="s">
        <v>61</v>
      </c>
      <c r="BJ745" s="3422">
        <v>5407.73</v>
      </c>
      <c r="BK745" s="3423"/>
      <c r="BL745" s="3422"/>
      <c r="BM745" s="3424"/>
      <c r="BN745" s="3425">
        <v>46023</v>
      </c>
      <c r="BO745" s="2871" t="s">
        <v>61</v>
      </c>
      <c r="BP745" s="3425">
        <v>46203</v>
      </c>
      <c r="BQ745" s="2871" t="s">
        <v>61</v>
      </c>
      <c r="BR745" s="3422">
        <v>5693.38</v>
      </c>
      <c r="BS745" s="3423"/>
      <c r="BT745" s="3422"/>
      <c r="BU745" s="3424"/>
      <c r="BV745" s="3425">
        <v>46204</v>
      </c>
      <c r="BW745" s="2871" t="s">
        <v>61</v>
      </c>
      <c r="BX745" s="3425">
        <v>46387</v>
      </c>
      <c r="BY745" s="2871" t="s">
        <v>61</v>
      </c>
      <c r="BZ745" s="3422">
        <v>5674.41</v>
      </c>
      <c r="CA745" s="3423"/>
      <c r="CB745" s="3422"/>
      <c r="CC745" s="3424"/>
      <c r="CD745" s="3425">
        <v>46388</v>
      </c>
      <c r="CE745" s="2871" t="s">
        <v>61</v>
      </c>
      <c r="CF745" s="3425">
        <v>46568</v>
      </c>
      <c r="CG745" s="2871" t="s">
        <v>61</v>
      </c>
      <c r="CH745" s="3422">
        <v>5674.41</v>
      </c>
      <c r="CI745" s="3423"/>
      <c r="CJ745" s="3422"/>
      <c r="CK745" s="3424"/>
      <c r="CL745" s="3425">
        <v>46569</v>
      </c>
      <c r="CM745" s="2871" t="s">
        <v>61</v>
      </c>
      <c r="CN745" s="3425">
        <v>46752</v>
      </c>
      <c r="CO745" s="2871" t="s">
        <v>61</v>
      </c>
      <c r="CP745" s="3422">
        <v>5674.41</v>
      </c>
      <c r="CQ745" s="3423"/>
      <c r="CR745" s="3422"/>
      <c r="CS745" s="3424"/>
      <c r="CT745" s="3425">
        <v>46753</v>
      </c>
      <c r="CU745" s="2871" t="s">
        <v>61</v>
      </c>
      <c r="CV745" s="3425">
        <v>46934</v>
      </c>
      <c r="CW745" s="2871" t="s">
        <v>61</v>
      </c>
      <c r="CX745" s="3422">
        <v>6003.15</v>
      </c>
      <c r="CY745" s="3423"/>
      <c r="CZ745" s="3422"/>
      <c r="DA745" s="3424"/>
      <c r="DB745" s="3425">
        <v>46935</v>
      </c>
      <c r="DC745" s="2871" t="s">
        <v>61</v>
      </c>
      <c r="DD745" s="3425">
        <v>47118</v>
      </c>
      <c r="DE745" s="2871" t="s">
        <v>61</v>
      </c>
      <c r="DF745" s="3423"/>
      <c r="DG745" s="3921" t="s">
        <v>732</v>
      </c>
      <c r="DH745" s="3656">
        <f>STRCHECKDATE(V746:DF746)</f>
      </c>
      <c r="DI745" s="3908"/>
      <c r="DJ745" s="3908" t="str">
        <f>IF(T745="","",T745)</f>
        <v>вода</v>
      </c>
      <c r="DK745" s="3908"/>
      <c r="DL745" s="3908"/>
    </row>
    <row s="22143" customFormat="1" customHeight="1" ht="0.75">
      <c r="A746" s="3896"/>
      <c r="B746" s="3896"/>
      <c r="C746" s="3896"/>
      <c r="D746" s="3896"/>
      <c r="E746" s="3897"/>
      <c r="F746" s="3897" t="s">
        <v>117</v>
      </c>
      <c r="G746" s="3897"/>
      <c r="H746" s="3897"/>
      <c r="I746" s="3916"/>
      <c r="J746" s="3916"/>
      <c r="K746" s="3910"/>
      <c r="L746" s="3899"/>
      <c r="M746" s="3647"/>
      <c r="N746" s="3647"/>
      <c r="O746" s="3647"/>
      <c r="P746" s="3912"/>
      <c r="Q746" s="3912"/>
      <c r="R746" s="3917"/>
      <c r="S746" s="3923"/>
      <c r="T746" s="3906"/>
      <c r="U746" s="3906"/>
      <c r="V746" s="3423"/>
      <c r="W746" s="3423"/>
      <c r="X746" s="3423"/>
      <c r="Y746" s="3427" t="str">
        <f>Z745&amp;"-"&amp;AB745</f>
        <v>-</v>
      </c>
      <c r="Z746" s="3428"/>
      <c r="AA746" s="2871"/>
      <c r="AB746" s="3428"/>
      <c r="AC746" s="2871"/>
      <c r="AD746" s="3423"/>
      <c r="AE746" s="3423"/>
      <c r="AF746" s="3423"/>
      <c r="AG746" s="3427" t="str">
        <f>AH745&amp;"-"&amp;AJ745</f>
        <v>45292-45473</v>
      </c>
      <c r="AH746" s="3428"/>
      <c r="AI746" s="2871"/>
      <c r="AJ746" s="3428"/>
      <c r="AK746" s="2871"/>
      <c r="AL746" s="3423"/>
      <c r="AM746" s="3423"/>
      <c r="AN746" s="3423"/>
      <c r="AO746" s="3427" t="str">
        <f>AP745&amp;"-"&amp;AR745</f>
        <v>45474-45657</v>
      </c>
      <c r="AP746" s="3428"/>
      <c r="AQ746" s="2871"/>
      <c r="AR746" s="3428"/>
      <c r="AS746" s="2871"/>
      <c r="AT746" s="3423"/>
      <c r="AU746" s="3423"/>
      <c r="AV746" s="3423"/>
      <c r="AW746" s="3427" t="str">
        <f>AX745&amp;"-"&amp;AZ745</f>
        <v>45658-45838</v>
      </c>
      <c r="AX746" s="3428"/>
      <c r="AY746" s="2871"/>
      <c r="AZ746" s="3428"/>
      <c r="BA746" s="2871"/>
      <c r="BB746" s="3423"/>
      <c r="BC746" s="3423"/>
      <c r="BD746" s="3423"/>
      <c r="BE746" s="3427" t="str">
        <f>BF745&amp;"-"&amp;BH745</f>
        <v>45839-46022</v>
      </c>
      <c r="BF746" s="3428"/>
      <c r="BG746" s="2871"/>
      <c r="BH746" s="3428"/>
      <c r="BI746" s="2871"/>
      <c r="BJ746" s="3423"/>
      <c r="BK746" s="3423"/>
      <c r="BL746" s="3423"/>
      <c r="BM746" s="3427" t="str">
        <f>BN745&amp;"-"&amp;BP745</f>
        <v>46023-46203</v>
      </c>
      <c r="BN746" s="3428"/>
      <c r="BO746" s="2871"/>
      <c r="BP746" s="3428"/>
      <c r="BQ746" s="2871"/>
      <c r="BR746" s="3423"/>
      <c r="BS746" s="3423"/>
      <c r="BT746" s="3423"/>
      <c r="BU746" s="3427" t="str">
        <f>BV745&amp;"-"&amp;BX745</f>
        <v>46204-46387</v>
      </c>
      <c r="BV746" s="3428"/>
      <c r="BW746" s="2871"/>
      <c r="BX746" s="3428"/>
      <c r="BY746" s="2871"/>
      <c r="BZ746" s="3423"/>
      <c r="CA746" s="3423"/>
      <c r="CB746" s="3423"/>
      <c r="CC746" s="3427" t="str">
        <f>CD745&amp;"-"&amp;CF745</f>
        <v>46388-46568</v>
      </c>
      <c r="CD746" s="3428"/>
      <c r="CE746" s="2871"/>
      <c r="CF746" s="3428"/>
      <c r="CG746" s="2871"/>
      <c r="CH746" s="3423"/>
      <c r="CI746" s="3423"/>
      <c r="CJ746" s="3423"/>
      <c r="CK746" s="3427" t="str">
        <f>CL745&amp;"-"&amp;CN745</f>
        <v>46569-46752</v>
      </c>
      <c r="CL746" s="3428"/>
      <c r="CM746" s="2871"/>
      <c r="CN746" s="3428"/>
      <c r="CO746" s="2871"/>
      <c r="CP746" s="3423"/>
      <c r="CQ746" s="3423"/>
      <c r="CR746" s="3423"/>
      <c r="CS746" s="3427" t="str">
        <f>CT745&amp;"-"&amp;CV745</f>
        <v>46753-46934</v>
      </c>
      <c r="CT746" s="3428"/>
      <c r="CU746" s="2871"/>
      <c r="CV746" s="3428"/>
      <c r="CW746" s="2871"/>
      <c r="CX746" s="3423"/>
      <c r="CY746" s="3423"/>
      <c r="CZ746" s="3423"/>
      <c r="DA746" s="3427" t="str">
        <f>DB745&amp;"-"&amp;DD745</f>
        <v>46935-47118</v>
      </c>
      <c r="DB746" s="3428"/>
      <c r="DC746" s="2871"/>
      <c r="DD746" s="3428"/>
      <c r="DE746" s="2871"/>
      <c r="DF746" s="3423"/>
      <c r="DG746" s="3924"/>
      <c r="DH746" s="3656"/>
      <c r="DI746" s="3908"/>
      <c r="DJ746" s="3908" t="str">
        <f>IF(T746="","",T746)</f>
        <v/>
      </c>
      <c r="DK746" s="3908"/>
      <c r="DL746" s="3908"/>
    </row>
    <row s="22144" customFormat="1" customHeight="1" ht="15">
      <c r="A747" s="3896"/>
      <c r="B747" s="3896"/>
      <c r="C747" s="3896"/>
      <c r="D747" s="3896"/>
      <c r="E747" s="3897"/>
      <c r="F747" s="3897" t="s">
        <v>117</v>
      </c>
      <c r="G747" s="3897"/>
      <c r="H747" s="3897"/>
      <c r="I747" s="3916"/>
      <c r="J747" s="3910"/>
      <c r="K747" s="3896"/>
      <c r="L747" s="3899"/>
      <c r="M747" s="3647"/>
      <c r="N747" s="3647"/>
      <c r="O747" s="3911"/>
      <c r="P747" s="3912"/>
      <c r="Q747" s="3912"/>
      <c r="R747" s="3913"/>
      <c r="S747" s="22145"/>
      <c r="T747" s="22146" t="s">
        <v>733</v>
      </c>
      <c r="U747" s="22147"/>
      <c r="V747" s="22148"/>
      <c r="W747" s="22149"/>
      <c r="X747" s="22150"/>
      <c r="Y747" s="22151"/>
      <c r="Z747" s="22152"/>
      <c r="AA747" s="22153"/>
      <c r="AB747" s="22154"/>
      <c r="AC747" s="22155"/>
      <c r="AD747" s="22156"/>
      <c r="AE747" s="22157"/>
      <c r="AF747" s="22158"/>
      <c r="AG747" s="22159"/>
      <c r="AH747" s="22160"/>
      <c r="AI747" s="22161"/>
      <c r="AJ747" s="22162"/>
      <c r="AK747" s="22163"/>
      <c r="AL747" s="22164"/>
      <c r="AM747" s="22165"/>
      <c r="AN747" s="22166"/>
      <c r="AO747" s="22167"/>
      <c r="AP747" s="22168"/>
      <c r="AQ747" s="22169"/>
      <c r="AR747" s="22170"/>
      <c r="AS747" s="22171"/>
      <c r="AT747" s="22172"/>
      <c r="AU747" s="22173"/>
      <c r="AV747" s="22174"/>
      <c r="AW747" s="22175"/>
      <c r="AX747" s="22176"/>
      <c r="AY747" s="22177"/>
      <c r="AZ747" s="22178"/>
      <c r="BA747" s="22179"/>
      <c r="BB747" s="22180"/>
      <c r="BC747" s="22181"/>
      <c r="BD747" s="22182"/>
      <c r="BE747" s="22183"/>
      <c r="BF747" s="22184"/>
      <c r="BG747" s="22185"/>
      <c r="BH747" s="22186"/>
      <c r="BI747" s="22187"/>
      <c r="BJ747" s="22188"/>
      <c r="BK747" s="22189"/>
      <c r="BL747" s="22190"/>
      <c r="BM747" s="22191"/>
      <c r="BN747" s="22192"/>
      <c r="BO747" s="22193"/>
      <c r="BP747" s="22194"/>
      <c r="BQ747" s="22195"/>
      <c r="BR747" s="22196"/>
      <c r="BS747" s="22197"/>
      <c r="BT747" s="22198"/>
      <c r="BU747" s="22199"/>
      <c r="BV747" s="22200"/>
      <c r="BW747" s="22201"/>
      <c r="BX747" s="22202"/>
      <c r="BY747" s="22203"/>
      <c r="BZ747" s="22204"/>
      <c r="CA747" s="22205"/>
      <c r="CB747" s="22206"/>
      <c r="CC747" s="22207"/>
      <c r="CD747" s="22208"/>
      <c r="CE747" s="22209"/>
      <c r="CF747" s="22210"/>
      <c r="CG747" s="22211"/>
      <c r="CH747" s="22212"/>
      <c r="CI747" s="22213"/>
      <c r="CJ747" s="22214"/>
      <c r="CK747" s="22215"/>
      <c r="CL747" s="22216"/>
      <c r="CM747" s="22217"/>
      <c r="CN747" s="22218"/>
      <c r="CO747" s="22219"/>
      <c r="CP747" s="22220"/>
      <c r="CQ747" s="22221"/>
      <c r="CR747" s="22222"/>
      <c r="CS747" s="22223"/>
      <c r="CT747" s="22224"/>
      <c r="CU747" s="22225"/>
      <c r="CV747" s="22226"/>
      <c r="CW747" s="22227"/>
      <c r="CX747" s="22228"/>
      <c r="CY747" s="22229"/>
      <c r="CZ747" s="22230"/>
      <c r="DA747" s="22231"/>
      <c r="DB747" s="22232"/>
      <c r="DC747" s="22233"/>
      <c r="DD747" s="22234"/>
      <c r="DE747" s="22235"/>
      <c r="DF747" s="22236"/>
      <c r="DG747" s="4018"/>
      <c r="DH747" s="3656"/>
      <c r="DI747" s="3908"/>
      <c r="DJ747" s="3908" t="str">
        <f>IF(T747="","",T747)</f>
        <v>Добавить вид теплоносителя (параметры теплоносителя)</v>
      </c>
      <c r="DK747" s="3908"/>
      <c r="DL747" s="3908"/>
    </row>
    <row s="22237" customFormat="1" customHeight="1" ht="15">
      <c r="A748" s="3896"/>
      <c r="B748" s="3896"/>
      <c r="C748" s="3896"/>
      <c r="D748" s="3896"/>
      <c r="E748" s="3897"/>
      <c r="F748" s="3897" t="s">
        <v>117</v>
      </c>
      <c r="G748" s="3897"/>
      <c r="H748" s="3897"/>
      <c r="I748" s="3910"/>
      <c r="J748" s="3896"/>
      <c r="K748" s="3896"/>
      <c r="L748" s="3899"/>
      <c r="M748" s="3647"/>
      <c r="N748" s="3911"/>
      <c r="O748" s="3911"/>
      <c r="P748" s="3912"/>
      <c r="Q748" s="3912"/>
      <c r="R748" s="3913"/>
      <c r="S748" s="22238"/>
      <c r="T748" s="22239" t="s">
        <v>734</v>
      </c>
      <c r="U748" s="22240"/>
      <c r="V748" s="22241"/>
      <c r="W748" s="22242"/>
      <c r="X748" s="22243"/>
      <c r="Y748" s="22244"/>
      <c r="Z748" s="22245"/>
      <c r="AA748" s="22246"/>
      <c r="AB748" s="22247"/>
      <c r="AC748" s="22248"/>
      <c r="AD748" s="22249"/>
      <c r="AE748" s="22250"/>
      <c r="AF748" s="22251"/>
      <c r="AG748" s="22252"/>
      <c r="AH748" s="22253"/>
      <c r="AI748" s="22254"/>
      <c r="AJ748" s="22255"/>
      <c r="AK748" s="22256"/>
      <c r="AL748" s="22257"/>
      <c r="AM748" s="22258"/>
      <c r="AN748" s="22259"/>
      <c r="AO748" s="22260"/>
      <c r="AP748" s="22261"/>
      <c r="AQ748" s="22262"/>
      <c r="AR748" s="22263"/>
      <c r="AS748" s="22264"/>
      <c r="AT748" s="22265"/>
      <c r="AU748" s="22266"/>
      <c r="AV748" s="22267"/>
      <c r="AW748" s="22268"/>
      <c r="AX748" s="22269"/>
      <c r="AY748" s="22270"/>
      <c r="AZ748" s="22271"/>
      <c r="BA748" s="22272"/>
      <c r="BB748" s="22273"/>
      <c r="BC748" s="22274"/>
      <c r="BD748" s="22275"/>
      <c r="BE748" s="22276"/>
      <c r="BF748" s="22277"/>
      <c r="BG748" s="22278"/>
      <c r="BH748" s="22279"/>
      <c r="BI748" s="22280"/>
      <c r="BJ748" s="22281"/>
      <c r="BK748" s="22282"/>
      <c r="BL748" s="22283"/>
      <c r="BM748" s="22284"/>
      <c r="BN748" s="22285"/>
      <c r="BO748" s="22286"/>
      <c r="BP748" s="22287"/>
      <c r="BQ748" s="22288"/>
      <c r="BR748" s="22289"/>
      <c r="BS748" s="22290"/>
      <c r="BT748" s="22291"/>
      <c r="BU748" s="22292"/>
      <c r="BV748" s="22293"/>
      <c r="BW748" s="22294"/>
      <c r="BX748" s="22295"/>
      <c r="BY748" s="22296"/>
      <c r="BZ748" s="22297"/>
      <c r="CA748" s="22298"/>
      <c r="CB748" s="22299"/>
      <c r="CC748" s="22300"/>
      <c r="CD748" s="22301"/>
      <c r="CE748" s="22302"/>
      <c r="CF748" s="22303"/>
      <c r="CG748" s="22304"/>
      <c r="CH748" s="22305"/>
      <c r="CI748" s="22306"/>
      <c r="CJ748" s="22307"/>
      <c r="CK748" s="22308"/>
      <c r="CL748" s="22309"/>
      <c r="CM748" s="22310"/>
      <c r="CN748" s="22311"/>
      <c r="CO748" s="22312"/>
      <c r="CP748" s="22313"/>
      <c r="CQ748" s="22314"/>
      <c r="CR748" s="22315"/>
      <c r="CS748" s="22316"/>
      <c r="CT748" s="22317"/>
      <c r="CU748" s="22318"/>
      <c r="CV748" s="22319"/>
      <c r="CW748" s="22320"/>
      <c r="CX748" s="22321"/>
      <c r="CY748" s="22322"/>
      <c r="CZ748" s="22323"/>
      <c r="DA748" s="22324"/>
      <c r="DB748" s="22325"/>
      <c r="DC748" s="22326"/>
      <c r="DD748" s="22327"/>
      <c r="DE748" s="22328"/>
      <c r="DF748" s="22329"/>
      <c r="DG748" s="22330"/>
      <c r="DH748" s="3656"/>
      <c r="DI748" s="3908"/>
      <c r="DJ748" s="3908" t="str">
        <f>IF(T748="","",T748)</f>
        <v>Добавить группу потребителей</v>
      </c>
      <c r="DK748" s="3908"/>
      <c r="DL748" s="3908"/>
    </row>
    <row s="22331" customFormat="1" customHeight="1" ht="14.25">
      <c r="A749" s="3896"/>
      <c r="B749" s="3896"/>
      <c r="C749" s="3896"/>
      <c r="D749" s="3896"/>
      <c r="E749" s="3897"/>
      <c r="F749" s="3897" t="s">
        <v>117</v>
      </c>
      <c r="G749" s="3897"/>
      <c r="H749" s="3898"/>
      <c r="I749" s="3896"/>
      <c r="J749" s="3896"/>
      <c r="K749" s="3896"/>
      <c r="L749" s="3899"/>
      <c r="M749" s="3900"/>
      <c r="N749" s="3900"/>
      <c r="O749" s="3647"/>
      <c r="P749" s="4114"/>
      <c r="Q749" s="4115"/>
      <c r="R749" s="4116"/>
      <c r="S749" s="22332"/>
      <c r="T749" s="22333" t="s">
        <v>735</v>
      </c>
      <c r="U749" s="22334"/>
      <c r="V749" s="22335"/>
      <c r="W749" s="22336"/>
      <c r="X749" s="22337"/>
      <c r="Y749" s="22338"/>
      <c r="Z749" s="22339"/>
      <c r="AA749" s="22340"/>
      <c r="AB749" s="22341"/>
      <c r="AC749" s="22342"/>
      <c r="AD749" s="22343"/>
      <c r="AE749" s="22344"/>
      <c r="AF749" s="22345"/>
      <c r="AG749" s="22346"/>
      <c r="AH749" s="22347"/>
      <c r="AI749" s="22348"/>
      <c r="AJ749" s="22349"/>
      <c r="AK749" s="22350"/>
      <c r="AL749" s="22351"/>
      <c r="AM749" s="22352"/>
      <c r="AN749" s="22353"/>
      <c r="AO749" s="22354"/>
      <c r="AP749" s="22355"/>
      <c r="AQ749" s="22356"/>
      <c r="AR749" s="22357"/>
      <c r="AS749" s="22358"/>
      <c r="AT749" s="22359"/>
      <c r="AU749" s="22360"/>
      <c r="AV749" s="22361"/>
      <c r="AW749" s="22362"/>
      <c r="AX749" s="22363"/>
      <c r="AY749" s="22364"/>
      <c r="AZ749" s="22365"/>
      <c r="BA749" s="22366"/>
      <c r="BB749" s="22367"/>
      <c r="BC749" s="22368"/>
      <c r="BD749" s="22369"/>
      <c r="BE749" s="22370"/>
      <c r="BF749" s="22371"/>
      <c r="BG749" s="22372"/>
      <c r="BH749" s="22373"/>
      <c r="BI749" s="22374"/>
      <c r="BJ749" s="22375"/>
      <c r="BK749" s="22376"/>
      <c r="BL749" s="22377"/>
      <c r="BM749" s="22378"/>
      <c r="BN749" s="22379"/>
      <c r="BO749" s="22380"/>
      <c r="BP749" s="22381"/>
      <c r="BQ749" s="22382"/>
      <c r="BR749" s="22383"/>
      <c r="BS749" s="22384"/>
      <c r="BT749" s="22385"/>
      <c r="BU749" s="22386"/>
      <c r="BV749" s="22387"/>
      <c r="BW749" s="22388"/>
      <c r="BX749" s="22389"/>
      <c r="BY749" s="22390"/>
      <c r="BZ749" s="22391"/>
      <c r="CA749" s="22392"/>
      <c r="CB749" s="22393"/>
      <c r="CC749" s="22394"/>
      <c r="CD749" s="22395"/>
      <c r="CE749" s="22396"/>
      <c r="CF749" s="22397"/>
      <c r="CG749" s="22398"/>
      <c r="CH749" s="22399"/>
      <c r="CI749" s="22400"/>
      <c r="CJ749" s="22401"/>
      <c r="CK749" s="22402"/>
      <c r="CL749" s="22403"/>
      <c r="CM749" s="22404"/>
      <c r="CN749" s="22405"/>
      <c r="CO749" s="22406"/>
      <c r="CP749" s="22407"/>
      <c r="CQ749" s="22408"/>
      <c r="CR749" s="22409"/>
      <c r="CS749" s="22410"/>
      <c r="CT749" s="22411"/>
      <c r="CU749" s="22412"/>
      <c r="CV749" s="22413"/>
      <c r="CW749" s="22414"/>
      <c r="CX749" s="22415"/>
      <c r="CY749" s="22416"/>
      <c r="CZ749" s="22417"/>
      <c r="DA749" s="22418"/>
      <c r="DB749" s="22419"/>
      <c r="DC749" s="22420"/>
      <c r="DD749" s="22421"/>
      <c r="DE749" s="22422"/>
      <c r="DF749" s="22423"/>
      <c r="DG749" s="22424"/>
      <c r="DH749" s="3656"/>
      <c r="DI749" s="3908"/>
      <c r="DJ749" s="3908" t="str">
        <f>IF(T749="","",T749)</f>
        <v>Добавить схему подключения</v>
      </c>
      <c r="DK749" s="3908"/>
      <c r="DL749" s="3908"/>
    </row>
    <row s="22425" customFormat="1" customHeight="1" ht="21">
      <c r="A750" s="3896"/>
      <c r="B750" s="3896"/>
      <c r="C750" s="3896"/>
      <c r="D750" s="3896" t="s">
        <v>435</v>
      </c>
      <c r="E750" s="3897"/>
      <c r="F750" s="3897"/>
      <c r="G750" s="3897"/>
      <c r="H750" s="3898" t="s">
        <v>102</v>
      </c>
      <c r="I750" s="3896"/>
      <c r="J750" s="3896"/>
      <c r="K750" s="3896"/>
      <c r="L750" s="3899"/>
      <c r="M750" s="3900"/>
      <c r="N750" s="3900"/>
      <c r="O750" s="3900"/>
      <c r="P750" s="3901"/>
      <c r="Q750" s="3902"/>
      <c r="R750" s="3903"/>
      <c r="S750" s="3904" t="str">
        <f>INDEX(PT_DIFFERENTIATION_NUM_IST_TE,MATCH(D750,PT_DIFFERENTIATION_IST_TE_ID,0))</f>
        <v>3.6.1.2</v>
      </c>
      <c r="T750" s="3905" t="s">
        <v>723</v>
      </c>
      <c r="U750" s="3906"/>
      <c r="V750" s="3414"/>
      <c r="W750" s="3415"/>
      <c r="X750" s="3415"/>
      <c r="Y750" s="3415"/>
      <c r="Z750" s="3415"/>
      <c r="AA750" s="3415"/>
      <c r="AB750" s="3415"/>
      <c r="AC750" s="3416"/>
      <c r="AD750" s="3414" t="str">
        <f>INDEX(PT_DIFFERENTIATION_IST_TE,MATCH(D750,PT_DIFFERENTIATION_IST_TE_ID,0))</f>
        <v>нп Шонгуй</v>
      </c>
      <c r="AE750" s="3415"/>
      <c r="AF750" s="3415"/>
      <c r="AG750" s="3415"/>
      <c r="AH750" s="3415"/>
      <c r="AI750" s="3415"/>
      <c r="AJ750" s="3415"/>
      <c r="AK750" s="3415"/>
      <c r="AL750" s="3414"/>
      <c r="AM750" s="3415"/>
      <c r="AN750" s="3415"/>
      <c r="AO750" s="3415"/>
      <c r="AP750" s="3415"/>
      <c r="AQ750" s="3415"/>
      <c r="AR750" s="3415"/>
      <c r="AS750" s="3416"/>
      <c r="AT750" s="3414"/>
      <c r="AU750" s="3415"/>
      <c r="AV750" s="3415"/>
      <c r="AW750" s="3415"/>
      <c r="AX750" s="3415"/>
      <c r="AY750" s="3415"/>
      <c r="AZ750" s="3415"/>
      <c r="BA750" s="3416"/>
      <c r="BB750" s="3414"/>
      <c r="BC750" s="3415"/>
      <c r="BD750" s="3415"/>
      <c r="BE750" s="3415"/>
      <c r="BF750" s="3415"/>
      <c r="BG750" s="3415"/>
      <c r="BH750" s="3415"/>
      <c r="BI750" s="3416"/>
      <c r="BJ750" s="3414"/>
      <c r="BK750" s="3415"/>
      <c r="BL750" s="3415"/>
      <c r="BM750" s="3415"/>
      <c r="BN750" s="3415"/>
      <c r="BO750" s="3415"/>
      <c r="BP750" s="3415"/>
      <c r="BQ750" s="3416"/>
      <c r="BR750" s="3414"/>
      <c r="BS750" s="3415"/>
      <c r="BT750" s="3415"/>
      <c r="BU750" s="3415"/>
      <c r="BV750" s="3415"/>
      <c r="BW750" s="3415"/>
      <c r="BX750" s="3415"/>
      <c r="BY750" s="3416"/>
      <c r="BZ750" s="3414"/>
      <c r="CA750" s="3415"/>
      <c r="CB750" s="3415"/>
      <c r="CC750" s="3415"/>
      <c r="CD750" s="3415"/>
      <c r="CE750" s="3415"/>
      <c r="CF750" s="3415"/>
      <c r="CG750" s="3416"/>
      <c r="CH750" s="3414"/>
      <c r="CI750" s="3415"/>
      <c r="CJ750" s="3415"/>
      <c r="CK750" s="3415"/>
      <c r="CL750" s="3415"/>
      <c r="CM750" s="3415"/>
      <c r="CN750" s="3415"/>
      <c r="CO750" s="3416"/>
      <c r="CP750" s="3414"/>
      <c r="CQ750" s="3415"/>
      <c r="CR750" s="3415"/>
      <c r="CS750" s="3415"/>
      <c r="CT750" s="3415"/>
      <c r="CU750" s="3415"/>
      <c r="CV750" s="3415"/>
      <c r="CW750" s="3416"/>
      <c r="CX750" s="3414"/>
      <c r="CY750" s="3415"/>
      <c r="CZ750" s="3415"/>
      <c r="DA750" s="3415"/>
      <c r="DB750" s="3415"/>
      <c r="DC750" s="3415"/>
      <c r="DD750" s="3415"/>
      <c r="DE750" s="3416"/>
      <c r="DF750" s="3416"/>
      <c r="DG750" s="3907" t="s">
        <v>724</v>
      </c>
      <c r="DH750" s="3656"/>
      <c r="DI750" s="3908"/>
      <c r="DJ750" s="3908" t="str">
        <f>IF(T750="","",T750)</f>
        <v>Источник тепловой энергии  </v>
      </c>
      <c r="DK750" s="3908"/>
      <c r="DL750" s="3908"/>
    </row>
    <row s="22426" customFormat="1" customHeight="1" ht="47.25">
      <c r="A751" s="3896"/>
      <c r="B751" s="3896"/>
      <c r="C751" s="3896"/>
      <c r="D751" s="3896"/>
      <c r="E751" s="3897"/>
      <c r="F751" s="3897"/>
      <c r="G751" s="3897"/>
      <c r="H751" s="3897">
        <v>1</v>
      </c>
      <c r="I751" s="3910" t="str">
        <f>S750&amp;".1"</f>
        <v>3.6.1.2.1</v>
      </c>
      <c r="J751" s="3896"/>
      <c r="K751" s="3896"/>
      <c r="L751" s="3899" t="s">
        <v>725</v>
      </c>
      <c r="M751" s="3647"/>
      <c r="N751" s="3911"/>
      <c r="O751" s="3911"/>
      <c r="P751" s="3912">
        <v>1</v>
      </c>
      <c r="Q751" s="3912"/>
      <c r="R751" s="3913"/>
      <c r="S751" s="3904" t="str">
        <f>$I751</f>
        <v>3.6.1.2.1</v>
      </c>
      <c r="T751" s="3914" t="s">
        <v>726</v>
      </c>
      <c r="U751" s="3906"/>
      <c r="V751" s="3419"/>
      <c r="W751" s="3420"/>
      <c r="X751" s="3420"/>
      <c r="Y751" s="3420"/>
      <c r="Z751" s="3420"/>
      <c r="AA751" s="3420"/>
      <c r="AB751" s="3420"/>
      <c r="AC751" s="3421"/>
      <c r="AD751" s="3419" t="s">
        <v>768</v>
      </c>
      <c r="AE751" s="3420"/>
      <c r="AF751" s="3420"/>
      <c r="AG751" s="3420"/>
      <c r="AH751" s="3420"/>
      <c r="AI751" s="3420"/>
      <c r="AJ751" s="3420"/>
      <c r="AK751" s="3420"/>
      <c r="AL751" s="3419"/>
      <c r="AM751" s="3420"/>
      <c r="AN751" s="3420"/>
      <c r="AO751" s="3420"/>
      <c r="AP751" s="3420"/>
      <c r="AQ751" s="3420"/>
      <c r="AR751" s="3420"/>
      <c r="AS751" s="3421"/>
      <c r="AT751" s="3419"/>
      <c r="AU751" s="3420"/>
      <c r="AV751" s="3420"/>
      <c r="AW751" s="3420"/>
      <c r="AX751" s="3420"/>
      <c r="AY751" s="3420"/>
      <c r="AZ751" s="3420"/>
      <c r="BA751" s="3421"/>
      <c r="BB751" s="3419"/>
      <c r="BC751" s="3420"/>
      <c r="BD751" s="3420"/>
      <c r="BE751" s="3420"/>
      <c r="BF751" s="3420"/>
      <c r="BG751" s="3420"/>
      <c r="BH751" s="3420"/>
      <c r="BI751" s="3421"/>
      <c r="BJ751" s="3419"/>
      <c r="BK751" s="3420"/>
      <c r="BL751" s="3420"/>
      <c r="BM751" s="3420"/>
      <c r="BN751" s="3420"/>
      <c r="BO751" s="3420"/>
      <c r="BP751" s="3420"/>
      <c r="BQ751" s="3421"/>
      <c r="BR751" s="3419"/>
      <c r="BS751" s="3420"/>
      <c r="BT751" s="3420"/>
      <c r="BU751" s="3420"/>
      <c r="BV751" s="3420"/>
      <c r="BW751" s="3420"/>
      <c r="BX751" s="3420"/>
      <c r="BY751" s="3421"/>
      <c r="BZ751" s="3419"/>
      <c r="CA751" s="3420"/>
      <c r="CB751" s="3420"/>
      <c r="CC751" s="3420"/>
      <c r="CD751" s="3420"/>
      <c r="CE751" s="3420"/>
      <c r="CF751" s="3420"/>
      <c r="CG751" s="3421"/>
      <c r="CH751" s="3419"/>
      <c r="CI751" s="3420"/>
      <c r="CJ751" s="3420"/>
      <c r="CK751" s="3420"/>
      <c r="CL751" s="3420"/>
      <c r="CM751" s="3420"/>
      <c r="CN751" s="3420"/>
      <c r="CO751" s="3421"/>
      <c r="CP751" s="3419"/>
      <c r="CQ751" s="3420"/>
      <c r="CR751" s="3420"/>
      <c r="CS751" s="3420"/>
      <c r="CT751" s="3420"/>
      <c r="CU751" s="3420"/>
      <c r="CV751" s="3420"/>
      <c r="CW751" s="3421"/>
      <c r="CX751" s="3419"/>
      <c r="CY751" s="3420"/>
      <c r="CZ751" s="3420"/>
      <c r="DA751" s="3420"/>
      <c r="DB751" s="3420"/>
      <c r="DC751" s="3420"/>
      <c r="DD751" s="3420"/>
      <c r="DE751" s="3421"/>
      <c r="DF751" s="3421"/>
      <c r="DG751" s="3907" t="s">
        <v>727</v>
      </c>
      <c r="DH751" s="3656"/>
      <c r="DI751" s="3908"/>
      <c r="DJ751" s="3908" t="str">
        <f>IF(T751="","",T751)</f>
        <v>Схема подключения теплопотребляющей установки к коллектору источника тепловой энергии</v>
      </c>
      <c r="DK751" s="3908"/>
      <c r="DL751" s="3908"/>
    </row>
    <row s="22427" customFormat="1" customHeight="1" ht="21">
      <c r="A752" s="3896"/>
      <c r="B752" s="3896"/>
      <c r="C752" s="3896"/>
      <c r="D752" s="3896"/>
      <c r="E752" s="3897"/>
      <c r="F752" s="3897"/>
      <c r="G752" s="3897"/>
      <c r="H752" s="3897">
        <v>1</v>
      </c>
      <c r="I752" s="3916"/>
      <c r="J752" s="3910" t="str">
        <f>I751&amp;".1"</f>
        <v>3.6.1.2.1.1</v>
      </c>
      <c r="K752" s="3896"/>
      <c r="L752" s="3899" t="s">
        <v>728</v>
      </c>
      <c r="M752" s="3647"/>
      <c r="N752" s="3647"/>
      <c r="O752" s="3911"/>
      <c r="P752" s="3912"/>
      <c r="Q752" s="3912">
        <v>1</v>
      </c>
      <c r="R752" s="3917"/>
      <c r="S752" s="3904" t="str">
        <f>$J752</f>
        <v>3.6.1.2.1.1</v>
      </c>
      <c r="T752" s="3918" t="s">
        <v>729</v>
      </c>
      <c r="U752" s="3906"/>
      <c r="V752" s="3419"/>
      <c r="W752" s="3420"/>
      <c r="X752" s="3420"/>
      <c r="Y752" s="3420"/>
      <c r="Z752" s="3420"/>
      <c r="AA752" s="3420"/>
      <c r="AB752" s="3420"/>
      <c r="AC752" s="3421"/>
      <c r="AD752" s="3419" t="s">
        <v>769</v>
      </c>
      <c r="AE752" s="3420"/>
      <c r="AF752" s="3420"/>
      <c r="AG752" s="3420"/>
      <c r="AH752" s="3420"/>
      <c r="AI752" s="3420"/>
      <c r="AJ752" s="3420"/>
      <c r="AK752" s="3420"/>
      <c r="AL752" s="3419"/>
      <c r="AM752" s="3420"/>
      <c r="AN752" s="3420"/>
      <c r="AO752" s="3420"/>
      <c r="AP752" s="3420"/>
      <c r="AQ752" s="3420"/>
      <c r="AR752" s="3420"/>
      <c r="AS752" s="3421"/>
      <c r="AT752" s="3419"/>
      <c r="AU752" s="3420"/>
      <c r="AV752" s="3420"/>
      <c r="AW752" s="3420"/>
      <c r="AX752" s="3420"/>
      <c r="AY752" s="3420"/>
      <c r="AZ752" s="3420"/>
      <c r="BA752" s="3421"/>
      <c r="BB752" s="3419"/>
      <c r="BC752" s="3420"/>
      <c r="BD752" s="3420"/>
      <c r="BE752" s="3420"/>
      <c r="BF752" s="3420"/>
      <c r="BG752" s="3420"/>
      <c r="BH752" s="3420"/>
      <c r="BI752" s="3421"/>
      <c r="BJ752" s="3419"/>
      <c r="BK752" s="3420"/>
      <c r="BL752" s="3420"/>
      <c r="BM752" s="3420"/>
      <c r="BN752" s="3420"/>
      <c r="BO752" s="3420"/>
      <c r="BP752" s="3420"/>
      <c r="BQ752" s="3421"/>
      <c r="BR752" s="3419"/>
      <c r="BS752" s="3420"/>
      <c r="BT752" s="3420"/>
      <c r="BU752" s="3420"/>
      <c r="BV752" s="3420"/>
      <c r="BW752" s="3420"/>
      <c r="BX752" s="3420"/>
      <c r="BY752" s="3421"/>
      <c r="BZ752" s="3419"/>
      <c r="CA752" s="3420"/>
      <c r="CB752" s="3420"/>
      <c r="CC752" s="3420"/>
      <c r="CD752" s="3420"/>
      <c r="CE752" s="3420"/>
      <c r="CF752" s="3420"/>
      <c r="CG752" s="3421"/>
      <c r="CH752" s="3419"/>
      <c r="CI752" s="3420"/>
      <c r="CJ752" s="3420"/>
      <c r="CK752" s="3420"/>
      <c r="CL752" s="3420"/>
      <c r="CM752" s="3420"/>
      <c r="CN752" s="3420"/>
      <c r="CO752" s="3421"/>
      <c r="CP752" s="3419"/>
      <c r="CQ752" s="3420"/>
      <c r="CR752" s="3420"/>
      <c r="CS752" s="3420"/>
      <c r="CT752" s="3420"/>
      <c r="CU752" s="3420"/>
      <c r="CV752" s="3420"/>
      <c r="CW752" s="3421"/>
      <c r="CX752" s="3419"/>
      <c r="CY752" s="3420"/>
      <c r="CZ752" s="3420"/>
      <c r="DA752" s="3420"/>
      <c r="DB752" s="3420"/>
      <c r="DC752" s="3420"/>
      <c r="DD752" s="3420"/>
      <c r="DE752" s="3421"/>
      <c r="DF752" s="3421"/>
      <c r="DG752" s="3907" t="s">
        <v>730</v>
      </c>
      <c r="DH752" s="3656"/>
      <c r="DI752" s="3908"/>
      <c r="DJ752" s="3908" t="str">
        <f>IF(T752="","",T752)</f>
        <v>Группа потребителей</v>
      </c>
      <c r="DK752" s="3908"/>
      <c r="DL752" s="3908"/>
    </row>
    <row s="22428" customFormat="1" customHeight="1" ht="21">
      <c r="A753" s="3896"/>
      <c r="B753" s="3896"/>
      <c r="C753" s="3896"/>
      <c r="D753" s="3896"/>
      <c r="E753" s="3897"/>
      <c r="F753" s="3897"/>
      <c r="G753" s="3897"/>
      <c r="H753" s="3897">
        <v>1</v>
      </c>
      <c r="I753" s="3916"/>
      <c r="J753" s="3916"/>
      <c r="K753" s="3910" t="str">
        <f>J752&amp;".1"</f>
        <v>3.6.1.2.1.1.1</v>
      </c>
      <c r="L753" s="3899" t="s">
        <v>731</v>
      </c>
      <c r="M753" s="3647"/>
      <c r="N753" s="3647"/>
      <c r="O753" s="3647"/>
      <c r="P753" s="3912"/>
      <c r="Q753" s="3912"/>
      <c r="R753" s="3917">
        <v>1</v>
      </c>
      <c r="S753" s="3904" t="str">
        <f>$K753</f>
        <v>3.6.1.2.1.1.1</v>
      </c>
      <c r="T753" s="3920" t="s">
        <v>770</v>
      </c>
      <c r="U753" s="3906"/>
      <c r="V753" s="3422"/>
      <c r="W753" s="3423"/>
      <c r="X753" s="3422"/>
      <c r="Y753" s="3424"/>
      <c r="Z753" s="3425"/>
      <c r="AA753" s="2871" t="s">
        <v>61</v>
      </c>
      <c r="AB753" s="3425"/>
      <c r="AC753" s="2871" t="s">
        <v>61</v>
      </c>
      <c r="AD753" s="3422">
        <v>5493.65</v>
      </c>
      <c r="AE753" s="3423"/>
      <c r="AF753" s="3422"/>
      <c r="AG753" s="3424"/>
      <c r="AH753" s="3425">
        <v>45292</v>
      </c>
      <c r="AI753" s="2871" t="s">
        <v>61</v>
      </c>
      <c r="AJ753" s="3425">
        <v>45473</v>
      </c>
      <c r="AK753" s="2871" t="s">
        <v>61</v>
      </c>
      <c r="AL753" s="3422">
        <v>5493.65</v>
      </c>
      <c r="AM753" s="3423"/>
      <c r="AN753" s="3422"/>
      <c r="AO753" s="3424"/>
      <c r="AP753" s="3425">
        <v>45474</v>
      </c>
      <c r="AQ753" s="2871" t="s">
        <v>61</v>
      </c>
      <c r="AR753" s="3425">
        <v>45657</v>
      </c>
      <c r="AS753" s="2871" t="s">
        <v>61</v>
      </c>
      <c r="AT753" s="3422">
        <v>5407.73</v>
      </c>
      <c r="AU753" s="3423"/>
      <c r="AV753" s="3422"/>
      <c r="AW753" s="3424"/>
      <c r="AX753" s="3425">
        <v>45658</v>
      </c>
      <c r="AY753" s="2871" t="s">
        <v>61</v>
      </c>
      <c r="AZ753" s="3425">
        <v>45838</v>
      </c>
      <c r="BA753" s="2871" t="s">
        <v>61</v>
      </c>
      <c r="BB753" s="3422">
        <v>5407.73</v>
      </c>
      <c r="BC753" s="3423"/>
      <c r="BD753" s="3422"/>
      <c r="BE753" s="3424"/>
      <c r="BF753" s="3425">
        <v>45839</v>
      </c>
      <c r="BG753" s="2871" t="s">
        <v>61</v>
      </c>
      <c r="BH753" s="3425">
        <v>46022</v>
      </c>
      <c r="BI753" s="2871" t="s">
        <v>61</v>
      </c>
      <c r="BJ753" s="3422">
        <v>5407.73</v>
      </c>
      <c r="BK753" s="3423"/>
      <c r="BL753" s="3422"/>
      <c r="BM753" s="3424"/>
      <c r="BN753" s="3425">
        <v>46023</v>
      </c>
      <c r="BO753" s="2871" t="s">
        <v>61</v>
      </c>
      <c r="BP753" s="3425">
        <v>46203</v>
      </c>
      <c r="BQ753" s="2871" t="s">
        <v>61</v>
      </c>
      <c r="BR753" s="3422">
        <v>5669.49</v>
      </c>
      <c r="BS753" s="3423"/>
      <c r="BT753" s="3422"/>
      <c r="BU753" s="3424"/>
      <c r="BV753" s="3425">
        <v>46204</v>
      </c>
      <c r="BW753" s="2871" t="s">
        <v>61</v>
      </c>
      <c r="BX753" s="3425">
        <v>46387</v>
      </c>
      <c r="BY753" s="2871" t="s">
        <v>61</v>
      </c>
      <c r="BZ753" s="3422">
        <v>5669.49</v>
      </c>
      <c r="CA753" s="3423"/>
      <c r="CB753" s="3422"/>
      <c r="CC753" s="3424"/>
      <c r="CD753" s="3425">
        <v>46388</v>
      </c>
      <c r="CE753" s="2871" t="s">
        <v>61</v>
      </c>
      <c r="CF753" s="3425">
        <v>46568</v>
      </c>
      <c r="CG753" s="2871" t="s">
        <v>61</v>
      </c>
      <c r="CH753" s="3422">
        <v>5679.48</v>
      </c>
      <c r="CI753" s="3423"/>
      <c r="CJ753" s="3422"/>
      <c r="CK753" s="3424"/>
      <c r="CL753" s="3425">
        <v>46569</v>
      </c>
      <c r="CM753" s="2871" t="s">
        <v>61</v>
      </c>
      <c r="CN753" s="3425">
        <v>46752</v>
      </c>
      <c r="CO753" s="2871" t="s">
        <v>61</v>
      </c>
      <c r="CP753" s="3422">
        <v>5679.48</v>
      </c>
      <c r="CQ753" s="3423"/>
      <c r="CR753" s="3422"/>
      <c r="CS753" s="3424"/>
      <c r="CT753" s="3425">
        <v>46753</v>
      </c>
      <c r="CU753" s="2871" t="s">
        <v>61</v>
      </c>
      <c r="CV753" s="3425">
        <v>46934</v>
      </c>
      <c r="CW753" s="2871" t="s">
        <v>61</v>
      </c>
      <c r="CX753" s="3422">
        <v>5970.45</v>
      </c>
      <c r="CY753" s="3423"/>
      <c r="CZ753" s="3422"/>
      <c r="DA753" s="3424"/>
      <c r="DB753" s="3425">
        <v>46935</v>
      </c>
      <c r="DC753" s="2871" t="s">
        <v>61</v>
      </c>
      <c r="DD753" s="3425">
        <v>47118</v>
      </c>
      <c r="DE753" s="2871" t="s">
        <v>61</v>
      </c>
      <c r="DF753" s="3423"/>
      <c r="DG753" s="3921" t="s">
        <v>732</v>
      </c>
      <c r="DH753" s="3656">
        <f>STRCHECKDATE(V754:DF754)</f>
      </c>
      <c r="DI753" s="3908"/>
      <c r="DJ753" s="3908" t="str">
        <f>IF(T753="","",T753)</f>
        <v>вода</v>
      </c>
      <c r="DK753" s="3908"/>
      <c r="DL753" s="3908"/>
    </row>
    <row s="22429" customFormat="1" customHeight="1" ht="0.75">
      <c r="A754" s="3896"/>
      <c r="B754" s="3896"/>
      <c r="C754" s="3896"/>
      <c r="D754" s="3896"/>
      <c r="E754" s="3897"/>
      <c r="F754" s="3897"/>
      <c r="G754" s="3897"/>
      <c r="H754" s="3897">
        <v>1</v>
      </c>
      <c r="I754" s="3916"/>
      <c r="J754" s="3916"/>
      <c r="K754" s="3910"/>
      <c r="L754" s="3899"/>
      <c r="M754" s="3647"/>
      <c r="N754" s="3647"/>
      <c r="O754" s="3647"/>
      <c r="P754" s="3912"/>
      <c r="Q754" s="3912"/>
      <c r="R754" s="3917"/>
      <c r="S754" s="3923"/>
      <c r="T754" s="3906"/>
      <c r="U754" s="3906"/>
      <c r="V754" s="3423"/>
      <c r="W754" s="3423"/>
      <c r="X754" s="3423"/>
      <c r="Y754" s="3427" t="str">
        <f>Z753&amp;"-"&amp;AB753</f>
        <v>-</v>
      </c>
      <c r="Z754" s="3428"/>
      <c r="AA754" s="2871"/>
      <c r="AB754" s="3428"/>
      <c r="AC754" s="2871"/>
      <c r="AD754" s="3423"/>
      <c r="AE754" s="3423"/>
      <c r="AF754" s="3423"/>
      <c r="AG754" s="3427" t="str">
        <f>AH753&amp;"-"&amp;AJ753</f>
        <v>45292-45473</v>
      </c>
      <c r="AH754" s="3428"/>
      <c r="AI754" s="2871"/>
      <c r="AJ754" s="3428"/>
      <c r="AK754" s="2871"/>
      <c r="AL754" s="3423"/>
      <c r="AM754" s="3423"/>
      <c r="AN754" s="3423"/>
      <c r="AO754" s="3427" t="str">
        <f>AP753&amp;"-"&amp;AR753</f>
        <v>45474-45657</v>
      </c>
      <c r="AP754" s="3428"/>
      <c r="AQ754" s="2871"/>
      <c r="AR754" s="3428"/>
      <c r="AS754" s="2871"/>
      <c r="AT754" s="3423"/>
      <c r="AU754" s="3423"/>
      <c r="AV754" s="3423"/>
      <c r="AW754" s="3427" t="str">
        <f>AX753&amp;"-"&amp;AZ753</f>
        <v>45658-45838</v>
      </c>
      <c r="AX754" s="3428"/>
      <c r="AY754" s="2871"/>
      <c r="AZ754" s="3428"/>
      <c r="BA754" s="2871"/>
      <c r="BB754" s="3423"/>
      <c r="BC754" s="3423"/>
      <c r="BD754" s="3423"/>
      <c r="BE754" s="3427" t="str">
        <f>BF753&amp;"-"&amp;BH753</f>
        <v>45839-46022</v>
      </c>
      <c r="BF754" s="3428"/>
      <c r="BG754" s="2871"/>
      <c r="BH754" s="3428"/>
      <c r="BI754" s="2871"/>
      <c r="BJ754" s="3423"/>
      <c r="BK754" s="3423"/>
      <c r="BL754" s="3423"/>
      <c r="BM754" s="3427" t="str">
        <f>BN753&amp;"-"&amp;BP753</f>
        <v>46023-46203</v>
      </c>
      <c r="BN754" s="3428"/>
      <c r="BO754" s="2871"/>
      <c r="BP754" s="3428"/>
      <c r="BQ754" s="2871"/>
      <c r="BR754" s="3423"/>
      <c r="BS754" s="3423"/>
      <c r="BT754" s="3423"/>
      <c r="BU754" s="3427" t="str">
        <f>BV753&amp;"-"&amp;BX753</f>
        <v>46204-46387</v>
      </c>
      <c r="BV754" s="3428"/>
      <c r="BW754" s="2871"/>
      <c r="BX754" s="3428"/>
      <c r="BY754" s="2871"/>
      <c r="BZ754" s="3423"/>
      <c r="CA754" s="3423"/>
      <c r="CB754" s="3423"/>
      <c r="CC754" s="3427" t="str">
        <f>CD753&amp;"-"&amp;CF753</f>
        <v>46388-46568</v>
      </c>
      <c r="CD754" s="3428"/>
      <c r="CE754" s="2871"/>
      <c r="CF754" s="3428"/>
      <c r="CG754" s="2871"/>
      <c r="CH754" s="3423"/>
      <c r="CI754" s="3423"/>
      <c r="CJ754" s="3423"/>
      <c r="CK754" s="3427" t="str">
        <f>CL753&amp;"-"&amp;CN753</f>
        <v>46569-46752</v>
      </c>
      <c r="CL754" s="3428"/>
      <c r="CM754" s="2871"/>
      <c r="CN754" s="3428"/>
      <c r="CO754" s="2871"/>
      <c r="CP754" s="3423"/>
      <c r="CQ754" s="3423"/>
      <c r="CR754" s="3423"/>
      <c r="CS754" s="3427" t="str">
        <f>CT753&amp;"-"&amp;CV753</f>
        <v>46753-46934</v>
      </c>
      <c r="CT754" s="3428"/>
      <c r="CU754" s="2871"/>
      <c r="CV754" s="3428"/>
      <c r="CW754" s="2871"/>
      <c r="CX754" s="3423"/>
      <c r="CY754" s="3423"/>
      <c r="CZ754" s="3423"/>
      <c r="DA754" s="3427" t="str">
        <f>DB753&amp;"-"&amp;DD753</f>
        <v>46935-47118</v>
      </c>
      <c r="DB754" s="3428"/>
      <c r="DC754" s="2871"/>
      <c r="DD754" s="3428"/>
      <c r="DE754" s="2871"/>
      <c r="DF754" s="3423"/>
      <c r="DG754" s="3924"/>
      <c r="DH754" s="3656"/>
      <c r="DI754" s="3908"/>
      <c r="DJ754" s="3908" t="str">
        <f>IF(T754="","",T754)</f>
        <v/>
      </c>
      <c r="DK754" s="3908"/>
      <c r="DL754" s="3908"/>
    </row>
    <row s="22430" customFormat="1" customHeight="1" ht="15">
      <c r="A755" s="3896"/>
      <c r="B755" s="3896"/>
      <c r="C755" s="3896"/>
      <c r="D755" s="3896"/>
      <c r="E755" s="3897"/>
      <c r="F755" s="3897"/>
      <c r="G755" s="3897"/>
      <c r="H755" s="3897">
        <v>1</v>
      </c>
      <c r="I755" s="3916"/>
      <c r="J755" s="3910"/>
      <c r="K755" s="3896"/>
      <c r="L755" s="3899"/>
      <c r="M755" s="3647"/>
      <c r="N755" s="3647"/>
      <c r="O755" s="3911"/>
      <c r="P755" s="3912"/>
      <c r="Q755" s="3912"/>
      <c r="R755" s="3913"/>
      <c r="S755" s="22431"/>
      <c r="T755" s="22432" t="s">
        <v>733</v>
      </c>
      <c r="U755" s="22433"/>
      <c r="V755" s="22434"/>
      <c r="W755" s="22435"/>
      <c r="X755" s="22436"/>
      <c r="Y755" s="22437"/>
      <c r="Z755" s="22438"/>
      <c r="AA755" s="22439"/>
      <c r="AB755" s="22440"/>
      <c r="AC755" s="22441"/>
      <c r="AD755" s="22442"/>
      <c r="AE755" s="22443"/>
      <c r="AF755" s="22444"/>
      <c r="AG755" s="22445"/>
      <c r="AH755" s="22446"/>
      <c r="AI755" s="22447"/>
      <c r="AJ755" s="22448"/>
      <c r="AK755" s="22449"/>
      <c r="AL755" s="22450"/>
      <c r="AM755" s="22451"/>
      <c r="AN755" s="22452"/>
      <c r="AO755" s="22453"/>
      <c r="AP755" s="22454"/>
      <c r="AQ755" s="22455"/>
      <c r="AR755" s="22456"/>
      <c r="AS755" s="22457"/>
      <c r="AT755" s="22458"/>
      <c r="AU755" s="22459"/>
      <c r="AV755" s="22460"/>
      <c r="AW755" s="22461"/>
      <c r="AX755" s="22462"/>
      <c r="AY755" s="22463"/>
      <c r="AZ755" s="22464"/>
      <c r="BA755" s="22465"/>
      <c r="BB755" s="22466"/>
      <c r="BC755" s="22467"/>
      <c r="BD755" s="22468"/>
      <c r="BE755" s="22469"/>
      <c r="BF755" s="22470"/>
      <c r="BG755" s="22471"/>
      <c r="BH755" s="22472"/>
      <c r="BI755" s="22473"/>
      <c r="BJ755" s="22474"/>
      <c r="BK755" s="22475"/>
      <c r="BL755" s="22476"/>
      <c r="BM755" s="22477"/>
      <c r="BN755" s="22478"/>
      <c r="BO755" s="22479"/>
      <c r="BP755" s="22480"/>
      <c r="BQ755" s="22481"/>
      <c r="BR755" s="22482"/>
      <c r="BS755" s="22483"/>
      <c r="BT755" s="22484"/>
      <c r="BU755" s="22485"/>
      <c r="BV755" s="22486"/>
      <c r="BW755" s="22487"/>
      <c r="BX755" s="22488"/>
      <c r="BY755" s="22489"/>
      <c r="BZ755" s="22490"/>
      <c r="CA755" s="22491"/>
      <c r="CB755" s="22492"/>
      <c r="CC755" s="22493"/>
      <c r="CD755" s="22494"/>
      <c r="CE755" s="22495"/>
      <c r="CF755" s="22496"/>
      <c r="CG755" s="22497"/>
      <c r="CH755" s="22498"/>
      <c r="CI755" s="22499"/>
      <c r="CJ755" s="22500"/>
      <c r="CK755" s="22501"/>
      <c r="CL755" s="22502"/>
      <c r="CM755" s="22503"/>
      <c r="CN755" s="22504"/>
      <c r="CO755" s="22505"/>
      <c r="CP755" s="22506"/>
      <c r="CQ755" s="22507"/>
      <c r="CR755" s="22508"/>
      <c r="CS755" s="22509"/>
      <c r="CT755" s="22510"/>
      <c r="CU755" s="22511"/>
      <c r="CV755" s="22512"/>
      <c r="CW755" s="22513"/>
      <c r="CX755" s="22514"/>
      <c r="CY755" s="22515"/>
      <c r="CZ755" s="22516"/>
      <c r="DA755" s="22517"/>
      <c r="DB755" s="22518"/>
      <c r="DC755" s="22519"/>
      <c r="DD755" s="22520"/>
      <c r="DE755" s="22521"/>
      <c r="DF755" s="22522"/>
      <c r="DG755" s="4018"/>
      <c r="DH755" s="3656"/>
      <c r="DI755" s="3908"/>
      <c r="DJ755" s="3908" t="str">
        <f>IF(T755="","",T755)</f>
        <v>Добавить вид теплоносителя (параметры теплоносителя)</v>
      </c>
      <c r="DK755" s="3908"/>
      <c r="DL755" s="3908"/>
    </row>
    <row s="22523" customFormat="1" customHeight="1" ht="15">
      <c r="A756" s="3896"/>
      <c r="B756" s="3896"/>
      <c r="C756" s="3896"/>
      <c r="D756" s="3896"/>
      <c r="E756" s="3897"/>
      <c r="F756" s="3897"/>
      <c r="G756" s="3897"/>
      <c r="H756" s="3897">
        <v>1</v>
      </c>
      <c r="I756" s="3910"/>
      <c r="J756" s="3896"/>
      <c r="K756" s="3896"/>
      <c r="L756" s="3899"/>
      <c r="M756" s="3647"/>
      <c r="N756" s="3911"/>
      <c r="O756" s="3911"/>
      <c r="P756" s="3912"/>
      <c r="Q756" s="3912"/>
      <c r="R756" s="3913"/>
      <c r="S756" s="22524"/>
      <c r="T756" s="22525" t="s">
        <v>734</v>
      </c>
      <c r="U756" s="22526"/>
      <c r="V756" s="22527"/>
      <c r="W756" s="22528"/>
      <c r="X756" s="22529"/>
      <c r="Y756" s="22530"/>
      <c r="Z756" s="22531"/>
      <c r="AA756" s="22532"/>
      <c r="AB756" s="22533"/>
      <c r="AC756" s="22534"/>
      <c r="AD756" s="22535"/>
      <c r="AE756" s="22536"/>
      <c r="AF756" s="22537"/>
      <c r="AG756" s="22538"/>
      <c r="AH756" s="22539"/>
      <c r="AI756" s="22540"/>
      <c r="AJ756" s="22541"/>
      <c r="AK756" s="22542"/>
      <c r="AL756" s="22543"/>
      <c r="AM756" s="22544"/>
      <c r="AN756" s="22545"/>
      <c r="AO756" s="22546"/>
      <c r="AP756" s="22547"/>
      <c r="AQ756" s="22548"/>
      <c r="AR756" s="22549"/>
      <c r="AS756" s="22550"/>
      <c r="AT756" s="22551"/>
      <c r="AU756" s="22552"/>
      <c r="AV756" s="22553"/>
      <c r="AW756" s="22554"/>
      <c r="AX756" s="22555"/>
      <c r="AY756" s="22556"/>
      <c r="AZ756" s="22557"/>
      <c r="BA756" s="22558"/>
      <c r="BB756" s="22559"/>
      <c r="BC756" s="22560"/>
      <c r="BD756" s="22561"/>
      <c r="BE756" s="22562"/>
      <c r="BF756" s="22563"/>
      <c r="BG756" s="22564"/>
      <c r="BH756" s="22565"/>
      <c r="BI756" s="22566"/>
      <c r="BJ756" s="22567"/>
      <c r="BK756" s="22568"/>
      <c r="BL756" s="22569"/>
      <c r="BM756" s="22570"/>
      <c r="BN756" s="22571"/>
      <c r="BO756" s="22572"/>
      <c r="BP756" s="22573"/>
      <c r="BQ756" s="22574"/>
      <c r="BR756" s="22575"/>
      <c r="BS756" s="22576"/>
      <c r="BT756" s="22577"/>
      <c r="BU756" s="22578"/>
      <c r="BV756" s="22579"/>
      <c r="BW756" s="22580"/>
      <c r="BX756" s="22581"/>
      <c r="BY756" s="22582"/>
      <c r="BZ756" s="22583"/>
      <c r="CA756" s="22584"/>
      <c r="CB756" s="22585"/>
      <c r="CC756" s="22586"/>
      <c r="CD756" s="22587"/>
      <c r="CE756" s="22588"/>
      <c r="CF756" s="22589"/>
      <c r="CG756" s="22590"/>
      <c r="CH756" s="22591"/>
      <c r="CI756" s="22592"/>
      <c r="CJ756" s="22593"/>
      <c r="CK756" s="22594"/>
      <c r="CL756" s="22595"/>
      <c r="CM756" s="22596"/>
      <c r="CN756" s="22597"/>
      <c r="CO756" s="22598"/>
      <c r="CP756" s="22599"/>
      <c r="CQ756" s="22600"/>
      <c r="CR756" s="22601"/>
      <c r="CS756" s="22602"/>
      <c r="CT756" s="22603"/>
      <c r="CU756" s="22604"/>
      <c r="CV756" s="22605"/>
      <c r="CW756" s="22606"/>
      <c r="CX756" s="22607"/>
      <c r="CY756" s="22608"/>
      <c r="CZ756" s="22609"/>
      <c r="DA756" s="22610"/>
      <c r="DB756" s="22611"/>
      <c r="DC756" s="22612"/>
      <c r="DD756" s="22613"/>
      <c r="DE756" s="22614"/>
      <c r="DF756" s="22615"/>
      <c r="DG756" s="22616"/>
      <c r="DH756" s="3656"/>
      <c r="DI756" s="3908"/>
      <c r="DJ756" s="3908" t="str">
        <f>IF(T756="","",T756)</f>
        <v>Добавить группу потребителей</v>
      </c>
      <c r="DK756" s="3908"/>
      <c r="DL756" s="3908"/>
    </row>
    <row s="22617" customFormat="1" customHeight="1" ht="14.25">
      <c r="A757" s="3896"/>
      <c r="B757" s="3896"/>
      <c r="C757" s="3896"/>
      <c r="D757" s="3896"/>
      <c r="E757" s="3897"/>
      <c r="F757" s="3897"/>
      <c r="G757" s="3897"/>
      <c r="H757" s="3898">
        <v>1</v>
      </c>
      <c r="I757" s="3896"/>
      <c r="J757" s="3896"/>
      <c r="K757" s="3896"/>
      <c r="L757" s="3899"/>
      <c r="M757" s="3900"/>
      <c r="N757" s="3900"/>
      <c r="O757" s="3647"/>
      <c r="P757" s="4114"/>
      <c r="Q757" s="4115"/>
      <c r="R757" s="4116"/>
      <c r="S757" s="22618"/>
      <c r="T757" s="22619" t="s">
        <v>735</v>
      </c>
      <c r="U757" s="22620"/>
      <c r="V757" s="22621"/>
      <c r="W757" s="22622"/>
      <c r="X757" s="22623"/>
      <c r="Y757" s="22624"/>
      <c r="Z757" s="22625"/>
      <c r="AA757" s="22626"/>
      <c r="AB757" s="22627"/>
      <c r="AC757" s="22628"/>
      <c r="AD757" s="22629"/>
      <c r="AE757" s="22630"/>
      <c r="AF757" s="22631"/>
      <c r="AG757" s="22632"/>
      <c r="AH757" s="22633"/>
      <c r="AI757" s="22634"/>
      <c r="AJ757" s="22635"/>
      <c r="AK757" s="22636"/>
      <c r="AL757" s="22637"/>
      <c r="AM757" s="22638"/>
      <c r="AN757" s="22639"/>
      <c r="AO757" s="22640"/>
      <c r="AP757" s="22641"/>
      <c r="AQ757" s="22642"/>
      <c r="AR757" s="22643"/>
      <c r="AS757" s="22644"/>
      <c r="AT757" s="22645"/>
      <c r="AU757" s="22646"/>
      <c r="AV757" s="22647"/>
      <c r="AW757" s="22648"/>
      <c r="AX757" s="22649"/>
      <c r="AY757" s="22650"/>
      <c r="AZ757" s="22651"/>
      <c r="BA757" s="22652"/>
      <c r="BB757" s="22653"/>
      <c r="BC757" s="22654"/>
      <c r="BD757" s="22655"/>
      <c r="BE757" s="22656"/>
      <c r="BF757" s="22657"/>
      <c r="BG757" s="22658"/>
      <c r="BH757" s="22659"/>
      <c r="BI757" s="22660"/>
      <c r="BJ757" s="22661"/>
      <c r="BK757" s="22662"/>
      <c r="BL757" s="22663"/>
      <c r="BM757" s="22664"/>
      <c r="BN757" s="22665"/>
      <c r="BO757" s="22666"/>
      <c r="BP757" s="22667"/>
      <c r="BQ757" s="22668"/>
      <c r="BR757" s="22669"/>
      <c r="BS757" s="22670"/>
      <c r="BT757" s="22671"/>
      <c r="BU757" s="22672"/>
      <c r="BV757" s="22673"/>
      <c r="BW757" s="22674"/>
      <c r="BX757" s="22675"/>
      <c r="BY757" s="22676"/>
      <c r="BZ757" s="22677"/>
      <c r="CA757" s="22678"/>
      <c r="CB757" s="22679"/>
      <c r="CC757" s="22680"/>
      <c r="CD757" s="22681"/>
      <c r="CE757" s="22682"/>
      <c r="CF757" s="22683"/>
      <c r="CG757" s="22684"/>
      <c r="CH757" s="22685"/>
      <c r="CI757" s="22686"/>
      <c r="CJ757" s="22687"/>
      <c r="CK757" s="22688"/>
      <c r="CL757" s="22689"/>
      <c r="CM757" s="22690"/>
      <c r="CN757" s="22691"/>
      <c r="CO757" s="22692"/>
      <c r="CP757" s="22693"/>
      <c r="CQ757" s="22694"/>
      <c r="CR757" s="22695"/>
      <c r="CS757" s="22696"/>
      <c r="CT757" s="22697"/>
      <c r="CU757" s="22698"/>
      <c r="CV757" s="22699"/>
      <c r="CW757" s="22700"/>
      <c r="CX757" s="22701"/>
      <c r="CY757" s="22702"/>
      <c r="CZ757" s="22703"/>
      <c r="DA757" s="22704"/>
      <c r="DB757" s="22705"/>
      <c r="DC757" s="22706"/>
      <c r="DD757" s="22707"/>
      <c r="DE757" s="22708"/>
      <c r="DF757" s="22709"/>
      <c r="DG757" s="22710"/>
      <c r="DH757" s="3656"/>
      <c r="DI757" s="3908"/>
      <c r="DJ757" s="3908" t="str">
        <f>IF(T757="","",T757)</f>
        <v>Добавить схему подключения</v>
      </c>
      <c r="DK757" s="3908"/>
      <c r="DL757" s="3908"/>
    </row>
    <row s="22711" customFormat="1" customHeight="1" ht="0.75">
      <c r="A758" s="4502"/>
      <c r="B758" s="4502"/>
      <c r="C758" s="4502"/>
      <c r="D758" s="4502"/>
      <c r="E758" s="3897"/>
      <c r="F758" s="3897" t="s">
        <v>117</v>
      </c>
      <c r="G758" s="3898"/>
      <c r="H758" s="4502"/>
      <c r="I758" s="4502"/>
      <c r="J758" s="4502"/>
      <c r="K758" s="4502"/>
      <c r="L758" s="4503"/>
      <c r="M758" s="4504"/>
      <c r="N758" s="4504"/>
      <c r="O758" s="3656"/>
      <c r="P758" s="4505"/>
      <c r="Q758" s="4506"/>
      <c r="R758" s="4505"/>
      <c r="S758" s="4507"/>
      <c r="T758" s="4508" t="s">
        <v>250</v>
      </c>
      <c r="U758" s="3645"/>
      <c r="V758" s="3645"/>
      <c r="W758" s="3645"/>
      <c r="X758" s="3645"/>
      <c r="Y758" s="3645"/>
      <c r="Z758" s="3645"/>
      <c r="AA758" s="3645"/>
      <c r="AB758" s="3645"/>
      <c r="AC758" s="3645"/>
      <c r="AD758" s="3645"/>
      <c r="AE758" s="3645"/>
      <c r="AF758" s="3645"/>
      <c r="AG758" s="3645"/>
      <c r="AH758" s="3645"/>
      <c r="AI758" s="3645"/>
      <c r="AJ758" s="3645"/>
      <c r="AK758" s="3645"/>
      <c r="AL758" s="3645"/>
      <c r="AM758" s="3645"/>
      <c r="AN758" s="3645"/>
      <c r="AO758" s="3645"/>
      <c r="AP758" s="3645"/>
      <c r="AQ758" s="3645"/>
      <c r="AR758" s="3645"/>
      <c r="AS758" s="3645"/>
      <c r="AT758" s="3645"/>
      <c r="AU758" s="3645"/>
      <c r="AV758" s="3645"/>
      <c r="AW758" s="3645"/>
      <c r="AX758" s="3645"/>
      <c r="AY758" s="3645"/>
      <c r="AZ758" s="3645"/>
      <c r="BA758" s="3645"/>
      <c r="BB758" s="3645"/>
      <c r="BC758" s="3645"/>
      <c r="BD758" s="3645"/>
      <c r="BE758" s="3645"/>
      <c r="BF758" s="3645"/>
      <c r="BG758" s="3645"/>
      <c r="BH758" s="3645"/>
      <c r="BI758" s="3645"/>
      <c r="BJ758" s="3645"/>
      <c r="BK758" s="3645"/>
      <c r="BL758" s="3645"/>
      <c r="BM758" s="3645"/>
      <c r="BN758" s="3645"/>
      <c r="BO758" s="3645"/>
      <c r="BP758" s="3645"/>
      <c r="BQ758" s="3645"/>
      <c r="BR758" s="3645"/>
      <c r="BS758" s="3645"/>
      <c r="BT758" s="3645"/>
      <c r="BU758" s="3645"/>
      <c r="BV758" s="3645"/>
      <c r="BW758" s="3645"/>
      <c r="BX758" s="3645"/>
      <c r="BY758" s="3645"/>
      <c r="BZ758" s="3645"/>
      <c r="CA758" s="3645"/>
      <c r="CB758" s="3645"/>
      <c r="CC758" s="3645"/>
      <c r="CD758" s="3645"/>
      <c r="CE758" s="3645"/>
      <c r="CF758" s="3645"/>
      <c r="CG758" s="3645"/>
      <c r="CH758" s="3645"/>
      <c r="CI758" s="3645"/>
      <c r="CJ758" s="3645"/>
      <c r="CK758" s="3645"/>
      <c r="CL758" s="3645"/>
      <c r="CM758" s="3645"/>
      <c r="CN758" s="3645"/>
      <c r="CO758" s="3645"/>
      <c r="CP758" s="3645"/>
      <c r="CQ758" s="3645"/>
      <c r="CR758" s="3645"/>
      <c r="CS758" s="3645"/>
      <c r="CT758" s="3645"/>
      <c r="CU758" s="3645"/>
      <c r="CV758" s="3645"/>
      <c r="CW758" s="3645"/>
      <c r="CX758" s="3645"/>
      <c r="CY758" s="3645"/>
      <c r="CZ758" s="3645"/>
      <c r="DA758" s="3645"/>
      <c r="DB758" s="3645"/>
      <c r="DC758" s="3645"/>
      <c r="DD758" s="3645"/>
      <c r="DE758" s="3645"/>
      <c r="DF758" s="3645"/>
      <c r="DG758" s="3645"/>
      <c r="DH758" s="3656"/>
      <c r="DI758" s="3908"/>
      <c r="DJ758" s="3908" t="str">
        <f>IF(T758="","",T758)</f>
        <v>Добавить источник для дифференциации</v>
      </c>
      <c r="DK758" s="3908"/>
      <c r="DL758" s="3908"/>
    </row>
    <row s="22712" customFormat="1" customHeight="1" ht="0.75">
      <c r="A759" s="4502"/>
      <c r="B759" s="4502"/>
      <c r="C759" s="4502"/>
      <c r="D759" s="4502"/>
      <c r="E759" s="3897"/>
      <c r="F759" s="3898" t="s">
        <v>117</v>
      </c>
      <c r="G759" s="4502"/>
      <c r="H759" s="4502"/>
      <c r="I759" s="4502"/>
      <c r="J759" s="4502"/>
      <c r="K759" s="4502"/>
      <c r="L759" s="4503"/>
      <c r="M759" s="4510"/>
      <c r="N759" s="4510"/>
      <c r="O759" s="3656"/>
      <c r="P759" s="4505"/>
      <c r="Q759" s="4506"/>
      <c r="R759" s="4505"/>
      <c r="S759" s="4511"/>
      <c r="T759" s="4512" t="s">
        <v>251</v>
      </c>
      <c r="U759" s="3646"/>
      <c r="V759" s="3646"/>
      <c r="W759" s="3646"/>
      <c r="X759" s="3646"/>
      <c r="Y759" s="3646"/>
      <c r="Z759" s="3646"/>
      <c r="AA759" s="3646"/>
      <c r="AB759" s="3646"/>
      <c r="AC759" s="3646"/>
      <c r="AD759" s="3646"/>
      <c r="AE759" s="3646"/>
      <c r="AF759" s="3646"/>
      <c r="AG759" s="3646"/>
      <c r="AH759" s="3646"/>
      <c r="AI759" s="3646"/>
      <c r="AJ759" s="3646"/>
      <c r="AK759" s="3646"/>
      <c r="AL759" s="3646"/>
      <c r="AM759" s="3646"/>
      <c r="AN759" s="3646"/>
      <c r="AO759" s="3646"/>
      <c r="AP759" s="3646"/>
      <c r="AQ759" s="3646"/>
      <c r="AR759" s="3646"/>
      <c r="AS759" s="3646"/>
      <c r="AT759" s="3646"/>
      <c r="AU759" s="3646"/>
      <c r="AV759" s="3646"/>
      <c r="AW759" s="3646"/>
      <c r="AX759" s="3646"/>
      <c r="AY759" s="3646"/>
      <c r="AZ759" s="3646"/>
      <c r="BA759" s="3646"/>
      <c r="BB759" s="3646"/>
      <c r="BC759" s="3646"/>
      <c r="BD759" s="3646"/>
      <c r="BE759" s="3646"/>
      <c r="BF759" s="3646"/>
      <c r="BG759" s="3646"/>
      <c r="BH759" s="3646"/>
      <c r="BI759" s="3646"/>
      <c r="BJ759" s="3646"/>
      <c r="BK759" s="3646"/>
      <c r="BL759" s="3646"/>
      <c r="BM759" s="3646"/>
      <c r="BN759" s="3646"/>
      <c r="BO759" s="3646"/>
      <c r="BP759" s="3646"/>
      <c r="BQ759" s="3646"/>
      <c r="BR759" s="3646"/>
      <c r="BS759" s="3646"/>
      <c r="BT759" s="3646"/>
      <c r="BU759" s="3646"/>
      <c r="BV759" s="3646"/>
      <c r="BW759" s="3646"/>
      <c r="BX759" s="3646"/>
      <c r="BY759" s="3646"/>
      <c r="BZ759" s="3646"/>
      <c r="CA759" s="3646"/>
      <c r="CB759" s="3646"/>
      <c r="CC759" s="3646"/>
      <c r="CD759" s="3646"/>
      <c r="CE759" s="3646"/>
      <c r="CF759" s="3646"/>
      <c r="CG759" s="3646"/>
      <c r="CH759" s="3646"/>
      <c r="CI759" s="3646"/>
      <c r="CJ759" s="3646"/>
      <c r="CK759" s="3646"/>
      <c r="CL759" s="3646"/>
      <c r="CM759" s="3646"/>
      <c r="CN759" s="3646"/>
      <c r="CO759" s="3646"/>
      <c r="CP759" s="3646"/>
      <c r="CQ759" s="3646"/>
      <c r="CR759" s="3646"/>
      <c r="CS759" s="3646"/>
      <c r="CT759" s="3646"/>
      <c r="CU759" s="3646"/>
      <c r="CV759" s="3646"/>
      <c r="CW759" s="3646"/>
      <c r="CX759" s="3646"/>
      <c r="CY759" s="3646"/>
      <c r="CZ759" s="3646"/>
      <c r="DA759" s="3646"/>
      <c r="DB759" s="3646"/>
      <c r="DC759" s="3646"/>
      <c r="DD759" s="3646"/>
      <c r="DE759" s="3646"/>
      <c r="DF759" s="3646"/>
      <c r="DG759" s="3646"/>
      <c r="DH759" s="3656"/>
      <c r="DI759" s="3908"/>
      <c r="DJ759" s="3908" t="str">
        <f>IF(T759="","",T759)</f>
        <v>Добавить централизованную систему для дифференциации</v>
      </c>
      <c r="DK759" s="3908"/>
      <c r="DL759" s="3908"/>
    </row>
    <row s="22713" customFormat="1" customHeight="1" ht="21">
      <c r="A760" s="3896"/>
      <c r="B760" s="3896" t="s">
        <v>436</v>
      </c>
      <c r="C760" s="3896"/>
      <c r="D760" s="3896"/>
      <c r="E760" s="3897"/>
      <c r="F760" s="3898" t="s">
        <v>92</v>
      </c>
      <c r="G760" s="3896"/>
      <c r="H760" s="3896"/>
      <c r="I760" s="3896"/>
      <c r="J760" s="3896"/>
      <c r="K760" s="3896"/>
      <c r="L760" s="3899"/>
      <c r="M760" s="3900"/>
      <c r="N760" s="3900"/>
      <c r="O760" s="3900"/>
      <c r="P760" s="4211"/>
      <c r="Q760" s="3902"/>
      <c r="R760" s="3903"/>
      <c r="S760" s="3904" t="str">
        <f>INDEX(PT_DIFFERENTIATION_NUM_TER,MATCH(B760,PT_DIFFERENTIATION_TER_ID,0))</f>
        <v>3.7</v>
      </c>
      <c r="T760" s="4212" t="s">
        <v>719</v>
      </c>
      <c r="U760" s="3906"/>
      <c r="V760" s="3414"/>
      <c r="W760" s="3415"/>
      <c r="X760" s="3415"/>
      <c r="Y760" s="3415"/>
      <c r="Z760" s="3415"/>
      <c r="AA760" s="3415"/>
      <c r="AB760" s="3415"/>
      <c r="AC760" s="3416"/>
      <c r="AD760" s="3414" t="str">
        <f>INDEX(PT_DIFFERENTIATION_TER,MATCH(B760,PT_DIFFERENTIATION_TER_ID,0))</f>
        <v>Территория 7</v>
      </c>
      <c r="AE760" s="3415"/>
      <c r="AF760" s="3415"/>
      <c r="AG760" s="3415"/>
      <c r="AH760" s="3415"/>
      <c r="AI760" s="3415"/>
      <c r="AJ760" s="3415"/>
      <c r="AK760" s="3415"/>
      <c r="AL760" s="3414"/>
      <c r="AM760" s="3415"/>
      <c r="AN760" s="3415"/>
      <c r="AO760" s="3415"/>
      <c r="AP760" s="3415"/>
      <c r="AQ760" s="3415"/>
      <c r="AR760" s="3415"/>
      <c r="AS760" s="3416"/>
      <c r="AT760" s="3414"/>
      <c r="AU760" s="3415"/>
      <c r="AV760" s="3415"/>
      <c r="AW760" s="3415"/>
      <c r="AX760" s="3415"/>
      <c r="AY760" s="3415"/>
      <c r="AZ760" s="3415"/>
      <c r="BA760" s="3416"/>
      <c r="BB760" s="3414"/>
      <c r="BC760" s="3415"/>
      <c r="BD760" s="3415"/>
      <c r="BE760" s="3415"/>
      <c r="BF760" s="3415"/>
      <c r="BG760" s="3415"/>
      <c r="BH760" s="3415"/>
      <c r="BI760" s="3416"/>
      <c r="BJ760" s="3414"/>
      <c r="BK760" s="3415"/>
      <c r="BL760" s="3415"/>
      <c r="BM760" s="3415"/>
      <c r="BN760" s="3415"/>
      <c r="BO760" s="3415"/>
      <c r="BP760" s="3415"/>
      <c r="BQ760" s="3416"/>
      <c r="BR760" s="3414"/>
      <c r="BS760" s="3415"/>
      <c r="BT760" s="3415"/>
      <c r="BU760" s="3415"/>
      <c r="BV760" s="3415"/>
      <c r="BW760" s="3415"/>
      <c r="BX760" s="3415"/>
      <c r="BY760" s="3416"/>
      <c r="BZ760" s="3414"/>
      <c r="CA760" s="3415"/>
      <c r="CB760" s="3415"/>
      <c r="CC760" s="3415"/>
      <c r="CD760" s="3415"/>
      <c r="CE760" s="3415"/>
      <c r="CF760" s="3415"/>
      <c r="CG760" s="3416"/>
      <c r="CH760" s="3414"/>
      <c r="CI760" s="3415"/>
      <c r="CJ760" s="3415"/>
      <c r="CK760" s="3415"/>
      <c r="CL760" s="3415"/>
      <c r="CM760" s="3415"/>
      <c r="CN760" s="3415"/>
      <c r="CO760" s="3416"/>
      <c r="CP760" s="3414"/>
      <c r="CQ760" s="3415"/>
      <c r="CR760" s="3415"/>
      <c r="CS760" s="3415"/>
      <c r="CT760" s="3415"/>
      <c r="CU760" s="3415"/>
      <c r="CV760" s="3415"/>
      <c r="CW760" s="3416"/>
      <c r="CX760" s="3414"/>
      <c r="CY760" s="3415"/>
      <c r="CZ760" s="3415"/>
      <c r="DA760" s="3415"/>
      <c r="DB760" s="3415"/>
      <c r="DC760" s="3415"/>
      <c r="DD760" s="3415"/>
      <c r="DE760" s="3416"/>
      <c r="DF760" s="3416"/>
      <c r="DG760" s="3907" t="s">
        <v>720</v>
      </c>
      <c r="DH760" s="3656"/>
      <c r="DI760" s="3908"/>
      <c r="DJ760" s="3908" t="str">
        <f>IF(T760="","",T760)</f>
        <v>Территория действия тарифа</v>
      </c>
      <c r="DK760" s="3908"/>
      <c r="DL760" s="3908"/>
    </row>
    <row s="22714" customFormat="1" customHeight="1" ht="23.25">
      <c r="A761" s="3896"/>
      <c r="B761" s="3896"/>
      <c r="C761" s="3896" t="s">
        <v>437</v>
      </c>
      <c r="D761" s="3896"/>
      <c r="E761" s="3897"/>
      <c r="F761" s="3897" t="s">
        <v>91</v>
      </c>
      <c r="G761" s="3898">
        <v>1</v>
      </c>
      <c r="H761" s="3896"/>
      <c r="I761" s="3896"/>
      <c r="J761" s="3896"/>
      <c r="K761" s="3896"/>
      <c r="L761" s="3899"/>
      <c r="M761" s="3900"/>
      <c r="N761" s="3900"/>
      <c r="O761" s="3900"/>
      <c r="P761" s="3901"/>
      <c r="Q761" s="3902"/>
      <c r="R761" s="3903"/>
      <c r="S761" s="3904" t="str">
        <f>INDEX(PT_DIFFERENTIATION_NUM_CS,MATCH(C761,PT_DIFFERENTIATION_CS_ID,0))</f>
        <v>3.7.1</v>
      </c>
      <c r="T761" s="4214" t="s">
        <v>721</v>
      </c>
      <c r="U761" s="3906"/>
      <c r="V761" s="3414"/>
      <c r="W761" s="3415"/>
      <c r="X761" s="3415"/>
      <c r="Y761" s="3415"/>
      <c r="Z761" s="3415"/>
      <c r="AA761" s="3415"/>
      <c r="AB761" s="3415"/>
      <c r="AC761" s="3416"/>
      <c r="AD761" s="3414" t="str">
        <f>INDEX(PT_DIFFERENTIATION_CS,MATCH(C761,PT_DIFFERENTIATION_CS_ID,0))</f>
        <v>без дифференциации</v>
      </c>
      <c r="AE761" s="3415"/>
      <c r="AF761" s="3415"/>
      <c r="AG761" s="3415"/>
      <c r="AH761" s="3415"/>
      <c r="AI761" s="3415"/>
      <c r="AJ761" s="3415"/>
      <c r="AK761" s="3415"/>
      <c r="AL761" s="3414"/>
      <c r="AM761" s="3415"/>
      <c r="AN761" s="3415"/>
      <c r="AO761" s="3415"/>
      <c r="AP761" s="3415"/>
      <c r="AQ761" s="3415"/>
      <c r="AR761" s="3415"/>
      <c r="AS761" s="3416"/>
      <c r="AT761" s="3414"/>
      <c r="AU761" s="3415"/>
      <c r="AV761" s="3415"/>
      <c r="AW761" s="3415"/>
      <c r="AX761" s="3415"/>
      <c r="AY761" s="3415"/>
      <c r="AZ761" s="3415"/>
      <c r="BA761" s="3416"/>
      <c r="BB761" s="3414"/>
      <c r="BC761" s="3415"/>
      <c r="BD761" s="3415"/>
      <c r="BE761" s="3415"/>
      <c r="BF761" s="3415"/>
      <c r="BG761" s="3415"/>
      <c r="BH761" s="3415"/>
      <c r="BI761" s="3416"/>
      <c r="BJ761" s="3414"/>
      <c r="BK761" s="3415"/>
      <c r="BL761" s="3415"/>
      <c r="BM761" s="3415"/>
      <c r="BN761" s="3415"/>
      <c r="BO761" s="3415"/>
      <c r="BP761" s="3415"/>
      <c r="BQ761" s="3416"/>
      <c r="BR761" s="3414"/>
      <c r="BS761" s="3415"/>
      <c r="BT761" s="3415"/>
      <c r="BU761" s="3415"/>
      <c r="BV761" s="3415"/>
      <c r="BW761" s="3415"/>
      <c r="BX761" s="3415"/>
      <c r="BY761" s="3416"/>
      <c r="BZ761" s="3414"/>
      <c r="CA761" s="3415"/>
      <c r="CB761" s="3415"/>
      <c r="CC761" s="3415"/>
      <c r="CD761" s="3415"/>
      <c r="CE761" s="3415"/>
      <c r="CF761" s="3415"/>
      <c r="CG761" s="3416"/>
      <c r="CH761" s="3414"/>
      <c r="CI761" s="3415"/>
      <c r="CJ761" s="3415"/>
      <c r="CK761" s="3415"/>
      <c r="CL761" s="3415"/>
      <c r="CM761" s="3415"/>
      <c r="CN761" s="3415"/>
      <c r="CO761" s="3416"/>
      <c r="CP761" s="3414"/>
      <c r="CQ761" s="3415"/>
      <c r="CR761" s="3415"/>
      <c r="CS761" s="3415"/>
      <c r="CT761" s="3415"/>
      <c r="CU761" s="3415"/>
      <c r="CV761" s="3415"/>
      <c r="CW761" s="3416"/>
      <c r="CX761" s="3414"/>
      <c r="CY761" s="3415"/>
      <c r="CZ761" s="3415"/>
      <c r="DA761" s="3415"/>
      <c r="DB761" s="3415"/>
      <c r="DC761" s="3415"/>
      <c r="DD761" s="3415"/>
      <c r="DE761" s="3416"/>
      <c r="DF761" s="3416"/>
      <c r="DG761" s="3907" t="s">
        <v>722</v>
      </c>
      <c r="DH761" s="3656"/>
      <c r="DI761" s="3908"/>
      <c r="DJ761" s="3908" t="str">
        <f>IF(T761="","",T761)</f>
        <v>Наименование системы теплоснабжения </v>
      </c>
      <c r="DK761" s="3908"/>
      <c r="DL761" s="3908"/>
    </row>
    <row s="22715" customFormat="1" customHeight="1" ht="21">
      <c r="A762" s="3896"/>
      <c r="B762" s="3896"/>
      <c r="C762" s="3896"/>
      <c r="D762" s="3896" t="s">
        <v>438</v>
      </c>
      <c r="E762" s="3897"/>
      <c r="F762" s="3897" t="s">
        <v>91</v>
      </c>
      <c r="G762" s="3897"/>
      <c r="H762" s="3898">
        <v>1</v>
      </c>
      <c r="I762" s="3896"/>
      <c r="J762" s="3896"/>
      <c r="K762" s="3896"/>
      <c r="L762" s="3899"/>
      <c r="M762" s="3900"/>
      <c r="N762" s="3900"/>
      <c r="O762" s="3900"/>
      <c r="P762" s="3901"/>
      <c r="Q762" s="3902"/>
      <c r="R762" s="3903"/>
      <c r="S762" s="3904" t="str">
        <f>INDEX(PT_DIFFERENTIATION_NUM_IST_TE,MATCH(D762,PT_DIFFERENTIATION_IST_TE_ID,0))</f>
        <v>3.7.1.1</v>
      </c>
      <c r="T762" s="3905" t="s">
        <v>723</v>
      </c>
      <c r="U762" s="3906"/>
      <c r="V762" s="3414"/>
      <c r="W762" s="3415"/>
      <c r="X762" s="3415"/>
      <c r="Y762" s="3415"/>
      <c r="Z762" s="3415"/>
      <c r="AA762" s="3415"/>
      <c r="AB762" s="3415"/>
      <c r="AC762" s="3416"/>
      <c r="AD762" s="3414" t="str">
        <f>INDEX(PT_DIFFERENTIATION_IST_TE,MATCH(D762,PT_DIFFERENTIATION_IST_TE_ID,0))</f>
        <v>без дифференциации</v>
      </c>
      <c r="AE762" s="3415"/>
      <c r="AF762" s="3415"/>
      <c r="AG762" s="3415"/>
      <c r="AH762" s="3415"/>
      <c r="AI762" s="3415"/>
      <c r="AJ762" s="3415"/>
      <c r="AK762" s="3415"/>
      <c r="AL762" s="3414"/>
      <c r="AM762" s="3415"/>
      <c r="AN762" s="3415"/>
      <c r="AO762" s="3415"/>
      <c r="AP762" s="3415"/>
      <c r="AQ762" s="3415"/>
      <c r="AR762" s="3415"/>
      <c r="AS762" s="3416"/>
      <c r="AT762" s="3414"/>
      <c r="AU762" s="3415"/>
      <c r="AV762" s="3415"/>
      <c r="AW762" s="3415"/>
      <c r="AX762" s="3415"/>
      <c r="AY762" s="3415"/>
      <c r="AZ762" s="3415"/>
      <c r="BA762" s="3416"/>
      <c r="BB762" s="3414"/>
      <c r="BC762" s="3415"/>
      <c r="BD762" s="3415"/>
      <c r="BE762" s="3415"/>
      <c r="BF762" s="3415"/>
      <c r="BG762" s="3415"/>
      <c r="BH762" s="3415"/>
      <c r="BI762" s="3416"/>
      <c r="BJ762" s="3414"/>
      <c r="BK762" s="3415"/>
      <c r="BL762" s="3415"/>
      <c r="BM762" s="3415"/>
      <c r="BN762" s="3415"/>
      <c r="BO762" s="3415"/>
      <c r="BP762" s="3415"/>
      <c r="BQ762" s="3416"/>
      <c r="BR762" s="3414"/>
      <c r="BS762" s="3415"/>
      <c r="BT762" s="3415"/>
      <c r="BU762" s="3415"/>
      <c r="BV762" s="3415"/>
      <c r="BW762" s="3415"/>
      <c r="BX762" s="3415"/>
      <c r="BY762" s="3416"/>
      <c r="BZ762" s="3414"/>
      <c r="CA762" s="3415"/>
      <c r="CB762" s="3415"/>
      <c r="CC762" s="3415"/>
      <c r="CD762" s="3415"/>
      <c r="CE762" s="3415"/>
      <c r="CF762" s="3415"/>
      <c r="CG762" s="3416"/>
      <c r="CH762" s="3414"/>
      <c r="CI762" s="3415"/>
      <c r="CJ762" s="3415"/>
      <c r="CK762" s="3415"/>
      <c r="CL762" s="3415"/>
      <c r="CM762" s="3415"/>
      <c r="CN762" s="3415"/>
      <c r="CO762" s="3416"/>
      <c r="CP762" s="3414"/>
      <c r="CQ762" s="3415"/>
      <c r="CR762" s="3415"/>
      <c r="CS762" s="3415"/>
      <c r="CT762" s="3415"/>
      <c r="CU762" s="3415"/>
      <c r="CV762" s="3415"/>
      <c r="CW762" s="3416"/>
      <c r="CX762" s="3414"/>
      <c r="CY762" s="3415"/>
      <c r="CZ762" s="3415"/>
      <c r="DA762" s="3415"/>
      <c r="DB762" s="3415"/>
      <c r="DC762" s="3415"/>
      <c r="DD762" s="3415"/>
      <c r="DE762" s="3416"/>
      <c r="DF762" s="3416"/>
      <c r="DG762" s="3907" t="s">
        <v>724</v>
      </c>
      <c r="DH762" s="3656"/>
      <c r="DI762" s="3908"/>
      <c r="DJ762" s="3908" t="str">
        <f>IF(T762="","",T762)</f>
        <v>Источник тепловой энергии  </v>
      </c>
      <c r="DK762" s="3908"/>
      <c r="DL762" s="3908"/>
    </row>
    <row s="22716" customFormat="1" customHeight="1" ht="47.25">
      <c r="A763" s="3896"/>
      <c r="B763" s="3896"/>
      <c r="C763" s="3896"/>
      <c r="D763" s="3896"/>
      <c r="E763" s="3897"/>
      <c r="F763" s="3897" t="s">
        <v>91</v>
      </c>
      <c r="G763" s="3897"/>
      <c r="H763" s="3897"/>
      <c r="I763" s="3910" t="str">
        <f>S762&amp;".1"</f>
        <v>3.7.1.1.1</v>
      </c>
      <c r="J763" s="3896"/>
      <c r="K763" s="3896"/>
      <c r="L763" s="3899" t="s">
        <v>725</v>
      </c>
      <c r="M763" s="3647"/>
      <c r="N763" s="3911"/>
      <c r="O763" s="3911"/>
      <c r="P763" s="3912">
        <v>1</v>
      </c>
      <c r="Q763" s="3912"/>
      <c r="R763" s="3913"/>
      <c r="S763" s="3904" t="str">
        <f>$I763</f>
        <v>3.7.1.1.1</v>
      </c>
      <c r="T763" s="3914" t="s">
        <v>726</v>
      </c>
      <c r="U763" s="3906"/>
      <c r="V763" s="3419"/>
      <c r="W763" s="3420"/>
      <c r="X763" s="3420"/>
      <c r="Y763" s="3420"/>
      <c r="Z763" s="3420"/>
      <c r="AA763" s="3420"/>
      <c r="AB763" s="3420"/>
      <c r="AC763" s="3421"/>
      <c r="AD763" s="3419" t="s">
        <v>768</v>
      </c>
      <c r="AE763" s="3420"/>
      <c r="AF763" s="3420"/>
      <c r="AG763" s="3420"/>
      <c r="AH763" s="3420"/>
      <c r="AI763" s="3420"/>
      <c r="AJ763" s="3420"/>
      <c r="AK763" s="3420"/>
      <c r="AL763" s="3419"/>
      <c r="AM763" s="3420"/>
      <c r="AN763" s="3420"/>
      <c r="AO763" s="3420"/>
      <c r="AP763" s="3420"/>
      <c r="AQ763" s="3420"/>
      <c r="AR763" s="3420"/>
      <c r="AS763" s="3421"/>
      <c r="AT763" s="3419"/>
      <c r="AU763" s="3420"/>
      <c r="AV763" s="3420"/>
      <c r="AW763" s="3420"/>
      <c r="AX763" s="3420"/>
      <c r="AY763" s="3420"/>
      <c r="AZ763" s="3420"/>
      <c r="BA763" s="3421"/>
      <c r="BB763" s="3419"/>
      <c r="BC763" s="3420"/>
      <c r="BD763" s="3420"/>
      <c r="BE763" s="3420"/>
      <c r="BF763" s="3420"/>
      <c r="BG763" s="3420"/>
      <c r="BH763" s="3420"/>
      <c r="BI763" s="3421"/>
      <c r="BJ763" s="3419"/>
      <c r="BK763" s="3420"/>
      <c r="BL763" s="3420"/>
      <c r="BM763" s="3420"/>
      <c r="BN763" s="3420"/>
      <c r="BO763" s="3420"/>
      <c r="BP763" s="3420"/>
      <c r="BQ763" s="3421"/>
      <c r="BR763" s="3419"/>
      <c r="BS763" s="3420"/>
      <c r="BT763" s="3420"/>
      <c r="BU763" s="3420"/>
      <c r="BV763" s="3420"/>
      <c r="BW763" s="3420"/>
      <c r="BX763" s="3420"/>
      <c r="BY763" s="3421"/>
      <c r="BZ763" s="3419"/>
      <c r="CA763" s="3420"/>
      <c r="CB763" s="3420"/>
      <c r="CC763" s="3420"/>
      <c r="CD763" s="3420"/>
      <c r="CE763" s="3420"/>
      <c r="CF763" s="3420"/>
      <c r="CG763" s="3421"/>
      <c r="CH763" s="3419"/>
      <c r="CI763" s="3420"/>
      <c r="CJ763" s="3420"/>
      <c r="CK763" s="3420"/>
      <c r="CL763" s="3420"/>
      <c r="CM763" s="3420"/>
      <c r="CN763" s="3420"/>
      <c r="CO763" s="3421"/>
      <c r="CP763" s="3419"/>
      <c r="CQ763" s="3420"/>
      <c r="CR763" s="3420"/>
      <c r="CS763" s="3420"/>
      <c r="CT763" s="3420"/>
      <c r="CU763" s="3420"/>
      <c r="CV763" s="3420"/>
      <c r="CW763" s="3421"/>
      <c r="CX763" s="3419"/>
      <c r="CY763" s="3420"/>
      <c r="CZ763" s="3420"/>
      <c r="DA763" s="3420"/>
      <c r="DB763" s="3420"/>
      <c r="DC763" s="3420"/>
      <c r="DD763" s="3420"/>
      <c r="DE763" s="3421"/>
      <c r="DF763" s="3421"/>
      <c r="DG763" s="3907" t="s">
        <v>727</v>
      </c>
      <c r="DH763" s="3656"/>
      <c r="DI763" s="3908"/>
      <c r="DJ763" s="3908" t="str">
        <f>IF(T763="","",T763)</f>
        <v>Схема подключения теплопотребляющей установки к коллектору источника тепловой энергии</v>
      </c>
      <c r="DK763" s="3908"/>
      <c r="DL763" s="3908"/>
    </row>
    <row s="22717" customFormat="1" customHeight="1" ht="21">
      <c r="A764" s="3896"/>
      <c r="B764" s="3896"/>
      <c r="C764" s="3896"/>
      <c r="D764" s="3896"/>
      <c r="E764" s="3897"/>
      <c r="F764" s="3897" t="s">
        <v>91</v>
      </c>
      <c r="G764" s="3897"/>
      <c r="H764" s="3897"/>
      <c r="I764" s="3916"/>
      <c r="J764" s="3910" t="str">
        <f>I763&amp;".1"</f>
        <v>3.7.1.1.1.1</v>
      </c>
      <c r="K764" s="3896"/>
      <c r="L764" s="3899" t="s">
        <v>728</v>
      </c>
      <c r="M764" s="3647"/>
      <c r="N764" s="3647"/>
      <c r="O764" s="3911"/>
      <c r="P764" s="3912"/>
      <c r="Q764" s="3912">
        <v>1</v>
      </c>
      <c r="R764" s="3917"/>
      <c r="S764" s="3904" t="str">
        <f>$J764</f>
        <v>3.7.1.1.1.1</v>
      </c>
      <c r="T764" s="3918" t="s">
        <v>729</v>
      </c>
      <c r="U764" s="3906"/>
      <c r="V764" s="3419"/>
      <c r="W764" s="3420"/>
      <c r="X764" s="3420"/>
      <c r="Y764" s="3420"/>
      <c r="Z764" s="3420"/>
      <c r="AA764" s="3420"/>
      <c r="AB764" s="3420"/>
      <c r="AC764" s="3421"/>
      <c r="AD764" s="3419" t="s">
        <v>769</v>
      </c>
      <c r="AE764" s="3420"/>
      <c r="AF764" s="3420"/>
      <c r="AG764" s="3420"/>
      <c r="AH764" s="3420"/>
      <c r="AI764" s="3420"/>
      <c r="AJ764" s="3420"/>
      <c r="AK764" s="3420"/>
      <c r="AL764" s="3419"/>
      <c r="AM764" s="3420"/>
      <c r="AN764" s="3420"/>
      <c r="AO764" s="3420"/>
      <c r="AP764" s="3420"/>
      <c r="AQ764" s="3420"/>
      <c r="AR764" s="3420"/>
      <c r="AS764" s="3421"/>
      <c r="AT764" s="3419"/>
      <c r="AU764" s="3420"/>
      <c r="AV764" s="3420"/>
      <c r="AW764" s="3420"/>
      <c r="AX764" s="3420"/>
      <c r="AY764" s="3420"/>
      <c r="AZ764" s="3420"/>
      <c r="BA764" s="3421"/>
      <c r="BB764" s="3419"/>
      <c r="BC764" s="3420"/>
      <c r="BD764" s="3420"/>
      <c r="BE764" s="3420"/>
      <c r="BF764" s="3420"/>
      <c r="BG764" s="3420"/>
      <c r="BH764" s="3420"/>
      <c r="BI764" s="3421"/>
      <c r="BJ764" s="3419"/>
      <c r="BK764" s="3420"/>
      <c r="BL764" s="3420"/>
      <c r="BM764" s="3420"/>
      <c r="BN764" s="3420"/>
      <c r="BO764" s="3420"/>
      <c r="BP764" s="3420"/>
      <c r="BQ764" s="3421"/>
      <c r="BR764" s="3419"/>
      <c r="BS764" s="3420"/>
      <c r="BT764" s="3420"/>
      <c r="BU764" s="3420"/>
      <c r="BV764" s="3420"/>
      <c r="BW764" s="3420"/>
      <c r="BX764" s="3420"/>
      <c r="BY764" s="3421"/>
      <c r="BZ764" s="3419"/>
      <c r="CA764" s="3420"/>
      <c r="CB764" s="3420"/>
      <c r="CC764" s="3420"/>
      <c r="CD764" s="3420"/>
      <c r="CE764" s="3420"/>
      <c r="CF764" s="3420"/>
      <c r="CG764" s="3421"/>
      <c r="CH764" s="3419"/>
      <c r="CI764" s="3420"/>
      <c r="CJ764" s="3420"/>
      <c r="CK764" s="3420"/>
      <c r="CL764" s="3420"/>
      <c r="CM764" s="3420"/>
      <c r="CN764" s="3420"/>
      <c r="CO764" s="3421"/>
      <c r="CP764" s="3419"/>
      <c r="CQ764" s="3420"/>
      <c r="CR764" s="3420"/>
      <c r="CS764" s="3420"/>
      <c r="CT764" s="3420"/>
      <c r="CU764" s="3420"/>
      <c r="CV764" s="3420"/>
      <c r="CW764" s="3421"/>
      <c r="CX764" s="3419"/>
      <c r="CY764" s="3420"/>
      <c r="CZ764" s="3420"/>
      <c r="DA764" s="3420"/>
      <c r="DB764" s="3420"/>
      <c r="DC764" s="3420"/>
      <c r="DD764" s="3420"/>
      <c r="DE764" s="3421"/>
      <c r="DF764" s="3421"/>
      <c r="DG764" s="3907" t="s">
        <v>730</v>
      </c>
      <c r="DH764" s="3656"/>
      <c r="DI764" s="3908"/>
      <c r="DJ764" s="3908" t="str">
        <f>IF(T764="","",T764)</f>
        <v>Группа потребителей</v>
      </c>
      <c r="DK764" s="3908"/>
      <c r="DL764" s="3908"/>
    </row>
    <row s="22718" customFormat="1" customHeight="1" ht="21">
      <c r="A765" s="3896"/>
      <c r="B765" s="3896"/>
      <c r="C765" s="3896"/>
      <c r="D765" s="3896"/>
      <c r="E765" s="3897"/>
      <c r="F765" s="3897" t="s">
        <v>91</v>
      </c>
      <c r="G765" s="3897"/>
      <c r="H765" s="3897"/>
      <c r="I765" s="3916"/>
      <c r="J765" s="3916"/>
      <c r="K765" s="3910" t="str">
        <f>J764&amp;".1"</f>
        <v>3.7.1.1.1.1.1</v>
      </c>
      <c r="L765" s="3899" t="s">
        <v>731</v>
      </c>
      <c r="M765" s="3647"/>
      <c r="N765" s="3647"/>
      <c r="O765" s="3647"/>
      <c r="P765" s="3912"/>
      <c r="Q765" s="3912"/>
      <c r="R765" s="3917">
        <v>1</v>
      </c>
      <c r="S765" s="3904" t="str">
        <f>$K765</f>
        <v>3.7.1.1.1.1.1</v>
      </c>
      <c r="T765" s="3920" t="s">
        <v>770</v>
      </c>
      <c r="U765" s="3906"/>
      <c r="V765" s="3422"/>
      <c r="W765" s="3423"/>
      <c r="X765" s="3422"/>
      <c r="Y765" s="3424"/>
      <c r="Z765" s="3425"/>
      <c r="AA765" s="2871" t="s">
        <v>61</v>
      </c>
      <c r="AB765" s="3425"/>
      <c r="AC765" s="2871" t="s">
        <v>61</v>
      </c>
      <c r="AD765" s="3422">
        <v>5294.59</v>
      </c>
      <c r="AE765" s="3423"/>
      <c r="AF765" s="3422"/>
      <c r="AG765" s="3424"/>
      <c r="AH765" s="3425">
        <v>45292</v>
      </c>
      <c r="AI765" s="2871" t="s">
        <v>61</v>
      </c>
      <c r="AJ765" s="3425">
        <v>45473</v>
      </c>
      <c r="AK765" s="2871" t="s">
        <v>61</v>
      </c>
      <c r="AL765" s="3422">
        <v>5708.62</v>
      </c>
      <c r="AM765" s="3423"/>
      <c r="AN765" s="3422"/>
      <c r="AO765" s="3424"/>
      <c r="AP765" s="3425">
        <v>45474</v>
      </c>
      <c r="AQ765" s="2871" t="s">
        <v>61</v>
      </c>
      <c r="AR765" s="3425">
        <v>45657</v>
      </c>
      <c r="AS765" s="2871" t="s">
        <v>61</v>
      </c>
      <c r="AT765" s="3422">
        <v>5407.73</v>
      </c>
      <c r="AU765" s="3423"/>
      <c r="AV765" s="3422"/>
      <c r="AW765" s="3424"/>
      <c r="AX765" s="3425">
        <v>45658</v>
      </c>
      <c r="AY765" s="2871" t="s">
        <v>61</v>
      </c>
      <c r="AZ765" s="3425">
        <v>45838</v>
      </c>
      <c r="BA765" s="2871" t="s">
        <v>61</v>
      </c>
      <c r="BB765" s="3422">
        <v>5407.73</v>
      </c>
      <c r="BC765" s="3423"/>
      <c r="BD765" s="3422"/>
      <c r="BE765" s="3424"/>
      <c r="BF765" s="3425">
        <v>45839</v>
      </c>
      <c r="BG765" s="2871" t="s">
        <v>61</v>
      </c>
      <c r="BH765" s="3425">
        <v>46022</v>
      </c>
      <c r="BI765" s="2871" t="s">
        <v>61</v>
      </c>
      <c r="BJ765" s="3422">
        <v>5407.73</v>
      </c>
      <c r="BK765" s="3423"/>
      <c r="BL765" s="3422"/>
      <c r="BM765" s="3424"/>
      <c r="BN765" s="3425">
        <v>46023</v>
      </c>
      <c r="BO765" s="2871" t="s">
        <v>61</v>
      </c>
      <c r="BP765" s="3425">
        <v>46203</v>
      </c>
      <c r="BQ765" s="2871" t="s">
        <v>61</v>
      </c>
      <c r="BR765" s="3422">
        <v>5676.12</v>
      </c>
      <c r="BS765" s="3423"/>
      <c r="BT765" s="3422"/>
      <c r="BU765" s="3424"/>
      <c r="BV765" s="3425">
        <v>46204</v>
      </c>
      <c r="BW765" s="2871" t="s">
        <v>61</v>
      </c>
      <c r="BX765" s="3425">
        <v>46387</v>
      </c>
      <c r="BY765" s="2871" t="s">
        <v>61</v>
      </c>
      <c r="BZ765" s="3422">
        <v>5674.41</v>
      </c>
      <c r="CA765" s="3423"/>
      <c r="CB765" s="3422"/>
      <c r="CC765" s="3424"/>
      <c r="CD765" s="3425">
        <v>46388</v>
      </c>
      <c r="CE765" s="2871" t="s">
        <v>61</v>
      </c>
      <c r="CF765" s="3425">
        <v>46568</v>
      </c>
      <c r="CG765" s="2871" t="s">
        <v>61</v>
      </c>
      <c r="CH765" s="3422">
        <v>5674.41</v>
      </c>
      <c r="CI765" s="3423"/>
      <c r="CJ765" s="3422"/>
      <c r="CK765" s="3424"/>
      <c r="CL765" s="3425">
        <v>46569</v>
      </c>
      <c r="CM765" s="2871" t="s">
        <v>61</v>
      </c>
      <c r="CN765" s="3425">
        <v>46752</v>
      </c>
      <c r="CO765" s="2871" t="s">
        <v>61</v>
      </c>
      <c r="CP765" s="3422">
        <v>5674.41</v>
      </c>
      <c r="CQ765" s="3423"/>
      <c r="CR765" s="3422"/>
      <c r="CS765" s="3424"/>
      <c r="CT765" s="3425">
        <v>46753</v>
      </c>
      <c r="CU765" s="2871" t="s">
        <v>61</v>
      </c>
      <c r="CV765" s="3425">
        <v>46934</v>
      </c>
      <c r="CW765" s="2871" t="s">
        <v>61</v>
      </c>
      <c r="CX765" s="3422">
        <v>5983.28</v>
      </c>
      <c r="CY765" s="3423"/>
      <c r="CZ765" s="3422"/>
      <c r="DA765" s="3424"/>
      <c r="DB765" s="3425">
        <v>46935</v>
      </c>
      <c r="DC765" s="2871" t="s">
        <v>61</v>
      </c>
      <c r="DD765" s="3425">
        <v>47118</v>
      </c>
      <c r="DE765" s="2871" t="s">
        <v>61</v>
      </c>
      <c r="DF765" s="3423"/>
      <c r="DG765" s="3921" t="s">
        <v>732</v>
      </c>
      <c r="DH765" s="3656">
        <f>STRCHECKDATE(V766:DF766)</f>
      </c>
      <c r="DI765" s="3908"/>
      <c r="DJ765" s="3908" t="str">
        <f>IF(T765="","",T765)</f>
        <v>вода</v>
      </c>
      <c r="DK765" s="3908"/>
      <c r="DL765" s="3908"/>
    </row>
    <row s="22719" customFormat="1" customHeight="1" ht="0.75">
      <c r="A766" s="3896"/>
      <c r="B766" s="3896"/>
      <c r="C766" s="3896"/>
      <c r="D766" s="3896"/>
      <c r="E766" s="3897"/>
      <c r="F766" s="3897" t="s">
        <v>91</v>
      </c>
      <c r="G766" s="3897"/>
      <c r="H766" s="3897"/>
      <c r="I766" s="3916"/>
      <c r="J766" s="3916"/>
      <c r="K766" s="3910"/>
      <c r="L766" s="3899"/>
      <c r="M766" s="3647"/>
      <c r="N766" s="3647"/>
      <c r="O766" s="3647"/>
      <c r="P766" s="3912"/>
      <c r="Q766" s="3912"/>
      <c r="R766" s="3917"/>
      <c r="S766" s="3923"/>
      <c r="T766" s="3906"/>
      <c r="U766" s="3906"/>
      <c r="V766" s="3423"/>
      <c r="W766" s="3423"/>
      <c r="X766" s="3423"/>
      <c r="Y766" s="3427" t="str">
        <f>Z765&amp;"-"&amp;AB765</f>
        <v>-</v>
      </c>
      <c r="Z766" s="3428"/>
      <c r="AA766" s="2871"/>
      <c r="AB766" s="3428"/>
      <c r="AC766" s="2871"/>
      <c r="AD766" s="3423"/>
      <c r="AE766" s="3423"/>
      <c r="AF766" s="3423"/>
      <c r="AG766" s="3427" t="str">
        <f>AH765&amp;"-"&amp;AJ765</f>
        <v>45292-45473</v>
      </c>
      <c r="AH766" s="3428"/>
      <c r="AI766" s="2871"/>
      <c r="AJ766" s="3428"/>
      <c r="AK766" s="2871"/>
      <c r="AL766" s="3423"/>
      <c r="AM766" s="3423"/>
      <c r="AN766" s="3423"/>
      <c r="AO766" s="3427" t="str">
        <f>AP765&amp;"-"&amp;AR765</f>
        <v>45474-45657</v>
      </c>
      <c r="AP766" s="3428"/>
      <c r="AQ766" s="2871"/>
      <c r="AR766" s="3428"/>
      <c r="AS766" s="2871"/>
      <c r="AT766" s="3423"/>
      <c r="AU766" s="3423"/>
      <c r="AV766" s="3423"/>
      <c r="AW766" s="3427" t="str">
        <f>AX765&amp;"-"&amp;AZ765</f>
        <v>45658-45838</v>
      </c>
      <c r="AX766" s="3428"/>
      <c r="AY766" s="2871"/>
      <c r="AZ766" s="3428"/>
      <c r="BA766" s="2871"/>
      <c r="BB766" s="3423"/>
      <c r="BC766" s="3423"/>
      <c r="BD766" s="3423"/>
      <c r="BE766" s="3427" t="str">
        <f>BF765&amp;"-"&amp;BH765</f>
        <v>45839-46022</v>
      </c>
      <c r="BF766" s="3428"/>
      <c r="BG766" s="2871"/>
      <c r="BH766" s="3428"/>
      <c r="BI766" s="2871"/>
      <c r="BJ766" s="3423"/>
      <c r="BK766" s="3423"/>
      <c r="BL766" s="3423"/>
      <c r="BM766" s="3427" t="str">
        <f>BN765&amp;"-"&amp;BP765</f>
        <v>46023-46203</v>
      </c>
      <c r="BN766" s="3428"/>
      <c r="BO766" s="2871"/>
      <c r="BP766" s="3428"/>
      <c r="BQ766" s="2871"/>
      <c r="BR766" s="3423"/>
      <c r="BS766" s="3423"/>
      <c r="BT766" s="3423"/>
      <c r="BU766" s="3427" t="str">
        <f>BV765&amp;"-"&amp;BX765</f>
        <v>46204-46387</v>
      </c>
      <c r="BV766" s="3428"/>
      <c r="BW766" s="2871"/>
      <c r="BX766" s="3428"/>
      <c r="BY766" s="2871"/>
      <c r="BZ766" s="3423"/>
      <c r="CA766" s="3423"/>
      <c r="CB766" s="3423"/>
      <c r="CC766" s="3427" t="str">
        <f>CD765&amp;"-"&amp;CF765</f>
        <v>46388-46568</v>
      </c>
      <c r="CD766" s="3428"/>
      <c r="CE766" s="2871"/>
      <c r="CF766" s="3428"/>
      <c r="CG766" s="2871"/>
      <c r="CH766" s="3423"/>
      <c r="CI766" s="3423"/>
      <c r="CJ766" s="3423"/>
      <c r="CK766" s="3427" t="str">
        <f>CL765&amp;"-"&amp;CN765</f>
        <v>46569-46752</v>
      </c>
      <c r="CL766" s="3428"/>
      <c r="CM766" s="2871"/>
      <c r="CN766" s="3428"/>
      <c r="CO766" s="2871"/>
      <c r="CP766" s="3423"/>
      <c r="CQ766" s="3423"/>
      <c r="CR766" s="3423"/>
      <c r="CS766" s="3427" t="str">
        <f>CT765&amp;"-"&amp;CV765</f>
        <v>46753-46934</v>
      </c>
      <c r="CT766" s="3428"/>
      <c r="CU766" s="2871"/>
      <c r="CV766" s="3428"/>
      <c r="CW766" s="2871"/>
      <c r="CX766" s="3423"/>
      <c r="CY766" s="3423"/>
      <c r="CZ766" s="3423"/>
      <c r="DA766" s="3427" t="str">
        <f>DB765&amp;"-"&amp;DD765</f>
        <v>46935-47118</v>
      </c>
      <c r="DB766" s="3428"/>
      <c r="DC766" s="2871"/>
      <c r="DD766" s="3428"/>
      <c r="DE766" s="2871"/>
      <c r="DF766" s="3423"/>
      <c r="DG766" s="3924"/>
      <c r="DH766" s="3656"/>
      <c r="DI766" s="3908"/>
      <c r="DJ766" s="3908" t="str">
        <f>IF(T766="","",T766)</f>
        <v/>
      </c>
      <c r="DK766" s="3908"/>
      <c r="DL766" s="3908"/>
    </row>
    <row s="22720" customFormat="1" customHeight="1" ht="15">
      <c r="A767" s="3896"/>
      <c r="B767" s="3896"/>
      <c r="C767" s="3896"/>
      <c r="D767" s="3896"/>
      <c r="E767" s="3897"/>
      <c r="F767" s="3897" t="s">
        <v>91</v>
      </c>
      <c r="G767" s="3897"/>
      <c r="H767" s="3897"/>
      <c r="I767" s="3916"/>
      <c r="J767" s="3910"/>
      <c r="K767" s="3896"/>
      <c r="L767" s="3899"/>
      <c r="M767" s="3647"/>
      <c r="N767" s="3647"/>
      <c r="O767" s="3911"/>
      <c r="P767" s="3912"/>
      <c r="Q767" s="3912"/>
      <c r="R767" s="3913"/>
      <c r="S767" s="22721"/>
      <c r="T767" s="22722" t="s">
        <v>733</v>
      </c>
      <c r="U767" s="22723"/>
      <c r="V767" s="22724"/>
      <c r="W767" s="22725"/>
      <c r="X767" s="22726"/>
      <c r="Y767" s="22727"/>
      <c r="Z767" s="22728"/>
      <c r="AA767" s="22729"/>
      <c r="AB767" s="22730"/>
      <c r="AC767" s="22731"/>
      <c r="AD767" s="22732"/>
      <c r="AE767" s="22733"/>
      <c r="AF767" s="22734"/>
      <c r="AG767" s="22735"/>
      <c r="AH767" s="22736"/>
      <c r="AI767" s="22737"/>
      <c r="AJ767" s="22738"/>
      <c r="AK767" s="22739"/>
      <c r="AL767" s="22740"/>
      <c r="AM767" s="22741"/>
      <c r="AN767" s="22742"/>
      <c r="AO767" s="22743"/>
      <c r="AP767" s="22744"/>
      <c r="AQ767" s="22745"/>
      <c r="AR767" s="22746"/>
      <c r="AS767" s="22747"/>
      <c r="AT767" s="22748"/>
      <c r="AU767" s="22749"/>
      <c r="AV767" s="22750"/>
      <c r="AW767" s="22751"/>
      <c r="AX767" s="22752"/>
      <c r="AY767" s="22753"/>
      <c r="AZ767" s="22754"/>
      <c r="BA767" s="22755"/>
      <c r="BB767" s="22756"/>
      <c r="BC767" s="22757"/>
      <c r="BD767" s="22758"/>
      <c r="BE767" s="22759"/>
      <c r="BF767" s="22760"/>
      <c r="BG767" s="22761"/>
      <c r="BH767" s="22762"/>
      <c r="BI767" s="22763"/>
      <c r="BJ767" s="22764"/>
      <c r="BK767" s="22765"/>
      <c r="BL767" s="22766"/>
      <c r="BM767" s="22767"/>
      <c r="BN767" s="22768"/>
      <c r="BO767" s="22769"/>
      <c r="BP767" s="22770"/>
      <c r="BQ767" s="22771"/>
      <c r="BR767" s="22772"/>
      <c r="BS767" s="22773"/>
      <c r="BT767" s="22774"/>
      <c r="BU767" s="22775"/>
      <c r="BV767" s="22776"/>
      <c r="BW767" s="22777"/>
      <c r="BX767" s="22778"/>
      <c r="BY767" s="22779"/>
      <c r="BZ767" s="22780"/>
      <c r="CA767" s="22781"/>
      <c r="CB767" s="22782"/>
      <c r="CC767" s="22783"/>
      <c r="CD767" s="22784"/>
      <c r="CE767" s="22785"/>
      <c r="CF767" s="22786"/>
      <c r="CG767" s="22787"/>
      <c r="CH767" s="22788"/>
      <c r="CI767" s="22789"/>
      <c r="CJ767" s="22790"/>
      <c r="CK767" s="22791"/>
      <c r="CL767" s="22792"/>
      <c r="CM767" s="22793"/>
      <c r="CN767" s="22794"/>
      <c r="CO767" s="22795"/>
      <c r="CP767" s="22796"/>
      <c r="CQ767" s="22797"/>
      <c r="CR767" s="22798"/>
      <c r="CS767" s="22799"/>
      <c r="CT767" s="22800"/>
      <c r="CU767" s="22801"/>
      <c r="CV767" s="22802"/>
      <c r="CW767" s="22803"/>
      <c r="CX767" s="22804"/>
      <c r="CY767" s="22805"/>
      <c r="CZ767" s="22806"/>
      <c r="DA767" s="22807"/>
      <c r="DB767" s="22808"/>
      <c r="DC767" s="22809"/>
      <c r="DD767" s="22810"/>
      <c r="DE767" s="22811"/>
      <c r="DF767" s="22812"/>
      <c r="DG767" s="4018"/>
      <c r="DH767" s="3656"/>
      <c r="DI767" s="3908"/>
      <c r="DJ767" s="3908" t="str">
        <f>IF(T767="","",T767)</f>
        <v>Добавить вид теплоносителя (параметры теплоносителя)</v>
      </c>
      <c r="DK767" s="3908"/>
      <c r="DL767" s="3908"/>
    </row>
    <row s="22813" customFormat="1" customHeight="1" ht="15">
      <c r="A768" s="3896"/>
      <c r="B768" s="3896"/>
      <c r="C768" s="3896"/>
      <c r="D768" s="3896"/>
      <c r="E768" s="3897"/>
      <c r="F768" s="3897" t="s">
        <v>91</v>
      </c>
      <c r="G768" s="3897"/>
      <c r="H768" s="3897"/>
      <c r="I768" s="3910"/>
      <c r="J768" s="3896"/>
      <c r="K768" s="3896"/>
      <c r="L768" s="3899"/>
      <c r="M768" s="3647"/>
      <c r="N768" s="3911"/>
      <c r="O768" s="3911"/>
      <c r="P768" s="3912"/>
      <c r="Q768" s="3912"/>
      <c r="R768" s="3913"/>
      <c r="S768" s="22814"/>
      <c r="T768" s="22815" t="s">
        <v>734</v>
      </c>
      <c r="U768" s="22816"/>
      <c r="V768" s="22817"/>
      <c r="W768" s="22818"/>
      <c r="X768" s="22819"/>
      <c r="Y768" s="22820"/>
      <c r="Z768" s="22821"/>
      <c r="AA768" s="22822"/>
      <c r="AB768" s="22823"/>
      <c r="AC768" s="22824"/>
      <c r="AD768" s="22825"/>
      <c r="AE768" s="22826"/>
      <c r="AF768" s="22827"/>
      <c r="AG768" s="22828"/>
      <c r="AH768" s="22829"/>
      <c r="AI768" s="22830"/>
      <c r="AJ768" s="22831"/>
      <c r="AK768" s="22832"/>
      <c r="AL768" s="22833"/>
      <c r="AM768" s="22834"/>
      <c r="AN768" s="22835"/>
      <c r="AO768" s="22836"/>
      <c r="AP768" s="22837"/>
      <c r="AQ768" s="22838"/>
      <c r="AR768" s="22839"/>
      <c r="AS768" s="22840"/>
      <c r="AT768" s="22841"/>
      <c r="AU768" s="22842"/>
      <c r="AV768" s="22843"/>
      <c r="AW768" s="22844"/>
      <c r="AX768" s="22845"/>
      <c r="AY768" s="22846"/>
      <c r="AZ768" s="22847"/>
      <c r="BA768" s="22848"/>
      <c r="BB768" s="22849"/>
      <c r="BC768" s="22850"/>
      <c r="BD768" s="22851"/>
      <c r="BE768" s="22852"/>
      <c r="BF768" s="22853"/>
      <c r="BG768" s="22854"/>
      <c r="BH768" s="22855"/>
      <c r="BI768" s="22856"/>
      <c r="BJ768" s="22857"/>
      <c r="BK768" s="22858"/>
      <c r="BL768" s="22859"/>
      <c r="BM768" s="22860"/>
      <c r="BN768" s="22861"/>
      <c r="BO768" s="22862"/>
      <c r="BP768" s="22863"/>
      <c r="BQ768" s="22864"/>
      <c r="BR768" s="22865"/>
      <c r="BS768" s="22866"/>
      <c r="BT768" s="22867"/>
      <c r="BU768" s="22868"/>
      <c r="BV768" s="22869"/>
      <c r="BW768" s="22870"/>
      <c r="BX768" s="22871"/>
      <c r="BY768" s="22872"/>
      <c r="BZ768" s="22873"/>
      <c r="CA768" s="22874"/>
      <c r="CB768" s="22875"/>
      <c r="CC768" s="22876"/>
      <c r="CD768" s="22877"/>
      <c r="CE768" s="22878"/>
      <c r="CF768" s="22879"/>
      <c r="CG768" s="22880"/>
      <c r="CH768" s="22881"/>
      <c r="CI768" s="22882"/>
      <c r="CJ768" s="22883"/>
      <c r="CK768" s="22884"/>
      <c r="CL768" s="22885"/>
      <c r="CM768" s="22886"/>
      <c r="CN768" s="22887"/>
      <c r="CO768" s="22888"/>
      <c r="CP768" s="22889"/>
      <c r="CQ768" s="22890"/>
      <c r="CR768" s="22891"/>
      <c r="CS768" s="22892"/>
      <c r="CT768" s="22893"/>
      <c r="CU768" s="22894"/>
      <c r="CV768" s="22895"/>
      <c r="CW768" s="22896"/>
      <c r="CX768" s="22897"/>
      <c r="CY768" s="22898"/>
      <c r="CZ768" s="22899"/>
      <c r="DA768" s="22900"/>
      <c r="DB768" s="22901"/>
      <c r="DC768" s="22902"/>
      <c r="DD768" s="22903"/>
      <c r="DE768" s="22904"/>
      <c r="DF768" s="22905"/>
      <c r="DG768" s="22906"/>
      <c r="DH768" s="3656"/>
      <c r="DI768" s="3908"/>
      <c r="DJ768" s="3908" t="str">
        <f>IF(T768="","",T768)</f>
        <v>Добавить группу потребителей</v>
      </c>
      <c r="DK768" s="3908"/>
      <c r="DL768" s="3908"/>
    </row>
    <row s="22907" customFormat="1" customHeight="1" ht="14.25">
      <c r="A769" s="3896"/>
      <c r="B769" s="3896"/>
      <c r="C769" s="3896"/>
      <c r="D769" s="3896"/>
      <c r="E769" s="3897"/>
      <c r="F769" s="3897" t="s">
        <v>91</v>
      </c>
      <c r="G769" s="3897"/>
      <c r="H769" s="3898"/>
      <c r="I769" s="3896"/>
      <c r="J769" s="3896"/>
      <c r="K769" s="3896"/>
      <c r="L769" s="3899"/>
      <c r="M769" s="3900"/>
      <c r="N769" s="3900"/>
      <c r="O769" s="3647"/>
      <c r="P769" s="4114"/>
      <c r="Q769" s="4115"/>
      <c r="R769" s="4116"/>
      <c r="S769" s="22908"/>
      <c r="T769" s="22909" t="s">
        <v>735</v>
      </c>
      <c r="U769" s="22910"/>
      <c r="V769" s="22911"/>
      <c r="W769" s="22912"/>
      <c r="X769" s="22913"/>
      <c r="Y769" s="22914"/>
      <c r="Z769" s="22915"/>
      <c r="AA769" s="22916"/>
      <c r="AB769" s="22917"/>
      <c r="AC769" s="22918"/>
      <c r="AD769" s="22919"/>
      <c r="AE769" s="22920"/>
      <c r="AF769" s="22921"/>
      <c r="AG769" s="22922"/>
      <c r="AH769" s="22923"/>
      <c r="AI769" s="22924"/>
      <c r="AJ769" s="22925"/>
      <c r="AK769" s="22926"/>
      <c r="AL769" s="22927"/>
      <c r="AM769" s="22928"/>
      <c r="AN769" s="22929"/>
      <c r="AO769" s="22930"/>
      <c r="AP769" s="22931"/>
      <c r="AQ769" s="22932"/>
      <c r="AR769" s="22933"/>
      <c r="AS769" s="22934"/>
      <c r="AT769" s="22935"/>
      <c r="AU769" s="22936"/>
      <c r="AV769" s="22937"/>
      <c r="AW769" s="22938"/>
      <c r="AX769" s="22939"/>
      <c r="AY769" s="22940"/>
      <c r="AZ769" s="22941"/>
      <c r="BA769" s="22942"/>
      <c r="BB769" s="22943"/>
      <c r="BC769" s="22944"/>
      <c r="BD769" s="22945"/>
      <c r="BE769" s="22946"/>
      <c r="BF769" s="22947"/>
      <c r="BG769" s="22948"/>
      <c r="BH769" s="22949"/>
      <c r="BI769" s="22950"/>
      <c r="BJ769" s="22951"/>
      <c r="BK769" s="22952"/>
      <c r="BL769" s="22953"/>
      <c r="BM769" s="22954"/>
      <c r="BN769" s="22955"/>
      <c r="BO769" s="22956"/>
      <c r="BP769" s="22957"/>
      <c r="BQ769" s="22958"/>
      <c r="BR769" s="22959"/>
      <c r="BS769" s="22960"/>
      <c r="BT769" s="22961"/>
      <c r="BU769" s="22962"/>
      <c r="BV769" s="22963"/>
      <c r="BW769" s="22964"/>
      <c r="BX769" s="22965"/>
      <c r="BY769" s="22966"/>
      <c r="BZ769" s="22967"/>
      <c r="CA769" s="22968"/>
      <c r="CB769" s="22969"/>
      <c r="CC769" s="22970"/>
      <c r="CD769" s="22971"/>
      <c r="CE769" s="22972"/>
      <c r="CF769" s="22973"/>
      <c r="CG769" s="22974"/>
      <c r="CH769" s="22975"/>
      <c r="CI769" s="22976"/>
      <c r="CJ769" s="22977"/>
      <c r="CK769" s="22978"/>
      <c r="CL769" s="22979"/>
      <c r="CM769" s="22980"/>
      <c r="CN769" s="22981"/>
      <c r="CO769" s="22982"/>
      <c r="CP769" s="22983"/>
      <c r="CQ769" s="22984"/>
      <c r="CR769" s="22985"/>
      <c r="CS769" s="22986"/>
      <c r="CT769" s="22987"/>
      <c r="CU769" s="22988"/>
      <c r="CV769" s="22989"/>
      <c r="CW769" s="22990"/>
      <c r="CX769" s="22991"/>
      <c r="CY769" s="22992"/>
      <c r="CZ769" s="22993"/>
      <c r="DA769" s="22994"/>
      <c r="DB769" s="22995"/>
      <c r="DC769" s="22996"/>
      <c r="DD769" s="22997"/>
      <c r="DE769" s="22998"/>
      <c r="DF769" s="22999"/>
      <c r="DG769" s="23000"/>
      <c r="DH769" s="3656"/>
      <c r="DI769" s="3908"/>
      <c r="DJ769" s="3908" t="str">
        <f>IF(T769="","",T769)</f>
        <v>Добавить схему подключения</v>
      </c>
      <c r="DK769" s="3908"/>
      <c r="DL769" s="3908"/>
    </row>
    <row s="23001" customFormat="1" customHeight="1" ht="0.75">
      <c r="A770" s="4502"/>
      <c r="B770" s="4502"/>
      <c r="C770" s="4502"/>
      <c r="D770" s="4502"/>
      <c r="E770" s="3897"/>
      <c r="F770" s="3897" t="s">
        <v>91</v>
      </c>
      <c r="G770" s="3898"/>
      <c r="H770" s="4502"/>
      <c r="I770" s="4502"/>
      <c r="J770" s="4502"/>
      <c r="K770" s="4502"/>
      <c r="L770" s="4503"/>
      <c r="M770" s="4504"/>
      <c r="N770" s="4504"/>
      <c r="O770" s="3656"/>
      <c r="P770" s="4505"/>
      <c r="Q770" s="4506"/>
      <c r="R770" s="4505"/>
      <c r="S770" s="4507"/>
      <c r="T770" s="4508" t="s">
        <v>250</v>
      </c>
      <c r="U770" s="3645"/>
      <c r="V770" s="3645"/>
      <c r="W770" s="3645"/>
      <c r="X770" s="3645"/>
      <c r="Y770" s="3645"/>
      <c r="Z770" s="3645"/>
      <c r="AA770" s="3645"/>
      <c r="AB770" s="3645"/>
      <c r="AC770" s="3645"/>
      <c r="AD770" s="3645"/>
      <c r="AE770" s="3645"/>
      <c r="AF770" s="3645"/>
      <c r="AG770" s="3645"/>
      <c r="AH770" s="3645"/>
      <c r="AI770" s="3645"/>
      <c r="AJ770" s="3645"/>
      <c r="AK770" s="3645"/>
      <c r="AL770" s="3645"/>
      <c r="AM770" s="3645"/>
      <c r="AN770" s="3645"/>
      <c r="AO770" s="3645"/>
      <c r="AP770" s="3645"/>
      <c r="AQ770" s="3645"/>
      <c r="AR770" s="3645"/>
      <c r="AS770" s="3645"/>
      <c r="AT770" s="3645"/>
      <c r="AU770" s="3645"/>
      <c r="AV770" s="3645"/>
      <c r="AW770" s="3645"/>
      <c r="AX770" s="3645"/>
      <c r="AY770" s="3645"/>
      <c r="AZ770" s="3645"/>
      <c r="BA770" s="3645"/>
      <c r="BB770" s="3645"/>
      <c r="BC770" s="3645"/>
      <c r="BD770" s="3645"/>
      <c r="BE770" s="3645"/>
      <c r="BF770" s="3645"/>
      <c r="BG770" s="3645"/>
      <c r="BH770" s="3645"/>
      <c r="BI770" s="3645"/>
      <c r="BJ770" s="3645"/>
      <c r="BK770" s="3645"/>
      <c r="BL770" s="3645"/>
      <c r="BM770" s="3645"/>
      <c r="BN770" s="3645"/>
      <c r="BO770" s="3645"/>
      <c r="BP770" s="3645"/>
      <c r="BQ770" s="3645"/>
      <c r="BR770" s="3645"/>
      <c r="BS770" s="3645"/>
      <c r="BT770" s="3645"/>
      <c r="BU770" s="3645"/>
      <c r="BV770" s="3645"/>
      <c r="BW770" s="3645"/>
      <c r="BX770" s="3645"/>
      <c r="BY770" s="3645"/>
      <c r="BZ770" s="3645"/>
      <c r="CA770" s="3645"/>
      <c r="CB770" s="3645"/>
      <c r="CC770" s="3645"/>
      <c r="CD770" s="3645"/>
      <c r="CE770" s="3645"/>
      <c r="CF770" s="3645"/>
      <c r="CG770" s="3645"/>
      <c r="CH770" s="3645"/>
      <c r="CI770" s="3645"/>
      <c r="CJ770" s="3645"/>
      <c r="CK770" s="3645"/>
      <c r="CL770" s="3645"/>
      <c r="CM770" s="3645"/>
      <c r="CN770" s="3645"/>
      <c r="CO770" s="3645"/>
      <c r="CP770" s="3645"/>
      <c r="CQ770" s="3645"/>
      <c r="CR770" s="3645"/>
      <c r="CS770" s="3645"/>
      <c r="CT770" s="3645"/>
      <c r="CU770" s="3645"/>
      <c r="CV770" s="3645"/>
      <c r="CW770" s="3645"/>
      <c r="CX770" s="3645"/>
      <c r="CY770" s="3645"/>
      <c r="CZ770" s="3645"/>
      <c r="DA770" s="3645"/>
      <c r="DB770" s="3645"/>
      <c r="DC770" s="3645"/>
      <c r="DD770" s="3645"/>
      <c r="DE770" s="3645"/>
      <c r="DF770" s="3645"/>
      <c r="DG770" s="3645"/>
      <c r="DH770" s="3656"/>
      <c r="DI770" s="3908"/>
      <c r="DJ770" s="3908" t="str">
        <f>IF(T770="","",T770)</f>
        <v>Добавить источник для дифференциации</v>
      </c>
      <c r="DK770" s="3908"/>
      <c r="DL770" s="3908"/>
    </row>
    <row s="23002" customFormat="1" customHeight="1" ht="0.75">
      <c r="A771" s="4502"/>
      <c r="B771" s="4502"/>
      <c r="C771" s="4502"/>
      <c r="D771" s="4502"/>
      <c r="E771" s="3897"/>
      <c r="F771" s="3898" t="s">
        <v>91</v>
      </c>
      <c r="G771" s="4502"/>
      <c r="H771" s="4502"/>
      <c r="I771" s="4502"/>
      <c r="J771" s="4502"/>
      <c r="K771" s="4502"/>
      <c r="L771" s="4503"/>
      <c r="M771" s="4510"/>
      <c r="N771" s="4510"/>
      <c r="O771" s="3656"/>
      <c r="P771" s="4505"/>
      <c r="Q771" s="4506"/>
      <c r="R771" s="4505"/>
      <c r="S771" s="4511"/>
      <c r="T771" s="4512" t="s">
        <v>251</v>
      </c>
      <c r="U771" s="3646"/>
      <c r="V771" s="3646"/>
      <c r="W771" s="3646"/>
      <c r="X771" s="3646"/>
      <c r="Y771" s="3646"/>
      <c r="Z771" s="3646"/>
      <c r="AA771" s="3646"/>
      <c r="AB771" s="3646"/>
      <c r="AC771" s="3646"/>
      <c r="AD771" s="3646"/>
      <c r="AE771" s="3646"/>
      <c r="AF771" s="3646"/>
      <c r="AG771" s="3646"/>
      <c r="AH771" s="3646"/>
      <c r="AI771" s="3646"/>
      <c r="AJ771" s="3646"/>
      <c r="AK771" s="3646"/>
      <c r="AL771" s="3646"/>
      <c r="AM771" s="3646"/>
      <c r="AN771" s="3646"/>
      <c r="AO771" s="3646"/>
      <c r="AP771" s="3646"/>
      <c r="AQ771" s="3646"/>
      <c r="AR771" s="3646"/>
      <c r="AS771" s="3646"/>
      <c r="AT771" s="3646"/>
      <c r="AU771" s="3646"/>
      <c r="AV771" s="3646"/>
      <c r="AW771" s="3646"/>
      <c r="AX771" s="3646"/>
      <c r="AY771" s="3646"/>
      <c r="AZ771" s="3646"/>
      <c r="BA771" s="3646"/>
      <c r="BB771" s="3646"/>
      <c r="BC771" s="3646"/>
      <c r="BD771" s="3646"/>
      <c r="BE771" s="3646"/>
      <c r="BF771" s="3646"/>
      <c r="BG771" s="3646"/>
      <c r="BH771" s="3646"/>
      <c r="BI771" s="3646"/>
      <c r="BJ771" s="3646"/>
      <c r="BK771" s="3646"/>
      <c r="BL771" s="3646"/>
      <c r="BM771" s="3646"/>
      <c r="BN771" s="3646"/>
      <c r="BO771" s="3646"/>
      <c r="BP771" s="3646"/>
      <c r="BQ771" s="3646"/>
      <c r="BR771" s="3646"/>
      <c r="BS771" s="3646"/>
      <c r="BT771" s="3646"/>
      <c r="BU771" s="3646"/>
      <c r="BV771" s="3646"/>
      <c r="BW771" s="3646"/>
      <c r="BX771" s="3646"/>
      <c r="BY771" s="3646"/>
      <c r="BZ771" s="3646"/>
      <c r="CA771" s="3646"/>
      <c r="CB771" s="3646"/>
      <c r="CC771" s="3646"/>
      <c r="CD771" s="3646"/>
      <c r="CE771" s="3646"/>
      <c r="CF771" s="3646"/>
      <c r="CG771" s="3646"/>
      <c r="CH771" s="3646"/>
      <c r="CI771" s="3646"/>
      <c r="CJ771" s="3646"/>
      <c r="CK771" s="3646"/>
      <c r="CL771" s="3646"/>
      <c r="CM771" s="3646"/>
      <c r="CN771" s="3646"/>
      <c r="CO771" s="3646"/>
      <c r="CP771" s="3646"/>
      <c r="CQ771" s="3646"/>
      <c r="CR771" s="3646"/>
      <c r="CS771" s="3646"/>
      <c r="CT771" s="3646"/>
      <c r="CU771" s="3646"/>
      <c r="CV771" s="3646"/>
      <c r="CW771" s="3646"/>
      <c r="CX771" s="3646"/>
      <c r="CY771" s="3646"/>
      <c r="CZ771" s="3646"/>
      <c r="DA771" s="3646"/>
      <c r="DB771" s="3646"/>
      <c r="DC771" s="3646"/>
      <c r="DD771" s="3646"/>
      <c r="DE771" s="3646"/>
      <c r="DF771" s="3646"/>
      <c r="DG771" s="3646"/>
      <c r="DH771" s="3656"/>
      <c r="DI771" s="3908"/>
      <c r="DJ771" s="3908" t="str">
        <f>IF(T771="","",T771)</f>
        <v>Добавить централизованную систему для дифференциации</v>
      </c>
      <c r="DK771" s="3908"/>
      <c r="DL771" s="3908"/>
    </row>
    <row s="23003" customFormat="1" customHeight="1" ht="21">
      <c r="A772" s="3896"/>
      <c r="B772" s="3896" t="s">
        <v>439</v>
      </c>
      <c r="C772" s="3896"/>
      <c r="D772" s="3896"/>
      <c r="E772" s="3897"/>
      <c r="F772" s="3898" t="s">
        <v>130</v>
      </c>
      <c r="G772" s="3896"/>
      <c r="H772" s="3896"/>
      <c r="I772" s="3896"/>
      <c r="J772" s="3896"/>
      <c r="K772" s="3896"/>
      <c r="L772" s="3899"/>
      <c r="M772" s="3900"/>
      <c r="N772" s="3900"/>
      <c r="O772" s="3900"/>
      <c r="P772" s="4211"/>
      <c r="Q772" s="3902"/>
      <c r="R772" s="3903"/>
      <c r="S772" s="3904" t="str">
        <f>INDEX(PT_DIFFERENTIATION_NUM_TER,MATCH(B772,PT_DIFFERENTIATION_TER_ID,0))</f>
        <v>3.8</v>
      </c>
      <c r="T772" s="4212" t="s">
        <v>719</v>
      </c>
      <c r="U772" s="3906"/>
      <c r="V772" s="3414"/>
      <c r="W772" s="3415"/>
      <c r="X772" s="3415"/>
      <c r="Y772" s="3415"/>
      <c r="Z772" s="3415"/>
      <c r="AA772" s="3415"/>
      <c r="AB772" s="3415"/>
      <c r="AC772" s="3416"/>
      <c r="AD772" s="3414" t="str">
        <f>INDEX(PT_DIFFERENTIATION_TER,MATCH(B772,PT_DIFFERENTIATION_TER_ID,0))</f>
        <v>Территория 8</v>
      </c>
      <c r="AE772" s="3415"/>
      <c r="AF772" s="3415"/>
      <c r="AG772" s="3415"/>
      <c r="AH772" s="3415"/>
      <c r="AI772" s="3415"/>
      <c r="AJ772" s="3415"/>
      <c r="AK772" s="3415"/>
      <c r="AL772" s="3414"/>
      <c r="AM772" s="3415"/>
      <c r="AN772" s="3415"/>
      <c r="AO772" s="3415"/>
      <c r="AP772" s="3415"/>
      <c r="AQ772" s="3415"/>
      <c r="AR772" s="3415"/>
      <c r="AS772" s="3416"/>
      <c r="AT772" s="3414"/>
      <c r="AU772" s="3415"/>
      <c r="AV772" s="3415"/>
      <c r="AW772" s="3415"/>
      <c r="AX772" s="3415"/>
      <c r="AY772" s="3415"/>
      <c r="AZ772" s="3415"/>
      <c r="BA772" s="3416"/>
      <c r="BB772" s="3414"/>
      <c r="BC772" s="3415"/>
      <c r="BD772" s="3415"/>
      <c r="BE772" s="3415"/>
      <c r="BF772" s="3415"/>
      <c r="BG772" s="3415"/>
      <c r="BH772" s="3415"/>
      <c r="BI772" s="3416"/>
      <c r="BJ772" s="3414"/>
      <c r="BK772" s="3415"/>
      <c r="BL772" s="3415"/>
      <c r="BM772" s="3415"/>
      <c r="BN772" s="3415"/>
      <c r="BO772" s="3415"/>
      <c r="BP772" s="3415"/>
      <c r="BQ772" s="3416"/>
      <c r="BR772" s="3414"/>
      <c r="BS772" s="3415"/>
      <c r="BT772" s="3415"/>
      <c r="BU772" s="3415"/>
      <c r="BV772" s="3415"/>
      <c r="BW772" s="3415"/>
      <c r="BX772" s="3415"/>
      <c r="BY772" s="3416"/>
      <c r="BZ772" s="3414"/>
      <c r="CA772" s="3415"/>
      <c r="CB772" s="3415"/>
      <c r="CC772" s="3415"/>
      <c r="CD772" s="3415"/>
      <c r="CE772" s="3415"/>
      <c r="CF772" s="3415"/>
      <c r="CG772" s="3416"/>
      <c r="CH772" s="3414"/>
      <c r="CI772" s="3415"/>
      <c r="CJ772" s="3415"/>
      <c r="CK772" s="3415"/>
      <c r="CL772" s="3415"/>
      <c r="CM772" s="3415"/>
      <c r="CN772" s="3415"/>
      <c r="CO772" s="3416"/>
      <c r="CP772" s="3414"/>
      <c r="CQ772" s="3415"/>
      <c r="CR772" s="3415"/>
      <c r="CS772" s="3415"/>
      <c r="CT772" s="3415"/>
      <c r="CU772" s="3415"/>
      <c r="CV772" s="3415"/>
      <c r="CW772" s="3416"/>
      <c r="CX772" s="3414"/>
      <c r="CY772" s="3415"/>
      <c r="CZ772" s="3415"/>
      <c r="DA772" s="3415"/>
      <c r="DB772" s="3415"/>
      <c r="DC772" s="3415"/>
      <c r="DD772" s="3415"/>
      <c r="DE772" s="3416"/>
      <c r="DF772" s="3416"/>
      <c r="DG772" s="3907" t="s">
        <v>720</v>
      </c>
      <c r="DH772" s="3656"/>
      <c r="DI772" s="3908"/>
      <c r="DJ772" s="3908" t="str">
        <f>IF(T772="","",T772)</f>
        <v>Территория действия тарифа</v>
      </c>
      <c r="DK772" s="3908"/>
      <c r="DL772" s="3908"/>
    </row>
    <row s="23004" customFormat="1" customHeight="1" ht="23.25">
      <c r="A773" s="3896"/>
      <c r="B773" s="3896"/>
      <c r="C773" s="3896" t="s">
        <v>440</v>
      </c>
      <c r="D773" s="3896"/>
      <c r="E773" s="3897"/>
      <c r="F773" s="3897" t="s">
        <v>92</v>
      </c>
      <c r="G773" s="3898">
        <v>1</v>
      </c>
      <c r="H773" s="3896"/>
      <c r="I773" s="3896"/>
      <c r="J773" s="3896"/>
      <c r="K773" s="3896"/>
      <c r="L773" s="3899"/>
      <c r="M773" s="3900"/>
      <c r="N773" s="3900"/>
      <c r="O773" s="3900"/>
      <c r="P773" s="3901"/>
      <c r="Q773" s="3902"/>
      <c r="R773" s="3903"/>
      <c r="S773" s="3904" t="str">
        <f>INDEX(PT_DIFFERENTIATION_NUM_CS,MATCH(C773,PT_DIFFERENTIATION_CS_ID,0))</f>
        <v>3.8.1</v>
      </c>
      <c r="T773" s="4214" t="s">
        <v>721</v>
      </c>
      <c r="U773" s="3906"/>
      <c r="V773" s="3414"/>
      <c r="W773" s="3415"/>
      <c r="X773" s="3415"/>
      <c r="Y773" s="3415"/>
      <c r="Z773" s="3415"/>
      <c r="AA773" s="3415"/>
      <c r="AB773" s="3415"/>
      <c r="AC773" s="3416"/>
      <c r="AD773" s="3414" t="str">
        <f>INDEX(PT_DIFFERENTIATION_CS,MATCH(C773,PT_DIFFERENTIATION_CS_ID,0))</f>
        <v>без дифференциации</v>
      </c>
      <c r="AE773" s="3415"/>
      <c r="AF773" s="3415"/>
      <c r="AG773" s="3415"/>
      <c r="AH773" s="3415"/>
      <c r="AI773" s="3415"/>
      <c r="AJ773" s="3415"/>
      <c r="AK773" s="3415"/>
      <c r="AL773" s="3414"/>
      <c r="AM773" s="3415"/>
      <c r="AN773" s="3415"/>
      <c r="AO773" s="3415"/>
      <c r="AP773" s="3415"/>
      <c r="AQ773" s="3415"/>
      <c r="AR773" s="3415"/>
      <c r="AS773" s="3416"/>
      <c r="AT773" s="3414"/>
      <c r="AU773" s="3415"/>
      <c r="AV773" s="3415"/>
      <c r="AW773" s="3415"/>
      <c r="AX773" s="3415"/>
      <c r="AY773" s="3415"/>
      <c r="AZ773" s="3415"/>
      <c r="BA773" s="3416"/>
      <c r="BB773" s="3414"/>
      <c r="BC773" s="3415"/>
      <c r="BD773" s="3415"/>
      <c r="BE773" s="3415"/>
      <c r="BF773" s="3415"/>
      <c r="BG773" s="3415"/>
      <c r="BH773" s="3415"/>
      <c r="BI773" s="3416"/>
      <c r="BJ773" s="3414"/>
      <c r="BK773" s="3415"/>
      <c r="BL773" s="3415"/>
      <c r="BM773" s="3415"/>
      <c r="BN773" s="3415"/>
      <c r="BO773" s="3415"/>
      <c r="BP773" s="3415"/>
      <c r="BQ773" s="3416"/>
      <c r="BR773" s="3414"/>
      <c r="BS773" s="3415"/>
      <c r="BT773" s="3415"/>
      <c r="BU773" s="3415"/>
      <c r="BV773" s="3415"/>
      <c r="BW773" s="3415"/>
      <c r="BX773" s="3415"/>
      <c r="BY773" s="3416"/>
      <c r="BZ773" s="3414"/>
      <c r="CA773" s="3415"/>
      <c r="CB773" s="3415"/>
      <c r="CC773" s="3415"/>
      <c r="CD773" s="3415"/>
      <c r="CE773" s="3415"/>
      <c r="CF773" s="3415"/>
      <c r="CG773" s="3416"/>
      <c r="CH773" s="3414"/>
      <c r="CI773" s="3415"/>
      <c r="CJ773" s="3415"/>
      <c r="CK773" s="3415"/>
      <c r="CL773" s="3415"/>
      <c r="CM773" s="3415"/>
      <c r="CN773" s="3415"/>
      <c r="CO773" s="3416"/>
      <c r="CP773" s="3414"/>
      <c r="CQ773" s="3415"/>
      <c r="CR773" s="3415"/>
      <c r="CS773" s="3415"/>
      <c r="CT773" s="3415"/>
      <c r="CU773" s="3415"/>
      <c r="CV773" s="3415"/>
      <c r="CW773" s="3416"/>
      <c r="CX773" s="3414"/>
      <c r="CY773" s="3415"/>
      <c r="CZ773" s="3415"/>
      <c r="DA773" s="3415"/>
      <c r="DB773" s="3415"/>
      <c r="DC773" s="3415"/>
      <c r="DD773" s="3415"/>
      <c r="DE773" s="3416"/>
      <c r="DF773" s="3416"/>
      <c r="DG773" s="3907" t="s">
        <v>722</v>
      </c>
      <c r="DH773" s="3656"/>
      <c r="DI773" s="3908"/>
      <c r="DJ773" s="3908" t="str">
        <f>IF(T773="","",T773)</f>
        <v>Наименование системы теплоснабжения </v>
      </c>
      <c r="DK773" s="3908"/>
      <c r="DL773" s="3908"/>
    </row>
    <row s="23005" customFormat="1" customHeight="1" ht="21">
      <c r="A774" s="3896"/>
      <c r="B774" s="3896"/>
      <c r="C774" s="3896"/>
      <c r="D774" s="3896" t="s">
        <v>441</v>
      </c>
      <c r="E774" s="3897"/>
      <c r="F774" s="3897" t="s">
        <v>92</v>
      </c>
      <c r="G774" s="3897"/>
      <c r="H774" s="3898">
        <v>1</v>
      </c>
      <c r="I774" s="3896"/>
      <c r="J774" s="3896"/>
      <c r="K774" s="3896"/>
      <c r="L774" s="3899"/>
      <c r="M774" s="3900"/>
      <c r="N774" s="3900"/>
      <c r="O774" s="3900"/>
      <c r="P774" s="3901"/>
      <c r="Q774" s="3902"/>
      <c r="R774" s="3903"/>
      <c r="S774" s="3904" t="str">
        <f>INDEX(PT_DIFFERENTIATION_NUM_IST_TE,MATCH(D774,PT_DIFFERENTIATION_IST_TE_ID,0))</f>
        <v>3.8.1.1</v>
      </c>
      <c r="T774" s="3905" t="s">
        <v>723</v>
      </c>
      <c r="U774" s="3906"/>
      <c r="V774" s="3414"/>
      <c r="W774" s="3415"/>
      <c r="X774" s="3415"/>
      <c r="Y774" s="3415"/>
      <c r="Z774" s="3415"/>
      <c r="AA774" s="3415"/>
      <c r="AB774" s="3415"/>
      <c r="AC774" s="3416"/>
      <c r="AD774" s="3414" t="str">
        <f>INDEX(PT_DIFFERENTIATION_IST_TE,MATCH(D774,PT_DIFFERENTIATION_IST_TE_ID,0))</f>
        <v>ж-д ст. Лопарская</v>
      </c>
      <c r="AE774" s="3415"/>
      <c r="AF774" s="3415"/>
      <c r="AG774" s="3415"/>
      <c r="AH774" s="3415"/>
      <c r="AI774" s="3415"/>
      <c r="AJ774" s="3415"/>
      <c r="AK774" s="3415"/>
      <c r="AL774" s="3414"/>
      <c r="AM774" s="3415"/>
      <c r="AN774" s="3415"/>
      <c r="AO774" s="3415"/>
      <c r="AP774" s="3415"/>
      <c r="AQ774" s="3415"/>
      <c r="AR774" s="3415"/>
      <c r="AS774" s="3416"/>
      <c r="AT774" s="3414"/>
      <c r="AU774" s="3415"/>
      <c r="AV774" s="3415"/>
      <c r="AW774" s="3415"/>
      <c r="AX774" s="3415"/>
      <c r="AY774" s="3415"/>
      <c r="AZ774" s="3415"/>
      <c r="BA774" s="3416"/>
      <c r="BB774" s="3414"/>
      <c r="BC774" s="3415"/>
      <c r="BD774" s="3415"/>
      <c r="BE774" s="3415"/>
      <c r="BF774" s="3415"/>
      <c r="BG774" s="3415"/>
      <c r="BH774" s="3415"/>
      <c r="BI774" s="3416"/>
      <c r="BJ774" s="3414"/>
      <c r="BK774" s="3415"/>
      <c r="BL774" s="3415"/>
      <c r="BM774" s="3415"/>
      <c r="BN774" s="3415"/>
      <c r="BO774" s="3415"/>
      <c r="BP774" s="3415"/>
      <c r="BQ774" s="3416"/>
      <c r="BR774" s="3414"/>
      <c r="BS774" s="3415"/>
      <c r="BT774" s="3415"/>
      <c r="BU774" s="3415"/>
      <c r="BV774" s="3415"/>
      <c r="BW774" s="3415"/>
      <c r="BX774" s="3415"/>
      <c r="BY774" s="3416"/>
      <c r="BZ774" s="3414"/>
      <c r="CA774" s="3415"/>
      <c r="CB774" s="3415"/>
      <c r="CC774" s="3415"/>
      <c r="CD774" s="3415"/>
      <c r="CE774" s="3415"/>
      <c r="CF774" s="3415"/>
      <c r="CG774" s="3416"/>
      <c r="CH774" s="3414"/>
      <c r="CI774" s="3415"/>
      <c r="CJ774" s="3415"/>
      <c r="CK774" s="3415"/>
      <c r="CL774" s="3415"/>
      <c r="CM774" s="3415"/>
      <c r="CN774" s="3415"/>
      <c r="CO774" s="3416"/>
      <c r="CP774" s="3414"/>
      <c r="CQ774" s="3415"/>
      <c r="CR774" s="3415"/>
      <c r="CS774" s="3415"/>
      <c r="CT774" s="3415"/>
      <c r="CU774" s="3415"/>
      <c r="CV774" s="3415"/>
      <c r="CW774" s="3416"/>
      <c r="CX774" s="3414"/>
      <c r="CY774" s="3415"/>
      <c r="CZ774" s="3415"/>
      <c r="DA774" s="3415"/>
      <c r="DB774" s="3415"/>
      <c r="DC774" s="3415"/>
      <c r="DD774" s="3415"/>
      <c r="DE774" s="3416"/>
      <c r="DF774" s="3416"/>
      <c r="DG774" s="3907" t="s">
        <v>724</v>
      </c>
      <c r="DH774" s="3656"/>
      <c r="DI774" s="3908"/>
      <c r="DJ774" s="3908" t="str">
        <f>IF(T774="","",T774)</f>
        <v>Источник тепловой энергии  </v>
      </c>
      <c r="DK774" s="3908"/>
      <c r="DL774" s="3908"/>
    </row>
    <row s="23006" customFormat="1" customHeight="1" ht="47.25">
      <c r="A775" s="3896"/>
      <c r="B775" s="3896"/>
      <c r="C775" s="3896"/>
      <c r="D775" s="3896"/>
      <c r="E775" s="3897"/>
      <c r="F775" s="3897" t="s">
        <v>92</v>
      </c>
      <c r="G775" s="3897"/>
      <c r="H775" s="3897"/>
      <c r="I775" s="3910" t="str">
        <f>S774&amp;".1"</f>
        <v>3.8.1.1.1</v>
      </c>
      <c r="J775" s="3896"/>
      <c r="K775" s="3896"/>
      <c r="L775" s="3899" t="s">
        <v>725</v>
      </c>
      <c r="M775" s="3647"/>
      <c r="N775" s="3911"/>
      <c r="O775" s="3911"/>
      <c r="P775" s="3912">
        <v>1</v>
      </c>
      <c r="Q775" s="3912"/>
      <c r="R775" s="3913"/>
      <c r="S775" s="3904" t="str">
        <f>$I775</f>
        <v>3.8.1.1.1</v>
      </c>
      <c r="T775" s="3914" t="s">
        <v>726</v>
      </c>
      <c r="U775" s="3906"/>
      <c r="V775" s="3419"/>
      <c r="W775" s="3420"/>
      <c r="X775" s="3420"/>
      <c r="Y775" s="3420"/>
      <c r="Z775" s="3420"/>
      <c r="AA775" s="3420"/>
      <c r="AB775" s="3420"/>
      <c r="AC775" s="3421"/>
      <c r="AD775" s="3419" t="s">
        <v>768</v>
      </c>
      <c r="AE775" s="3420"/>
      <c r="AF775" s="3420"/>
      <c r="AG775" s="3420"/>
      <c r="AH775" s="3420"/>
      <c r="AI775" s="3420"/>
      <c r="AJ775" s="3420"/>
      <c r="AK775" s="3420"/>
      <c r="AL775" s="3419"/>
      <c r="AM775" s="3420"/>
      <c r="AN775" s="3420"/>
      <c r="AO775" s="3420"/>
      <c r="AP775" s="3420"/>
      <c r="AQ775" s="3420"/>
      <c r="AR775" s="3420"/>
      <c r="AS775" s="3421"/>
      <c r="AT775" s="3419"/>
      <c r="AU775" s="3420"/>
      <c r="AV775" s="3420"/>
      <c r="AW775" s="3420"/>
      <c r="AX775" s="3420"/>
      <c r="AY775" s="3420"/>
      <c r="AZ775" s="3420"/>
      <c r="BA775" s="3421"/>
      <c r="BB775" s="3419"/>
      <c r="BC775" s="3420"/>
      <c r="BD775" s="3420"/>
      <c r="BE775" s="3420"/>
      <c r="BF775" s="3420"/>
      <c r="BG775" s="3420"/>
      <c r="BH775" s="3420"/>
      <c r="BI775" s="3421"/>
      <c r="BJ775" s="3419"/>
      <c r="BK775" s="3420"/>
      <c r="BL775" s="3420"/>
      <c r="BM775" s="3420"/>
      <c r="BN775" s="3420"/>
      <c r="BO775" s="3420"/>
      <c r="BP775" s="3420"/>
      <c r="BQ775" s="3421"/>
      <c r="BR775" s="3419"/>
      <c r="BS775" s="3420"/>
      <c r="BT775" s="3420"/>
      <c r="BU775" s="3420"/>
      <c r="BV775" s="3420"/>
      <c r="BW775" s="3420"/>
      <c r="BX775" s="3420"/>
      <c r="BY775" s="3421"/>
      <c r="BZ775" s="3419"/>
      <c r="CA775" s="3420"/>
      <c r="CB775" s="3420"/>
      <c r="CC775" s="3420"/>
      <c r="CD775" s="3420"/>
      <c r="CE775" s="3420"/>
      <c r="CF775" s="3420"/>
      <c r="CG775" s="3421"/>
      <c r="CH775" s="3419"/>
      <c r="CI775" s="3420"/>
      <c r="CJ775" s="3420"/>
      <c r="CK775" s="3420"/>
      <c r="CL775" s="3420"/>
      <c r="CM775" s="3420"/>
      <c r="CN775" s="3420"/>
      <c r="CO775" s="3421"/>
      <c r="CP775" s="3419"/>
      <c r="CQ775" s="3420"/>
      <c r="CR775" s="3420"/>
      <c r="CS775" s="3420"/>
      <c r="CT775" s="3420"/>
      <c r="CU775" s="3420"/>
      <c r="CV775" s="3420"/>
      <c r="CW775" s="3421"/>
      <c r="CX775" s="3419"/>
      <c r="CY775" s="3420"/>
      <c r="CZ775" s="3420"/>
      <c r="DA775" s="3420"/>
      <c r="DB775" s="3420"/>
      <c r="DC775" s="3420"/>
      <c r="DD775" s="3420"/>
      <c r="DE775" s="3421"/>
      <c r="DF775" s="3421"/>
      <c r="DG775" s="3907" t="s">
        <v>727</v>
      </c>
      <c r="DH775" s="3656"/>
      <c r="DI775" s="3908"/>
      <c r="DJ775" s="3908" t="str">
        <f>IF(T775="","",T775)</f>
        <v>Схема подключения теплопотребляющей установки к коллектору источника тепловой энергии</v>
      </c>
      <c r="DK775" s="3908"/>
      <c r="DL775" s="3908"/>
    </row>
    <row s="23007" customFormat="1" customHeight="1" ht="21">
      <c r="A776" s="3896"/>
      <c r="B776" s="3896"/>
      <c r="C776" s="3896"/>
      <c r="D776" s="3896"/>
      <c r="E776" s="3897"/>
      <c r="F776" s="3897" t="s">
        <v>92</v>
      </c>
      <c r="G776" s="3897"/>
      <c r="H776" s="3897"/>
      <c r="I776" s="3916"/>
      <c r="J776" s="3910" t="str">
        <f>I775&amp;".1"</f>
        <v>3.8.1.1.1.1</v>
      </c>
      <c r="K776" s="3896"/>
      <c r="L776" s="3899" t="s">
        <v>728</v>
      </c>
      <c r="M776" s="3647"/>
      <c r="N776" s="3647"/>
      <c r="O776" s="3911"/>
      <c r="P776" s="3912"/>
      <c r="Q776" s="3912">
        <v>1</v>
      </c>
      <c r="R776" s="3917"/>
      <c r="S776" s="3904" t="str">
        <f>$J776</f>
        <v>3.8.1.1.1.1</v>
      </c>
      <c r="T776" s="3918" t="s">
        <v>729</v>
      </c>
      <c r="U776" s="3906"/>
      <c r="V776" s="3419"/>
      <c r="W776" s="3420"/>
      <c r="X776" s="3420"/>
      <c r="Y776" s="3420"/>
      <c r="Z776" s="3420"/>
      <c r="AA776" s="3420"/>
      <c r="AB776" s="3420"/>
      <c r="AC776" s="3421"/>
      <c r="AD776" s="3419" t="s">
        <v>769</v>
      </c>
      <c r="AE776" s="3420"/>
      <c r="AF776" s="3420"/>
      <c r="AG776" s="3420"/>
      <c r="AH776" s="3420"/>
      <c r="AI776" s="3420"/>
      <c r="AJ776" s="3420"/>
      <c r="AK776" s="3420"/>
      <c r="AL776" s="3419"/>
      <c r="AM776" s="3420"/>
      <c r="AN776" s="3420"/>
      <c r="AO776" s="3420"/>
      <c r="AP776" s="3420"/>
      <c r="AQ776" s="3420"/>
      <c r="AR776" s="3420"/>
      <c r="AS776" s="3421"/>
      <c r="AT776" s="3419"/>
      <c r="AU776" s="3420"/>
      <c r="AV776" s="3420"/>
      <c r="AW776" s="3420"/>
      <c r="AX776" s="3420"/>
      <c r="AY776" s="3420"/>
      <c r="AZ776" s="3420"/>
      <c r="BA776" s="3421"/>
      <c r="BB776" s="3419"/>
      <c r="BC776" s="3420"/>
      <c r="BD776" s="3420"/>
      <c r="BE776" s="3420"/>
      <c r="BF776" s="3420"/>
      <c r="BG776" s="3420"/>
      <c r="BH776" s="3420"/>
      <c r="BI776" s="3421"/>
      <c r="BJ776" s="3419"/>
      <c r="BK776" s="3420"/>
      <c r="BL776" s="3420"/>
      <c r="BM776" s="3420"/>
      <c r="BN776" s="3420"/>
      <c r="BO776" s="3420"/>
      <c r="BP776" s="3420"/>
      <c r="BQ776" s="3421"/>
      <c r="BR776" s="3419"/>
      <c r="BS776" s="3420"/>
      <c r="BT776" s="3420"/>
      <c r="BU776" s="3420"/>
      <c r="BV776" s="3420"/>
      <c r="BW776" s="3420"/>
      <c r="BX776" s="3420"/>
      <c r="BY776" s="3421"/>
      <c r="BZ776" s="3419"/>
      <c r="CA776" s="3420"/>
      <c r="CB776" s="3420"/>
      <c r="CC776" s="3420"/>
      <c r="CD776" s="3420"/>
      <c r="CE776" s="3420"/>
      <c r="CF776" s="3420"/>
      <c r="CG776" s="3421"/>
      <c r="CH776" s="3419"/>
      <c r="CI776" s="3420"/>
      <c r="CJ776" s="3420"/>
      <c r="CK776" s="3420"/>
      <c r="CL776" s="3420"/>
      <c r="CM776" s="3420"/>
      <c r="CN776" s="3420"/>
      <c r="CO776" s="3421"/>
      <c r="CP776" s="3419"/>
      <c r="CQ776" s="3420"/>
      <c r="CR776" s="3420"/>
      <c r="CS776" s="3420"/>
      <c r="CT776" s="3420"/>
      <c r="CU776" s="3420"/>
      <c r="CV776" s="3420"/>
      <c r="CW776" s="3421"/>
      <c r="CX776" s="3419"/>
      <c r="CY776" s="3420"/>
      <c r="CZ776" s="3420"/>
      <c r="DA776" s="3420"/>
      <c r="DB776" s="3420"/>
      <c r="DC776" s="3420"/>
      <c r="DD776" s="3420"/>
      <c r="DE776" s="3421"/>
      <c r="DF776" s="3421"/>
      <c r="DG776" s="3907" t="s">
        <v>730</v>
      </c>
      <c r="DH776" s="3656"/>
      <c r="DI776" s="3908"/>
      <c r="DJ776" s="3908" t="str">
        <f>IF(T776="","",T776)</f>
        <v>Группа потребителей</v>
      </c>
      <c r="DK776" s="3908"/>
      <c r="DL776" s="3908"/>
    </row>
    <row s="23008" customFormat="1" customHeight="1" ht="21">
      <c r="A777" s="3896"/>
      <c r="B777" s="3896"/>
      <c r="C777" s="3896"/>
      <c r="D777" s="3896"/>
      <c r="E777" s="3897"/>
      <c r="F777" s="3897" t="s">
        <v>92</v>
      </c>
      <c r="G777" s="3897"/>
      <c r="H777" s="3897"/>
      <c r="I777" s="3916"/>
      <c r="J777" s="3916"/>
      <c r="K777" s="3910" t="str">
        <f>J776&amp;".1"</f>
        <v>3.8.1.1.1.1.1</v>
      </c>
      <c r="L777" s="3899" t="s">
        <v>731</v>
      </c>
      <c r="M777" s="3647"/>
      <c r="N777" s="3647"/>
      <c r="O777" s="3647"/>
      <c r="P777" s="3912"/>
      <c r="Q777" s="3912"/>
      <c r="R777" s="3917">
        <v>1</v>
      </c>
      <c r="S777" s="3904" t="str">
        <f>$K777</f>
        <v>3.8.1.1.1.1.1</v>
      </c>
      <c r="T777" s="3920" t="s">
        <v>770</v>
      </c>
      <c r="U777" s="3906"/>
      <c r="V777" s="3422"/>
      <c r="W777" s="3423"/>
      <c r="X777" s="3422"/>
      <c r="Y777" s="3424"/>
      <c r="Z777" s="3425"/>
      <c r="AA777" s="2871" t="s">
        <v>61</v>
      </c>
      <c r="AB777" s="3425"/>
      <c r="AC777" s="2871" t="s">
        <v>61</v>
      </c>
      <c r="AD777" s="3422">
        <v>5493.65</v>
      </c>
      <c r="AE777" s="3423"/>
      <c r="AF777" s="3422"/>
      <c r="AG777" s="3424"/>
      <c r="AH777" s="3425">
        <v>45292</v>
      </c>
      <c r="AI777" s="2871" t="s">
        <v>61</v>
      </c>
      <c r="AJ777" s="3425">
        <v>45473</v>
      </c>
      <c r="AK777" s="2871" t="s">
        <v>61</v>
      </c>
      <c r="AL777" s="3422">
        <v>5493.65</v>
      </c>
      <c r="AM777" s="3423"/>
      <c r="AN777" s="3422"/>
      <c r="AO777" s="3424"/>
      <c r="AP777" s="3425">
        <v>45474</v>
      </c>
      <c r="AQ777" s="2871" t="s">
        <v>61</v>
      </c>
      <c r="AR777" s="3425">
        <v>45657</v>
      </c>
      <c r="AS777" s="2871" t="s">
        <v>61</v>
      </c>
      <c r="AT777" s="3422">
        <v>5407.73</v>
      </c>
      <c r="AU777" s="3423"/>
      <c r="AV777" s="3422"/>
      <c r="AW777" s="3424"/>
      <c r="AX777" s="3425">
        <v>45658</v>
      </c>
      <c r="AY777" s="2871" t="s">
        <v>61</v>
      </c>
      <c r="AZ777" s="3425">
        <v>45838</v>
      </c>
      <c r="BA777" s="2871" t="s">
        <v>61</v>
      </c>
      <c r="BB777" s="3422">
        <v>5407.73</v>
      </c>
      <c r="BC777" s="3423"/>
      <c r="BD777" s="3422"/>
      <c r="BE777" s="3424"/>
      <c r="BF777" s="3425">
        <v>45839</v>
      </c>
      <c r="BG777" s="2871" t="s">
        <v>61</v>
      </c>
      <c r="BH777" s="3425">
        <v>46022</v>
      </c>
      <c r="BI777" s="2871" t="s">
        <v>61</v>
      </c>
      <c r="BJ777" s="3422">
        <v>5407.73</v>
      </c>
      <c r="BK777" s="3423"/>
      <c r="BL777" s="3422"/>
      <c r="BM777" s="3424"/>
      <c r="BN777" s="3425">
        <v>46023</v>
      </c>
      <c r="BO777" s="2871" t="s">
        <v>61</v>
      </c>
      <c r="BP777" s="3425">
        <v>46203</v>
      </c>
      <c r="BQ777" s="2871" t="s">
        <v>61</v>
      </c>
      <c r="BR777" s="3422">
        <v>5676.1</v>
      </c>
      <c r="BS777" s="3423"/>
      <c r="BT777" s="3422"/>
      <c r="BU777" s="3424"/>
      <c r="BV777" s="3425">
        <v>46204</v>
      </c>
      <c r="BW777" s="2871" t="s">
        <v>61</v>
      </c>
      <c r="BX777" s="3425">
        <v>46387</v>
      </c>
      <c r="BY777" s="2871" t="s">
        <v>61</v>
      </c>
      <c r="BZ777" s="3422">
        <v>5674.41</v>
      </c>
      <c r="CA777" s="3423"/>
      <c r="CB777" s="3422"/>
      <c r="CC777" s="3424"/>
      <c r="CD777" s="3425">
        <v>46388</v>
      </c>
      <c r="CE777" s="2871" t="s">
        <v>61</v>
      </c>
      <c r="CF777" s="3425">
        <v>46568</v>
      </c>
      <c r="CG777" s="2871" t="s">
        <v>61</v>
      </c>
      <c r="CH777" s="3422">
        <v>5674.41</v>
      </c>
      <c r="CI777" s="3423"/>
      <c r="CJ777" s="3422"/>
      <c r="CK777" s="3424"/>
      <c r="CL777" s="3425">
        <v>46569</v>
      </c>
      <c r="CM777" s="2871" t="s">
        <v>61</v>
      </c>
      <c r="CN777" s="3425">
        <v>46752</v>
      </c>
      <c r="CO777" s="2871" t="s">
        <v>61</v>
      </c>
      <c r="CP777" s="3422">
        <v>5674.41</v>
      </c>
      <c r="CQ777" s="3423"/>
      <c r="CR777" s="3422"/>
      <c r="CS777" s="3424"/>
      <c r="CT777" s="3425">
        <v>46753</v>
      </c>
      <c r="CU777" s="2871" t="s">
        <v>61</v>
      </c>
      <c r="CV777" s="3425">
        <v>46934</v>
      </c>
      <c r="CW777" s="2871" t="s">
        <v>61</v>
      </c>
      <c r="CX777" s="3422">
        <v>5983.26</v>
      </c>
      <c r="CY777" s="3423"/>
      <c r="CZ777" s="3422"/>
      <c r="DA777" s="3424"/>
      <c r="DB777" s="3425">
        <v>46935</v>
      </c>
      <c r="DC777" s="2871" t="s">
        <v>61</v>
      </c>
      <c r="DD777" s="3425">
        <v>47118</v>
      </c>
      <c r="DE777" s="2871" t="s">
        <v>61</v>
      </c>
      <c r="DF777" s="3423"/>
      <c r="DG777" s="3921" t="s">
        <v>732</v>
      </c>
      <c r="DH777" s="3656">
        <f>STRCHECKDATE(V778:DF778)</f>
      </c>
      <c r="DI777" s="3908"/>
      <c r="DJ777" s="3908" t="str">
        <f>IF(T777="","",T777)</f>
        <v>вода</v>
      </c>
      <c r="DK777" s="3908"/>
      <c r="DL777" s="3908"/>
    </row>
    <row s="23009" customFormat="1" customHeight="1" ht="0.75">
      <c r="A778" s="3896"/>
      <c r="B778" s="3896"/>
      <c r="C778" s="3896"/>
      <c r="D778" s="3896"/>
      <c r="E778" s="3897"/>
      <c r="F778" s="3897" t="s">
        <v>92</v>
      </c>
      <c r="G778" s="3897"/>
      <c r="H778" s="3897"/>
      <c r="I778" s="3916"/>
      <c r="J778" s="3916"/>
      <c r="K778" s="3910"/>
      <c r="L778" s="3899"/>
      <c r="M778" s="3647"/>
      <c r="N778" s="3647"/>
      <c r="O778" s="3647"/>
      <c r="P778" s="3912"/>
      <c r="Q778" s="3912"/>
      <c r="R778" s="3917"/>
      <c r="S778" s="3923"/>
      <c r="T778" s="3906"/>
      <c r="U778" s="3906"/>
      <c r="V778" s="3423"/>
      <c r="W778" s="3423"/>
      <c r="X778" s="3423"/>
      <c r="Y778" s="3427" t="str">
        <f>Z777&amp;"-"&amp;AB777</f>
        <v>-</v>
      </c>
      <c r="Z778" s="3428"/>
      <c r="AA778" s="2871"/>
      <c r="AB778" s="3428"/>
      <c r="AC778" s="2871"/>
      <c r="AD778" s="3423"/>
      <c r="AE778" s="3423"/>
      <c r="AF778" s="3423"/>
      <c r="AG778" s="3427" t="str">
        <f>AH777&amp;"-"&amp;AJ777</f>
        <v>45292-45473</v>
      </c>
      <c r="AH778" s="3428"/>
      <c r="AI778" s="2871"/>
      <c r="AJ778" s="3428"/>
      <c r="AK778" s="2871"/>
      <c r="AL778" s="3423"/>
      <c r="AM778" s="3423"/>
      <c r="AN778" s="3423"/>
      <c r="AO778" s="3427" t="str">
        <f>AP777&amp;"-"&amp;AR777</f>
        <v>45474-45657</v>
      </c>
      <c r="AP778" s="3428"/>
      <c r="AQ778" s="2871"/>
      <c r="AR778" s="3428"/>
      <c r="AS778" s="2871"/>
      <c r="AT778" s="3423"/>
      <c r="AU778" s="3423"/>
      <c r="AV778" s="3423"/>
      <c r="AW778" s="3427" t="str">
        <f>AX777&amp;"-"&amp;AZ777</f>
        <v>45658-45838</v>
      </c>
      <c r="AX778" s="3428"/>
      <c r="AY778" s="2871"/>
      <c r="AZ778" s="3428"/>
      <c r="BA778" s="2871"/>
      <c r="BB778" s="3423"/>
      <c r="BC778" s="3423"/>
      <c r="BD778" s="3423"/>
      <c r="BE778" s="3427" t="str">
        <f>BF777&amp;"-"&amp;BH777</f>
        <v>45839-46022</v>
      </c>
      <c r="BF778" s="3428"/>
      <c r="BG778" s="2871"/>
      <c r="BH778" s="3428"/>
      <c r="BI778" s="2871"/>
      <c r="BJ778" s="3423"/>
      <c r="BK778" s="3423"/>
      <c r="BL778" s="3423"/>
      <c r="BM778" s="3427" t="str">
        <f>BN777&amp;"-"&amp;BP777</f>
        <v>46023-46203</v>
      </c>
      <c r="BN778" s="3428"/>
      <c r="BO778" s="2871"/>
      <c r="BP778" s="3428"/>
      <c r="BQ778" s="2871"/>
      <c r="BR778" s="3423"/>
      <c r="BS778" s="3423"/>
      <c r="BT778" s="3423"/>
      <c r="BU778" s="3427" t="str">
        <f>BV777&amp;"-"&amp;BX777</f>
        <v>46204-46387</v>
      </c>
      <c r="BV778" s="3428"/>
      <c r="BW778" s="2871"/>
      <c r="BX778" s="3428"/>
      <c r="BY778" s="2871"/>
      <c r="BZ778" s="3423"/>
      <c r="CA778" s="3423"/>
      <c r="CB778" s="3423"/>
      <c r="CC778" s="3427" t="str">
        <f>CD777&amp;"-"&amp;CF777</f>
        <v>46388-46568</v>
      </c>
      <c r="CD778" s="3428"/>
      <c r="CE778" s="2871"/>
      <c r="CF778" s="3428"/>
      <c r="CG778" s="2871"/>
      <c r="CH778" s="3423"/>
      <c r="CI778" s="3423"/>
      <c r="CJ778" s="3423"/>
      <c r="CK778" s="3427" t="str">
        <f>CL777&amp;"-"&amp;CN777</f>
        <v>46569-46752</v>
      </c>
      <c r="CL778" s="3428"/>
      <c r="CM778" s="2871"/>
      <c r="CN778" s="3428"/>
      <c r="CO778" s="2871"/>
      <c r="CP778" s="3423"/>
      <c r="CQ778" s="3423"/>
      <c r="CR778" s="3423"/>
      <c r="CS778" s="3427" t="str">
        <f>CT777&amp;"-"&amp;CV777</f>
        <v>46753-46934</v>
      </c>
      <c r="CT778" s="3428"/>
      <c r="CU778" s="2871"/>
      <c r="CV778" s="3428"/>
      <c r="CW778" s="2871"/>
      <c r="CX778" s="3423"/>
      <c r="CY778" s="3423"/>
      <c r="CZ778" s="3423"/>
      <c r="DA778" s="3427" t="str">
        <f>DB777&amp;"-"&amp;DD777</f>
        <v>46935-47118</v>
      </c>
      <c r="DB778" s="3428"/>
      <c r="DC778" s="2871"/>
      <c r="DD778" s="3428"/>
      <c r="DE778" s="2871"/>
      <c r="DF778" s="3423"/>
      <c r="DG778" s="3924"/>
      <c r="DH778" s="3656"/>
      <c r="DI778" s="3908"/>
      <c r="DJ778" s="3908" t="str">
        <f>IF(T778="","",T778)</f>
        <v/>
      </c>
      <c r="DK778" s="3908"/>
      <c r="DL778" s="3908"/>
    </row>
    <row s="23010" customFormat="1" customHeight="1" ht="15">
      <c r="A779" s="3896"/>
      <c r="B779" s="3896"/>
      <c r="C779" s="3896"/>
      <c r="D779" s="3896"/>
      <c r="E779" s="3897"/>
      <c r="F779" s="3897" t="s">
        <v>92</v>
      </c>
      <c r="G779" s="3897"/>
      <c r="H779" s="3897"/>
      <c r="I779" s="3916"/>
      <c r="J779" s="3910"/>
      <c r="K779" s="3896"/>
      <c r="L779" s="3899"/>
      <c r="M779" s="3647"/>
      <c r="N779" s="3647"/>
      <c r="O779" s="3911"/>
      <c r="P779" s="3912"/>
      <c r="Q779" s="3912"/>
      <c r="R779" s="3913"/>
      <c r="S779" s="23011"/>
      <c r="T779" s="23012" t="s">
        <v>733</v>
      </c>
      <c r="U779" s="23013"/>
      <c r="V779" s="23014"/>
      <c r="W779" s="23015"/>
      <c r="X779" s="23016"/>
      <c r="Y779" s="23017"/>
      <c r="Z779" s="23018"/>
      <c r="AA779" s="23019"/>
      <c r="AB779" s="23020"/>
      <c r="AC779" s="23021"/>
      <c r="AD779" s="23022"/>
      <c r="AE779" s="23023"/>
      <c r="AF779" s="23024"/>
      <c r="AG779" s="23025"/>
      <c r="AH779" s="23026"/>
      <c r="AI779" s="23027"/>
      <c r="AJ779" s="23028"/>
      <c r="AK779" s="23029"/>
      <c r="AL779" s="23030"/>
      <c r="AM779" s="23031"/>
      <c r="AN779" s="23032"/>
      <c r="AO779" s="23033"/>
      <c r="AP779" s="23034"/>
      <c r="AQ779" s="23035"/>
      <c r="AR779" s="23036"/>
      <c r="AS779" s="23037"/>
      <c r="AT779" s="23038"/>
      <c r="AU779" s="23039"/>
      <c r="AV779" s="23040"/>
      <c r="AW779" s="23041"/>
      <c r="AX779" s="23042"/>
      <c r="AY779" s="23043"/>
      <c r="AZ779" s="23044"/>
      <c r="BA779" s="23045"/>
      <c r="BB779" s="23046"/>
      <c r="BC779" s="23047"/>
      <c r="BD779" s="23048"/>
      <c r="BE779" s="23049"/>
      <c r="BF779" s="23050"/>
      <c r="BG779" s="23051"/>
      <c r="BH779" s="23052"/>
      <c r="BI779" s="23053"/>
      <c r="BJ779" s="23054"/>
      <c r="BK779" s="23055"/>
      <c r="BL779" s="23056"/>
      <c r="BM779" s="23057"/>
      <c r="BN779" s="23058"/>
      <c r="BO779" s="23059"/>
      <c r="BP779" s="23060"/>
      <c r="BQ779" s="23061"/>
      <c r="BR779" s="23062"/>
      <c r="BS779" s="23063"/>
      <c r="BT779" s="23064"/>
      <c r="BU779" s="23065"/>
      <c r="BV779" s="23066"/>
      <c r="BW779" s="23067"/>
      <c r="BX779" s="23068"/>
      <c r="BY779" s="23069"/>
      <c r="BZ779" s="23070"/>
      <c r="CA779" s="23071"/>
      <c r="CB779" s="23072"/>
      <c r="CC779" s="23073"/>
      <c r="CD779" s="23074"/>
      <c r="CE779" s="23075"/>
      <c r="CF779" s="23076"/>
      <c r="CG779" s="23077"/>
      <c r="CH779" s="23078"/>
      <c r="CI779" s="23079"/>
      <c r="CJ779" s="23080"/>
      <c r="CK779" s="23081"/>
      <c r="CL779" s="23082"/>
      <c r="CM779" s="23083"/>
      <c r="CN779" s="23084"/>
      <c r="CO779" s="23085"/>
      <c r="CP779" s="23086"/>
      <c r="CQ779" s="23087"/>
      <c r="CR779" s="23088"/>
      <c r="CS779" s="23089"/>
      <c r="CT779" s="23090"/>
      <c r="CU779" s="23091"/>
      <c r="CV779" s="23092"/>
      <c r="CW779" s="23093"/>
      <c r="CX779" s="23094"/>
      <c r="CY779" s="23095"/>
      <c r="CZ779" s="23096"/>
      <c r="DA779" s="23097"/>
      <c r="DB779" s="23098"/>
      <c r="DC779" s="23099"/>
      <c r="DD779" s="23100"/>
      <c r="DE779" s="23101"/>
      <c r="DF779" s="23102"/>
      <c r="DG779" s="4018"/>
      <c r="DH779" s="3656"/>
      <c r="DI779" s="3908"/>
      <c r="DJ779" s="3908" t="str">
        <f>IF(T779="","",T779)</f>
        <v>Добавить вид теплоносителя (параметры теплоносителя)</v>
      </c>
      <c r="DK779" s="3908"/>
      <c r="DL779" s="3908"/>
    </row>
    <row s="23103" customFormat="1" customHeight="1" ht="15">
      <c r="A780" s="3896"/>
      <c r="B780" s="3896"/>
      <c r="C780" s="3896"/>
      <c r="D780" s="3896"/>
      <c r="E780" s="3897"/>
      <c r="F780" s="3897" t="s">
        <v>92</v>
      </c>
      <c r="G780" s="3897"/>
      <c r="H780" s="3897"/>
      <c r="I780" s="3910"/>
      <c r="J780" s="3896"/>
      <c r="K780" s="3896"/>
      <c r="L780" s="3899"/>
      <c r="M780" s="3647"/>
      <c r="N780" s="3911"/>
      <c r="O780" s="3911"/>
      <c r="P780" s="3912"/>
      <c r="Q780" s="3912"/>
      <c r="R780" s="3913"/>
      <c r="S780" s="23104"/>
      <c r="T780" s="23105" t="s">
        <v>734</v>
      </c>
      <c r="U780" s="23106"/>
      <c r="V780" s="23107"/>
      <c r="W780" s="23108"/>
      <c r="X780" s="23109"/>
      <c r="Y780" s="23110"/>
      <c r="Z780" s="23111"/>
      <c r="AA780" s="23112"/>
      <c r="AB780" s="23113"/>
      <c r="AC780" s="23114"/>
      <c r="AD780" s="23115"/>
      <c r="AE780" s="23116"/>
      <c r="AF780" s="23117"/>
      <c r="AG780" s="23118"/>
      <c r="AH780" s="23119"/>
      <c r="AI780" s="23120"/>
      <c r="AJ780" s="23121"/>
      <c r="AK780" s="23122"/>
      <c r="AL780" s="23123"/>
      <c r="AM780" s="23124"/>
      <c r="AN780" s="23125"/>
      <c r="AO780" s="23126"/>
      <c r="AP780" s="23127"/>
      <c r="AQ780" s="23128"/>
      <c r="AR780" s="23129"/>
      <c r="AS780" s="23130"/>
      <c r="AT780" s="23131"/>
      <c r="AU780" s="23132"/>
      <c r="AV780" s="23133"/>
      <c r="AW780" s="23134"/>
      <c r="AX780" s="23135"/>
      <c r="AY780" s="23136"/>
      <c r="AZ780" s="23137"/>
      <c r="BA780" s="23138"/>
      <c r="BB780" s="23139"/>
      <c r="BC780" s="23140"/>
      <c r="BD780" s="23141"/>
      <c r="BE780" s="23142"/>
      <c r="BF780" s="23143"/>
      <c r="BG780" s="23144"/>
      <c r="BH780" s="23145"/>
      <c r="BI780" s="23146"/>
      <c r="BJ780" s="23147"/>
      <c r="BK780" s="23148"/>
      <c r="BL780" s="23149"/>
      <c r="BM780" s="23150"/>
      <c r="BN780" s="23151"/>
      <c r="BO780" s="23152"/>
      <c r="BP780" s="23153"/>
      <c r="BQ780" s="23154"/>
      <c r="BR780" s="23155"/>
      <c r="BS780" s="23156"/>
      <c r="BT780" s="23157"/>
      <c r="BU780" s="23158"/>
      <c r="BV780" s="23159"/>
      <c r="BW780" s="23160"/>
      <c r="BX780" s="23161"/>
      <c r="BY780" s="23162"/>
      <c r="BZ780" s="23163"/>
      <c r="CA780" s="23164"/>
      <c r="CB780" s="23165"/>
      <c r="CC780" s="23166"/>
      <c r="CD780" s="23167"/>
      <c r="CE780" s="23168"/>
      <c r="CF780" s="23169"/>
      <c r="CG780" s="23170"/>
      <c r="CH780" s="23171"/>
      <c r="CI780" s="23172"/>
      <c r="CJ780" s="23173"/>
      <c r="CK780" s="23174"/>
      <c r="CL780" s="23175"/>
      <c r="CM780" s="23176"/>
      <c r="CN780" s="23177"/>
      <c r="CO780" s="23178"/>
      <c r="CP780" s="23179"/>
      <c r="CQ780" s="23180"/>
      <c r="CR780" s="23181"/>
      <c r="CS780" s="23182"/>
      <c r="CT780" s="23183"/>
      <c r="CU780" s="23184"/>
      <c r="CV780" s="23185"/>
      <c r="CW780" s="23186"/>
      <c r="CX780" s="23187"/>
      <c r="CY780" s="23188"/>
      <c r="CZ780" s="23189"/>
      <c r="DA780" s="23190"/>
      <c r="DB780" s="23191"/>
      <c r="DC780" s="23192"/>
      <c r="DD780" s="23193"/>
      <c r="DE780" s="23194"/>
      <c r="DF780" s="23195"/>
      <c r="DG780" s="23196"/>
      <c r="DH780" s="3656"/>
      <c r="DI780" s="3908"/>
      <c r="DJ780" s="3908" t="str">
        <f>IF(T780="","",T780)</f>
        <v>Добавить группу потребителей</v>
      </c>
      <c r="DK780" s="3908"/>
      <c r="DL780" s="3908"/>
    </row>
    <row s="23197" customFormat="1" customHeight="1" ht="14.25">
      <c r="A781" s="3896"/>
      <c r="B781" s="3896"/>
      <c r="C781" s="3896"/>
      <c r="D781" s="3896"/>
      <c r="E781" s="3897"/>
      <c r="F781" s="3897" t="s">
        <v>92</v>
      </c>
      <c r="G781" s="3897"/>
      <c r="H781" s="3898"/>
      <c r="I781" s="3896"/>
      <c r="J781" s="3896"/>
      <c r="K781" s="3896"/>
      <c r="L781" s="3899"/>
      <c r="M781" s="3900"/>
      <c r="N781" s="3900"/>
      <c r="O781" s="3647"/>
      <c r="P781" s="4114"/>
      <c r="Q781" s="4115"/>
      <c r="R781" s="4116"/>
      <c r="S781" s="23198"/>
      <c r="T781" s="23199" t="s">
        <v>735</v>
      </c>
      <c r="U781" s="23200"/>
      <c r="V781" s="23201"/>
      <c r="W781" s="23202"/>
      <c r="X781" s="23203"/>
      <c r="Y781" s="23204"/>
      <c r="Z781" s="23205"/>
      <c r="AA781" s="23206"/>
      <c r="AB781" s="23207"/>
      <c r="AC781" s="23208"/>
      <c r="AD781" s="23209"/>
      <c r="AE781" s="23210"/>
      <c r="AF781" s="23211"/>
      <c r="AG781" s="23212"/>
      <c r="AH781" s="23213"/>
      <c r="AI781" s="23214"/>
      <c r="AJ781" s="23215"/>
      <c r="AK781" s="23216"/>
      <c r="AL781" s="23217"/>
      <c r="AM781" s="23218"/>
      <c r="AN781" s="23219"/>
      <c r="AO781" s="23220"/>
      <c r="AP781" s="23221"/>
      <c r="AQ781" s="23222"/>
      <c r="AR781" s="23223"/>
      <c r="AS781" s="23224"/>
      <c r="AT781" s="23225"/>
      <c r="AU781" s="23226"/>
      <c r="AV781" s="23227"/>
      <c r="AW781" s="23228"/>
      <c r="AX781" s="23229"/>
      <c r="AY781" s="23230"/>
      <c r="AZ781" s="23231"/>
      <c r="BA781" s="23232"/>
      <c r="BB781" s="23233"/>
      <c r="BC781" s="23234"/>
      <c r="BD781" s="23235"/>
      <c r="BE781" s="23236"/>
      <c r="BF781" s="23237"/>
      <c r="BG781" s="23238"/>
      <c r="BH781" s="23239"/>
      <c r="BI781" s="23240"/>
      <c r="BJ781" s="23241"/>
      <c r="BK781" s="23242"/>
      <c r="BL781" s="23243"/>
      <c r="BM781" s="23244"/>
      <c r="BN781" s="23245"/>
      <c r="BO781" s="23246"/>
      <c r="BP781" s="23247"/>
      <c r="BQ781" s="23248"/>
      <c r="BR781" s="23249"/>
      <c r="BS781" s="23250"/>
      <c r="BT781" s="23251"/>
      <c r="BU781" s="23252"/>
      <c r="BV781" s="23253"/>
      <c r="BW781" s="23254"/>
      <c r="BX781" s="23255"/>
      <c r="BY781" s="23256"/>
      <c r="BZ781" s="23257"/>
      <c r="CA781" s="23258"/>
      <c r="CB781" s="23259"/>
      <c r="CC781" s="23260"/>
      <c r="CD781" s="23261"/>
      <c r="CE781" s="23262"/>
      <c r="CF781" s="23263"/>
      <c r="CG781" s="23264"/>
      <c r="CH781" s="23265"/>
      <c r="CI781" s="23266"/>
      <c r="CJ781" s="23267"/>
      <c r="CK781" s="23268"/>
      <c r="CL781" s="23269"/>
      <c r="CM781" s="23270"/>
      <c r="CN781" s="23271"/>
      <c r="CO781" s="23272"/>
      <c r="CP781" s="23273"/>
      <c r="CQ781" s="23274"/>
      <c r="CR781" s="23275"/>
      <c r="CS781" s="23276"/>
      <c r="CT781" s="23277"/>
      <c r="CU781" s="23278"/>
      <c r="CV781" s="23279"/>
      <c r="CW781" s="23280"/>
      <c r="CX781" s="23281"/>
      <c r="CY781" s="23282"/>
      <c r="CZ781" s="23283"/>
      <c r="DA781" s="23284"/>
      <c r="DB781" s="23285"/>
      <c r="DC781" s="23286"/>
      <c r="DD781" s="23287"/>
      <c r="DE781" s="23288"/>
      <c r="DF781" s="23289"/>
      <c r="DG781" s="23290"/>
      <c r="DH781" s="3656"/>
      <c r="DI781" s="3908"/>
      <c r="DJ781" s="3908" t="str">
        <f>IF(T781="","",T781)</f>
        <v>Добавить схему подключения</v>
      </c>
      <c r="DK781" s="3908"/>
      <c r="DL781" s="3908"/>
    </row>
    <row s="23291" customFormat="1" customHeight="1" ht="0.75">
      <c r="A782" s="4502"/>
      <c r="B782" s="4502"/>
      <c r="C782" s="4502"/>
      <c r="D782" s="4502"/>
      <c r="E782" s="3897"/>
      <c r="F782" s="3897" t="s">
        <v>92</v>
      </c>
      <c r="G782" s="3898"/>
      <c r="H782" s="4502"/>
      <c r="I782" s="4502"/>
      <c r="J782" s="4502"/>
      <c r="K782" s="4502"/>
      <c r="L782" s="4503"/>
      <c r="M782" s="4504"/>
      <c r="N782" s="4504"/>
      <c r="O782" s="3656"/>
      <c r="P782" s="4505"/>
      <c r="Q782" s="4506"/>
      <c r="R782" s="4505"/>
      <c r="S782" s="4507"/>
      <c r="T782" s="4508" t="s">
        <v>250</v>
      </c>
      <c r="U782" s="3645"/>
      <c r="V782" s="3645"/>
      <c r="W782" s="3645"/>
      <c r="X782" s="3645"/>
      <c r="Y782" s="3645"/>
      <c r="Z782" s="3645"/>
      <c r="AA782" s="3645"/>
      <c r="AB782" s="3645"/>
      <c r="AC782" s="3645"/>
      <c r="AD782" s="3645"/>
      <c r="AE782" s="3645"/>
      <c r="AF782" s="3645"/>
      <c r="AG782" s="3645"/>
      <c r="AH782" s="3645"/>
      <c r="AI782" s="3645"/>
      <c r="AJ782" s="3645"/>
      <c r="AK782" s="3645"/>
      <c r="AL782" s="3645"/>
      <c r="AM782" s="3645"/>
      <c r="AN782" s="3645"/>
      <c r="AO782" s="3645"/>
      <c r="AP782" s="3645"/>
      <c r="AQ782" s="3645"/>
      <c r="AR782" s="3645"/>
      <c r="AS782" s="3645"/>
      <c r="AT782" s="3645"/>
      <c r="AU782" s="3645"/>
      <c r="AV782" s="3645"/>
      <c r="AW782" s="3645"/>
      <c r="AX782" s="3645"/>
      <c r="AY782" s="3645"/>
      <c r="AZ782" s="3645"/>
      <c r="BA782" s="3645"/>
      <c r="BB782" s="3645"/>
      <c r="BC782" s="3645"/>
      <c r="BD782" s="3645"/>
      <c r="BE782" s="3645"/>
      <c r="BF782" s="3645"/>
      <c r="BG782" s="3645"/>
      <c r="BH782" s="3645"/>
      <c r="BI782" s="3645"/>
      <c r="BJ782" s="3645"/>
      <c r="BK782" s="3645"/>
      <c r="BL782" s="3645"/>
      <c r="BM782" s="3645"/>
      <c r="BN782" s="3645"/>
      <c r="BO782" s="3645"/>
      <c r="BP782" s="3645"/>
      <c r="BQ782" s="3645"/>
      <c r="BR782" s="3645"/>
      <c r="BS782" s="3645"/>
      <c r="BT782" s="3645"/>
      <c r="BU782" s="3645"/>
      <c r="BV782" s="3645"/>
      <c r="BW782" s="3645"/>
      <c r="BX782" s="3645"/>
      <c r="BY782" s="3645"/>
      <c r="BZ782" s="3645"/>
      <c r="CA782" s="3645"/>
      <c r="CB782" s="3645"/>
      <c r="CC782" s="3645"/>
      <c r="CD782" s="3645"/>
      <c r="CE782" s="3645"/>
      <c r="CF782" s="3645"/>
      <c r="CG782" s="3645"/>
      <c r="CH782" s="3645"/>
      <c r="CI782" s="3645"/>
      <c r="CJ782" s="3645"/>
      <c r="CK782" s="3645"/>
      <c r="CL782" s="3645"/>
      <c r="CM782" s="3645"/>
      <c r="CN782" s="3645"/>
      <c r="CO782" s="3645"/>
      <c r="CP782" s="3645"/>
      <c r="CQ782" s="3645"/>
      <c r="CR782" s="3645"/>
      <c r="CS782" s="3645"/>
      <c r="CT782" s="3645"/>
      <c r="CU782" s="3645"/>
      <c r="CV782" s="3645"/>
      <c r="CW782" s="3645"/>
      <c r="CX782" s="3645"/>
      <c r="CY782" s="3645"/>
      <c r="CZ782" s="3645"/>
      <c r="DA782" s="3645"/>
      <c r="DB782" s="3645"/>
      <c r="DC782" s="3645"/>
      <c r="DD782" s="3645"/>
      <c r="DE782" s="3645"/>
      <c r="DF782" s="3645"/>
      <c r="DG782" s="3645"/>
      <c r="DH782" s="3656"/>
      <c r="DI782" s="3908"/>
      <c r="DJ782" s="3908" t="str">
        <f>IF(T782="","",T782)</f>
        <v>Добавить источник для дифференциации</v>
      </c>
      <c r="DK782" s="3908"/>
      <c r="DL782" s="3908"/>
    </row>
    <row s="23292" customFormat="1" customHeight="1" ht="0.75">
      <c r="A783" s="4502"/>
      <c r="B783" s="4502"/>
      <c r="C783" s="4502"/>
      <c r="D783" s="4502"/>
      <c r="E783" s="3897"/>
      <c r="F783" s="3898" t="s">
        <v>92</v>
      </c>
      <c r="G783" s="4502"/>
      <c r="H783" s="4502"/>
      <c r="I783" s="4502"/>
      <c r="J783" s="4502"/>
      <c r="K783" s="4502"/>
      <c r="L783" s="4503"/>
      <c r="M783" s="4510"/>
      <c r="N783" s="4510"/>
      <c r="O783" s="3656"/>
      <c r="P783" s="4505"/>
      <c r="Q783" s="4506"/>
      <c r="R783" s="4505"/>
      <c r="S783" s="4511"/>
      <c r="T783" s="4512" t="s">
        <v>251</v>
      </c>
      <c r="U783" s="3646"/>
      <c r="V783" s="3646"/>
      <c r="W783" s="3646"/>
      <c r="X783" s="3646"/>
      <c r="Y783" s="3646"/>
      <c r="Z783" s="3646"/>
      <c r="AA783" s="3646"/>
      <c r="AB783" s="3646"/>
      <c r="AC783" s="3646"/>
      <c r="AD783" s="3646"/>
      <c r="AE783" s="3646"/>
      <c r="AF783" s="3646"/>
      <c r="AG783" s="3646"/>
      <c r="AH783" s="3646"/>
      <c r="AI783" s="3646"/>
      <c r="AJ783" s="3646"/>
      <c r="AK783" s="3646"/>
      <c r="AL783" s="3646"/>
      <c r="AM783" s="3646"/>
      <c r="AN783" s="3646"/>
      <c r="AO783" s="3646"/>
      <c r="AP783" s="3646"/>
      <c r="AQ783" s="3646"/>
      <c r="AR783" s="3646"/>
      <c r="AS783" s="3646"/>
      <c r="AT783" s="3646"/>
      <c r="AU783" s="3646"/>
      <c r="AV783" s="3646"/>
      <c r="AW783" s="3646"/>
      <c r="AX783" s="3646"/>
      <c r="AY783" s="3646"/>
      <c r="AZ783" s="3646"/>
      <c r="BA783" s="3646"/>
      <c r="BB783" s="3646"/>
      <c r="BC783" s="3646"/>
      <c r="BD783" s="3646"/>
      <c r="BE783" s="3646"/>
      <c r="BF783" s="3646"/>
      <c r="BG783" s="3646"/>
      <c r="BH783" s="3646"/>
      <c r="BI783" s="3646"/>
      <c r="BJ783" s="3646"/>
      <c r="BK783" s="3646"/>
      <c r="BL783" s="3646"/>
      <c r="BM783" s="3646"/>
      <c r="BN783" s="3646"/>
      <c r="BO783" s="3646"/>
      <c r="BP783" s="3646"/>
      <c r="BQ783" s="3646"/>
      <c r="BR783" s="3646"/>
      <c r="BS783" s="3646"/>
      <c r="BT783" s="3646"/>
      <c r="BU783" s="3646"/>
      <c r="BV783" s="3646"/>
      <c r="BW783" s="3646"/>
      <c r="BX783" s="3646"/>
      <c r="BY783" s="3646"/>
      <c r="BZ783" s="3646"/>
      <c r="CA783" s="3646"/>
      <c r="CB783" s="3646"/>
      <c r="CC783" s="3646"/>
      <c r="CD783" s="3646"/>
      <c r="CE783" s="3646"/>
      <c r="CF783" s="3646"/>
      <c r="CG783" s="3646"/>
      <c r="CH783" s="3646"/>
      <c r="CI783" s="3646"/>
      <c r="CJ783" s="3646"/>
      <c r="CK783" s="3646"/>
      <c r="CL783" s="3646"/>
      <c r="CM783" s="3646"/>
      <c r="CN783" s="3646"/>
      <c r="CO783" s="3646"/>
      <c r="CP783" s="3646"/>
      <c r="CQ783" s="3646"/>
      <c r="CR783" s="3646"/>
      <c r="CS783" s="3646"/>
      <c r="CT783" s="3646"/>
      <c r="CU783" s="3646"/>
      <c r="CV783" s="3646"/>
      <c r="CW783" s="3646"/>
      <c r="CX783" s="3646"/>
      <c r="CY783" s="3646"/>
      <c r="CZ783" s="3646"/>
      <c r="DA783" s="3646"/>
      <c r="DB783" s="3646"/>
      <c r="DC783" s="3646"/>
      <c r="DD783" s="3646"/>
      <c r="DE783" s="3646"/>
      <c r="DF783" s="3646"/>
      <c r="DG783" s="3646"/>
      <c r="DH783" s="3656"/>
      <c r="DI783" s="3908"/>
      <c r="DJ783" s="3908" t="str">
        <f>IF(T783="","",T783)</f>
        <v>Добавить централизованную систему для дифференциации</v>
      </c>
      <c r="DK783" s="3908"/>
      <c r="DL783" s="3908"/>
    </row>
    <row s="23293" customFormat="1" customHeight="1" ht="21">
      <c r="A784" s="3896"/>
      <c r="B784" s="3896" t="s">
        <v>442</v>
      </c>
      <c r="C784" s="3896"/>
      <c r="D784" s="3896"/>
      <c r="E784" s="3897"/>
      <c r="F784" s="3898" t="s">
        <v>135</v>
      </c>
      <c r="G784" s="3896"/>
      <c r="H784" s="3896"/>
      <c r="I784" s="3896"/>
      <c r="J784" s="3896"/>
      <c r="K784" s="3896"/>
      <c r="L784" s="3899"/>
      <c r="M784" s="3900"/>
      <c r="N784" s="3900"/>
      <c r="O784" s="3900"/>
      <c r="P784" s="4211"/>
      <c r="Q784" s="3902"/>
      <c r="R784" s="3903"/>
      <c r="S784" s="3904" t="str">
        <f>INDEX(PT_DIFFERENTIATION_NUM_TER,MATCH(B784,PT_DIFFERENTIATION_TER_ID,0))</f>
        <v>3.9</v>
      </c>
      <c r="T784" s="4212" t="s">
        <v>719</v>
      </c>
      <c r="U784" s="3906"/>
      <c r="V784" s="3414"/>
      <c r="W784" s="3415"/>
      <c r="X784" s="3415"/>
      <c r="Y784" s="3415"/>
      <c r="Z784" s="3415"/>
      <c r="AA784" s="3415"/>
      <c r="AB784" s="3415"/>
      <c r="AC784" s="3416"/>
      <c r="AD784" s="3414" t="str">
        <f>INDEX(PT_DIFFERENTIATION_TER,MATCH(B784,PT_DIFFERENTIATION_TER_ID,0))</f>
        <v>Территория 9</v>
      </c>
      <c r="AE784" s="3415"/>
      <c r="AF784" s="3415"/>
      <c r="AG784" s="3415"/>
      <c r="AH784" s="3415"/>
      <c r="AI784" s="3415"/>
      <c r="AJ784" s="3415"/>
      <c r="AK784" s="3415"/>
      <c r="AL784" s="3414"/>
      <c r="AM784" s="3415"/>
      <c r="AN784" s="3415"/>
      <c r="AO784" s="3415"/>
      <c r="AP784" s="3415"/>
      <c r="AQ784" s="3415"/>
      <c r="AR784" s="3415"/>
      <c r="AS784" s="3416"/>
      <c r="AT784" s="3414"/>
      <c r="AU784" s="3415"/>
      <c r="AV784" s="3415"/>
      <c r="AW784" s="3415"/>
      <c r="AX784" s="3415"/>
      <c r="AY784" s="3415"/>
      <c r="AZ784" s="3415"/>
      <c r="BA784" s="3416"/>
      <c r="BB784" s="3414"/>
      <c r="BC784" s="3415"/>
      <c r="BD784" s="3415"/>
      <c r="BE784" s="3415"/>
      <c r="BF784" s="3415"/>
      <c r="BG784" s="3415"/>
      <c r="BH784" s="3415"/>
      <c r="BI784" s="3416"/>
      <c r="BJ784" s="3414"/>
      <c r="BK784" s="3415"/>
      <c r="BL784" s="3415"/>
      <c r="BM784" s="3415"/>
      <c r="BN784" s="3415"/>
      <c r="BO784" s="3415"/>
      <c r="BP784" s="3415"/>
      <c r="BQ784" s="3416"/>
      <c r="BR784" s="3414"/>
      <c r="BS784" s="3415"/>
      <c r="BT784" s="3415"/>
      <c r="BU784" s="3415"/>
      <c r="BV784" s="3415"/>
      <c r="BW784" s="3415"/>
      <c r="BX784" s="3415"/>
      <c r="BY784" s="3416"/>
      <c r="BZ784" s="3414"/>
      <c r="CA784" s="3415"/>
      <c r="CB784" s="3415"/>
      <c r="CC784" s="3415"/>
      <c r="CD784" s="3415"/>
      <c r="CE784" s="3415"/>
      <c r="CF784" s="3415"/>
      <c r="CG784" s="3416"/>
      <c r="CH784" s="3414"/>
      <c r="CI784" s="3415"/>
      <c r="CJ784" s="3415"/>
      <c r="CK784" s="3415"/>
      <c r="CL784" s="3415"/>
      <c r="CM784" s="3415"/>
      <c r="CN784" s="3415"/>
      <c r="CO784" s="3416"/>
      <c r="CP784" s="3414"/>
      <c r="CQ784" s="3415"/>
      <c r="CR784" s="3415"/>
      <c r="CS784" s="3415"/>
      <c r="CT784" s="3415"/>
      <c r="CU784" s="3415"/>
      <c r="CV784" s="3415"/>
      <c r="CW784" s="3416"/>
      <c r="CX784" s="3414"/>
      <c r="CY784" s="3415"/>
      <c r="CZ784" s="3415"/>
      <c r="DA784" s="3415"/>
      <c r="DB784" s="3415"/>
      <c r="DC784" s="3415"/>
      <c r="DD784" s="3415"/>
      <c r="DE784" s="3416"/>
      <c r="DF784" s="3416"/>
      <c r="DG784" s="3907" t="s">
        <v>720</v>
      </c>
      <c r="DH784" s="3656"/>
      <c r="DI784" s="3908"/>
      <c r="DJ784" s="3908" t="str">
        <f>IF(T784="","",T784)</f>
        <v>Территория действия тарифа</v>
      </c>
      <c r="DK784" s="3908"/>
      <c r="DL784" s="3908"/>
    </row>
    <row s="23294" customFormat="1" customHeight="1" ht="23.25">
      <c r="A785" s="3896"/>
      <c r="B785" s="3896"/>
      <c r="C785" s="3896" t="s">
        <v>443</v>
      </c>
      <c r="D785" s="3896"/>
      <c r="E785" s="3897"/>
      <c r="F785" s="3897" t="s">
        <v>130</v>
      </c>
      <c r="G785" s="3898">
        <v>1</v>
      </c>
      <c r="H785" s="3896"/>
      <c r="I785" s="3896"/>
      <c r="J785" s="3896"/>
      <c r="K785" s="3896"/>
      <c r="L785" s="3899"/>
      <c r="M785" s="3900"/>
      <c r="N785" s="3900"/>
      <c r="O785" s="3900"/>
      <c r="P785" s="3901"/>
      <c r="Q785" s="3902"/>
      <c r="R785" s="3903"/>
      <c r="S785" s="3904" t="str">
        <f>INDEX(PT_DIFFERENTIATION_NUM_CS,MATCH(C785,PT_DIFFERENTIATION_CS_ID,0))</f>
        <v>3.9.1</v>
      </c>
      <c r="T785" s="4214" t="s">
        <v>721</v>
      </c>
      <c r="U785" s="3906"/>
      <c r="V785" s="3414"/>
      <c r="W785" s="3415"/>
      <c r="X785" s="3415"/>
      <c r="Y785" s="3415"/>
      <c r="Z785" s="3415"/>
      <c r="AA785" s="3415"/>
      <c r="AB785" s="3415"/>
      <c r="AC785" s="3416"/>
      <c r="AD785" s="3414" t="str">
        <f>INDEX(PT_DIFFERENTIATION_CS,MATCH(C785,PT_DIFFERENTIATION_CS_ID,0))</f>
        <v>без дифференциации</v>
      </c>
      <c r="AE785" s="3415"/>
      <c r="AF785" s="3415"/>
      <c r="AG785" s="3415"/>
      <c r="AH785" s="3415"/>
      <c r="AI785" s="3415"/>
      <c r="AJ785" s="3415"/>
      <c r="AK785" s="3415"/>
      <c r="AL785" s="3414"/>
      <c r="AM785" s="3415"/>
      <c r="AN785" s="3415"/>
      <c r="AO785" s="3415"/>
      <c r="AP785" s="3415"/>
      <c r="AQ785" s="3415"/>
      <c r="AR785" s="3415"/>
      <c r="AS785" s="3416"/>
      <c r="AT785" s="3414"/>
      <c r="AU785" s="3415"/>
      <c r="AV785" s="3415"/>
      <c r="AW785" s="3415"/>
      <c r="AX785" s="3415"/>
      <c r="AY785" s="3415"/>
      <c r="AZ785" s="3415"/>
      <c r="BA785" s="3416"/>
      <c r="BB785" s="3414"/>
      <c r="BC785" s="3415"/>
      <c r="BD785" s="3415"/>
      <c r="BE785" s="3415"/>
      <c r="BF785" s="3415"/>
      <c r="BG785" s="3415"/>
      <c r="BH785" s="3415"/>
      <c r="BI785" s="3416"/>
      <c r="BJ785" s="3414"/>
      <c r="BK785" s="3415"/>
      <c r="BL785" s="3415"/>
      <c r="BM785" s="3415"/>
      <c r="BN785" s="3415"/>
      <c r="BO785" s="3415"/>
      <c r="BP785" s="3415"/>
      <c r="BQ785" s="3416"/>
      <c r="BR785" s="3414"/>
      <c r="BS785" s="3415"/>
      <c r="BT785" s="3415"/>
      <c r="BU785" s="3415"/>
      <c r="BV785" s="3415"/>
      <c r="BW785" s="3415"/>
      <c r="BX785" s="3415"/>
      <c r="BY785" s="3416"/>
      <c r="BZ785" s="3414"/>
      <c r="CA785" s="3415"/>
      <c r="CB785" s="3415"/>
      <c r="CC785" s="3415"/>
      <c r="CD785" s="3415"/>
      <c r="CE785" s="3415"/>
      <c r="CF785" s="3415"/>
      <c r="CG785" s="3416"/>
      <c r="CH785" s="3414"/>
      <c r="CI785" s="3415"/>
      <c r="CJ785" s="3415"/>
      <c r="CK785" s="3415"/>
      <c r="CL785" s="3415"/>
      <c r="CM785" s="3415"/>
      <c r="CN785" s="3415"/>
      <c r="CO785" s="3416"/>
      <c r="CP785" s="3414"/>
      <c r="CQ785" s="3415"/>
      <c r="CR785" s="3415"/>
      <c r="CS785" s="3415"/>
      <c r="CT785" s="3415"/>
      <c r="CU785" s="3415"/>
      <c r="CV785" s="3415"/>
      <c r="CW785" s="3416"/>
      <c r="CX785" s="3414"/>
      <c r="CY785" s="3415"/>
      <c r="CZ785" s="3415"/>
      <c r="DA785" s="3415"/>
      <c r="DB785" s="3415"/>
      <c r="DC785" s="3415"/>
      <c r="DD785" s="3415"/>
      <c r="DE785" s="3416"/>
      <c r="DF785" s="3416"/>
      <c r="DG785" s="3907" t="s">
        <v>722</v>
      </c>
      <c r="DH785" s="3656"/>
      <c r="DI785" s="3908"/>
      <c r="DJ785" s="3908" t="str">
        <f>IF(T785="","",T785)</f>
        <v>Наименование системы теплоснабжения </v>
      </c>
      <c r="DK785" s="3908"/>
      <c r="DL785" s="3908"/>
    </row>
    <row s="23295" customFormat="1" customHeight="1" ht="21">
      <c r="A786" s="3896"/>
      <c r="B786" s="3896"/>
      <c r="C786" s="3896"/>
      <c r="D786" s="3896" t="s">
        <v>444</v>
      </c>
      <c r="E786" s="3897"/>
      <c r="F786" s="3897" t="s">
        <v>130</v>
      </c>
      <c r="G786" s="3897"/>
      <c r="H786" s="3898">
        <v>1</v>
      </c>
      <c r="I786" s="3896"/>
      <c r="J786" s="3896"/>
      <c r="K786" s="3896"/>
      <c r="L786" s="3899"/>
      <c r="M786" s="3900"/>
      <c r="N786" s="3900"/>
      <c r="O786" s="3900"/>
      <c r="P786" s="3901"/>
      <c r="Q786" s="3902"/>
      <c r="R786" s="3903"/>
      <c r="S786" s="3904" t="str">
        <f>INDEX(PT_DIFFERENTIATION_NUM_IST_TE,MATCH(D786,PT_DIFFERENTIATION_IST_TE_ID,0))</f>
        <v>3.9.1.1</v>
      </c>
      <c r="T786" s="3905" t="s">
        <v>723</v>
      </c>
      <c r="U786" s="3906"/>
      <c r="V786" s="3414"/>
      <c r="W786" s="3415"/>
      <c r="X786" s="3415"/>
      <c r="Y786" s="3415"/>
      <c r="Z786" s="3415"/>
      <c r="AA786" s="3415"/>
      <c r="AB786" s="3415"/>
      <c r="AC786" s="3416"/>
      <c r="AD786" s="3414" t="str">
        <f>INDEX(PT_DIFFERENTIATION_IST_TE,MATCH(D786,PT_DIFFERENTIATION_IST_TE_ID,0))</f>
        <v>без дифференциации</v>
      </c>
      <c r="AE786" s="3415"/>
      <c r="AF786" s="3415"/>
      <c r="AG786" s="3415"/>
      <c r="AH786" s="3415"/>
      <c r="AI786" s="3415"/>
      <c r="AJ786" s="3415"/>
      <c r="AK786" s="3415"/>
      <c r="AL786" s="3414"/>
      <c r="AM786" s="3415"/>
      <c r="AN786" s="3415"/>
      <c r="AO786" s="3415"/>
      <c r="AP786" s="3415"/>
      <c r="AQ786" s="3415"/>
      <c r="AR786" s="3415"/>
      <c r="AS786" s="3416"/>
      <c r="AT786" s="3414"/>
      <c r="AU786" s="3415"/>
      <c r="AV786" s="3415"/>
      <c r="AW786" s="3415"/>
      <c r="AX786" s="3415"/>
      <c r="AY786" s="3415"/>
      <c r="AZ786" s="3415"/>
      <c r="BA786" s="3416"/>
      <c r="BB786" s="3414"/>
      <c r="BC786" s="3415"/>
      <c r="BD786" s="3415"/>
      <c r="BE786" s="3415"/>
      <c r="BF786" s="3415"/>
      <c r="BG786" s="3415"/>
      <c r="BH786" s="3415"/>
      <c r="BI786" s="3416"/>
      <c r="BJ786" s="3414"/>
      <c r="BK786" s="3415"/>
      <c r="BL786" s="3415"/>
      <c r="BM786" s="3415"/>
      <c r="BN786" s="3415"/>
      <c r="BO786" s="3415"/>
      <c r="BP786" s="3415"/>
      <c r="BQ786" s="3416"/>
      <c r="BR786" s="3414"/>
      <c r="BS786" s="3415"/>
      <c r="BT786" s="3415"/>
      <c r="BU786" s="3415"/>
      <c r="BV786" s="3415"/>
      <c r="BW786" s="3415"/>
      <c r="BX786" s="3415"/>
      <c r="BY786" s="3416"/>
      <c r="BZ786" s="3414"/>
      <c r="CA786" s="3415"/>
      <c r="CB786" s="3415"/>
      <c r="CC786" s="3415"/>
      <c r="CD786" s="3415"/>
      <c r="CE786" s="3415"/>
      <c r="CF786" s="3415"/>
      <c r="CG786" s="3416"/>
      <c r="CH786" s="3414"/>
      <c r="CI786" s="3415"/>
      <c r="CJ786" s="3415"/>
      <c r="CK786" s="3415"/>
      <c r="CL786" s="3415"/>
      <c r="CM786" s="3415"/>
      <c r="CN786" s="3415"/>
      <c r="CO786" s="3416"/>
      <c r="CP786" s="3414"/>
      <c r="CQ786" s="3415"/>
      <c r="CR786" s="3415"/>
      <c r="CS786" s="3415"/>
      <c r="CT786" s="3415"/>
      <c r="CU786" s="3415"/>
      <c r="CV786" s="3415"/>
      <c r="CW786" s="3416"/>
      <c r="CX786" s="3414"/>
      <c r="CY786" s="3415"/>
      <c r="CZ786" s="3415"/>
      <c r="DA786" s="3415"/>
      <c r="DB786" s="3415"/>
      <c r="DC786" s="3415"/>
      <c r="DD786" s="3415"/>
      <c r="DE786" s="3416"/>
      <c r="DF786" s="3416"/>
      <c r="DG786" s="3907" t="s">
        <v>724</v>
      </c>
      <c r="DH786" s="3656"/>
      <c r="DI786" s="3908"/>
      <c r="DJ786" s="3908" t="str">
        <f>IF(T786="","",T786)</f>
        <v>Источник тепловой энергии  </v>
      </c>
      <c r="DK786" s="3908"/>
      <c r="DL786" s="3908"/>
    </row>
    <row s="23296" customFormat="1" customHeight="1" ht="47.25">
      <c r="A787" s="3896"/>
      <c r="B787" s="3896"/>
      <c r="C787" s="3896"/>
      <c r="D787" s="3896"/>
      <c r="E787" s="3897"/>
      <c r="F787" s="3897" t="s">
        <v>130</v>
      </c>
      <c r="G787" s="3897"/>
      <c r="H787" s="3897"/>
      <c r="I787" s="3910" t="str">
        <f>S786&amp;".1"</f>
        <v>3.9.1.1.1</v>
      </c>
      <c r="J787" s="3896"/>
      <c r="K787" s="3896"/>
      <c r="L787" s="3899" t="s">
        <v>725</v>
      </c>
      <c r="M787" s="3647"/>
      <c r="N787" s="3911"/>
      <c r="O787" s="3911"/>
      <c r="P787" s="3912">
        <v>1</v>
      </c>
      <c r="Q787" s="3912"/>
      <c r="R787" s="3913"/>
      <c r="S787" s="3904" t="str">
        <f>$I787</f>
        <v>3.9.1.1.1</v>
      </c>
      <c r="T787" s="3914" t="s">
        <v>726</v>
      </c>
      <c r="U787" s="3906"/>
      <c r="V787" s="3419"/>
      <c r="W787" s="3420"/>
      <c r="X787" s="3420"/>
      <c r="Y787" s="3420"/>
      <c r="Z787" s="3420"/>
      <c r="AA787" s="3420"/>
      <c r="AB787" s="3420"/>
      <c r="AC787" s="3421"/>
      <c r="AD787" s="3419" t="s">
        <v>768</v>
      </c>
      <c r="AE787" s="3420"/>
      <c r="AF787" s="3420"/>
      <c r="AG787" s="3420"/>
      <c r="AH787" s="3420"/>
      <c r="AI787" s="3420"/>
      <c r="AJ787" s="3420"/>
      <c r="AK787" s="3420"/>
      <c r="AL787" s="3419"/>
      <c r="AM787" s="3420"/>
      <c r="AN787" s="3420"/>
      <c r="AO787" s="3420"/>
      <c r="AP787" s="3420"/>
      <c r="AQ787" s="3420"/>
      <c r="AR787" s="3420"/>
      <c r="AS787" s="3421"/>
      <c r="AT787" s="3419"/>
      <c r="AU787" s="3420"/>
      <c r="AV787" s="3420"/>
      <c r="AW787" s="3420"/>
      <c r="AX787" s="3420"/>
      <c r="AY787" s="3420"/>
      <c r="AZ787" s="3420"/>
      <c r="BA787" s="3421"/>
      <c r="BB787" s="3419"/>
      <c r="BC787" s="3420"/>
      <c r="BD787" s="3420"/>
      <c r="BE787" s="3420"/>
      <c r="BF787" s="3420"/>
      <c r="BG787" s="3420"/>
      <c r="BH787" s="3420"/>
      <c r="BI787" s="3421"/>
      <c r="BJ787" s="3419"/>
      <c r="BK787" s="3420"/>
      <c r="BL787" s="3420"/>
      <c r="BM787" s="3420"/>
      <c r="BN787" s="3420"/>
      <c r="BO787" s="3420"/>
      <c r="BP787" s="3420"/>
      <c r="BQ787" s="3421"/>
      <c r="BR787" s="3419"/>
      <c r="BS787" s="3420"/>
      <c r="BT787" s="3420"/>
      <c r="BU787" s="3420"/>
      <c r="BV787" s="3420"/>
      <c r="BW787" s="3420"/>
      <c r="BX787" s="3420"/>
      <c r="BY787" s="3421"/>
      <c r="BZ787" s="3419"/>
      <c r="CA787" s="3420"/>
      <c r="CB787" s="3420"/>
      <c r="CC787" s="3420"/>
      <c r="CD787" s="3420"/>
      <c r="CE787" s="3420"/>
      <c r="CF787" s="3420"/>
      <c r="CG787" s="3421"/>
      <c r="CH787" s="3419"/>
      <c r="CI787" s="3420"/>
      <c r="CJ787" s="3420"/>
      <c r="CK787" s="3420"/>
      <c r="CL787" s="3420"/>
      <c r="CM787" s="3420"/>
      <c r="CN787" s="3420"/>
      <c r="CO787" s="3421"/>
      <c r="CP787" s="3419"/>
      <c r="CQ787" s="3420"/>
      <c r="CR787" s="3420"/>
      <c r="CS787" s="3420"/>
      <c r="CT787" s="3420"/>
      <c r="CU787" s="3420"/>
      <c r="CV787" s="3420"/>
      <c r="CW787" s="3421"/>
      <c r="CX787" s="3419"/>
      <c r="CY787" s="3420"/>
      <c r="CZ787" s="3420"/>
      <c r="DA787" s="3420"/>
      <c r="DB787" s="3420"/>
      <c r="DC787" s="3420"/>
      <c r="DD787" s="3420"/>
      <c r="DE787" s="3421"/>
      <c r="DF787" s="3421"/>
      <c r="DG787" s="3907" t="s">
        <v>727</v>
      </c>
      <c r="DH787" s="3656"/>
      <c r="DI787" s="3908"/>
      <c r="DJ787" s="3908" t="str">
        <f>IF(T787="","",T787)</f>
        <v>Схема подключения теплопотребляющей установки к коллектору источника тепловой энергии</v>
      </c>
      <c r="DK787" s="3908"/>
      <c r="DL787" s="3908"/>
    </row>
    <row s="23297" customFormat="1" customHeight="1" ht="21">
      <c r="A788" s="3896"/>
      <c r="B788" s="3896"/>
      <c r="C788" s="3896"/>
      <c r="D788" s="3896"/>
      <c r="E788" s="3897"/>
      <c r="F788" s="3897" t="s">
        <v>130</v>
      </c>
      <c r="G788" s="3897"/>
      <c r="H788" s="3897"/>
      <c r="I788" s="3916"/>
      <c r="J788" s="3910" t="str">
        <f>I787&amp;".1"</f>
        <v>3.9.1.1.1.1</v>
      </c>
      <c r="K788" s="3896"/>
      <c r="L788" s="3899" t="s">
        <v>728</v>
      </c>
      <c r="M788" s="3647"/>
      <c r="N788" s="3647"/>
      <c r="O788" s="3911"/>
      <c r="P788" s="3912"/>
      <c r="Q788" s="3912">
        <v>1</v>
      </c>
      <c r="R788" s="3917"/>
      <c r="S788" s="3904" t="str">
        <f>$J788</f>
        <v>3.9.1.1.1.1</v>
      </c>
      <c r="T788" s="3918" t="s">
        <v>729</v>
      </c>
      <c r="U788" s="3906"/>
      <c r="V788" s="3419"/>
      <c r="W788" s="3420"/>
      <c r="X788" s="3420"/>
      <c r="Y788" s="3420"/>
      <c r="Z788" s="3420"/>
      <c r="AA788" s="3420"/>
      <c r="AB788" s="3420"/>
      <c r="AC788" s="3421"/>
      <c r="AD788" s="3419" t="s">
        <v>769</v>
      </c>
      <c r="AE788" s="3420"/>
      <c r="AF788" s="3420"/>
      <c r="AG788" s="3420"/>
      <c r="AH788" s="3420"/>
      <c r="AI788" s="3420"/>
      <c r="AJ788" s="3420"/>
      <c r="AK788" s="3420"/>
      <c r="AL788" s="3419"/>
      <c r="AM788" s="3420"/>
      <c r="AN788" s="3420"/>
      <c r="AO788" s="3420"/>
      <c r="AP788" s="3420"/>
      <c r="AQ788" s="3420"/>
      <c r="AR788" s="3420"/>
      <c r="AS788" s="3421"/>
      <c r="AT788" s="3419"/>
      <c r="AU788" s="3420"/>
      <c r="AV788" s="3420"/>
      <c r="AW788" s="3420"/>
      <c r="AX788" s="3420"/>
      <c r="AY788" s="3420"/>
      <c r="AZ788" s="3420"/>
      <c r="BA788" s="3421"/>
      <c r="BB788" s="3419"/>
      <c r="BC788" s="3420"/>
      <c r="BD788" s="3420"/>
      <c r="BE788" s="3420"/>
      <c r="BF788" s="3420"/>
      <c r="BG788" s="3420"/>
      <c r="BH788" s="3420"/>
      <c r="BI788" s="3421"/>
      <c r="BJ788" s="3419"/>
      <c r="BK788" s="3420"/>
      <c r="BL788" s="3420"/>
      <c r="BM788" s="3420"/>
      <c r="BN788" s="3420"/>
      <c r="BO788" s="3420"/>
      <c r="BP788" s="3420"/>
      <c r="BQ788" s="3421"/>
      <c r="BR788" s="3419"/>
      <c r="BS788" s="3420"/>
      <c r="BT788" s="3420"/>
      <c r="BU788" s="3420"/>
      <c r="BV788" s="3420"/>
      <c r="BW788" s="3420"/>
      <c r="BX788" s="3420"/>
      <c r="BY788" s="3421"/>
      <c r="BZ788" s="3419"/>
      <c r="CA788" s="3420"/>
      <c r="CB788" s="3420"/>
      <c r="CC788" s="3420"/>
      <c r="CD788" s="3420"/>
      <c r="CE788" s="3420"/>
      <c r="CF788" s="3420"/>
      <c r="CG788" s="3421"/>
      <c r="CH788" s="3419"/>
      <c r="CI788" s="3420"/>
      <c r="CJ788" s="3420"/>
      <c r="CK788" s="3420"/>
      <c r="CL788" s="3420"/>
      <c r="CM788" s="3420"/>
      <c r="CN788" s="3420"/>
      <c r="CO788" s="3421"/>
      <c r="CP788" s="3419"/>
      <c r="CQ788" s="3420"/>
      <c r="CR788" s="3420"/>
      <c r="CS788" s="3420"/>
      <c r="CT788" s="3420"/>
      <c r="CU788" s="3420"/>
      <c r="CV788" s="3420"/>
      <c r="CW788" s="3421"/>
      <c r="CX788" s="3419"/>
      <c r="CY788" s="3420"/>
      <c r="CZ788" s="3420"/>
      <c r="DA788" s="3420"/>
      <c r="DB788" s="3420"/>
      <c r="DC788" s="3420"/>
      <c r="DD788" s="3420"/>
      <c r="DE788" s="3421"/>
      <c r="DF788" s="3421"/>
      <c r="DG788" s="3907" t="s">
        <v>730</v>
      </c>
      <c r="DH788" s="3656"/>
      <c r="DI788" s="3908"/>
      <c r="DJ788" s="3908" t="str">
        <f>IF(T788="","",T788)</f>
        <v>Группа потребителей</v>
      </c>
      <c r="DK788" s="3908"/>
      <c r="DL788" s="3908"/>
    </row>
    <row s="23298" customFormat="1" customHeight="1" ht="21">
      <c r="A789" s="3896"/>
      <c r="B789" s="3896"/>
      <c r="C789" s="3896"/>
      <c r="D789" s="3896"/>
      <c r="E789" s="3897"/>
      <c r="F789" s="3897" t="s">
        <v>130</v>
      </c>
      <c r="G789" s="3897"/>
      <c r="H789" s="3897"/>
      <c r="I789" s="3916"/>
      <c r="J789" s="3916"/>
      <c r="K789" s="3910" t="str">
        <f>J788&amp;".1"</f>
        <v>3.9.1.1.1.1.1</v>
      </c>
      <c r="L789" s="3899" t="s">
        <v>731</v>
      </c>
      <c r="M789" s="3647"/>
      <c r="N789" s="3647"/>
      <c r="O789" s="3647"/>
      <c r="P789" s="3912"/>
      <c r="Q789" s="3912"/>
      <c r="R789" s="3917">
        <v>1</v>
      </c>
      <c r="S789" s="3904" t="str">
        <f>$K789</f>
        <v>3.9.1.1.1.1.1</v>
      </c>
      <c r="T789" s="3920" t="s">
        <v>770</v>
      </c>
      <c r="U789" s="3906"/>
      <c r="V789" s="3422"/>
      <c r="W789" s="3423"/>
      <c r="X789" s="3422"/>
      <c r="Y789" s="3424"/>
      <c r="Z789" s="3425"/>
      <c r="AA789" s="2871" t="s">
        <v>61</v>
      </c>
      <c r="AB789" s="3425"/>
      <c r="AC789" s="2871" t="s">
        <v>61</v>
      </c>
      <c r="AD789" s="3422">
        <v>5493.65</v>
      </c>
      <c r="AE789" s="3423"/>
      <c r="AF789" s="3422"/>
      <c r="AG789" s="3424"/>
      <c r="AH789" s="3425">
        <v>45292</v>
      </c>
      <c r="AI789" s="2871" t="s">
        <v>61</v>
      </c>
      <c r="AJ789" s="3425">
        <v>45473</v>
      </c>
      <c r="AK789" s="2871" t="s">
        <v>61</v>
      </c>
      <c r="AL789" s="3422">
        <v>5493.65</v>
      </c>
      <c r="AM789" s="3423"/>
      <c r="AN789" s="3422"/>
      <c r="AO789" s="3424"/>
      <c r="AP789" s="3425">
        <v>45474</v>
      </c>
      <c r="AQ789" s="2871" t="s">
        <v>61</v>
      </c>
      <c r="AR789" s="3425">
        <v>45657</v>
      </c>
      <c r="AS789" s="2871" t="s">
        <v>61</v>
      </c>
      <c r="AT789" s="3422">
        <v>5407.73</v>
      </c>
      <c r="AU789" s="3423"/>
      <c r="AV789" s="3422"/>
      <c r="AW789" s="3424"/>
      <c r="AX789" s="3425">
        <v>45658</v>
      </c>
      <c r="AY789" s="2871" t="s">
        <v>61</v>
      </c>
      <c r="AZ789" s="3425">
        <v>45838</v>
      </c>
      <c r="BA789" s="2871" t="s">
        <v>61</v>
      </c>
      <c r="BB789" s="3422">
        <v>5407.73</v>
      </c>
      <c r="BC789" s="3423"/>
      <c r="BD789" s="3422"/>
      <c r="BE789" s="3424"/>
      <c r="BF789" s="3425">
        <v>45839</v>
      </c>
      <c r="BG789" s="2871" t="s">
        <v>61</v>
      </c>
      <c r="BH789" s="3425">
        <v>46022</v>
      </c>
      <c r="BI789" s="2871" t="s">
        <v>61</v>
      </c>
      <c r="BJ789" s="3422">
        <v>5407.73</v>
      </c>
      <c r="BK789" s="3423"/>
      <c r="BL789" s="3422"/>
      <c r="BM789" s="3424"/>
      <c r="BN789" s="3425">
        <v>46023</v>
      </c>
      <c r="BO789" s="2871" t="s">
        <v>61</v>
      </c>
      <c r="BP789" s="3425">
        <v>46203</v>
      </c>
      <c r="BQ789" s="2871" t="s">
        <v>61</v>
      </c>
      <c r="BR789" s="3422">
        <v>5675.72</v>
      </c>
      <c r="BS789" s="3423"/>
      <c r="BT789" s="3422"/>
      <c r="BU789" s="3424"/>
      <c r="BV789" s="3425">
        <v>46204</v>
      </c>
      <c r="BW789" s="2871" t="s">
        <v>61</v>
      </c>
      <c r="BX789" s="3425">
        <v>46387</v>
      </c>
      <c r="BY789" s="2871" t="s">
        <v>61</v>
      </c>
      <c r="BZ789" s="3422">
        <v>5674.41</v>
      </c>
      <c r="CA789" s="3423"/>
      <c r="CB789" s="3422"/>
      <c r="CC789" s="3424"/>
      <c r="CD789" s="3425">
        <v>46388</v>
      </c>
      <c r="CE789" s="2871" t="s">
        <v>61</v>
      </c>
      <c r="CF789" s="3425">
        <v>46568</v>
      </c>
      <c r="CG789" s="2871" t="s">
        <v>61</v>
      </c>
      <c r="CH789" s="3422">
        <v>5674.41</v>
      </c>
      <c r="CI789" s="3423"/>
      <c r="CJ789" s="3422"/>
      <c r="CK789" s="3424"/>
      <c r="CL789" s="3425">
        <v>46569</v>
      </c>
      <c r="CM789" s="2871" t="s">
        <v>61</v>
      </c>
      <c r="CN789" s="3425">
        <v>46752</v>
      </c>
      <c r="CO789" s="2871" t="s">
        <v>61</v>
      </c>
      <c r="CP789" s="3422">
        <v>5674.41</v>
      </c>
      <c r="CQ789" s="3423"/>
      <c r="CR789" s="3422"/>
      <c r="CS789" s="3424"/>
      <c r="CT789" s="3425">
        <v>46753</v>
      </c>
      <c r="CU789" s="2871" t="s">
        <v>61</v>
      </c>
      <c r="CV789" s="3425">
        <v>46934</v>
      </c>
      <c r="CW789" s="2871" t="s">
        <v>61</v>
      </c>
      <c r="CX789" s="3422">
        <v>5982.82</v>
      </c>
      <c r="CY789" s="3423"/>
      <c r="CZ789" s="3422"/>
      <c r="DA789" s="3424"/>
      <c r="DB789" s="3425">
        <v>46935</v>
      </c>
      <c r="DC789" s="2871" t="s">
        <v>61</v>
      </c>
      <c r="DD789" s="3425">
        <v>47118</v>
      </c>
      <c r="DE789" s="2871" t="s">
        <v>61</v>
      </c>
      <c r="DF789" s="3423"/>
      <c r="DG789" s="3921" t="s">
        <v>732</v>
      </c>
      <c r="DH789" s="3656">
        <f>STRCHECKDATE(V790:DF790)</f>
      </c>
      <c r="DI789" s="3908"/>
      <c r="DJ789" s="3908" t="str">
        <f>IF(T789="","",T789)</f>
        <v>вода</v>
      </c>
      <c r="DK789" s="3908"/>
      <c r="DL789" s="3908"/>
    </row>
    <row s="23299" customFormat="1" customHeight="1" ht="0.75">
      <c r="A790" s="3896"/>
      <c r="B790" s="3896"/>
      <c r="C790" s="3896"/>
      <c r="D790" s="3896"/>
      <c r="E790" s="3897"/>
      <c r="F790" s="3897" t="s">
        <v>130</v>
      </c>
      <c r="G790" s="3897"/>
      <c r="H790" s="3897"/>
      <c r="I790" s="3916"/>
      <c r="J790" s="3916"/>
      <c r="K790" s="3910"/>
      <c r="L790" s="3899"/>
      <c r="M790" s="3647"/>
      <c r="N790" s="3647"/>
      <c r="O790" s="3647"/>
      <c r="P790" s="3912"/>
      <c r="Q790" s="3912"/>
      <c r="R790" s="3917"/>
      <c r="S790" s="3923"/>
      <c r="T790" s="3906"/>
      <c r="U790" s="3906"/>
      <c r="V790" s="3423"/>
      <c r="W790" s="3423"/>
      <c r="X790" s="3423"/>
      <c r="Y790" s="3427" t="str">
        <f>Z789&amp;"-"&amp;AB789</f>
        <v>-</v>
      </c>
      <c r="Z790" s="3428"/>
      <c r="AA790" s="2871"/>
      <c r="AB790" s="3428"/>
      <c r="AC790" s="2871"/>
      <c r="AD790" s="3423"/>
      <c r="AE790" s="3423"/>
      <c r="AF790" s="3423"/>
      <c r="AG790" s="3427" t="str">
        <f>AH789&amp;"-"&amp;AJ789</f>
        <v>45292-45473</v>
      </c>
      <c r="AH790" s="3428"/>
      <c r="AI790" s="2871"/>
      <c r="AJ790" s="3428"/>
      <c r="AK790" s="2871"/>
      <c r="AL790" s="3423"/>
      <c r="AM790" s="3423"/>
      <c r="AN790" s="3423"/>
      <c r="AO790" s="3427" t="str">
        <f>AP789&amp;"-"&amp;AR789</f>
        <v>45474-45657</v>
      </c>
      <c r="AP790" s="3428"/>
      <c r="AQ790" s="2871"/>
      <c r="AR790" s="3428"/>
      <c r="AS790" s="2871"/>
      <c r="AT790" s="3423"/>
      <c r="AU790" s="3423"/>
      <c r="AV790" s="3423"/>
      <c r="AW790" s="3427" t="str">
        <f>AX789&amp;"-"&amp;AZ789</f>
        <v>45658-45838</v>
      </c>
      <c r="AX790" s="3428"/>
      <c r="AY790" s="2871"/>
      <c r="AZ790" s="3428"/>
      <c r="BA790" s="2871"/>
      <c r="BB790" s="3423"/>
      <c r="BC790" s="3423"/>
      <c r="BD790" s="3423"/>
      <c r="BE790" s="3427" t="str">
        <f>BF789&amp;"-"&amp;BH789</f>
        <v>45839-46022</v>
      </c>
      <c r="BF790" s="3428"/>
      <c r="BG790" s="2871"/>
      <c r="BH790" s="3428"/>
      <c r="BI790" s="2871"/>
      <c r="BJ790" s="3423"/>
      <c r="BK790" s="3423"/>
      <c r="BL790" s="3423"/>
      <c r="BM790" s="3427" t="str">
        <f>BN789&amp;"-"&amp;BP789</f>
        <v>46023-46203</v>
      </c>
      <c r="BN790" s="3428"/>
      <c r="BO790" s="2871"/>
      <c r="BP790" s="3428"/>
      <c r="BQ790" s="2871"/>
      <c r="BR790" s="3423"/>
      <c r="BS790" s="3423"/>
      <c r="BT790" s="3423"/>
      <c r="BU790" s="3427" t="str">
        <f>BV789&amp;"-"&amp;BX789</f>
        <v>46204-46387</v>
      </c>
      <c r="BV790" s="3428"/>
      <c r="BW790" s="2871"/>
      <c r="BX790" s="3428"/>
      <c r="BY790" s="2871"/>
      <c r="BZ790" s="3423"/>
      <c r="CA790" s="3423"/>
      <c r="CB790" s="3423"/>
      <c r="CC790" s="3427" t="str">
        <f>CD789&amp;"-"&amp;CF789</f>
        <v>46388-46568</v>
      </c>
      <c r="CD790" s="3428"/>
      <c r="CE790" s="2871"/>
      <c r="CF790" s="3428"/>
      <c r="CG790" s="2871"/>
      <c r="CH790" s="3423"/>
      <c r="CI790" s="3423"/>
      <c r="CJ790" s="3423"/>
      <c r="CK790" s="3427" t="str">
        <f>CL789&amp;"-"&amp;CN789</f>
        <v>46569-46752</v>
      </c>
      <c r="CL790" s="3428"/>
      <c r="CM790" s="2871"/>
      <c r="CN790" s="3428"/>
      <c r="CO790" s="2871"/>
      <c r="CP790" s="3423"/>
      <c r="CQ790" s="3423"/>
      <c r="CR790" s="3423"/>
      <c r="CS790" s="3427" t="str">
        <f>CT789&amp;"-"&amp;CV789</f>
        <v>46753-46934</v>
      </c>
      <c r="CT790" s="3428"/>
      <c r="CU790" s="2871"/>
      <c r="CV790" s="3428"/>
      <c r="CW790" s="2871"/>
      <c r="CX790" s="3423"/>
      <c r="CY790" s="3423"/>
      <c r="CZ790" s="3423"/>
      <c r="DA790" s="3427" t="str">
        <f>DB789&amp;"-"&amp;DD789</f>
        <v>46935-47118</v>
      </c>
      <c r="DB790" s="3428"/>
      <c r="DC790" s="2871"/>
      <c r="DD790" s="3428"/>
      <c r="DE790" s="2871"/>
      <c r="DF790" s="3423"/>
      <c r="DG790" s="3924"/>
      <c r="DH790" s="3656"/>
      <c r="DI790" s="3908"/>
      <c r="DJ790" s="3908" t="str">
        <f>IF(T790="","",T790)</f>
        <v/>
      </c>
      <c r="DK790" s="3908"/>
      <c r="DL790" s="3908"/>
    </row>
    <row s="23300" customFormat="1" customHeight="1" ht="15">
      <c r="A791" s="3896"/>
      <c r="B791" s="3896"/>
      <c r="C791" s="3896"/>
      <c r="D791" s="3896"/>
      <c r="E791" s="3897"/>
      <c r="F791" s="3897" t="s">
        <v>130</v>
      </c>
      <c r="G791" s="3897"/>
      <c r="H791" s="3897"/>
      <c r="I791" s="3916"/>
      <c r="J791" s="3910"/>
      <c r="K791" s="3896"/>
      <c r="L791" s="3899"/>
      <c r="M791" s="3647"/>
      <c r="N791" s="3647"/>
      <c r="O791" s="3911"/>
      <c r="P791" s="3912"/>
      <c r="Q791" s="3912"/>
      <c r="R791" s="3913"/>
      <c r="S791" s="23301"/>
      <c r="T791" s="23302" t="s">
        <v>733</v>
      </c>
      <c r="U791" s="23303"/>
      <c r="V791" s="23304"/>
      <c r="W791" s="23305"/>
      <c r="X791" s="23306"/>
      <c r="Y791" s="23307"/>
      <c r="Z791" s="23308"/>
      <c r="AA791" s="23309"/>
      <c r="AB791" s="23310"/>
      <c r="AC791" s="23311"/>
      <c r="AD791" s="23312"/>
      <c r="AE791" s="23313"/>
      <c r="AF791" s="23314"/>
      <c r="AG791" s="23315"/>
      <c r="AH791" s="23316"/>
      <c r="AI791" s="23317"/>
      <c r="AJ791" s="23318"/>
      <c r="AK791" s="23319"/>
      <c r="AL791" s="23320"/>
      <c r="AM791" s="23321"/>
      <c r="AN791" s="23322"/>
      <c r="AO791" s="23323"/>
      <c r="AP791" s="23324"/>
      <c r="AQ791" s="23325"/>
      <c r="AR791" s="23326"/>
      <c r="AS791" s="23327"/>
      <c r="AT791" s="23328"/>
      <c r="AU791" s="23329"/>
      <c r="AV791" s="23330"/>
      <c r="AW791" s="23331"/>
      <c r="AX791" s="23332"/>
      <c r="AY791" s="23333"/>
      <c r="AZ791" s="23334"/>
      <c r="BA791" s="23335"/>
      <c r="BB791" s="23336"/>
      <c r="BC791" s="23337"/>
      <c r="BD791" s="23338"/>
      <c r="BE791" s="23339"/>
      <c r="BF791" s="23340"/>
      <c r="BG791" s="23341"/>
      <c r="BH791" s="23342"/>
      <c r="BI791" s="23343"/>
      <c r="BJ791" s="23344"/>
      <c r="BK791" s="23345"/>
      <c r="BL791" s="23346"/>
      <c r="BM791" s="23347"/>
      <c r="BN791" s="23348"/>
      <c r="BO791" s="23349"/>
      <c r="BP791" s="23350"/>
      <c r="BQ791" s="23351"/>
      <c r="BR791" s="23352"/>
      <c r="BS791" s="23353"/>
      <c r="BT791" s="23354"/>
      <c r="BU791" s="23355"/>
      <c r="BV791" s="23356"/>
      <c r="BW791" s="23357"/>
      <c r="BX791" s="23358"/>
      <c r="BY791" s="23359"/>
      <c r="BZ791" s="23360"/>
      <c r="CA791" s="23361"/>
      <c r="CB791" s="23362"/>
      <c r="CC791" s="23363"/>
      <c r="CD791" s="23364"/>
      <c r="CE791" s="23365"/>
      <c r="CF791" s="23366"/>
      <c r="CG791" s="23367"/>
      <c r="CH791" s="23368"/>
      <c r="CI791" s="23369"/>
      <c r="CJ791" s="23370"/>
      <c r="CK791" s="23371"/>
      <c r="CL791" s="23372"/>
      <c r="CM791" s="23373"/>
      <c r="CN791" s="23374"/>
      <c r="CO791" s="23375"/>
      <c r="CP791" s="23376"/>
      <c r="CQ791" s="23377"/>
      <c r="CR791" s="23378"/>
      <c r="CS791" s="23379"/>
      <c r="CT791" s="23380"/>
      <c r="CU791" s="23381"/>
      <c r="CV791" s="23382"/>
      <c r="CW791" s="23383"/>
      <c r="CX791" s="23384"/>
      <c r="CY791" s="23385"/>
      <c r="CZ791" s="23386"/>
      <c r="DA791" s="23387"/>
      <c r="DB791" s="23388"/>
      <c r="DC791" s="23389"/>
      <c r="DD791" s="23390"/>
      <c r="DE791" s="23391"/>
      <c r="DF791" s="23392"/>
      <c r="DG791" s="4018"/>
      <c r="DH791" s="3656"/>
      <c r="DI791" s="3908"/>
      <c r="DJ791" s="3908" t="str">
        <f>IF(T791="","",T791)</f>
        <v>Добавить вид теплоносителя (параметры теплоносителя)</v>
      </c>
      <c r="DK791" s="3908"/>
      <c r="DL791" s="3908"/>
    </row>
    <row s="23393" customFormat="1" customHeight="1" ht="15">
      <c r="A792" s="3896"/>
      <c r="B792" s="3896"/>
      <c r="C792" s="3896"/>
      <c r="D792" s="3896"/>
      <c r="E792" s="3897"/>
      <c r="F792" s="3897" t="s">
        <v>130</v>
      </c>
      <c r="G792" s="3897"/>
      <c r="H792" s="3897"/>
      <c r="I792" s="3910"/>
      <c r="J792" s="3896"/>
      <c r="K792" s="3896"/>
      <c r="L792" s="3899"/>
      <c r="M792" s="3647"/>
      <c r="N792" s="3911"/>
      <c r="O792" s="3911"/>
      <c r="P792" s="3912"/>
      <c r="Q792" s="3912"/>
      <c r="R792" s="3913"/>
      <c r="S792" s="23394"/>
      <c r="T792" s="23395" t="s">
        <v>734</v>
      </c>
      <c r="U792" s="23396"/>
      <c r="V792" s="23397"/>
      <c r="W792" s="23398"/>
      <c r="X792" s="23399"/>
      <c r="Y792" s="23400"/>
      <c r="Z792" s="23401"/>
      <c r="AA792" s="23402"/>
      <c r="AB792" s="23403"/>
      <c r="AC792" s="23404"/>
      <c r="AD792" s="23405"/>
      <c r="AE792" s="23406"/>
      <c r="AF792" s="23407"/>
      <c r="AG792" s="23408"/>
      <c r="AH792" s="23409"/>
      <c r="AI792" s="23410"/>
      <c r="AJ792" s="23411"/>
      <c r="AK792" s="23412"/>
      <c r="AL792" s="23413"/>
      <c r="AM792" s="23414"/>
      <c r="AN792" s="23415"/>
      <c r="AO792" s="23416"/>
      <c r="AP792" s="23417"/>
      <c r="AQ792" s="23418"/>
      <c r="AR792" s="23419"/>
      <c r="AS792" s="23420"/>
      <c r="AT792" s="23421"/>
      <c r="AU792" s="23422"/>
      <c r="AV792" s="23423"/>
      <c r="AW792" s="23424"/>
      <c r="AX792" s="23425"/>
      <c r="AY792" s="23426"/>
      <c r="AZ792" s="23427"/>
      <c r="BA792" s="23428"/>
      <c r="BB792" s="23429"/>
      <c r="BC792" s="23430"/>
      <c r="BD792" s="23431"/>
      <c r="BE792" s="23432"/>
      <c r="BF792" s="23433"/>
      <c r="BG792" s="23434"/>
      <c r="BH792" s="23435"/>
      <c r="BI792" s="23436"/>
      <c r="BJ792" s="23437"/>
      <c r="BK792" s="23438"/>
      <c r="BL792" s="23439"/>
      <c r="BM792" s="23440"/>
      <c r="BN792" s="23441"/>
      <c r="BO792" s="23442"/>
      <c r="BP792" s="23443"/>
      <c r="BQ792" s="23444"/>
      <c r="BR792" s="23445"/>
      <c r="BS792" s="23446"/>
      <c r="BT792" s="23447"/>
      <c r="BU792" s="23448"/>
      <c r="BV792" s="23449"/>
      <c r="BW792" s="23450"/>
      <c r="BX792" s="23451"/>
      <c r="BY792" s="23452"/>
      <c r="BZ792" s="23453"/>
      <c r="CA792" s="23454"/>
      <c r="CB792" s="23455"/>
      <c r="CC792" s="23456"/>
      <c r="CD792" s="23457"/>
      <c r="CE792" s="23458"/>
      <c r="CF792" s="23459"/>
      <c r="CG792" s="23460"/>
      <c r="CH792" s="23461"/>
      <c r="CI792" s="23462"/>
      <c r="CJ792" s="23463"/>
      <c r="CK792" s="23464"/>
      <c r="CL792" s="23465"/>
      <c r="CM792" s="23466"/>
      <c r="CN792" s="23467"/>
      <c r="CO792" s="23468"/>
      <c r="CP792" s="23469"/>
      <c r="CQ792" s="23470"/>
      <c r="CR792" s="23471"/>
      <c r="CS792" s="23472"/>
      <c r="CT792" s="23473"/>
      <c r="CU792" s="23474"/>
      <c r="CV792" s="23475"/>
      <c r="CW792" s="23476"/>
      <c r="CX792" s="23477"/>
      <c r="CY792" s="23478"/>
      <c r="CZ792" s="23479"/>
      <c r="DA792" s="23480"/>
      <c r="DB792" s="23481"/>
      <c r="DC792" s="23482"/>
      <c r="DD792" s="23483"/>
      <c r="DE792" s="23484"/>
      <c r="DF792" s="23485"/>
      <c r="DG792" s="23486"/>
      <c r="DH792" s="3656"/>
      <c r="DI792" s="3908"/>
      <c r="DJ792" s="3908" t="str">
        <f>IF(T792="","",T792)</f>
        <v>Добавить группу потребителей</v>
      </c>
      <c r="DK792" s="3908"/>
      <c r="DL792" s="3908"/>
    </row>
    <row s="23487" customFormat="1" customHeight="1" ht="14.25">
      <c r="A793" s="3896"/>
      <c r="B793" s="3896"/>
      <c r="C793" s="3896"/>
      <c r="D793" s="3896"/>
      <c r="E793" s="3897"/>
      <c r="F793" s="3897" t="s">
        <v>130</v>
      </c>
      <c r="G793" s="3897"/>
      <c r="H793" s="3898"/>
      <c r="I793" s="3896"/>
      <c r="J793" s="3896"/>
      <c r="K793" s="3896"/>
      <c r="L793" s="3899"/>
      <c r="M793" s="3900"/>
      <c r="N793" s="3900"/>
      <c r="O793" s="3647"/>
      <c r="P793" s="4114"/>
      <c r="Q793" s="4115"/>
      <c r="R793" s="4116"/>
      <c r="S793" s="23488"/>
      <c r="T793" s="23489" t="s">
        <v>735</v>
      </c>
      <c r="U793" s="23490"/>
      <c r="V793" s="23491"/>
      <c r="W793" s="23492"/>
      <c r="X793" s="23493"/>
      <c r="Y793" s="23494"/>
      <c r="Z793" s="23495"/>
      <c r="AA793" s="23496"/>
      <c r="AB793" s="23497"/>
      <c r="AC793" s="23498"/>
      <c r="AD793" s="23499"/>
      <c r="AE793" s="23500"/>
      <c r="AF793" s="23501"/>
      <c r="AG793" s="23502"/>
      <c r="AH793" s="23503"/>
      <c r="AI793" s="23504"/>
      <c r="AJ793" s="23505"/>
      <c r="AK793" s="23506"/>
      <c r="AL793" s="23507"/>
      <c r="AM793" s="23508"/>
      <c r="AN793" s="23509"/>
      <c r="AO793" s="23510"/>
      <c r="AP793" s="23511"/>
      <c r="AQ793" s="23512"/>
      <c r="AR793" s="23513"/>
      <c r="AS793" s="23514"/>
      <c r="AT793" s="23515"/>
      <c r="AU793" s="23516"/>
      <c r="AV793" s="23517"/>
      <c r="AW793" s="23518"/>
      <c r="AX793" s="23519"/>
      <c r="AY793" s="23520"/>
      <c r="AZ793" s="23521"/>
      <c r="BA793" s="23522"/>
      <c r="BB793" s="23523"/>
      <c r="BC793" s="23524"/>
      <c r="BD793" s="23525"/>
      <c r="BE793" s="23526"/>
      <c r="BF793" s="23527"/>
      <c r="BG793" s="23528"/>
      <c r="BH793" s="23529"/>
      <c r="BI793" s="23530"/>
      <c r="BJ793" s="23531"/>
      <c r="BK793" s="23532"/>
      <c r="BL793" s="23533"/>
      <c r="BM793" s="23534"/>
      <c r="BN793" s="23535"/>
      <c r="BO793" s="23536"/>
      <c r="BP793" s="23537"/>
      <c r="BQ793" s="23538"/>
      <c r="BR793" s="23539"/>
      <c r="BS793" s="23540"/>
      <c r="BT793" s="23541"/>
      <c r="BU793" s="23542"/>
      <c r="BV793" s="23543"/>
      <c r="BW793" s="23544"/>
      <c r="BX793" s="23545"/>
      <c r="BY793" s="23546"/>
      <c r="BZ793" s="23547"/>
      <c r="CA793" s="23548"/>
      <c r="CB793" s="23549"/>
      <c r="CC793" s="23550"/>
      <c r="CD793" s="23551"/>
      <c r="CE793" s="23552"/>
      <c r="CF793" s="23553"/>
      <c r="CG793" s="23554"/>
      <c r="CH793" s="23555"/>
      <c r="CI793" s="23556"/>
      <c r="CJ793" s="23557"/>
      <c r="CK793" s="23558"/>
      <c r="CL793" s="23559"/>
      <c r="CM793" s="23560"/>
      <c r="CN793" s="23561"/>
      <c r="CO793" s="23562"/>
      <c r="CP793" s="23563"/>
      <c r="CQ793" s="23564"/>
      <c r="CR793" s="23565"/>
      <c r="CS793" s="23566"/>
      <c r="CT793" s="23567"/>
      <c r="CU793" s="23568"/>
      <c r="CV793" s="23569"/>
      <c r="CW793" s="23570"/>
      <c r="CX793" s="23571"/>
      <c r="CY793" s="23572"/>
      <c r="CZ793" s="23573"/>
      <c r="DA793" s="23574"/>
      <c r="DB793" s="23575"/>
      <c r="DC793" s="23576"/>
      <c r="DD793" s="23577"/>
      <c r="DE793" s="23578"/>
      <c r="DF793" s="23579"/>
      <c r="DG793" s="23580"/>
      <c r="DH793" s="3656"/>
      <c r="DI793" s="3908"/>
      <c r="DJ793" s="3908" t="str">
        <f>IF(T793="","",T793)</f>
        <v>Добавить схему подключения</v>
      </c>
      <c r="DK793" s="3908"/>
      <c r="DL793" s="3908"/>
    </row>
    <row s="23581" customFormat="1" customHeight="1" ht="0.75">
      <c r="A794" s="4502"/>
      <c r="B794" s="4502"/>
      <c r="C794" s="4502"/>
      <c r="D794" s="4502"/>
      <c r="E794" s="3897"/>
      <c r="F794" s="3897" t="s">
        <v>130</v>
      </c>
      <c r="G794" s="3898"/>
      <c r="H794" s="4502"/>
      <c r="I794" s="4502"/>
      <c r="J794" s="4502"/>
      <c r="K794" s="4502"/>
      <c r="L794" s="4503"/>
      <c r="M794" s="4504"/>
      <c r="N794" s="4504"/>
      <c r="O794" s="3656"/>
      <c r="P794" s="4505"/>
      <c r="Q794" s="4506"/>
      <c r="R794" s="4505"/>
      <c r="S794" s="4507"/>
      <c r="T794" s="4508" t="s">
        <v>250</v>
      </c>
      <c r="U794" s="3645"/>
      <c r="V794" s="3645"/>
      <c r="W794" s="3645"/>
      <c r="X794" s="3645"/>
      <c r="Y794" s="3645"/>
      <c r="Z794" s="3645"/>
      <c r="AA794" s="3645"/>
      <c r="AB794" s="3645"/>
      <c r="AC794" s="3645"/>
      <c r="AD794" s="3645"/>
      <c r="AE794" s="3645"/>
      <c r="AF794" s="3645"/>
      <c r="AG794" s="3645"/>
      <c r="AH794" s="3645"/>
      <c r="AI794" s="3645"/>
      <c r="AJ794" s="3645"/>
      <c r="AK794" s="3645"/>
      <c r="AL794" s="3645"/>
      <c r="AM794" s="3645"/>
      <c r="AN794" s="3645"/>
      <c r="AO794" s="3645"/>
      <c r="AP794" s="3645"/>
      <c r="AQ794" s="3645"/>
      <c r="AR794" s="3645"/>
      <c r="AS794" s="3645"/>
      <c r="AT794" s="3645"/>
      <c r="AU794" s="3645"/>
      <c r="AV794" s="3645"/>
      <c r="AW794" s="3645"/>
      <c r="AX794" s="3645"/>
      <c r="AY794" s="3645"/>
      <c r="AZ794" s="3645"/>
      <c r="BA794" s="3645"/>
      <c r="BB794" s="3645"/>
      <c r="BC794" s="3645"/>
      <c r="BD794" s="3645"/>
      <c r="BE794" s="3645"/>
      <c r="BF794" s="3645"/>
      <c r="BG794" s="3645"/>
      <c r="BH794" s="3645"/>
      <c r="BI794" s="3645"/>
      <c r="BJ794" s="3645"/>
      <c r="BK794" s="3645"/>
      <c r="BL794" s="3645"/>
      <c r="BM794" s="3645"/>
      <c r="BN794" s="3645"/>
      <c r="BO794" s="3645"/>
      <c r="BP794" s="3645"/>
      <c r="BQ794" s="3645"/>
      <c r="BR794" s="3645"/>
      <c r="BS794" s="3645"/>
      <c r="BT794" s="3645"/>
      <c r="BU794" s="3645"/>
      <c r="BV794" s="3645"/>
      <c r="BW794" s="3645"/>
      <c r="BX794" s="3645"/>
      <c r="BY794" s="3645"/>
      <c r="BZ794" s="3645"/>
      <c r="CA794" s="3645"/>
      <c r="CB794" s="3645"/>
      <c r="CC794" s="3645"/>
      <c r="CD794" s="3645"/>
      <c r="CE794" s="3645"/>
      <c r="CF794" s="3645"/>
      <c r="CG794" s="3645"/>
      <c r="CH794" s="3645"/>
      <c r="CI794" s="3645"/>
      <c r="CJ794" s="3645"/>
      <c r="CK794" s="3645"/>
      <c r="CL794" s="3645"/>
      <c r="CM794" s="3645"/>
      <c r="CN794" s="3645"/>
      <c r="CO794" s="3645"/>
      <c r="CP794" s="3645"/>
      <c r="CQ794" s="3645"/>
      <c r="CR794" s="3645"/>
      <c r="CS794" s="3645"/>
      <c r="CT794" s="3645"/>
      <c r="CU794" s="3645"/>
      <c r="CV794" s="3645"/>
      <c r="CW794" s="3645"/>
      <c r="CX794" s="3645"/>
      <c r="CY794" s="3645"/>
      <c r="CZ794" s="3645"/>
      <c r="DA794" s="3645"/>
      <c r="DB794" s="3645"/>
      <c r="DC794" s="3645"/>
      <c r="DD794" s="3645"/>
      <c r="DE794" s="3645"/>
      <c r="DF794" s="3645"/>
      <c r="DG794" s="3645"/>
      <c r="DH794" s="3656"/>
      <c r="DI794" s="3908"/>
      <c r="DJ794" s="3908" t="str">
        <f>IF(T794="","",T794)</f>
        <v>Добавить источник для дифференциации</v>
      </c>
      <c r="DK794" s="3908"/>
      <c r="DL794" s="3908"/>
    </row>
    <row s="23582" customFormat="1" customHeight="1" ht="0.75">
      <c r="A795" s="4502"/>
      <c r="B795" s="4502"/>
      <c r="C795" s="4502"/>
      <c r="D795" s="4502"/>
      <c r="E795" s="3897"/>
      <c r="F795" s="3898" t="s">
        <v>130</v>
      </c>
      <c r="G795" s="4502"/>
      <c r="H795" s="4502"/>
      <c r="I795" s="4502"/>
      <c r="J795" s="4502"/>
      <c r="K795" s="4502"/>
      <c r="L795" s="4503"/>
      <c r="M795" s="4510"/>
      <c r="N795" s="4510"/>
      <c r="O795" s="3656"/>
      <c r="P795" s="4505"/>
      <c r="Q795" s="4506"/>
      <c r="R795" s="4505"/>
      <c r="S795" s="4511"/>
      <c r="T795" s="4512" t="s">
        <v>251</v>
      </c>
      <c r="U795" s="3646"/>
      <c r="V795" s="3646"/>
      <c r="W795" s="3646"/>
      <c r="X795" s="3646"/>
      <c r="Y795" s="3646"/>
      <c r="Z795" s="3646"/>
      <c r="AA795" s="3646"/>
      <c r="AB795" s="3646"/>
      <c r="AC795" s="3646"/>
      <c r="AD795" s="3646"/>
      <c r="AE795" s="3646"/>
      <c r="AF795" s="3646"/>
      <c r="AG795" s="3646"/>
      <c r="AH795" s="3646"/>
      <c r="AI795" s="3646"/>
      <c r="AJ795" s="3646"/>
      <c r="AK795" s="3646"/>
      <c r="AL795" s="3646"/>
      <c r="AM795" s="3646"/>
      <c r="AN795" s="3646"/>
      <c r="AO795" s="3646"/>
      <c r="AP795" s="3646"/>
      <c r="AQ795" s="3646"/>
      <c r="AR795" s="3646"/>
      <c r="AS795" s="3646"/>
      <c r="AT795" s="3646"/>
      <c r="AU795" s="3646"/>
      <c r="AV795" s="3646"/>
      <c r="AW795" s="3646"/>
      <c r="AX795" s="3646"/>
      <c r="AY795" s="3646"/>
      <c r="AZ795" s="3646"/>
      <c r="BA795" s="3646"/>
      <c r="BB795" s="3646"/>
      <c r="BC795" s="3646"/>
      <c r="BD795" s="3646"/>
      <c r="BE795" s="3646"/>
      <c r="BF795" s="3646"/>
      <c r="BG795" s="3646"/>
      <c r="BH795" s="3646"/>
      <c r="BI795" s="3646"/>
      <c r="BJ795" s="3646"/>
      <c r="BK795" s="3646"/>
      <c r="BL795" s="3646"/>
      <c r="BM795" s="3646"/>
      <c r="BN795" s="3646"/>
      <c r="BO795" s="3646"/>
      <c r="BP795" s="3646"/>
      <c r="BQ795" s="3646"/>
      <c r="BR795" s="3646"/>
      <c r="BS795" s="3646"/>
      <c r="BT795" s="3646"/>
      <c r="BU795" s="3646"/>
      <c r="BV795" s="3646"/>
      <c r="BW795" s="3646"/>
      <c r="BX795" s="3646"/>
      <c r="BY795" s="3646"/>
      <c r="BZ795" s="3646"/>
      <c r="CA795" s="3646"/>
      <c r="CB795" s="3646"/>
      <c r="CC795" s="3646"/>
      <c r="CD795" s="3646"/>
      <c r="CE795" s="3646"/>
      <c r="CF795" s="3646"/>
      <c r="CG795" s="3646"/>
      <c r="CH795" s="3646"/>
      <c r="CI795" s="3646"/>
      <c r="CJ795" s="3646"/>
      <c r="CK795" s="3646"/>
      <c r="CL795" s="3646"/>
      <c r="CM795" s="3646"/>
      <c r="CN795" s="3646"/>
      <c r="CO795" s="3646"/>
      <c r="CP795" s="3646"/>
      <c r="CQ795" s="3646"/>
      <c r="CR795" s="3646"/>
      <c r="CS795" s="3646"/>
      <c r="CT795" s="3646"/>
      <c r="CU795" s="3646"/>
      <c r="CV795" s="3646"/>
      <c r="CW795" s="3646"/>
      <c r="CX795" s="3646"/>
      <c r="CY795" s="3646"/>
      <c r="CZ795" s="3646"/>
      <c r="DA795" s="3646"/>
      <c r="DB795" s="3646"/>
      <c r="DC795" s="3646"/>
      <c r="DD795" s="3646"/>
      <c r="DE795" s="3646"/>
      <c r="DF795" s="3646"/>
      <c r="DG795" s="3646"/>
      <c r="DH795" s="3656"/>
      <c r="DI795" s="3908"/>
      <c r="DJ795" s="3908" t="str">
        <f>IF(T795="","",T795)</f>
        <v>Добавить централизованную систему для дифференциации</v>
      </c>
      <c r="DK795" s="3908"/>
      <c r="DL795" s="3908"/>
    </row>
    <row s="23583" customFormat="1" customHeight="1" ht="21">
      <c r="A796" s="3896"/>
      <c r="B796" s="3896" t="s">
        <v>445</v>
      </c>
      <c r="C796" s="3896"/>
      <c r="D796" s="3896"/>
      <c r="E796" s="3897"/>
      <c r="F796" s="3898" t="s">
        <v>140</v>
      </c>
      <c r="G796" s="3896"/>
      <c r="H796" s="3896"/>
      <c r="I796" s="3896"/>
      <c r="J796" s="3896"/>
      <c r="K796" s="3896"/>
      <c r="L796" s="3899"/>
      <c r="M796" s="3900"/>
      <c r="N796" s="3900"/>
      <c r="O796" s="3900"/>
      <c r="P796" s="4211"/>
      <c r="Q796" s="3902"/>
      <c r="R796" s="3903"/>
      <c r="S796" s="3904" t="str">
        <f>INDEX(PT_DIFFERENTIATION_NUM_TER,MATCH(B796,PT_DIFFERENTIATION_TER_ID,0))</f>
        <v>3.10</v>
      </c>
      <c r="T796" s="4212" t="s">
        <v>719</v>
      </c>
      <c r="U796" s="3906"/>
      <c r="V796" s="3414"/>
      <c r="W796" s="3415"/>
      <c r="X796" s="3415"/>
      <c r="Y796" s="3415"/>
      <c r="Z796" s="3415"/>
      <c r="AA796" s="3415"/>
      <c r="AB796" s="3415"/>
      <c r="AC796" s="3416"/>
      <c r="AD796" s="3414" t="str">
        <f>INDEX(PT_DIFFERENTIATION_TER,MATCH(B796,PT_DIFFERENTIATION_TER_ID,0))</f>
        <v>Территория 10</v>
      </c>
      <c r="AE796" s="3415"/>
      <c r="AF796" s="3415"/>
      <c r="AG796" s="3415"/>
      <c r="AH796" s="3415"/>
      <c r="AI796" s="3415"/>
      <c r="AJ796" s="3415"/>
      <c r="AK796" s="3415"/>
      <c r="AL796" s="3414"/>
      <c r="AM796" s="3415"/>
      <c r="AN796" s="3415"/>
      <c r="AO796" s="3415"/>
      <c r="AP796" s="3415"/>
      <c r="AQ796" s="3415"/>
      <c r="AR796" s="3415"/>
      <c r="AS796" s="3416"/>
      <c r="AT796" s="3414"/>
      <c r="AU796" s="3415"/>
      <c r="AV796" s="3415"/>
      <c r="AW796" s="3415"/>
      <c r="AX796" s="3415"/>
      <c r="AY796" s="3415"/>
      <c r="AZ796" s="3415"/>
      <c r="BA796" s="3416"/>
      <c r="BB796" s="3414"/>
      <c r="BC796" s="3415"/>
      <c r="BD796" s="3415"/>
      <c r="BE796" s="3415"/>
      <c r="BF796" s="3415"/>
      <c r="BG796" s="3415"/>
      <c r="BH796" s="3415"/>
      <c r="BI796" s="3416"/>
      <c r="BJ796" s="3414"/>
      <c r="BK796" s="3415"/>
      <c r="BL796" s="3415"/>
      <c r="BM796" s="3415"/>
      <c r="BN796" s="3415"/>
      <c r="BO796" s="3415"/>
      <c r="BP796" s="3415"/>
      <c r="BQ796" s="3416"/>
      <c r="BR796" s="3414"/>
      <c r="BS796" s="3415"/>
      <c r="BT796" s="3415"/>
      <c r="BU796" s="3415"/>
      <c r="BV796" s="3415"/>
      <c r="BW796" s="3415"/>
      <c r="BX796" s="3415"/>
      <c r="BY796" s="3416"/>
      <c r="BZ796" s="3414"/>
      <c r="CA796" s="3415"/>
      <c r="CB796" s="3415"/>
      <c r="CC796" s="3415"/>
      <c r="CD796" s="3415"/>
      <c r="CE796" s="3415"/>
      <c r="CF796" s="3415"/>
      <c r="CG796" s="3416"/>
      <c r="CH796" s="3414"/>
      <c r="CI796" s="3415"/>
      <c r="CJ796" s="3415"/>
      <c r="CK796" s="3415"/>
      <c r="CL796" s="3415"/>
      <c r="CM796" s="3415"/>
      <c r="CN796" s="3415"/>
      <c r="CO796" s="3416"/>
      <c r="CP796" s="3414"/>
      <c r="CQ796" s="3415"/>
      <c r="CR796" s="3415"/>
      <c r="CS796" s="3415"/>
      <c r="CT796" s="3415"/>
      <c r="CU796" s="3415"/>
      <c r="CV796" s="3415"/>
      <c r="CW796" s="3416"/>
      <c r="CX796" s="3414"/>
      <c r="CY796" s="3415"/>
      <c r="CZ796" s="3415"/>
      <c r="DA796" s="3415"/>
      <c r="DB796" s="3415"/>
      <c r="DC796" s="3415"/>
      <c r="DD796" s="3415"/>
      <c r="DE796" s="3416"/>
      <c r="DF796" s="3416"/>
      <c r="DG796" s="3907" t="s">
        <v>720</v>
      </c>
      <c r="DH796" s="3656"/>
      <c r="DI796" s="3908"/>
      <c r="DJ796" s="3908" t="str">
        <f>IF(T796="","",T796)</f>
        <v>Территория действия тарифа</v>
      </c>
      <c r="DK796" s="3908"/>
      <c r="DL796" s="3908"/>
    </row>
    <row s="23584" customFormat="1" customHeight="1" ht="23.25">
      <c r="A797" s="3896"/>
      <c r="B797" s="3896"/>
      <c r="C797" s="3896" t="s">
        <v>446</v>
      </c>
      <c r="D797" s="3896"/>
      <c r="E797" s="3897"/>
      <c r="F797" s="3897" t="s">
        <v>135</v>
      </c>
      <c r="G797" s="3898">
        <v>1</v>
      </c>
      <c r="H797" s="3896"/>
      <c r="I797" s="3896"/>
      <c r="J797" s="3896"/>
      <c r="K797" s="3896"/>
      <c r="L797" s="3899"/>
      <c r="M797" s="3900"/>
      <c r="N797" s="3900"/>
      <c r="O797" s="3900"/>
      <c r="P797" s="3901"/>
      <c r="Q797" s="3902"/>
      <c r="R797" s="3903"/>
      <c r="S797" s="3904" t="str">
        <f>INDEX(PT_DIFFERENTIATION_NUM_CS,MATCH(C797,PT_DIFFERENTIATION_CS_ID,0))</f>
        <v>3.10.1</v>
      </c>
      <c r="T797" s="4214" t="s">
        <v>721</v>
      </c>
      <c r="U797" s="3906"/>
      <c r="V797" s="3414"/>
      <c r="W797" s="3415"/>
      <c r="X797" s="3415"/>
      <c r="Y797" s="3415"/>
      <c r="Z797" s="3415"/>
      <c r="AA797" s="3415"/>
      <c r="AB797" s="3415"/>
      <c r="AC797" s="3416"/>
      <c r="AD797" s="3414" t="str">
        <f>INDEX(PT_DIFFERENTIATION_CS,MATCH(C797,PT_DIFFERENTIATION_CS_ID,0))</f>
        <v>без дифференциации</v>
      </c>
      <c r="AE797" s="3415"/>
      <c r="AF797" s="3415"/>
      <c r="AG797" s="3415"/>
      <c r="AH797" s="3415"/>
      <c r="AI797" s="3415"/>
      <c r="AJ797" s="3415"/>
      <c r="AK797" s="3415"/>
      <c r="AL797" s="3414"/>
      <c r="AM797" s="3415"/>
      <c r="AN797" s="3415"/>
      <c r="AO797" s="3415"/>
      <c r="AP797" s="3415"/>
      <c r="AQ797" s="3415"/>
      <c r="AR797" s="3415"/>
      <c r="AS797" s="3416"/>
      <c r="AT797" s="3414"/>
      <c r="AU797" s="3415"/>
      <c r="AV797" s="3415"/>
      <c r="AW797" s="3415"/>
      <c r="AX797" s="3415"/>
      <c r="AY797" s="3415"/>
      <c r="AZ797" s="3415"/>
      <c r="BA797" s="3416"/>
      <c r="BB797" s="3414"/>
      <c r="BC797" s="3415"/>
      <c r="BD797" s="3415"/>
      <c r="BE797" s="3415"/>
      <c r="BF797" s="3415"/>
      <c r="BG797" s="3415"/>
      <c r="BH797" s="3415"/>
      <c r="BI797" s="3416"/>
      <c r="BJ797" s="3414"/>
      <c r="BK797" s="3415"/>
      <c r="BL797" s="3415"/>
      <c r="BM797" s="3415"/>
      <c r="BN797" s="3415"/>
      <c r="BO797" s="3415"/>
      <c r="BP797" s="3415"/>
      <c r="BQ797" s="3416"/>
      <c r="BR797" s="3414"/>
      <c r="BS797" s="3415"/>
      <c r="BT797" s="3415"/>
      <c r="BU797" s="3415"/>
      <c r="BV797" s="3415"/>
      <c r="BW797" s="3415"/>
      <c r="BX797" s="3415"/>
      <c r="BY797" s="3416"/>
      <c r="BZ797" s="3414"/>
      <c r="CA797" s="3415"/>
      <c r="CB797" s="3415"/>
      <c r="CC797" s="3415"/>
      <c r="CD797" s="3415"/>
      <c r="CE797" s="3415"/>
      <c r="CF797" s="3415"/>
      <c r="CG797" s="3416"/>
      <c r="CH797" s="3414"/>
      <c r="CI797" s="3415"/>
      <c r="CJ797" s="3415"/>
      <c r="CK797" s="3415"/>
      <c r="CL797" s="3415"/>
      <c r="CM797" s="3415"/>
      <c r="CN797" s="3415"/>
      <c r="CO797" s="3416"/>
      <c r="CP797" s="3414"/>
      <c r="CQ797" s="3415"/>
      <c r="CR797" s="3415"/>
      <c r="CS797" s="3415"/>
      <c r="CT797" s="3415"/>
      <c r="CU797" s="3415"/>
      <c r="CV797" s="3415"/>
      <c r="CW797" s="3416"/>
      <c r="CX797" s="3414"/>
      <c r="CY797" s="3415"/>
      <c r="CZ797" s="3415"/>
      <c r="DA797" s="3415"/>
      <c r="DB797" s="3415"/>
      <c r="DC797" s="3415"/>
      <c r="DD797" s="3415"/>
      <c r="DE797" s="3416"/>
      <c r="DF797" s="3416"/>
      <c r="DG797" s="3907" t="s">
        <v>722</v>
      </c>
      <c r="DH797" s="3656"/>
      <c r="DI797" s="3908"/>
      <c r="DJ797" s="3908" t="str">
        <f>IF(T797="","",T797)</f>
        <v>Наименование системы теплоснабжения </v>
      </c>
      <c r="DK797" s="3908"/>
      <c r="DL797" s="3908"/>
    </row>
    <row s="23585" customFormat="1" customHeight="1" ht="21">
      <c r="A798" s="3896"/>
      <c r="B798" s="3896"/>
      <c r="C798" s="3896"/>
      <c r="D798" s="3896" t="s">
        <v>447</v>
      </c>
      <c r="E798" s="3897"/>
      <c r="F798" s="3897" t="s">
        <v>135</v>
      </c>
      <c r="G798" s="3897"/>
      <c r="H798" s="3898">
        <v>1</v>
      </c>
      <c r="I798" s="3896"/>
      <c r="J798" s="3896"/>
      <c r="K798" s="3896"/>
      <c r="L798" s="3899"/>
      <c r="M798" s="3900"/>
      <c r="N798" s="3900"/>
      <c r="O798" s="3900"/>
      <c r="P798" s="3901"/>
      <c r="Q798" s="3902"/>
      <c r="R798" s="3903"/>
      <c r="S798" s="3904" t="str">
        <f>INDEX(PT_DIFFERENTIATION_NUM_IST_TE,MATCH(D798,PT_DIFFERENTIATION_IST_TE_ID,0))</f>
        <v>3.10.1.1</v>
      </c>
      <c r="T798" s="3905" t="s">
        <v>723</v>
      </c>
      <c r="U798" s="3906"/>
      <c r="V798" s="3414"/>
      <c r="W798" s="3415"/>
      <c r="X798" s="3415"/>
      <c r="Y798" s="3415"/>
      <c r="Z798" s="3415"/>
      <c r="AA798" s="3415"/>
      <c r="AB798" s="3415"/>
      <c r="AC798" s="3416"/>
      <c r="AD798" s="3414" t="str">
        <f>INDEX(PT_DIFFERENTIATION_IST_TE,MATCH(D798,PT_DIFFERENTIATION_IST_TE_ID,0))</f>
        <v>без дифференциации</v>
      </c>
      <c r="AE798" s="3415"/>
      <c r="AF798" s="3415"/>
      <c r="AG798" s="3415"/>
      <c r="AH798" s="3415"/>
      <c r="AI798" s="3415"/>
      <c r="AJ798" s="3415"/>
      <c r="AK798" s="3415"/>
      <c r="AL798" s="3414"/>
      <c r="AM798" s="3415"/>
      <c r="AN798" s="3415"/>
      <c r="AO798" s="3415"/>
      <c r="AP798" s="3415"/>
      <c r="AQ798" s="3415"/>
      <c r="AR798" s="3415"/>
      <c r="AS798" s="3416"/>
      <c r="AT798" s="3414"/>
      <c r="AU798" s="3415"/>
      <c r="AV798" s="3415"/>
      <c r="AW798" s="3415"/>
      <c r="AX798" s="3415"/>
      <c r="AY798" s="3415"/>
      <c r="AZ798" s="3415"/>
      <c r="BA798" s="3416"/>
      <c r="BB798" s="3414"/>
      <c r="BC798" s="3415"/>
      <c r="BD798" s="3415"/>
      <c r="BE798" s="3415"/>
      <c r="BF798" s="3415"/>
      <c r="BG798" s="3415"/>
      <c r="BH798" s="3415"/>
      <c r="BI798" s="3416"/>
      <c r="BJ798" s="3414"/>
      <c r="BK798" s="3415"/>
      <c r="BL798" s="3415"/>
      <c r="BM798" s="3415"/>
      <c r="BN798" s="3415"/>
      <c r="BO798" s="3415"/>
      <c r="BP798" s="3415"/>
      <c r="BQ798" s="3416"/>
      <c r="BR798" s="3414"/>
      <c r="BS798" s="3415"/>
      <c r="BT798" s="3415"/>
      <c r="BU798" s="3415"/>
      <c r="BV798" s="3415"/>
      <c r="BW798" s="3415"/>
      <c r="BX798" s="3415"/>
      <c r="BY798" s="3416"/>
      <c r="BZ798" s="3414"/>
      <c r="CA798" s="3415"/>
      <c r="CB798" s="3415"/>
      <c r="CC798" s="3415"/>
      <c r="CD798" s="3415"/>
      <c r="CE798" s="3415"/>
      <c r="CF798" s="3415"/>
      <c r="CG798" s="3416"/>
      <c r="CH798" s="3414"/>
      <c r="CI798" s="3415"/>
      <c r="CJ798" s="3415"/>
      <c r="CK798" s="3415"/>
      <c r="CL798" s="3415"/>
      <c r="CM798" s="3415"/>
      <c r="CN798" s="3415"/>
      <c r="CO798" s="3416"/>
      <c r="CP798" s="3414"/>
      <c r="CQ798" s="3415"/>
      <c r="CR798" s="3415"/>
      <c r="CS798" s="3415"/>
      <c r="CT798" s="3415"/>
      <c r="CU798" s="3415"/>
      <c r="CV798" s="3415"/>
      <c r="CW798" s="3416"/>
      <c r="CX798" s="3414"/>
      <c r="CY798" s="3415"/>
      <c r="CZ798" s="3415"/>
      <c r="DA798" s="3415"/>
      <c r="DB798" s="3415"/>
      <c r="DC798" s="3415"/>
      <c r="DD798" s="3415"/>
      <c r="DE798" s="3416"/>
      <c r="DF798" s="3416"/>
      <c r="DG798" s="3907" t="s">
        <v>724</v>
      </c>
      <c r="DH798" s="3656"/>
      <c r="DI798" s="3908"/>
      <c r="DJ798" s="3908" t="str">
        <f>IF(T798="","",T798)</f>
        <v>Источник тепловой энергии  </v>
      </c>
      <c r="DK798" s="3908"/>
      <c r="DL798" s="3908"/>
    </row>
    <row s="23586" customFormat="1" customHeight="1" ht="47.25">
      <c r="A799" s="3896"/>
      <c r="B799" s="3896"/>
      <c r="C799" s="3896"/>
      <c r="D799" s="3896"/>
      <c r="E799" s="3897"/>
      <c r="F799" s="3897" t="s">
        <v>135</v>
      </c>
      <c r="G799" s="3897"/>
      <c r="H799" s="3897"/>
      <c r="I799" s="3910" t="str">
        <f>S798&amp;".1"</f>
        <v>3.10.1.1.1</v>
      </c>
      <c r="J799" s="3896"/>
      <c r="K799" s="3896"/>
      <c r="L799" s="3899" t="s">
        <v>725</v>
      </c>
      <c r="M799" s="3647"/>
      <c r="N799" s="3911"/>
      <c r="O799" s="3911"/>
      <c r="P799" s="3912">
        <v>1</v>
      </c>
      <c r="Q799" s="3912"/>
      <c r="R799" s="3913"/>
      <c r="S799" s="3904" t="str">
        <f>$I799</f>
        <v>3.10.1.1.1</v>
      </c>
      <c r="T799" s="3914" t="s">
        <v>726</v>
      </c>
      <c r="U799" s="3906"/>
      <c r="V799" s="3419"/>
      <c r="W799" s="3420"/>
      <c r="X799" s="3420"/>
      <c r="Y799" s="3420"/>
      <c r="Z799" s="3420"/>
      <c r="AA799" s="3420"/>
      <c r="AB799" s="3420"/>
      <c r="AC799" s="3421"/>
      <c r="AD799" s="3419" t="s">
        <v>768</v>
      </c>
      <c r="AE799" s="3420"/>
      <c r="AF799" s="3420"/>
      <c r="AG799" s="3420"/>
      <c r="AH799" s="3420"/>
      <c r="AI799" s="3420"/>
      <c r="AJ799" s="3420"/>
      <c r="AK799" s="3420"/>
      <c r="AL799" s="3419"/>
      <c r="AM799" s="3420"/>
      <c r="AN799" s="3420"/>
      <c r="AO799" s="3420"/>
      <c r="AP799" s="3420"/>
      <c r="AQ799" s="3420"/>
      <c r="AR799" s="3420"/>
      <c r="AS799" s="3421"/>
      <c r="AT799" s="3419"/>
      <c r="AU799" s="3420"/>
      <c r="AV799" s="3420"/>
      <c r="AW799" s="3420"/>
      <c r="AX799" s="3420"/>
      <c r="AY799" s="3420"/>
      <c r="AZ799" s="3420"/>
      <c r="BA799" s="3421"/>
      <c r="BB799" s="3419"/>
      <c r="BC799" s="3420"/>
      <c r="BD799" s="3420"/>
      <c r="BE799" s="3420"/>
      <c r="BF799" s="3420"/>
      <c r="BG799" s="3420"/>
      <c r="BH799" s="3420"/>
      <c r="BI799" s="3421"/>
      <c r="BJ799" s="3419"/>
      <c r="BK799" s="3420"/>
      <c r="BL799" s="3420"/>
      <c r="BM799" s="3420"/>
      <c r="BN799" s="3420"/>
      <c r="BO799" s="3420"/>
      <c r="BP799" s="3420"/>
      <c r="BQ799" s="3421"/>
      <c r="BR799" s="3419"/>
      <c r="BS799" s="3420"/>
      <c r="BT799" s="3420"/>
      <c r="BU799" s="3420"/>
      <c r="BV799" s="3420"/>
      <c r="BW799" s="3420"/>
      <c r="BX799" s="3420"/>
      <c r="BY799" s="3421"/>
      <c r="BZ799" s="3419"/>
      <c r="CA799" s="3420"/>
      <c r="CB799" s="3420"/>
      <c r="CC799" s="3420"/>
      <c r="CD799" s="3420"/>
      <c r="CE799" s="3420"/>
      <c r="CF799" s="3420"/>
      <c r="CG799" s="3421"/>
      <c r="CH799" s="3419"/>
      <c r="CI799" s="3420"/>
      <c r="CJ799" s="3420"/>
      <c r="CK799" s="3420"/>
      <c r="CL799" s="3420"/>
      <c r="CM799" s="3420"/>
      <c r="CN799" s="3420"/>
      <c r="CO799" s="3421"/>
      <c r="CP799" s="3419"/>
      <c r="CQ799" s="3420"/>
      <c r="CR799" s="3420"/>
      <c r="CS799" s="3420"/>
      <c r="CT799" s="3420"/>
      <c r="CU799" s="3420"/>
      <c r="CV799" s="3420"/>
      <c r="CW799" s="3421"/>
      <c r="CX799" s="3419"/>
      <c r="CY799" s="3420"/>
      <c r="CZ799" s="3420"/>
      <c r="DA799" s="3420"/>
      <c r="DB799" s="3420"/>
      <c r="DC799" s="3420"/>
      <c r="DD799" s="3420"/>
      <c r="DE799" s="3421"/>
      <c r="DF799" s="3421"/>
      <c r="DG799" s="3907" t="s">
        <v>727</v>
      </c>
      <c r="DH799" s="3656"/>
      <c r="DI799" s="3908"/>
      <c r="DJ799" s="3908" t="str">
        <f>IF(T799="","",T799)</f>
        <v>Схема подключения теплопотребляющей установки к коллектору источника тепловой энергии</v>
      </c>
      <c r="DK799" s="3908"/>
      <c r="DL799" s="3908"/>
    </row>
    <row s="23587" customFormat="1" customHeight="1" ht="21">
      <c r="A800" s="3896"/>
      <c r="B800" s="3896"/>
      <c r="C800" s="3896"/>
      <c r="D800" s="3896"/>
      <c r="E800" s="3897"/>
      <c r="F800" s="3897" t="s">
        <v>135</v>
      </c>
      <c r="G800" s="3897"/>
      <c r="H800" s="3897"/>
      <c r="I800" s="3916"/>
      <c r="J800" s="3910" t="str">
        <f>I799&amp;".1"</f>
        <v>3.10.1.1.1.1</v>
      </c>
      <c r="K800" s="3896"/>
      <c r="L800" s="3899" t="s">
        <v>728</v>
      </c>
      <c r="M800" s="3647"/>
      <c r="N800" s="3647"/>
      <c r="O800" s="3911"/>
      <c r="P800" s="3912"/>
      <c r="Q800" s="3912">
        <v>1</v>
      </c>
      <c r="R800" s="3917"/>
      <c r="S800" s="3904" t="str">
        <f>$J800</f>
        <v>3.10.1.1.1.1</v>
      </c>
      <c r="T800" s="3918" t="s">
        <v>729</v>
      </c>
      <c r="U800" s="3906"/>
      <c r="V800" s="3419"/>
      <c r="W800" s="3420"/>
      <c r="X800" s="3420"/>
      <c r="Y800" s="3420"/>
      <c r="Z800" s="3420"/>
      <c r="AA800" s="3420"/>
      <c r="AB800" s="3420"/>
      <c r="AC800" s="3421"/>
      <c r="AD800" s="3419" t="s">
        <v>769</v>
      </c>
      <c r="AE800" s="3420"/>
      <c r="AF800" s="3420"/>
      <c r="AG800" s="3420"/>
      <c r="AH800" s="3420"/>
      <c r="AI800" s="3420"/>
      <c r="AJ800" s="3420"/>
      <c r="AK800" s="3420"/>
      <c r="AL800" s="3419"/>
      <c r="AM800" s="3420"/>
      <c r="AN800" s="3420"/>
      <c r="AO800" s="3420"/>
      <c r="AP800" s="3420"/>
      <c r="AQ800" s="3420"/>
      <c r="AR800" s="3420"/>
      <c r="AS800" s="3421"/>
      <c r="AT800" s="3419"/>
      <c r="AU800" s="3420"/>
      <c r="AV800" s="3420"/>
      <c r="AW800" s="3420"/>
      <c r="AX800" s="3420"/>
      <c r="AY800" s="3420"/>
      <c r="AZ800" s="3420"/>
      <c r="BA800" s="3421"/>
      <c r="BB800" s="3419"/>
      <c r="BC800" s="3420"/>
      <c r="BD800" s="3420"/>
      <c r="BE800" s="3420"/>
      <c r="BF800" s="3420"/>
      <c r="BG800" s="3420"/>
      <c r="BH800" s="3420"/>
      <c r="BI800" s="3421"/>
      <c r="BJ800" s="3419"/>
      <c r="BK800" s="3420"/>
      <c r="BL800" s="3420"/>
      <c r="BM800" s="3420"/>
      <c r="BN800" s="3420"/>
      <c r="BO800" s="3420"/>
      <c r="BP800" s="3420"/>
      <c r="BQ800" s="3421"/>
      <c r="BR800" s="3419"/>
      <c r="BS800" s="3420"/>
      <c r="BT800" s="3420"/>
      <c r="BU800" s="3420"/>
      <c r="BV800" s="3420"/>
      <c r="BW800" s="3420"/>
      <c r="BX800" s="3420"/>
      <c r="BY800" s="3421"/>
      <c r="BZ800" s="3419"/>
      <c r="CA800" s="3420"/>
      <c r="CB800" s="3420"/>
      <c r="CC800" s="3420"/>
      <c r="CD800" s="3420"/>
      <c r="CE800" s="3420"/>
      <c r="CF800" s="3420"/>
      <c r="CG800" s="3421"/>
      <c r="CH800" s="3419"/>
      <c r="CI800" s="3420"/>
      <c r="CJ800" s="3420"/>
      <c r="CK800" s="3420"/>
      <c r="CL800" s="3420"/>
      <c r="CM800" s="3420"/>
      <c r="CN800" s="3420"/>
      <c r="CO800" s="3421"/>
      <c r="CP800" s="3419"/>
      <c r="CQ800" s="3420"/>
      <c r="CR800" s="3420"/>
      <c r="CS800" s="3420"/>
      <c r="CT800" s="3420"/>
      <c r="CU800" s="3420"/>
      <c r="CV800" s="3420"/>
      <c r="CW800" s="3421"/>
      <c r="CX800" s="3419"/>
      <c r="CY800" s="3420"/>
      <c r="CZ800" s="3420"/>
      <c r="DA800" s="3420"/>
      <c r="DB800" s="3420"/>
      <c r="DC800" s="3420"/>
      <c r="DD800" s="3420"/>
      <c r="DE800" s="3421"/>
      <c r="DF800" s="3421"/>
      <c r="DG800" s="3907" t="s">
        <v>730</v>
      </c>
      <c r="DH800" s="3656"/>
      <c r="DI800" s="3908"/>
      <c r="DJ800" s="3908" t="str">
        <f>IF(T800="","",T800)</f>
        <v>Группа потребителей</v>
      </c>
      <c r="DK800" s="3908"/>
      <c r="DL800" s="3908"/>
    </row>
    <row s="23588" customFormat="1" customHeight="1" ht="21">
      <c r="A801" s="3896"/>
      <c r="B801" s="3896"/>
      <c r="C801" s="3896"/>
      <c r="D801" s="3896"/>
      <c r="E801" s="3897"/>
      <c r="F801" s="3897" t="s">
        <v>135</v>
      </c>
      <c r="G801" s="3897"/>
      <c r="H801" s="3897"/>
      <c r="I801" s="3916"/>
      <c r="J801" s="3916"/>
      <c r="K801" s="3910" t="str">
        <f>J800&amp;".1"</f>
        <v>3.10.1.1.1.1.1</v>
      </c>
      <c r="L801" s="3899" t="s">
        <v>731</v>
      </c>
      <c r="M801" s="3647"/>
      <c r="N801" s="3647"/>
      <c r="O801" s="3647"/>
      <c r="P801" s="3912"/>
      <c r="Q801" s="3912"/>
      <c r="R801" s="3917">
        <v>1</v>
      </c>
      <c r="S801" s="3904" t="str">
        <f>$K801</f>
        <v>3.10.1.1.1.1.1</v>
      </c>
      <c r="T801" s="3920" t="s">
        <v>770</v>
      </c>
      <c r="U801" s="3906"/>
      <c r="V801" s="3422"/>
      <c r="W801" s="3423"/>
      <c r="X801" s="3422"/>
      <c r="Y801" s="3424"/>
      <c r="Z801" s="3425"/>
      <c r="AA801" s="2871" t="s">
        <v>61</v>
      </c>
      <c r="AB801" s="3425"/>
      <c r="AC801" s="2871" t="s">
        <v>61</v>
      </c>
      <c r="AD801" s="3422">
        <v>5493.65</v>
      </c>
      <c r="AE801" s="3423"/>
      <c r="AF801" s="3422"/>
      <c r="AG801" s="3424"/>
      <c r="AH801" s="3425">
        <v>45292</v>
      </c>
      <c r="AI801" s="2871" t="s">
        <v>61</v>
      </c>
      <c r="AJ801" s="3425">
        <v>45473</v>
      </c>
      <c r="AK801" s="2871" t="s">
        <v>61</v>
      </c>
      <c r="AL801" s="3422">
        <v>5493.65</v>
      </c>
      <c r="AM801" s="3423"/>
      <c r="AN801" s="3422"/>
      <c r="AO801" s="3424"/>
      <c r="AP801" s="3425">
        <v>45474</v>
      </c>
      <c r="AQ801" s="2871" t="s">
        <v>61</v>
      </c>
      <c r="AR801" s="3425">
        <v>45657</v>
      </c>
      <c r="AS801" s="2871" t="s">
        <v>61</v>
      </c>
      <c r="AT801" s="3422">
        <v>5407.73</v>
      </c>
      <c r="AU801" s="3423"/>
      <c r="AV801" s="3422"/>
      <c r="AW801" s="3424"/>
      <c r="AX801" s="3425">
        <v>45658</v>
      </c>
      <c r="AY801" s="2871" t="s">
        <v>61</v>
      </c>
      <c r="AZ801" s="3425">
        <v>45838</v>
      </c>
      <c r="BA801" s="2871" t="s">
        <v>61</v>
      </c>
      <c r="BB801" s="3422">
        <v>5407.73</v>
      </c>
      <c r="BC801" s="3423"/>
      <c r="BD801" s="3422"/>
      <c r="BE801" s="3424"/>
      <c r="BF801" s="3425">
        <v>45839</v>
      </c>
      <c r="BG801" s="2871" t="s">
        <v>61</v>
      </c>
      <c r="BH801" s="3425">
        <v>46022</v>
      </c>
      <c r="BI801" s="2871" t="s">
        <v>61</v>
      </c>
      <c r="BJ801" s="3422">
        <v>5407.73</v>
      </c>
      <c r="BK801" s="3423"/>
      <c r="BL801" s="3422"/>
      <c r="BM801" s="3424"/>
      <c r="BN801" s="3425">
        <v>46023</v>
      </c>
      <c r="BO801" s="2871" t="s">
        <v>61</v>
      </c>
      <c r="BP801" s="3425">
        <v>46203</v>
      </c>
      <c r="BQ801" s="2871" t="s">
        <v>61</v>
      </c>
      <c r="BR801" s="3422">
        <v>5692.46</v>
      </c>
      <c r="BS801" s="3423"/>
      <c r="BT801" s="3422"/>
      <c r="BU801" s="3424"/>
      <c r="BV801" s="3425">
        <v>46204</v>
      </c>
      <c r="BW801" s="2871" t="s">
        <v>61</v>
      </c>
      <c r="BX801" s="3425">
        <v>46387</v>
      </c>
      <c r="BY801" s="2871" t="s">
        <v>61</v>
      </c>
      <c r="BZ801" s="3422">
        <v>5674.41</v>
      </c>
      <c r="CA801" s="3423"/>
      <c r="CB801" s="3422"/>
      <c r="CC801" s="3424"/>
      <c r="CD801" s="3425">
        <v>46388</v>
      </c>
      <c r="CE801" s="2871" t="s">
        <v>61</v>
      </c>
      <c r="CF801" s="3425">
        <v>46568</v>
      </c>
      <c r="CG801" s="2871" t="s">
        <v>61</v>
      </c>
      <c r="CH801" s="3422">
        <v>5674.41</v>
      </c>
      <c r="CI801" s="3423"/>
      <c r="CJ801" s="3422"/>
      <c r="CK801" s="3424"/>
      <c r="CL801" s="3425">
        <v>46569</v>
      </c>
      <c r="CM801" s="2871" t="s">
        <v>61</v>
      </c>
      <c r="CN801" s="3425">
        <v>46752</v>
      </c>
      <c r="CO801" s="2871" t="s">
        <v>61</v>
      </c>
      <c r="CP801" s="3422">
        <v>5674.41</v>
      </c>
      <c r="CQ801" s="3423"/>
      <c r="CR801" s="3422"/>
      <c r="CS801" s="3424"/>
      <c r="CT801" s="3425">
        <v>46753</v>
      </c>
      <c r="CU801" s="2871" t="s">
        <v>61</v>
      </c>
      <c r="CV801" s="3425">
        <v>46934</v>
      </c>
      <c r="CW801" s="2871" t="s">
        <v>61</v>
      </c>
      <c r="CX801" s="3422">
        <v>6002.09</v>
      </c>
      <c r="CY801" s="3423"/>
      <c r="CZ801" s="3422"/>
      <c r="DA801" s="3424"/>
      <c r="DB801" s="3425">
        <v>46935</v>
      </c>
      <c r="DC801" s="2871" t="s">
        <v>61</v>
      </c>
      <c r="DD801" s="3425">
        <v>47118</v>
      </c>
      <c r="DE801" s="2871" t="s">
        <v>61</v>
      </c>
      <c r="DF801" s="3423"/>
      <c r="DG801" s="3921" t="s">
        <v>732</v>
      </c>
      <c r="DH801" s="3656">
        <f>STRCHECKDATE(V802:DF802)</f>
      </c>
      <c r="DI801" s="3908"/>
      <c r="DJ801" s="3908" t="str">
        <f>IF(T801="","",T801)</f>
        <v>вода</v>
      </c>
      <c r="DK801" s="3908"/>
      <c r="DL801" s="3908"/>
    </row>
    <row s="23589" customFormat="1" customHeight="1" ht="0.75">
      <c r="A802" s="3896"/>
      <c r="B802" s="3896"/>
      <c r="C802" s="3896"/>
      <c r="D802" s="3896"/>
      <c r="E802" s="3897"/>
      <c r="F802" s="3897" t="s">
        <v>135</v>
      </c>
      <c r="G802" s="3897"/>
      <c r="H802" s="3897"/>
      <c r="I802" s="3916"/>
      <c r="J802" s="3916"/>
      <c r="K802" s="3910"/>
      <c r="L802" s="3899"/>
      <c r="M802" s="3647"/>
      <c r="N802" s="3647"/>
      <c r="O802" s="3647"/>
      <c r="P802" s="3912"/>
      <c r="Q802" s="3912"/>
      <c r="R802" s="3917"/>
      <c r="S802" s="3923"/>
      <c r="T802" s="3906"/>
      <c r="U802" s="3906"/>
      <c r="V802" s="3423"/>
      <c r="W802" s="3423"/>
      <c r="X802" s="3423"/>
      <c r="Y802" s="3427" t="str">
        <f>Z801&amp;"-"&amp;AB801</f>
        <v>-</v>
      </c>
      <c r="Z802" s="3428"/>
      <c r="AA802" s="2871"/>
      <c r="AB802" s="3428"/>
      <c r="AC802" s="2871"/>
      <c r="AD802" s="3423"/>
      <c r="AE802" s="3423"/>
      <c r="AF802" s="3423"/>
      <c r="AG802" s="3427" t="str">
        <f>AH801&amp;"-"&amp;AJ801</f>
        <v>45292-45473</v>
      </c>
      <c r="AH802" s="3428"/>
      <c r="AI802" s="2871"/>
      <c r="AJ802" s="3428"/>
      <c r="AK802" s="2871"/>
      <c r="AL802" s="3423"/>
      <c r="AM802" s="3423"/>
      <c r="AN802" s="3423"/>
      <c r="AO802" s="3427" t="str">
        <f>AP801&amp;"-"&amp;AR801</f>
        <v>45474-45657</v>
      </c>
      <c r="AP802" s="3428"/>
      <c r="AQ802" s="2871"/>
      <c r="AR802" s="3428"/>
      <c r="AS802" s="2871"/>
      <c r="AT802" s="3423"/>
      <c r="AU802" s="3423"/>
      <c r="AV802" s="3423"/>
      <c r="AW802" s="3427" t="str">
        <f>AX801&amp;"-"&amp;AZ801</f>
        <v>45658-45838</v>
      </c>
      <c r="AX802" s="3428"/>
      <c r="AY802" s="2871"/>
      <c r="AZ802" s="3428"/>
      <c r="BA802" s="2871"/>
      <c r="BB802" s="3423"/>
      <c r="BC802" s="3423"/>
      <c r="BD802" s="3423"/>
      <c r="BE802" s="3427" t="str">
        <f>BF801&amp;"-"&amp;BH801</f>
        <v>45839-46022</v>
      </c>
      <c r="BF802" s="3428"/>
      <c r="BG802" s="2871"/>
      <c r="BH802" s="3428"/>
      <c r="BI802" s="2871"/>
      <c r="BJ802" s="3423"/>
      <c r="BK802" s="3423"/>
      <c r="BL802" s="3423"/>
      <c r="BM802" s="3427" t="str">
        <f>BN801&amp;"-"&amp;BP801</f>
        <v>46023-46203</v>
      </c>
      <c r="BN802" s="3428"/>
      <c r="BO802" s="2871"/>
      <c r="BP802" s="3428"/>
      <c r="BQ802" s="2871"/>
      <c r="BR802" s="3423"/>
      <c r="BS802" s="3423"/>
      <c r="BT802" s="3423"/>
      <c r="BU802" s="3427" t="str">
        <f>BV801&amp;"-"&amp;BX801</f>
        <v>46204-46387</v>
      </c>
      <c r="BV802" s="3428"/>
      <c r="BW802" s="2871"/>
      <c r="BX802" s="3428"/>
      <c r="BY802" s="2871"/>
      <c r="BZ802" s="3423"/>
      <c r="CA802" s="3423"/>
      <c r="CB802" s="3423"/>
      <c r="CC802" s="3427" t="str">
        <f>CD801&amp;"-"&amp;CF801</f>
        <v>46388-46568</v>
      </c>
      <c r="CD802" s="3428"/>
      <c r="CE802" s="2871"/>
      <c r="CF802" s="3428"/>
      <c r="CG802" s="2871"/>
      <c r="CH802" s="3423"/>
      <c r="CI802" s="3423"/>
      <c r="CJ802" s="3423"/>
      <c r="CK802" s="3427" t="str">
        <f>CL801&amp;"-"&amp;CN801</f>
        <v>46569-46752</v>
      </c>
      <c r="CL802" s="3428"/>
      <c r="CM802" s="2871"/>
      <c r="CN802" s="3428"/>
      <c r="CO802" s="2871"/>
      <c r="CP802" s="3423"/>
      <c r="CQ802" s="3423"/>
      <c r="CR802" s="3423"/>
      <c r="CS802" s="3427" t="str">
        <f>CT801&amp;"-"&amp;CV801</f>
        <v>46753-46934</v>
      </c>
      <c r="CT802" s="3428"/>
      <c r="CU802" s="2871"/>
      <c r="CV802" s="3428"/>
      <c r="CW802" s="2871"/>
      <c r="CX802" s="3423"/>
      <c r="CY802" s="3423"/>
      <c r="CZ802" s="3423"/>
      <c r="DA802" s="3427" t="str">
        <f>DB801&amp;"-"&amp;DD801</f>
        <v>46935-47118</v>
      </c>
      <c r="DB802" s="3428"/>
      <c r="DC802" s="2871"/>
      <c r="DD802" s="3428"/>
      <c r="DE802" s="2871"/>
      <c r="DF802" s="3423"/>
      <c r="DG802" s="3924"/>
      <c r="DH802" s="3656"/>
      <c r="DI802" s="3908"/>
      <c r="DJ802" s="3908" t="str">
        <f>IF(T802="","",T802)</f>
        <v/>
      </c>
      <c r="DK802" s="3908"/>
      <c r="DL802" s="3908"/>
    </row>
    <row s="23590" customFormat="1" customHeight="1" ht="15">
      <c r="A803" s="3896"/>
      <c r="B803" s="3896"/>
      <c r="C803" s="3896"/>
      <c r="D803" s="3896"/>
      <c r="E803" s="3897"/>
      <c r="F803" s="3897" t="s">
        <v>135</v>
      </c>
      <c r="G803" s="3897"/>
      <c r="H803" s="3897"/>
      <c r="I803" s="3916"/>
      <c r="J803" s="3910"/>
      <c r="K803" s="3896"/>
      <c r="L803" s="3899"/>
      <c r="M803" s="3647"/>
      <c r="N803" s="3647"/>
      <c r="O803" s="3911"/>
      <c r="P803" s="3912"/>
      <c r="Q803" s="3912"/>
      <c r="R803" s="3913"/>
      <c r="S803" s="23591"/>
      <c r="T803" s="23592" t="s">
        <v>733</v>
      </c>
      <c r="U803" s="23593"/>
      <c r="V803" s="23594"/>
      <c r="W803" s="23595"/>
      <c r="X803" s="23596"/>
      <c r="Y803" s="23597"/>
      <c r="Z803" s="23598"/>
      <c r="AA803" s="23599"/>
      <c r="AB803" s="23600"/>
      <c r="AC803" s="23601"/>
      <c r="AD803" s="23602"/>
      <c r="AE803" s="23603"/>
      <c r="AF803" s="23604"/>
      <c r="AG803" s="23605"/>
      <c r="AH803" s="23606"/>
      <c r="AI803" s="23607"/>
      <c r="AJ803" s="23608"/>
      <c r="AK803" s="23609"/>
      <c r="AL803" s="23610"/>
      <c r="AM803" s="23611"/>
      <c r="AN803" s="23612"/>
      <c r="AO803" s="23613"/>
      <c r="AP803" s="23614"/>
      <c r="AQ803" s="23615"/>
      <c r="AR803" s="23616"/>
      <c r="AS803" s="23617"/>
      <c r="AT803" s="23618"/>
      <c r="AU803" s="23619"/>
      <c r="AV803" s="23620"/>
      <c r="AW803" s="23621"/>
      <c r="AX803" s="23622"/>
      <c r="AY803" s="23623"/>
      <c r="AZ803" s="23624"/>
      <c r="BA803" s="23625"/>
      <c r="BB803" s="23626"/>
      <c r="BC803" s="23627"/>
      <c r="BD803" s="23628"/>
      <c r="BE803" s="23629"/>
      <c r="BF803" s="23630"/>
      <c r="BG803" s="23631"/>
      <c r="BH803" s="23632"/>
      <c r="BI803" s="23633"/>
      <c r="BJ803" s="23634"/>
      <c r="BK803" s="23635"/>
      <c r="BL803" s="23636"/>
      <c r="BM803" s="23637"/>
      <c r="BN803" s="23638"/>
      <c r="BO803" s="23639"/>
      <c r="BP803" s="23640"/>
      <c r="BQ803" s="23641"/>
      <c r="BR803" s="23642"/>
      <c r="BS803" s="23643"/>
      <c r="BT803" s="23644"/>
      <c r="BU803" s="23645"/>
      <c r="BV803" s="23646"/>
      <c r="BW803" s="23647"/>
      <c r="BX803" s="23648"/>
      <c r="BY803" s="23649"/>
      <c r="BZ803" s="23650"/>
      <c r="CA803" s="23651"/>
      <c r="CB803" s="23652"/>
      <c r="CC803" s="23653"/>
      <c r="CD803" s="23654"/>
      <c r="CE803" s="23655"/>
      <c r="CF803" s="23656"/>
      <c r="CG803" s="23657"/>
      <c r="CH803" s="23658"/>
      <c r="CI803" s="23659"/>
      <c r="CJ803" s="23660"/>
      <c r="CK803" s="23661"/>
      <c r="CL803" s="23662"/>
      <c r="CM803" s="23663"/>
      <c r="CN803" s="23664"/>
      <c r="CO803" s="23665"/>
      <c r="CP803" s="23666"/>
      <c r="CQ803" s="23667"/>
      <c r="CR803" s="23668"/>
      <c r="CS803" s="23669"/>
      <c r="CT803" s="23670"/>
      <c r="CU803" s="23671"/>
      <c r="CV803" s="23672"/>
      <c r="CW803" s="23673"/>
      <c r="CX803" s="23674"/>
      <c r="CY803" s="23675"/>
      <c r="CZ803" s="23676"/>
      <c r="DA803" s="23677"/>
      <c r="DB803" s="23678"/>
      <c r="DC803" s="23679"/>
      <c r="DD803" s="23680"/>
      <c r="DE803" s="23681"/>
      <c r="DF803" s="23682"/>
      <c r="DG803" s="4018"/>
      <c r="DH803" s="3656"/>
      <c r="DI803" s="3908"/>
      <c r="DJ803" s="3908" t="str">
        <f>IF(T803="","",T803)</f>
        <v>Добавить вид теплоносителя (параметры теплоносителя)</v>
      </c>
      <c r="DK803" s="3908"/>
      <c r="DL803" s="3908"/>
    </row>
    <row s="23683" customFormat="1" customHeight="1" ht="15">
      <c r="A804" s="3896"/>
      <c r="B804" s="3896"/>
      <c r="C804" s="3896"/>
      <c r="D804" s="3896"/>
      <c r="E804" s="3897"/>
      <c r="F804" s="3897" t="s">
        <v>135</v>
      </c>
      <c r="G804" s="3897"/>
      <c r="H804" s="3897"/>
      <c r="I804" s="3910"/>
      <c r="J804" s="3896"/>
      <c r="K804" s="3896"/>
      <c r="L804" s="3899"/>
      <c r="M804" s="3647"/>
      <c r="N804" s="3911"/>
      <c r="O804" s="3911"/>
      <c r="P804" s="3912"/>
      <c r="Q804" s="3912"/>
      <c r="R804" s="3913"/>
      <c r="S804" s="23684"/>
      <c r="T804" s="23685" t="s">
        <v>734</v>
      </c>
      <c r="U804" s="23686"/>
      <c r="V804" s="23687"/>
      <c r="W804" s="23688"/>
      <c r="X804" s="23689"/>
      <c r="Y804" s="23690"/>
      <c r="Z804" s="23691"/>
      <c r="AA804" s="23692"/>
      <c r="AB804" s="23693"/>
      <c r="AC804" s="23694"/>
      <c r="AD804" s="23695"/>
      <c r="AE804" s="23696"/>
      <c r="AF804" s="23697"/>
      <c r="AG804" s="23698"/>
      <c r="AH804" s="23699"/>
      <c r="AI804" s="23700"/>
      <c r="AJ804" s="23701"/>
      <c r="AK804" s="23702"/>
      <c r="AL804" s="23703"/>
      <c r="AM804" s="23704"/>
      <c r="AN804" s="23705"/>
      <c r="AO804" s="23706"/>
      <c r="AP804" s="23707"/>
      <c r="AQ804" s="23708"/>
      <c r="AR804" s="23709"/>
      <c r="AS804" s="23710"/>
      <c r="AT804" s="23711"/>
      <c r="AU804" s="23712"/>
      <c r="AV804" s="23713"/>
      <c r="AW804" s="23714"/>
      <c r="AX804" s="23715"/>
      <c r="AY804" s="23716"/>
      <c r="AZ804" s="23717"/>
      <c r="BA804" s="23718"/>
      <c r="BB804" s="23719"/>
      <c r="BC804" s="23720"/>
      <c r="BD804" s="23721"/>
      <c r="BE804" s="23722"/>
      <c r="BF804" s="23723"/>
      <c r="BG804" s="23724"/>
      <c r="BH804" s="23725"/>
      <c r="BI804" s="23726"/>
      <c r="BJ804" s="23727"/>
      <c r="BK804" s="23728"/>
      <c r="BL804" s="23729"/>
      <c r="BM804" s="23730"/>
      <c r="BN804" s="23731"/>
      <c r="BO804" s="23732"/>
      <c r="BP804" s="23733"/>
      <c r="BQ804" s="23734"/>
      <c r="BR804" s="23735"/>
      <c r="BS804" s="23736"/>
      <c r="BT804" s="23737"/>
      <c r="BU804" s="23738"/>
      <c r="BV804" s="23739"/>
      <c r="BW804" s="23740"/>
      <c r="BX804" s="23741"/>
      <c r="BY804" s="23742"/>
      <c r="BZ804" s="23743"/>
      <c r="CA804" s="23744"/>
      <c r="CB804" s="23745"/>
      <c r="CC804" s="23746"/>
      <c r="CD804" s="23747"/>
      <c r="CE804" s="23748"/>
      <c r="CF804" s="23749"/>
      <c r="CG804" s="23750"/>
      <c r="CH804" s="23751"/>
      <c r="CI804" s="23752"/>
      <c r="CJ804" s="23753"/>
      <c r="CK804" s="23754"/>
      <c r="CL804" s="23755"/>
      <c r="CM804" s="23756"/>
      <c r="CN804" s="23757"/>
      <c r="CO804" s="23758"/>
      <c r="CP804" s="23759"/>
      <c r="CQ804" s="23760"/>
      <c r="CR804" s="23761"/>
      <c r="CS804" s="23762"/>
      <c r="CT804" s="23763"/>
      <c r="CU804" s="23764"/>
      <c r="CV804" s="23765"/>
      <c r="CW804" s="23766"/>
      <c r="CX804" s="23767"/>
      <c r="CY804" s="23768"/>
      <c r="CZ804" s="23769"/>
      <c r="DA804" s="23770"/>
      <c r="DB804" s="23771"/>
      <c r="DC804" s="23772"/>
      <c r="DD804" s="23773"/>
      <c r="DE804" s="23774"/>
      <c r="DF804" s="23775"/>
      <c r="DG804" s="23776"/>
      <c r="DH804" s="3656"/>
      <c r="DI804" s="3908"/>
      <c r="DJ804" s="3908" t="str">
        <f>IF(T804="","",T804)</f>
        <v>Добавить группу потребителей</v>
      </c>
      <c r="DK804" s="3908"/>
      <c r="DL804" s="3908"/>
    </row>
    <row s="23777" customFormat="1" customHeight="1" ht="14.25">
      <c r="A805" s="3896"/>
      <c r="B805" s="3896"/>
      <c r="C805" s="3896"/>
      <c r="D805" s="3896"/>
      <c r="E805" s="3897"/>
      <c r="F805" s="3897" t="s">
        <v>135</v>
      </c>
      <c r="G805" s="3897"/>
      <c r="H805" s="3898"/>
      <c r="I805" s="3896"/>
      <c r="J805" s="3896"/>
      <c r="K805" s="3896"/>
      <c r="L805" s="3899"/>
      <c r="M805" s="3900"/>
      <c r="N805" s="3900"/>
      <c r="O805" s="3647"/>
      <c r="P805" s="4114"/>
      <c r="Q805" s="4115"/>
      <c r="R805" s="4116"/>
      <c r="S805" s="23778"/>
      <c r="T805" s="23779" t="s">
        <v>735</v>
      </c>
      <c r="U805" s="23780"/>
      <c r="V805" s="23781"/>
      <c r="W805" s="23782"/>
      <c r="X805" s="23783"/>
      <c r="Y805" s="23784"/>
      <c r="Z805" s="23785"/>
      <c r="AA805" s="23786"/>
      <c r="AB805" s="23787"/>
      <c r="AC805" s="23788"/>
      <c r="AD805" s="23789"/>
      <c r="AE805" s="23790"/>
      <c r="AF805" s="23791"/>
      <c r="AG805" s="23792"/>
      <c r="AH805" s="23793"/>
      <c r="AI805" s="23794"/>
      <c r="AJ805" s="23795"/>
      <c r="AK805" s="23796"/>
      <c r="AL805" s="23797"/>
      <c r="AM805" s="23798"/>
      <c r="AN805" s="23799"/>
      <c r="AO805" s="23800"/>
      <c r="AP805" s="23801"/>
      <c r="AQ805" s="23802"/>
      <c r="AR805" s="23803"/>
      <c r="AS805" s="23804"/>
      <c r="AT805" s="23805"/>
      <c r="AU805" s="23806"/>
      <c r="AV805" s="23807"/>
      <c r="AW805" s="23808"/>
      <c r="AX805" s="23809"/>
      <c r="AY805" s="23810"/>
      <c r="AZ805" s="23811"/>
      <c r="BA805" s="23812"/>
      <c r="BB805" s="23813"/>
      <c r="BC805" s="23814"/>
      <c r="BD805" s="23815"/>
      <c r="BE805" s="23816"/>
      <c r="BF805" s="23817"/>
      <c r="BG805" s="23818"/>
      <c r="BH805" s="23819"/>
      <c r="BI805" s="23820"/>
      <c r="BJ805" s="23821"/>
      <c r="BK805" s="23822"/>
      <c r="BL805" s="23823"/>
      <c r="BM805" s="23824"/>
      <c r="BN805" s="23825"/>
      <c r="BO805" s="23826"/>
      <c r="BP805" s="23827"/>
      <c r="BQ805" s="23828"/>
      <c r="BR805" s="23829"/>
      <c r="BS805" s="23830"/>
      <c r="BT805" s="23831"/>
      <c r="BU805" s="23832"/>
      <c r="BV805" s="23833"/>
      <c r="BW805" s="23834"/>
      <c r="BX805" s="23835"/>
      <c r="BY805" s="23836"/>
      <c r="BZ805" s="23837"/>
      <c r="CA805" s="23838"/>
      <c r="CB805" s="23839"/>
      <c r="CC805" s="23840"/>
      <c r="CD805" s="23841"/>
      <c r="CE805" s="23842"/>
      <c r="CF805" s="23843"/>
      <c r="CG805" s="23844"/>
      <c r="CH805" s="23845"/>
      <c r="CI805" s="23846"/>
      <c r="CJ805" s="23847"/>
      <c r="CK805" s="23848"/>
      <c r="CL805" s="23849"/>
      <c r="CM805" s="23850"/>
      <c r="CN805" s="23851"/>
      <c r="CO805" s="23852"/>
      <c r="CP805" s="23853"/>
      <c r="CQ805" s="23854"/>
      <c r="CR805" s="23855"/>
      <c r="CS805" s="23856"/>
      <c r="CT805" s="23857"/>
      <c r="CU805" s="23858"/>
      <c r="CV805" s="23859"/>
      <c r="CW805" s="23860"/>
      <c r="CX805" s="23861"/>
      <c r="CY805" s="23862"/>
      <c r="CZ805" s="23863"/>
      <c r="DA805" s="23864"/>
      <c r="DB805" s="23865"/>
      <c r="DC805" s="23866"/>
      <c r="DD805" s="23867"/>
      <c r="DE805" s="23868"/>
      <c r="DF805" s="23869"/>
      <c r="DG805" s="23870"/>
      <c r="DH805" s="3656"/>
      <c r="DI805" s="3908"/>
      <c r="DJ805" s="3908" t="str">
        <f>IF(T805="","",T805)</f>
        <v>Добавить схему подключения</v>
      </c>
      <c r="DK805" s="3908"/>
      <c r="DL805" s="3908"/>
    </row>
    <row s="23871" customFormat="1" customHeight="1" ht="0.75">
      <c r="A806" s="4502"/>
      <c r="B806" s="4502"/>
      <c r="C806" s="4502"/>
      <c r="D806" s="4502"/>
      <c r="E806" s="3897"/>
      <c r="F806" s="3897" t="s">
        <v>135</v>
      </c>
      <c r="G806" s="3898"/>
      <c r="H806" s="4502"/>
      <c r="I806" s="4502"/>
      <c r="J806" s="4502"/>
      <c r="K806" s="4502"/>
      <c r="L806" s="4503"/>
      <c r="M806" s="4504"/>
      <c r="N806" s="4504"/>
      <c r="O806" s="3656"/>
      <c r="P806" s="4505"/>
      <c r="Q806" s="4506"/>
      <c r="R806" s="4505"/>
      <c r="S806" s="4507"/>
      <c r="T806" s="4508" t="s">
        <v>250</v>
      </c>
      <c r="U806" s="3645"/>
      <c r="V806" s="3645"/>
      <c r="W806" s="3645"/>
      <c r="X806" s="3645"/>
      <c r="Y806" s="3645"/>
      <c r="Z806" s="3645"/>
      <c r="AA806" s="3645"/>
      <c r="AB806" s="3645"/>
      <c r="AC806" s="3645"/>
      <c r="AD806" s="3645"/>
      <c r="AE806" s="3645"/>
      <c r="AF806" s="3645"/>
      <c r="AG806" s="3645"/>
      <c r="AH806" s="3645"/>
      <c r="AI806" s="3645"/>
      <c r="AJ806" s="3645"/>
      <c r="AK806" s="3645"/>
      <c r="AL806" s="3645"/>
      <c r="AM806" s="3645"/>
      <c r="AN806" s="3645"/>
      <c r="AO806" s="3645"/>
      <c r="AP806" s="3645"/>
      <c r="AQ806" s="3645"/>
      <c r="AR806" s="3645"/>
      <c r="AS806" s="3645"/>
      <c r="AT806" s="3645"/>
      <c r="AU806" s="3645"/>
      <c r="AV806" s="3645"/>
      <c r="AW806" s="3645"/>
      <c r="AX806" s="3645"/>
      <c r="AY806" s="3645"/>
      <c r="AZ806" s="3645"/>
      <c r="BA806" s="3645"/>
      <c r="BB806" s="3645"/>
      <c r="BC806" s="3645"/>
      <c r="BD806" s="3645"/>
      <c r="BE806" s="3645"/>
      <c r="BF806" s="3645"/>
      <c r="BG806" s="3645"/>
      <c r="BH806" s="3645"/>
      <c r="BI806" s="3645"/>
      <c r="BJ806" s="3645"/>
      <c r="BK806" s="3645"/>
      <c r="BL806" s="3645"/>
      <c r="BM806" s="3645"/>
      <c r="BN806" s="3645"/>
      <c r="BO806" s="3645"/>
      <c r="BP806" s="3645"/>
      <c r="BQ806" s="3645"/>
      <c r="BR806" s="3645"/>
      <c r="BS806" s="3645"/>
      <c r="BT806" s="3645"/>
      <c r="BU806" s="3645"/>
      <c r="BV806" s="3645"/>
      <c r="BW806" s="3645"/>
      <c r="BX806" s="3645"/>
      <c r="BY806" s="3645"/>
      <c r="BZ806" s="3645"/>
      <c r="CA806" s="3645"/>
      <c r="CB806" s="3645"/>
      <c r="CC806" s="3645"/>
      <c r="CD806" s="3645"/>
      <c r="CE806" s="3645"/>
      <c r="CF806" s="3645"/>
      <c r="CG806" s="3645"/>
      <c r="CH806" s="3645"/>
      <c r="CI806" s="3645"/>
      <c r="CJ806" s="3645"/>
      <c r="CK806" s="3645"/>
      <c r="CL806" s="3645"/>
      <c r="CM806" s="3645"/>
      <c r="CN806" s="3645"/>
      <c r="CO806" s="3645"/>
      <c r="CP806" s="3645"/>
      <c r="CQ806" s="3645"/>
      <c r="CR806" s="3645"/>
      <c r="CS806" s="3645"/>
      <c r="CT806" s="3645"/>
      <c r="CU806" s="3645"/>
      <c r="CV806" s="3645"/>
      <c r="CW806" s="3645"/>
      <c r="CX806" s="3645"/>
      <c r="CY806" s="3645"/>
      <c r="CZ806" s="3645"/>
      <c r="DA806" s="3645"/>
      <c r="DB806" s="3645"/>
      <c r="DC806" s="3645"/>
      <c r="DD806" s="3645"/>
      <c r="DE806" s="3645"/>
      <c r="DF806" s="3645"/>
      <c r="DG806" s="3645"/>
      <c r="DH806" s="3656"/>
      <c r="DI806" s="3908"/>
      <c r="DJ806" s="3908" t="str">
        <f>IF(T806="","",T806)</f>
        <v>Добавить источник для дифференциации</v>
      </c>
      <c r="DK806" s="3908"/>
      <c r="DL806" s="3908"/>
    </row>
    <row s="23872" customFormat="1" customHeight="1" ht="0.75">
      <c r="A807" s="4502"/>
      <c r="B807" s="4502"/>
      <c r="C807" s="4502"/>
      <c r="D807" s="4502"/>
      <c r="E807" s="3897"/>
      <c r="F807" s="3898" t="s">
        <v>135</v>
      </c>
      <c r="G807" s="4502"/>
      <c r="H807" s="4502"/>
      <c r="I807" s="4502"/>
      <c r="J807" s="4502"/>
      <c r="K807" s="4502"/>
      <c r="L807" s="4503"/>
      <c r="M807" s="4510"/>
      <c r="N807" s="4510"/>
      <c r="O807" s="3656"/>
      <c r="P807" s="4505"/>
      <c r="Q807" s="4506"/>
      <c r="R807" s="4505"/>
      <c r="S807" s="4511"/>
      <c r="T807" s="4512" t="s">
        <v>251</v>
      </c>
      <c r="U807" s="3646"/>
      <c r="V807" s="3646"/>
      <c r="W807" s="3646"/>
      <c r="X807" s="3646"/>
      <c r="Y807" s="3646"/>
      <c r="Z807" s="3646"/>
      <c r="AA807" s="3646"/>
      <c r="AB807" s="3646"/>
      <c r="AC807" s="3646"/>
      <c r="AD807" s="3646"/>
      <c r="AE807" s="3646"/>
      <c r="AF807" s="3646"/>
      <c r="AG807" s="3646"/>
      <c r="AH807" s="3646"/>
      <c r="AI807" s="3646"/>
      <c r="AJ807" s="3646"/>
      <c r="AK807" s="3646"/>
      <c r="AL807" s="3646"/>
      <c r="AM807" s="3646"/>
      <c r="AN807" s="3646"/>
      <c r="AO807" s="3646"/>
      <c r="AP807" s="3646"/>
      <c r="AQ807" s="3646"/>
      <c r="AR807" s="3646"/>
      <c r="AS807" s="3646"/>
      <c r="AT807" s="3646"/>
      <c r="AU807" s="3646"/>
      <c r="AV807" s="3646"/>
      <c r="AW807" s="3646"/>
      <c r="AX807" s="3646"/>
      <c r="AY807" s="3646"/>
      <c r="AZ807" s="3646"/>
      <c r="BA807" s="3646"/>
      <c r="BB807" s="3646"/>
      <c r="BC807" s="3646"/>
      <c r="BD807" s="3646"/>
      <c r="BE807" s="3646"/>
      <c r="BF807" s="3646"/>
      <c r="BG807" s="3646"/>
      <c r="BH807" s="3646"/>
      <c r="BI807" s="3646"/>
      <c r="BJ807" s="3646"/>
      <c r="BK807" s="3646"/>
      <c r="BL807" s="3646"/>
      <c r="BM807" s="3646"/>
      <c r="BN807" s="3646"/>
      <c r="BO807" s="3646"/>
      <c r="BP807" s="3646"/>
      <c r="BQ807" s="3646"/>
      <c r="BR807" s="3646"/>
      <c r="BS807" s="3646"/>
      <c r="BT807" s="3646"/>
      <c r="BU807" s="3646"/>
      <c r="BV807" s="3646"/>
      <c r="BW807" s="3646"/>
      <c r="BX807" s="3646"/>
      <c r="BY807" s="3646"/>
      <c r="BZ807" s="3646"/>
      <c r="CA807" s="3646"/>
      <c r="CB807" s="3646"/>
      <c r="CC807" s="3646"/>
      <c r="CD807" s="3646"/>
      <c r="CE807" s="3646"/>
      <c r="CF807" s="3646"/>
      <c r="CG807" s="3646"/>
      <c r="CH807" s="3646"/>
      <c r="CI807" s="3646"/>
      <c r="CJ807" s="3646"/>
      <c r="CK807" s="3646"/>
      <c r="CL807" s="3646"/>
      <c r="CM807" s="3646"/>
      <c r="CN807" s="3646"/>
      <c r="CO807" s="3646"/>
      <c r="CP807" s="3646"/>
      <c r="CQ807" s="3646"/>
      <c r="CR807" s="3646"/>
      <c r="CS807" s="3646"/>
      <c r="CT807" s="3646"/>
      <c r="CU807" s="3646"/>
      <c r="CV807" s="3646"/>
      <c r="CW807" s="3646"/>
      <c r="CX807" s="3646"/>
      <c r="CY807" s="3646"/>
      <c r="CZ807" s="3646"/>
      <c r="DA807" s="3646"/>
      <c r="DB807" s="3646"/>
      <c r="DC807" s="3646"/>
      <c r="DD807" s="3646"/>
      <c r="DE807" s="3646"/>
      <c r="DF807" s="3646"/>
      <c r="DG807" s="3646"/>
      <c r="DH807" s="3656"/>
      <c r="DI807" s="3908"/>
      <c r="DJ807" s="3908" t="str">
        <f>IF(T807="","",T807)</f>
        <v>Добавить централизованную систему для дифференциации</v>
      </c>
      <c r="DK807" s="3908"/>
      <c r="DL807" s="3908"/>
    </row>
    <row s="23873" customFormat="1" customHeight="1" ht="21">
      <c r="A808" s="3896"/>
      <c r="B808" s="3896" t="s">
        <v>448</v>
      </c>
      <c r="C808" s="3896"/>
      <c r="D808" s="3896"/>
      <c r="E808" s="3897"/>
      <c r="F808" s="3898" t="s">
        <v>146</v>
      </c>
      <c r="G808" s="3896"/>
      <c r="H808" s="3896"/>
      <c r="I808" s="3896"/>
      <c r="J808" s="3896"/>
      <c r="K808" s="3896"/>
      <c r="L808" s="3899"/>
      <c r="M808" s="3900"/>
      <c r="N808" s="3900"/>
      <c r="O808" s="3900"/>
      <c r="P808" s="4211"/>
      <c r="Q808" s="3902"/>
      <c r="R808" s="3903"/>
      <c r="S808" s="3904" t="str">
        <f>INDEX(PT_DIFFERENTIATION_NUM_TER,MATCH(B808,PT_DIFFERENTIATION_TER_ID,0))</f>
        <v>3.11</v>
      </c>
      <c r="T808" s="4212" t="s">
        <v>719</v>
      </c>
      <c r="U808" s="3906"/>
      <c r="V808" s="3414"/>
      <c r="W808" s="3415"/>
      <c r="X808" s="3415"/>
      <c r="Y808" s="3415"/>
      <c r="Z808" s="3415"/>
      <c r="AA808" s="3415"/>
      <c r="AB808" s="3415"/>
      <c r="AC808" s="3416"/>
      <c r="AD808" s="3414" t="str">
        <f>INDEX(PT_DIFFERENTIATION_TER,MATCH(B808,PT_DIFFERENTIATION_TER_ID,0))</f>
        <v>Территория 11</v>
      </c>
      <c r="AE808" s="3415"/>
      <c r="AF808" s="3415"/>
      <c r="AG808" s="3415"/>
      <c r="AH808" s="3415"/>
      <c r="AI808" s="3415"/>
      <c r="AJ808" s="3415"/>
      <c r="AK808" s="3415"/>
      <c r="AL808" s="3414"/>
      <c r="AM808" s="3415"/>
      <c r="AN808" s="3415"/>
      <c r="AO808" s="3415"/>
      <c r="AP808" s="3415"/>
      <c r="AQ808" s="3415"/>
      <c r="AR808" s="3415"/>
      <c r="AS808" s="3416"/>
      <c r="AT808" s="3414"/>
      <c r="AU808" s="3415"/>
      <c r="AV808" s="3415"/>
      <c r="AW808" s="3415"/>
      <c r="AX808" s="3415"/>
      <c r="AY808" s="3415"/>
      <c r="AZ808" s="3415"/>
      <c r="BA808" s="3416"/>
      <c r="BB808" s="3414"/>
      <c r="BC808" s="3415"/>
      <c r="BD808" s="3415"/>
      <c r="BE808" s="3415"/>
      <c r="BF808" s="3415"/>
      <c r="BG808" s="3415"/>
      <c r="BH808" s="3415"/>
      <c r="BI808" s="3416"/>
      <c r="BJ808" s="3414"/>
      <c r="BK808" s="3415"/>
      <c r="BL808" s="3415"/>
      <c r="BM808" s="3415"/>
      <c r="BN808" s="3415"/>
      <c r="BO808" s="3415"/>
      <c r="BP808" s="3415"/>
      <c r="BQ808" s="3416"/>
      <c r="BR808" s="3414"/>
      <c r="BS808" s="3415"/>
      <c r="BT808" s="3415"/>
      <c r="BU808" s="3415"/>
      <c r="BV808" s="3415"/>
      <c r="BW808" s="3415"/>
      <c r="BX808" s="3415"/>
      <c r="BY808" s="3416"/>
      <c r="BZ808" s="3414"/>
      <c r="CA808" s="3415"/>
      <c r="CB808" s="3415"/>
      <c r="CC808" s="3415"/>
      <c r="CD808" s="3415"/>
      <c r="CE808" s="3415"/>
      <c r="CF808" s="3415"/>
      <c r="CG808" s="3416"/>
      <c r="CH808" s="3414"/>
      <c r="CI808" s="3415"/>
      <c r="CJ808" s="3415"/>
      <c r="CK808" s="3415"/>
      <c r="CL808" s="3415"/>
      <c r="CM808" s="3415"/>
      <c r="CN808" s="3415"/>
      <c r="CO808" s="3416"/>
      <c r="CP808" s="3414"/>
      <c r="CQ808" s="3415"/>
      <c r="CR808" s="3415"/>
      <c r="CS808" s="3415"/>
      <c r="CT808" s="3415"/>
      <c r="CU808" s="3415"/>
      <c r="CV808" s="3415"/>
      <c r="CW808" s="3416"/>
      <c r="CX808" s="3414"/>
      <c r="CY808" s="3415"/>
      <c r="CZ808" s="3415"/>
      <c r="DA808" s="3415"/>
      <c r="DB808" s="3415"/>
      <c r="DC808" s="3415"/>
      <c r="DD808" s="3415"/>
      <c r="DE808" s="3416"/>
      <c r="DF808" s="3416"/>
      <c r="DG808" s="3907" t="s">
        <v>720</v>
      </c>
      <c r="DH808" s="3656"/>
      <c r="DI808" s="3908"/>
      <c r="DJ808" s="3908" t="str">
        <f>IF(T808="","",T808)</f>
        <v>Территория действия тарифа</v>
      </c>
      <c r="DK808" s="3908"/>
      <c r="DL808" s="3908"/>
    </row>
    <row s="23874" customFormat="1" customHeight="1" ht="23.25">
      <c r="A809" s="3896"/>
      <c r="B809" s="3896"/>
      <c r="C809" s="3896" t="s">
        <v>449</v>
      </c>
      <c r="D809" s="3896"/>
      <c r="E809" s="3897"/>
      <c r="F809" s="3897" t="s">
        <v>140</v>
      </c>
      <c r="G809" s="3898">
        <v>1</v>
      </c>
      <c r="H809" s="3896"/>
      <c r="I809" s="3896"/>
      <c r="J809" s="3896"/>
      <c r="K809" s="3896"/>
      <c r="L809" s="3899"/>
      <c r="M809" s="3900"/>
      <c r="N809" s="3900"/>
      <c r="O809" s="3900"/>
      <c r="P809" s="3901"/>
      <c r="Q809" s="3902"/>
      <c r="R809" s="3903"/>
      <c r="S809" s="3904" t="str">
        <f>INDEX(PT_DIFFERENTIATION_NUM_CS,MATCH(C809,PT_DIFFERENTIATION_CS_ID,0))</f>
        <v>3.11.1</v>
      </c>
      <c r="T809" s="4214" t="s">
        <v>721</v>
      </c>
      <c r="U809" s="3906"/>
      <c r="V809" s="3414"/>
      <c r="W809" s="3415"/>
      <c r="X809" s="3415"/>
      <c r="Y809" s="3415"/>
      <c r="Z809" s="3415"/>
      <c r="AA809" s="3415"/>
      <c r="AB809" s="3415"/>
      <c r="AC809" s="3416"/>
      <c r="AD809" s="3414" t="str">
        <f>INDEX(PT_DIFFERENTIATION_CS,MATCH(C809,PT_DIFFERENTIATION_CS_ID,0))</f>
        <v>без дифференциации</v>
      </c>
      <c r="AE809" s="3415"/>
      <c r="AF809" s="3415"/>
      <c r="AG809" s="3415"/>
      <c r="AH809" s="3415"/>
      <c r="AI809" s="3415"/>
      <c r="AJ809" s="3415"/>
      <c r="AK809" s="3415"/>
      <c r="AL809" s="3414"/>
      <c r="AM809" s="3415"/>
      <c r="AN809" s="3415"/>
      <c r="AO809" s="3415"/>
      <c r="AP809" s="3415"/>
      <c r="AQ809" s="3415"/>
      <c r="AR809" s="3415"/>
      <c r="AS809" s="3416"/>
      <c r="AT809" s="3414"/>
      <c r="AU809" s="3415"/>
      <c r="AV809" s="3415"/>
      <c r="AW809" s="3415"/>
      <c r="AX809" s="3415"/>
      <c r="AY809" s="3415"/>
      <c r="AZ809" s="3415"/>
      <c r="BA809" s="3416"/>
      <c r="BB809" s="3414"/>
      <c r="BC809" s="3415"/>
      <c r="BD809" s="3415"/>
      <c r="BE809" s="3415"/>
      <c r="BF809" s="3415"/>
      <c r="BG809" s="3415"/>
      <c r="BH809" s="3415"/>
      <c r="BI809" s="3416"/>
      <c r="BJ809" s="3414"/>
      <c r="BK809" s="3415"/>
      <c r="BL809" s="3415"/>
      <c r="BM809" s="3415"/>
      <c r="BN809" s="3415"/>
      <c r="BO809" s="3415"/>
      <c r="BP809" s="3415"/>
      <c r="BQ809" s="3416"/>
      <c r="BR809" s="3414"/>
      <c r="BS809" s="3415"/>
      <c r="BT809" s="3415"/>
      <c r="BU809" s="3415"/>
      <c r="BV809" s="3415"/>
      <c r="BW809" s="3415"/>
      <c r="BX809" s="3415"/>
      <c r="BY809" s="3416"/>
      <c r="BZ809" s="3414"/>
      <c r="CA809" s="3415"/>
      <c r="CB809" s="3415"/>
      <c r="CC809" s="3415"/>
      <c r="CD809" s="3415"/>
      <c r="CE809" s="3415"/>
      <c r="CF809" s="3415"/>
      <c r="CG809" s="3416"/>
      <c r="CH809" s="3414"/>
      <c r="CI809" s="3415"/>
      <c r="CJ809" s="3415"/>
      <c r="CK809" s="3415"/>
      <c r="CL809" s="3415"/>
      <c r="CM809" s="3415"/>
      <c r="CN809" s="3415"/>
      <c r="CO809" s="3416"/>
      <c r="CP809" s="3414"/>
      <c r="CQ809" s="3415"/>
      <c r="CR809" s="3415"/>
      <c r="CS809" s="3415"/>
      <c r="CT809" s="3415"/>
      <c r="CU809" s="3415"/>
      <c r="CV809" s="3415"/>
      <c r="CW809" s="3416"/>
      <c r="CX809" s="3414"/>
      <c r="CY809" s="3415"/>
      <c r="CZ809" s="3415"/>
      <c r="DA809" s="3415"/>
      <c r="DB809" s="3415"/>
      <c r="DC809" s="3415"/>
      <c r="DD809" s="3415"/>
      <c r="DE809" s="3416"/>
      <c r="DF809" s="3416"/>
      <c r="DG809" s="3907" t="s">
        <v>722</v>
      </c>
      <c r="DH809" s="3656"/>
      <c r="DI809" s="3908"/>
      <c r="DJ809" s="3908" t="str">
        <f>IF(T809="","",T809)</f>
        <v>Наименование системы теплоснабжения </v>
      </c>
      <c r="DK809" s="3908"/>
      <c r="DL809" s="3908"/>
    </row>
    <row s="23875" customFormat="1" customHeight="1" ht="21">
      <c r="A810" s="3896"/>
      <c r="B810" s="3896"/>
      <c r="C810" s="3896"/>
      <c r="D810" s="3896" t="s">
        <v>450</v>
      </c>
      <c r="E810" s="3897"/>
      <c r="F810" s="3897" t="s">
        <v>140</v>
      </c>
      <c r="G810" s="3897"/>
      <c r="H810" s="3898">
        <v>1</v>
      </c>
      <c r="I810" s="3896"/>
      <c r="J810" s="3896"/>
      <c r="K810" s="3896"/>
      <c r="L810" s="3899"/>
      <c r="M810" s="3900"/>
      <c r="N810" s="3900"/>
      <c r="O810" s="3900"/>
      <c r="P810" s="3901"/>
      <c r="Q810" s="3902"/>
      <c r="R810" s="3903"/>
      <c r="S810" s="3904" t="str">
        <f>INDEX(PT_DIFFERENTIATION_NUM_IST_TE,MATCH(D810,PT_DIFFERENTIATION_IST_TE_ID,0))</f>
        <v>3.11.1.1</v>
      </c>
      <c r="T810" s="3905" t="s">
        <v>723</v>
      </c>
      <c r="U810" s="3906"/>
      <c r="V810" s="3414"/>
      <c r="W810" s="3415"/>
      <c r="X810" s="3415"/>
      <c r="Y810" s="3415"/>
      <c r="Z810" s="3415"/>
      <c r="AA810" s="3415"/>
      <c r="AB810" s="3415"/>
      <c r="AC810" s="3416"/>
      <c r="AD810" s="3414" t="str">
        <f>INDEX(PT_DIFFERENTIATION_IST_TE,MATCH(D810,PT_DIFFERENTIATION_IST_TE_ID,0))</f>
        <v>потребители, присоединенные к тепловым сетям АО "МЭС"</v>
      </c>
      <c r="AE810" s="3415"/>
      <c r="AF810" s="3415"/>
      <c r="AG810" s="3415"/>
      <c r="AH810" s="3415"/>
      <c r="AI810" s="3415"/>
      <c r="AJ810" s="3415"/>
      <c r="AK810" s="3415"/>
      <c r="AL810" s="3414"/>
      <c r="AM810" s="3415"/>
      <c r="AN810" s="3415"/>
      <c r="AO810" s="3415"/>
      <c r="AP810" s="3415"/>
      <c r="AQ810" s="3415"/>
      <c r="AR810" s="3415"/>
      <c r="AS810" s="3416"/>
      <c r="AT810" s="3414"/>
      <c r="AU810" s="3415"/>
      <c r="AV810" s="3415"/>
      <c r="AW810" s="3415"/>
      <c r="AX810" s="3415"/>
      <c r="AY810" s="3415"/>
      <c r="AZ810" s="3415"/>
      <c r="BA810" s="3416"/>
      <c r="BB810" s="3414"/>
      <c r="BC810" s="3415"/>
      <c r="BD810" s="3415"/>
      <c r="BE810" s="3415"/>
      <c r="BF810" s="3415"/>
      <c r="BG810" s="3415"/>
      <c r="BH810" s="3415"/>
      <c r="BI810" s="3416"/>
      <c r="BJ810" s="3414"/>
      <c r="BK810" s="3415"/>
      <c r="BL810" s="3415"/>
      <c r="BM810" s="3415"/>
      <c r="BN810" s="3415"/>
      <c r="BO810" s="3415"/>
      <c r="BP810" s="3415"/>
      <c r="BQ810" s="3416"/>
      <c r="BR810" s="3414"/>
      <c r="BS810" s="3415"/>
      <c r="BT810" s="3415"/>
      <c r="BU810" s="3415"/>
      <c r="BV810" s="3415"/>
      <c r="BW810" s="3415"/>
      <c r="BX810" s="3415"/>
      <c r="BY810" s="3416"/>
      <c r="BZ810" s="3414"/>
      <c r="CA810" s="3415"/>
      <c r="CB810" s="3415"/>
      <c r="CC810" s="3415"/>
      <c r="CD810" s="3415"/>
      <c r="CE810" s="3415"/>
      <c r="CF810" s="3415"/>
      <c r="CG810" s="3416"/>
      <c r="CH810" s="3414"/>
      <c r="CI810" s="3415"/>
      <c r="CJ810" s="3415"/>
      <c r="CK810" s="3415"/>
      <c r="CL810" s="3415"/>
      <c r="CM810" s="3415"/>
      <c r="CN810" s="3415"/>
      <c r="CO810" s="3416"/>
      <c r="CP810" s="3414"/>
      <c r="CQ810" s="3415"/>
      <c r="CR810" s="3415"/>
      <c r="CS810" s="3415"/>
      <c r="CT810" s="3415"/>
      <c r="CU810" s="3415"/>
      <c r="CV810" s="3415"/>
      <c r="CW810" s="3416"/>
      <c r="CX810" s="3414"/>
      <c r="CY810" s="3415"/>
      <c r="CZ810" s="3415"/>
      <c r="DA810" s="3415"/>
      <c r="DB810" s="3415"/>
      <c r="DC810" s="3415"/>
      <c r="DD810" s="3415"/>
      <c r="DE810" s="3416"/>
      <c r="DF810" s="3416"/>
      <c r="DG810" s="3907" t="s">
        <v>724</v>
      </c>
      <c r="DH810" s="3656"/>
      <c r="DI810" s="3908"/>
      <c r="DJ810" s="3908" t="str">
        <f>IF(T810="","",T810)</f>
        <v>Источник тепловой энергии  </v>
      </c>
      <c r="DK810" s="3908"/>
      <c r="DL810" s="3908"/>
    </row>
    <row s="23876" customFormat="1" customHeight="1" ht="47.25">
      <c r="A811" s="3896"/>
      <c r="B811" s="3896"/>
      <c r="C811" s="3896"/>
      <c r="D811" s="3896"/>
      <c r="E811" s="3897"/>
      <c r="F811" s="3897" t="s">
        <v>140</v>
      </c>
      <c r="G811" s="3897"/>
      <c r="H811" s="3897"/>
      <c r="I811" s="3910" t="str">
        <f>S810&amp;".1"</f>
        <v>3.11.1.1.1</v>
      </c>
      <c r="J811" s="3896"/>
      <c r="K811" s="3896"/>
      <c r="L811" s="3899" t="s">
        <v>725</v>
      </c>
      <c r="M811" s="3647"/>
      <c r="N811" s="3911"/>
      <c r="O811" s="3911"/>
      <c r="P811" s="3912">
        <v>1</v>
      </c>
      <c r="Q811" s="3912"/>
      <c r="R811" s="3913"/>
      <c r="S811" s="3904" t="str">
        <f>$I811</f>
        <v>3.11.1.1.1</v>
      </c>
      <c r="T811" s="3914" t="s">
        <v>726</v>
      </c>
      <c r="U811" s="3906"/>
      <c r="V811" s="3419"/>
      <c r="W811" s="3420"/>
      <c r="X811" s="3420"/>
      <c r="Y811" s="3420"/>
      <c r="Z811" s="3420"/>
      <c r="AA811" s="3420"/>
      <c r="AB811" s="3420"/>
      <c r="AC811" s="3421"/>
      <c r="AD811" s="3419" t="s">
        <v>768</v>
      </c>
      <c r="AE811" s="3420"/>
      <c r="AF811" s="3420"/>
      <c r="AG811" s="3420"/>
      <c r="AH811" s="3420"/>
      <c r="AI811" s="3420"/>
      <c r="AJ811" s="3420"/>
      <c r="AK811" s="3420"/>
      <c r="AL811" s="3419"/>
      <c r="AM811" s="3420"/>
      <c r="AN811" s="3420"/>
      <c r="AO811" s="3420"/>
      <c r="AP811" s="3420"/>
      <c r="AQ811" s="3420"/>
      <c r="AR811" s="3420"/>
      <c r="AS811" s="3421"/>
      <c r="AT811" s="3419"/>
      <c r="AU811" s="3420"/>
      <c r="AV811" s="3420"/>
      <c r="AW811" s="3420"/>
      <c r="AX811" s="3420"/>
      <c r="AY811" s="3420"/>
      <c r="AZ811" s="3420"/>
      <c r="BA811" s="3421"/>
      <c r="BB811" s="3419"/>
      <c r="BC811" s="3420"/>
      <c r="BD811" s="3420"/>
      <c r="BE811" s="3420"/>
      <c r="BF811" s="3420"/>
      <c r="BG811" s="3420"/>
      <c r="BH811" s="3420"/>
      <c r="BI811" s="3421"/>
      <c r="BJ811" s="3419"/>
      <c r="BK811" s="3420"/>
      <c r="BL811" s="3420"/>
      <c r="BM811" s="3420"/>
      <c r="BN811" s="3420"/>
      <c r="BO811" s="3420"/>
      <c r="BP811" s="3420"/>
      <c r="BQ811" s="3421"/>
      <c r="BR811" s="3419"/>
      <c r="BS811" s="3420"/>
      <c r="BT811" s="3420"/>
      <c r="BU811" s="3420"/>
      <c r="BV811" s="3420"/>
      <c r="BW811" s="3420"/>
      <c r="BX811" s="3420"/>
      <c r="BY811" s="3421"/>
      <c r="BZ811" s="3419"/>
      <c r="CA811" s="3420"/>
      <c r="CB811" s="3420"/>
      <c r="CC811" s="3420"/>
      <c r="CD811" s="3420"/>
      <c r="CE811" s="3420"/>
      <c r="CF811" s="3420"/>
      <c r="CG811" s="3421"/>
      <c r="CH811" s="3419"/>
      <c r="CI811" s="3420"/>
      <c r="CJ811" s="3420"/>
      <c r="CK811" s="3420"/>
      <c r="CL811" s="3420"/>
      <c r="CM811" s="3420"/>
      <c r="CN811" s="3420"/>
      <c r="CO811" s="3421"/>
      <c r="CP811" s="3419"/>
      <c r="CQ811" s="3420"/>
      <c r="CR811" s="3420"/>
      <c r="CS811" s="3420"/>
      <c r="CT811" s="3420"/>
      <c r="CU811" s="3420"/>
      <c r="CV811" s="3420"/>
      <c r="CW811" s="3421"/>
      <c r="CX811" s="3419"/>
      <c r="CY811" s="3420"/>
      <c r="CZ811" s="3420"/>
      <c r="DA811" s="3420"/>
      <c r="DB811" s="3420"/>
      <c r="DC811" s="3420"/>
      <c r="DD811" s="3420"/>
      <c r="DE811" s="3421"/>
      <c r="DF811" s="3421"/>
      <c r="DG811" s="3907" t="s">
        <v>727</v>
      </c>
      <c r="DH811" s="3656"/>
      <c r="DI811" s="3908"/>
      <c r="DJ811" s="3908" t="str">
        <f>IF(T811="","",T811)</f>
        <v>Схема подключения теплопотребляющей установки к коллектору источника тепловой энергии</v>
      </c>
      <c r="DK811" s="3908"/>
      <c r="DL811" s="3908"/>
    </row>
    <row s="23877" customFormat="1" customHeight="1" ht="21">
      <c r="A812" s="3896"/>
      <c r="B812" s="3896"/>
      <c r="C812" s="3896"/>
      <c r="D812" s="3896"/>
      <c r="E812" s="3897"/>
      <c r="F812" s="3897" t="s">
        <v>140</v>
      </c>
      <c r="G812" s="3897"/>
      <c r="H812" s="3897"/>
      <c r="I812" s="3916"/>
      <c r="J812" s="3910" t="str">
        <f>I811&amp;".1"</f>
        <v>3.11.1.1.1.1</v>
      </c>
      <c r="K812" s="3896"/>
      <c r="L812" s="3899" t="s">
        <v>728</v>
      </c>
      <c r="M812" s="3647"/>
      <c r="N812" s="3647"/>
      <c r="O812" s="3911"/>
      <c r="P812" s="3912"/>
      <c r="Q812" s="3912">
        <v>1</v>
      </c>
      <c r="R812" s="3917"/>
      <c r="S812" s="3904" t="str">
        <f>$J812</f>
        <v>3.11.1.1.1.1</v>
      </c>
      <c r="T812" s="3918" t="s">
        <v>729</v>
      </c>
      <c r="U812" s="3906"/>
      <c r="V812" s="3419"/>
      <c r="W812" s="3420"/>
      <c r="X812" s="3420"/>
      <c r="Y812" s="3420"/>
      <c r="Z812" s="3420"/>
      <c r="AA812" s="3420"/>
      <c r="AB812" s="3420"/>
      <c r="AC812" s="3421"/>
      <c r="AD812" s="3419" t="s">
        <v>769</v>
      </c>
      <c r="AE812" s="3420"/>
      <c r="AF812" s="3420"/>
      <c r="AG812" s="3420"/>
      <c r="AH812" s="3420"/>
      <c r="AI812" s="3420"/>
      <c r="AJ812" s="3420"/>
      <c r="AK812" s="3420"/>
      <c r="AL812" s="3419"/>
      <c r="AM812" s="3420"/>
      <c r="AN812" s="3420"/>
      <c r="AO812" s="3420"/>
      <c r="AP812" s="3420"/>
      <c r="AQ812" s="3420"/>
      <c r="AR812" s="3420"/>
      <c r="AS812" s="3421"/>
      <c r="AT812" s="3419"/>
      <c r="AU812" s="3420"/>
      <c r="AV812" s="3420"/>
      <c r="AW812" s="3420"/>
      <c r="AX812" s="3420"/>
      <c r="AY812" s="3420"/>
      <c r="AZ812" s="3420"/>
      <c r="BA812" s="3421"/>
      <c r="BB812" s="3419"/>
      <c r="BC812" s="3420"/>
      <c r="BD812" s="3420"/>
      <c r="BE812" s="3420"/>
      <c r="BF812" s="3420"/>
      <c r="BG812" s="3420"/>
      <c r="BH812" s="3420"/>
      <c r="BI812" s="3421"/>
      <c r="BJ812" s="3419"/>
      <c r="BK812" s="3420"/>
      <c r="BL812" s="3420"/>
      <c r="BM812" s="3420"/>
      <c r="BN812" s="3420"/>
      <c r="BO812" s="3420"/>
      <c r="BP812" s="3420"/>
      <c r="BQ812" s="3421"/>
      <c r="BR812" s="3419"/>
      <c r="BS812" s="3420"/>
      <c r="BT812" s="3420"/>
      <c r="BU812" s="3420"/>
      <c r="BV812" s="3420"/>
      <c r="BW812" s="3420"/>
      <c r="BX812" s="3420"/>
      <c r="BY812" s="3421"/>
      <c r="BZ812" s="3419"/>
      <c r="CA812" s="3420"/>
      <c r="CB812" s="3420"/>
      <c r="CC812" s="3420"/>
      <c r="CD812" s="3420"/>
      <c r="CE812" s="3420"/>
      <c r="CF812" s="3420"/>
      <c r="CG812" s="3421"/>
      <c r="CH812" s="3419"/>
      <c r="CI812" s="3420"/>
      <c r="CJ812" s="3420"/>
      <c r="CK812" s="3420"/>
      <c r="CL812" s="3420"/>
      <c r="CM812" s="3420"/>
      <c r="CN812" s="3420"/>
      <c r="CO812" s="3421"/>
      <c r="CP812" s="3419"/>
      <c r="CQ812" s="3420"/>
      <c r="CR812" s="3420"/>
      <c r="CS812" s="3420"/>
      <c r="CT812" s="3420"/>
      <c r="CU812" s="3420"/>
      <c r="CV812" s="3420"/>
      <c r="CW812" s="3421"/>
      <c r="CX812" s="3419"/>
      <c r="CY812" s="3420"/>
      <c r="CZ812" s="3420"/>
      <c r="DA812" s="3420"/>
      <c r="DB812" s="3420"/>
      <c r="DC812" s="3420"/>
      <c r="DD812" s="3420"/>
      <c r="DE812" s="3421"/>
      <c r="DF812" s="3421"/>
      <c r="DG812" s="3907" t="s">
        <v>730</v>
      </c>
      <c r="DH812" s="3656"/>
      <c r="DI812" s="3908"/>
      <c r="DJ812" s="3908" t="str">
        <f>IF(T812="","",T812)</f>
        <v>Группа потребителей</v>
      </c>
      <c r="DK812" s="3908"/>
      <c r="DL812" s="3908"/>
    </row>
    <row s="23878" customFormat="1" customHeight="1" ht="21">
      <c r="A813" s="3896"/>
      <c r="B813" s="3896"/>
      <c r="C813" s="3896"/>
      <c r="D813" s="3896"/>
      <c r="E813" s="3897"/>
      <c r="F813" s="3897" t="s">
        <v>140</v>
      </c>
      <c r="G813" s="3897"/>
      <c r="H813" s="3897"/>
      <c r="I813" s="3916"/>
      <c r="J813" s="3916"/>
      <c r="K813" s="3910" t="str">
        <f>J812&amp;".1"</f>
        <v>3.11.1.1.1.1.1</v>
      </c>
      <c r="L813" s="3899" t="s">
        <v>731</v>
      </c>
      <c r="M813" s="3647"/>
      <c r="N813" s="3647"/>
      <c r="O813" s="3647"/>
      <c r="P813" s="3912"/>
      <c r="Q813" s="3912"/>
      <c r="R813" s="3917">
        <v>1</v>
      </c>
      <c r="S813" s="3904" t="str">
        <f>$K813</f>
        <v>3.11.1.1.1.1.1</v>
      </c>
      <c r="T813" s="3920" t="s">
        <v>770</v>
      </c>
      <c r="U813" s="3906"/>
      <c r="V813" s="3422"/>
      <c r="W813" s="3423"/>
      <c r="X813" s="3422"/>
      <c r="Y813" s="3424"/>
      <c r="Z813" s="3425"/>
      <c r="AA813" s="2871" t="s">
        <v>61</v>
      </c>
      <c r="AB813" s="3425"/>
      <c r="AC813" s="2871" t="s">
        <v>61</v>
      </c>
      <c r="AD813" s="3422">
        <v>3257.72</v>
      </c>
      <c r="AE813" s="3423"/>
      <c r="AF813" s="3422"/>
      <c r="AG813" s="3424"/>
      <c r="AH813" s="3425">
        <v>45292</v>
      </c>
      <c r="AI813" s="2871" t="s">
        <v>61</v>
      </c>
      <c r="AJ813" s="3425">
        <v>45473</v>
      </c>
      <c r="AK813" s="2871" t="s">
        <v>61</v>
      </c>
      <c r="AL813" s="3422">
        <v>8405.96</v>
      </c>
      <c r="AM813" s="3423"/>
      <c r="AN813" s="3422"/>
      <c r="AO813" s="3424"/>
      <c r="AP813" s="3425">
        <v>45474</v>
      </c>
      <c r="AQ813" s="2871" t="s">
        <v>61</v>
      </c>
      <c r="AR813" s="3425">
        <v>45657</v>
      </c>
      <c r="AS813" s="2871" t="s">
        <v>61</v>
      </c>
      <c r="AT813" s="3422">
        <v>5407.73</v>
      </c>
      <c r="AU813" s="3423"/>
      <c r="AV813" s="3422"/>
      <c r="AW813" s="3424"/>
      <c r="AX813" s="3425">
        <v>45658</v>
      </c>
      <c r="AY813" s="2871" t="s">
        <v>61</v>
      </c>
      <c r="AZ813" s="3425">
        <v>45838</v>
      </c>
      <c r="BA813" s="2871" t="s">
        <v>61</v>
      </c>
      <c r="BB813" s="3422">
        <v>5407.73</v>
      </c>
      <c r="BC813" s="3423"/>
      <c r="BD813" s="3422"/>
      <c r="BE813" s="3424"/>
      <c r="BF813" s="3425">
        <v>45839</v>
      </c>
      <c r="BG813" s="2871" t="s">
        <v>61</v>
      </c>
      <c r="BH813" s="3425">
        <v>46022</v>
      </c>
      <c r="BI813" s="2871" t="s">
        <v>61</v>
      </c>
      <c r="BJ813" s="3422">
        <v>5407.73</v>
      </c>
      <c r="BK813" s="3423"/>
      <c r="BL813" s="3422"/>
      <c r="BM813" s="3424"/>
      <c r="BN813" s="3425">
        <v>46023</v>
      </c>
      <c r="BO813" s="2871" t="s">
        <v>61</v>
      </c>
      <c r="BP813" s="3425">
        <v>46203</v>
      </c>
      <c r="BQ813" s="2871" t="s">
        <v>61</v>
      </c>
      <c r="BR813" s="3422">
        <v>5704.84</v>
      </c>
      <c r="BS813" s="3423"/>
      <c r="BT813" s="3422"/>
      <c r="BU813" s="3424"/>
      <c r="BV813" s="3425">
        <v>46204</v>
      </c>
      <c r="BW813" s="2871" t="s">
        <v>61</v>
      </c>
      <c r="BX813" s="3425">
        <v>46387</v>
      </c>
      <c r="BY813" s="2871" t="s">
        <v>61</v>
      </c>
      <c r="BZ813" s="3422">
        <v>5674.41</v>
      </c>
      <c r="CA813" s="3423"/>
      <c r="CB813" s="3422"/>
      <c r="CC813" s="3424"/>
      <c r="CD813" s="3425">
        <v>46388</v>
      </c>
      <c r="CE813" s="2871" t="s">
        <v>61</v>
      </c>
      <c r="CF813" s="3425">
        <v>46568</v>
      </c>
      <c r="CG813" s="2871" t="s">
        <v>61</v>
      </c>
      <c r="CH813" s="3422">
        <v>5674.41</v>
      </c>
      <c r="CI813" s="3423"/>
      <c r="CJ813" s="3422"/>
      <c r="CK813" s="3424"/>
      <c r="CL813" s="3425">
        <v>46569</v>
      </c>
      <c r="CM813" s="2871" t="s">
        <v>61</v>
      </c>
      <c r="CN813" s="3425">
        <v>46752</v>
      </c>
      <c r="CO813" s="2871" t="s">
        <v>61</v>
      </c>
      <c r="CP813" s="3422">
        <v>5674.41</v>
      </c>
      <c r="CQ813" s="3423"/>
      <c r="CR813" s="3422"/>
      <c r="CS813" s="3424"/>
      <c r="CT813" s="3425">
        <v>46753</v>
      </c>
      <c r="CU813" s="2871" t="s">
        <v>61</v>
      </c>
      <c r="CV813" s="3425">
        <v>46934</v>
      </c>
      <c r="CW813" s="2871" t="s">
        <v>61</v>
      </c>
      <c r="CX813" s="3422">
        <v>6016.34</v>
      </c>
      <c r="CY813" s="3423"/>
      <c r="CZ813" s="3422"/>
      <c r="DA813" s="3424"/>
      <c r="DB813" s="3425">
        <v>46935</v>
      </c>
      <c r="DC813" s="2871" t="s">
        <v>61</v>
      </c>
      <c r="DD813" s="3425">
        <v>47118</v>
      </c>
      <c r="DE813" s="2871" t="s">
        <v>61</v>
      </c>
      <c r="DF813" s="3423"/>
      <c r="DG813" s="3921" t="s">
        <v>732</v>
      </c>
      <c r="DH813" s="3656">
        <f>STRCHECKDATE(V814:DF814)</f>
      </c>
      <c r="DI813" s="3908"/>
      <c r="DJ813" s="3908" t="str">
        <f>IF(T813="","",T813)</f>
        <v>вода</v>
      </c>
      <c r="DK813" s="3908"/>
      <c r="DL813" s="3908"/>
    </row>
    <row s="23879" customFormat="1" customHeight="1" ht="0.75">
      <c r="A814" s="3896"/>
      <c r="B814" s="3896"/>
      <c r="C814" s="3896"/>
      <c r="D814" s="3896"/>
      <c r="E814" s="3897"/>
      <c r="F814" s="3897" t="s">
        <v>140</v>
      </c>
      <c r="G814" s="3897"/>
      <c r="H814" s="3897"/>
      <c r="I814" s="3916"/>
      <c r="J814" s="3916"/>
      <c r="K814" s="3910"/>
      <c r="L814" s="3899"/>
      <c r="M814" s="3647"/>
      <c r="N814" s="3647"/>
      <c r="O814" s="3647"/>
      <c r="P814" s="3912"/>
      <c r="Q814" s="3912"/>
      <c r="R814" s="3917"/>
      <c r="S814" s="3923"/>
      <c r="T814" s="3906"/>
      <c r="U814" s="3906"/>
      <c r="V814" s="3423"/>
      <c r="W814" s="3423"/>
      <c r="X814" s="3423"/>
      <c r="Y814" s="3427" t="str">
        <f>Z813&amp;"-"&amp;AB813</f>
        <v>-</v>
      </c>
      <c r="Z814" s="3428"/>
      <c r="AA814" s="2871"/>
      <c r="AB814" s="3428"/>
      <c r="AC814" s="2871"/>
      <c r="AD814" s="3423"/>
      <c r="AE814" s="3423"/>
      <c r="AF814" s="3423"/>
      <c r="AG814" s="3427" t="str">
        <f>AH813&amp;"-"&amp;AJ813</f>
        <v>45292-45473</v>
      </c>
      <c r="AH814" s="3428"/>
      <c r="AI814" s="2871"/>
      <c r="AJ814" s="3428"/>
      <c r="AK814" s="2871"/>
      <c r="AL814" s="3423"/>
      <c r="AM814" s="3423"/>
      <c r="AN814" s="3423"/>
      <c r="AO814" s="3427" t="str">
        <f>AP813&amp;"-"&amp;AR813</f>
        <v>45474-45657</v>
      </c>
      <c r="AP814" s="3428"/>
      <c r="AQ814" s="2871"/>
      <c r="AR814" s="3428"/>
      <c r="AS814" s="2871"/>
      <c r="AT814" s="3423"/>
      <c r="AU814" s="3423"/>
      <c r="AV814" s="3423"/>
      <c r="AW814" s="3427" t="str">
        <f>AX813&amp;"-"&amp;AZ813</f>
        <v>45658-45838</v>
      </c>
      <c r="AX814" s="3428"/>
      <c r="AY814" s="2871"/>
      <c r="AZ814" s="3428"/>
      <c r="BA814" s="2871"/>
      <c r="BB814" s="3423"/>
      <c r="BC814" s="3423"/>
      <c r="BD814" s="3423"/>
      <c r="BE814" s="3427" t="str">
        <f>BF813&amp;"-"&amp;BH813</f>
        <v>45839-46022</v>
      </c>
      <c r="BF814" s="3428"/>
      <c r="BG814" s="2871"/>
      <c r="BH814" s="3428"/>
      <c r="BI814" s="2871"/>
      <c r="BJ814" s="3423"/>
      <c r="BK814" s="3423"/>
      <c r="BL814" s="3423"/>
      <c r="BM814" s="3427" t="str">
        <f>BN813&amp;"-"&amp;BP813</f>
        <v>46023-46203</v>
      </c>
      <c r="BN814" s="3428"/>
      <c r="BO814" s="2871"/>
      <c r="BP814" s="3428"/>
      <c r="BQ814" s="2871"/>
      <c r="BR814" s="3423"/>
      <c r="BS814" s="3423"/>
      <c r="BT814" s="3423"/>
      <c r="BU814" s="3427" t="str">
        <f>BV813&amp;"-"&amp;BX813</f>
        <v>46204-46387</v>
      </c>
      <c r="BV814" s="3428"/>
      <c r="BW814" s="2871"/>
      <c r="BX814" s="3428"/>
      <c r="BY814" s="2871"/>
      <c r="BZ814" s="3423"/>
      <c r="CA814" s="3423"/>
      <c r="CB814" s="3423"/>
      <c r="CC814" s="3427" t="str">
        <f>CD813&amp;"-"&amp;CF813</f>
        <v>46388-46568</v>
      </c>
      <c r="CD814" s="3428"/>
      <c r="CE814" s="2871"/>
      <c r="CF814" s="3428"/>
      <c r="CG814" s="2871"/>
      <c r="CH814" s="3423"/>
      <c r="CI814" s="3423"/>
      <c r="CJ814" s="3423"/>
      <c r="CK814" s="3427" t="str">
        <f>CL813&amp;"-"&amp;CN813</f>
        <v>46569-46752</v>
      </c>
      <c r="CL814" s="3428"/>
      <c r="CM814" s="2871"/>
      <c r="CN814" s="3428"/>
      <c r="CO814" s="2871"/>
      <c r="CP814" s="3423"/>
      <c r="CQ814" s="3423"/>
      <c r="CR814" s="3423"/>
      <c r="CS814" s="3427" t="str">
        <f>CT813&amp;"-"&amp;CV813</f>
        <v>46753-46934</v>
      </c>
      <c r="CT814" s="3428"/>
      <c r="CU814" s="2871"/>
      <c r="CV814" s="3428"/>
      <c r="CW814" s="2871"/>
      <c r="CX814" s="3423"/>
      <c r="CY814" s="3423"/>
      <c r="CZ814" s="3423"/>
      <c r="DA814" s="3427" t="str">
        <f>DB813&amp;"-"&amp;DD813</f>
        <v>46935-47118</v>
      </c>
      <c r="DB814" s="3428"/>
      <c r="DC814" s="2871"/>
      <c r="DD814" s="3428"/>
      <c r="DE814" s="2871"/>
      <c r="DF814" s="3423"/>
      <c r="DG814" s="3924"/>
      <c r="DH814" s="3656"/>
      <c r="DI814" s="3908"/>
      <c r="DJ814" s="3908" t="str">
        <f>IF(T814="","",T814)</f>
        <v/>
      </c>
      <c r="DK814" s="3908"/>
      <c r="DL814" s="3908"/>
    </row>
    <row s="23880" customFormat="1" customHeight="1" ht="15">
      <c r="A815" s="3896"/>
      <c r="B815" s="3896"/>
      <c r="C815" s="3896"/>
      <c r="D815" s="3896"/>
      <c r="E815" s="3897"/>
      <c r="F815" s="3897" t="s">
        <v>140</v>
      </c>
      <c r="G815" s="3897"/>
      <c r="H815" s="3897"/>
      <c r="I815" s="3916"/>
      <c r="J815" s="3910"/>
      <c r="K815" s="3896"/>
      <c r="L815" s="3899"/>
      <c r="M815" s="3647"/>
      <c r="N815" s="3647"/>
      <c r="O815" s="3911"/>
      <c r="P815" s="3912"/>
      <c r="Q815" s="3912"/>
      <c r="R815" s="3913"/>
      <c r="S815" s="23881"/>
      <c r="T815" s="23882" t="s">
        <v>733</v>
      </c>
      <c r="U815" s="23883"/>
      <c r="V815" s="23884"/>
      <c r="W815" s="23885"/>
      <c r="X815" s="23886"/>
      <c r="Y815" s="23887"/>
      <c r="Z815" s="23888"/>
      <c r="AA815" s="23889"/>
      <c r="AB815" s="23890"/>
      <c r="AC815" s="23891"/>
      <c r="AD815" s="23892"/>
      <c r="AE815" s="23893"/>
      <c r="AF815" s="23894"/>
      <c r="AG815" s="23895"/>
      <c r="AH815" s="23896"/>
      <c r="AI815" s="23897"/>
      <c r="AJ815" s="23898"/>
      <c r="AK815" s="23899"/>
      <c r="AL815" s="23900"/>
      <c r="AM815" s="23901"/>
      <c r="AN815" s="23902"/>
      <c r="AO815" s="23903"/>
      <c r="AP815" s="23904"/>
      <c r="AQ815" s="23905"/>
      <c r="AR815" s="23906"/>
      <c r="AS815" s="23907"/>
      <c r="AT815" s="23908"/>
      <c r="AU815" s="23909"/>
      <c r="AV815" s="23910"/>
      <c r="AW815" s="23911"/>
      <c r="AX815" s="23912"/>
      <c r="AY815" s="23913"/>
      <c r="AZ815" s="23914"/>
      <c r="BA815" s="23915"/>
      <c r="BB815" s="23916"/>
      <c r="BC815" s="23917"/>
      <c r="BD815" s="23918"/>
      <c r="BE815" s="23919"/>
      <c r="BF815" s="23920"/>
      <c r="BG815" s="23921"/>
      <c r="BH815" s="23922"/>
      <c r="BI815" s="23923"/>
      <c r="BJ815" s="23924"/>
      <c r="BK815" s="23925"/>
      <c r="BL815" s="23926"/>
      <c r="BM815" s="23927"/>
      <c r="BN815" s="23928"/>
      <c r="BO815" s="23929"/>
      <c r="BP815" s="23930"/>
      <c r="BQ815" s="23931"/>
      <c r="BR815" s="23932"/>
      <c r="BS815" s="23933"/>
      <c r="BT815" s="23934"/>
      <c r="BU815" s="23935"/>
      <c r="BV815" s="23936"/>
      <c r="BW815" s="23937"/>
      <c r="BX815" s="23938"/>
      <c r="BY815" s="23939"/>
      <c r="BZ815" s="23940"/>
      <c r="CA815" s="23941"/>
      <c r="CB815" s="23942"/>
      <c r="CC815" s="23943"/>
      <c r="CD815" s="23944"/>
      <c r="CE815" s="23945"/>
      <c r="CF815" s="23946"/>
      <c r="CG815" s="23947"/>
      <c r="CH815" s="23948"/>
      <c r="CI815" s="23949"/>
      <c r="CJ815" s="23950"/>
      <c r="CK815" s="23951"/>
      <c r="CL815" s="23952"/>
      <c r="CM815" s="23953"/>
      <c r="CN815" s="23954"/>
      <c r="CO815" s="23955"/>
      <c r="CP815" s="23956"/>
      <c r="CQ815" s="23957"/>
      <c r="CR815" s="23958"/>
      <c r="CS815" s="23959"/>
      <c r="CT815" s="23960"/>
      <c r="CU815" s="23961"/>
      <c r="CV815" s="23962"/>
      <c r="CW815" s="23963"/>
      <c r="CX815" s="23964"/>
      <c r="CY815" s="23965"/>
      <c r="CZ815" s="23966"/>
      <c r="DA815" s="23967"/>
      <c r="DB815" s="23968"/>
      <c r="DC815" s="23969"/>
      <c r="DD815" s="23970"/>
      <c r="DE815" s="23971"/>
      <c r="DF815" s="23972"/>
      <c r="DG815" s="4018"/>
      <c r="DH815" s="3656"/>
      <c r="DI815" s="3908"/>
      <c r="DJ815" s="3908" t="str">
        <f>IF(T815="","",T815)</f>
        <v>Добавить вид теплоносителя (параметры теплоносителя)</v>
      </c>
      <c r="DK815" s="3908"/>
      <c r="DL815" s="3908"/>
    </row>
    <row s="23973" customFormat="1" customHeight="1" ht="15">
      <c r="A816" s="3896"/>
      <c r="B816" s="3896"/>
      <c r="C816" s="3896"/>
      <c r="D816" s="3896"/>
      <c r="E816" s="3897"/>
      <c r="F816" s="3897" t="s">
        <v>140</v>
      </c>
      <c r="G816" s="3897"/>
      <c r="H816" s="3897"/>
      <c r="I816" s="3910"/>
      <c r="J816" s="3896"/>
      <c r="K816" s="3896"/>
      <c r="L816" s="3899"/>
      <c r="M816" s="3647"/>
      <c r="N816" s="3911"/>
      <c r="O816" s="3911"/>
      <c r="P816" s="3912"/>
      <c r="Q816" s="3912"/>
      <c r="R816" s="3913"/>
      <c r="S816" s="23974"/>
      <c r="T816" s="23975" t="s">
        <v>734</v>
      </c>
      <c r="U816" s="23976"/>
      <c r="V816" s="23977"/>
      <c r="W816" s="23978"/>
      <c r="X816" s="23979"/>
      <c r="Y816" s="23980"/>
      <c r="Z816" s="23981"/>
      <c r="AA816" s="23982"/>
      <c r="AB816" s="23983"/>
      <c r="AC816" s="23984"/>
      <c r="AD816" s="23985"/>
      <c r="AE816" s="23986"/>
      <c r="AF816" s="23987"/>
      <c r="AG816" s="23988"/>
      <c r="AH816" s="23989"/>
      <c r="AI816" s="23990"/>
      <c r="AJ816" s="23991"/>
      <c r="AK816" s="23992"/>
      <c r="AL816" s="23993"/>
      <c r="AM816" s="23994"/>
      <c r="AN816" s="23995"/>
      <c r="AO816" s="23996"/>
      <c r="AP816" s="23997"/>
      <c r="AQ816" s="23998"/>
      <c r="AR816" s="23999"/>
      <c r="AS816" s="24000"/>
      <c r="AT816" s="24001"/>
      <c r="AU816" s="24002"/>
      <c r="AV816" s="24003"/>
      <c r="AW816" s="24004"/>
      <c r="AX816" s="24005"/>
      <c r="AY816" s="24006"/>
      <c r="AZ816" s="24007"/>
      <c r="BA816" s="24008"/>
      <c r="BB816" s="24009"/>
      <c r="BC816" s="24010"/>
      <c r="BD816" s="24011"/>
      <c r="BE816" s="24012"/>
      <c r="BF816" s="24013"/>
      <c r="BG816" s="24014"/>
      <c r="BH816" s="24015"/>
      <c r="BI816" s="24016"/>
      <c r="BJ816" s="24017"/>
      <c r="BK816" s="24018"/>
      <c r="BL816" s="24019"/>
      <c r="BM816" s="24020"/>
      <c r="BN816" s="24021"/>
      <c r="BO816" s="24022"/>
      <c r="BP816" s="24023"/>
      <c r="BQ816" s="24024"/>
      <c r="BR816" s="24025"/>
      <c r="BS816" s="24026"/>
      <c r="BT816" s="24027"/>
      <c r="BU816" s="24028"/>
      <c r="BV816" s="24029"/>
      <c r="BW816" s="24030"/>
      <c r="BX816" s="24031"/>
      <c r="BY816" s="24032"/>
      <c r="BZ816" s="24033"/>
      <c r="CA816" s="24034"/>
      <c r="CB816" s="24035"/>
      <c r="CC816" s="24036"/>
      <c r="CD816" s="24037"/>
      <c r="CE816" s="24038"/>
      <c r="CF816" s="24039"/>
      <c r="CG816" s="24040"/>
      <c r="CH816" s="24041"/>
      <c r="CI816" s="24042"/>
      <c r="CJ816" s="24043"/>
      <c r="CK816" s="24044"/>
      <c r="CL816" s="24045"/>
      <c r="CM816" s="24046"/>
      <c r="CN816" s="24047"/>
      <c r="CO816" s="24048"/>
      <c r="CP816" s="24049"/>
      <c r="CQ816" s="24050"/>
      <c r="CR816" s="24051"/>
      <c r="CS816" s="24052"/>
      <c r="CT816" s="24053"/>
      <c r="CU816" s="24054"/>
      <c r="CV816" s="24055"/>
      <c r="CW816" s="24056"/>
      <c r="CX816" s="24057"/>
      <c r="CY816" s="24058"/>
      <c r="CZ816" s="24059"/>
      <c r="DA816" s="24060"/>
      <c r="DB816" s="24061"/>
      <c r="DC816" s="24062"/>
      <c r="DD816" s="24063"/>
      <c r="DE816" s="24064"/>
      <c r="DF816" s="24065"/>
      <c r="DG816" s="24066"/>
      <c r="DH816" s="3656"/>
      <c r="DI816" s="3908"/>
      <c r="DJ816" s="3908" t="str">
        <f>IF(T816="","",T816)</f>
        <v>Добавить группу потребителей</v>
      </c>
      <c r="DK816" s="3908"/>
      <c r="DL816" s="3908"/>
    </row>
    <row s="24067" customFormat="1" customHeight="1" ht="14.25">
      <c r="A817" s="3896"/>
      <c r="B817" s="3896"/>
      <c r="C817" s="3896"/>
      <c r="D817" s="3896"/>
      <c r="E817" s="3897"/>
      <c r="F817" s="3897" t="s">
        <v>140</v>
      </c>
      <c r="G817" s="3897"/>
      <c r="H817" s="3898"/>
      <c r="I817" s="3896"/>
      <c r="J817" s="3896"/>
      <c r="K817" s="3896"/>
      <c r="L817" s="3899"/>
      <c r="M817" s="3900"/>
      <c r="N817" s="3900"/>
      <c r="O817" s="3647"/>
      <c r="P817" s="4114"/>
      <c r="Q817" s="4115"/>
      <c r="R817" s="4116"/>
      <c r="S817" s="24068"/>
      <c r="T817" s="24069" t="s">
        <v>735</v>
      </c>
      <c r="U817" s="24070"/>
      <c r="V817" s="24071"/>
      <c r="W817" s="24072"/>
      <c r="X817" s="24073"/>
      <c r="Y817" s="24074"/>
      <c r="Z817" s="24075"/>
      <c r="AA817" s="24076"/>
      <c r="AB817" s="24077"/>
      <c r="AC817" s="24078"/>
      <c r="AD817" s="24079"/>
      <c r="AE817" s="24080"/>
      <c r="AF817" s="24081"/>
      <c r="AG817" s="24082"/>
      <c r="AH817" s="24083"/>
      <c r="AI817" s="24084"/>
      <c r="AJ817" s="24085"/>
      <c r="AK817" s="24086"/>
      <c r="AL817" s="24087"/>
      <c r="AM817" s="24088"/>
      <c r="AN817" s="24089"/>
      <c r="AO817" s="24090"/>
      <c r="AP817" s="24091"/>
      <c r="AQ817" s="24092"/>
      <c r="AR817" s="24093"/>
      <c r="AS817" s="24094"/>
      <c r="AT817" s="24095"/>
      <c r="AU817" s="24096"/>
      <c r="AV817" s="24097"/>
      <c r="AW817" s="24098"/>
      <c r="AX817" s="24099"/>
      <c r="AY817" s="24100"/>
      <c r="AZ817" s="24101"/>
      <c r="BA817" s="24102"/>
      <c r="BB817" s="24103"/>
      <c r="BC817" s="24104"/>
      <c r="BD817" s="24105"/>
      <c r="BE817" s="24106"/>
      <c r="BF817" s="24107"/>
      <c r="BG817" s="24108"/>
      <c r="BH817" s="24109"/>
      <c r="BI817" s="24110"/>
      <c r="BJ817" s="24111"/>
      <c r="BK817" s="24112"/>
      <c r="BL817" s="24113"/>
      <c r="BM817" s="24114"/>
      <c r="BN817" s="24115"/>
      <c r="BO817" s="24116"/>
      <c r="BP817" s="24117"/>
      <c r="BQ817" s="24118"/>
      <c r="BR817" s="24119"/>
      <c r="BS817" s="24120"/>
      <c r="BT817" s="24121"/>
      <c r="BU817" s="24122"/>
      <c r="BV817" s="24123"/>
      <c r="BW817" s="24124"/>
      <c r="BX817" s="24125"/>
      <c r="BY817" s="24126"/>
      <c r="BZ817" s="24127"/>
      <c r="CA817" s="24128"/>
      <c r="CB817" s="24129"/>
      <c r="CC817" s="24130"/>
      <c r="CD817" s="24131"/>
      <c r="CE817" s="24132"/>
      <c r="CF817" s="24133"/>
      <c r="CG817" s="24134"/>
      <c r="CH817" s="24135"/>
      <c r="CI817" s="24136"/>
      <c r="CJ817" s="24137"/>
      <c r="CK817" s="24138"/>
      <c r="CL817" s="24139"/>
      <c r="CM817" s="24140"/>
      <c r="CN817" s="24141"/>
      <c r="CO817" s="24142"/>
      <c r="CP817" s="24143"/>
      <c r="CQ817" s="24144"/>
      <c r="CR817" s="24145"/>
      <c r="CS817" s="24146"/>
      <c r="CT817" s="24147"/>
      <c r="CU817" s="24148"/>
      <c r="CV817" s="24149"/>
      <c r="CW817" s="24150"/>
      <c r="CX817" s="24151"/>
      <c r="CY817" s="24152"/>
      <c r="CZ817" s="24153"/>
      <c r="DA817" s="24154"/>
      <c r="DB817" s="24155"/>
      <c r="DC817" s="24156"/>
      <c r="DD817" s="24157"/>
      <c r="DE817" s="24158"/>
      <c r="DF817" s="24159"/>
      <c r="DG817" s="24160"/>
      <c r="DH817" s="3656"/>
      <c r="DI817" s="3908"/>
      <c r="DJ817" s="3908" t="str">
        <f>IF(T817="","",T817)</f>
        <v>Добавить схему подключения</v>
      </c>
      <c r="DK817" s="3908"/>
      <c r="DL817" s="3908"/>
    </row>
    <row s="24161" customFormat="1" customHeight="1" ht="21">
      <c r="A818" s="3896"/>
      <c r="B818" s="3896"/>
      <c r="C818" s="3896"/>
      <c r="D818" s="3896" t="s">
        <v>451</v>
      </c>
      <c r="E818" s="3897"/>
      <c r="F818" s="3897"/>
      <c r="G818" s="3897"/>
      <c r="H818" s="3898" t="s">
        <v>102</v>
      </c>
      <c r="I818" s="3896"/>
      <c r="J818" s="3896"/>
      <c r="K818" s="3896"/>
      <c r="L818" s="3899"/>
      <c r="M818" s="3900"/>
      <c r="N818" s="3900"/>
      <c r="O818" s="3900"/>
      <c r="P818" s="3901"/>
      <c r="Q818" s="3902"/>
      <c r="R818" s="3903"/>
      <c r="S818" s="3904" t="str">
        <f>INDEX(PT_DIFFERENTIATION_NUM_IST_TE,MATCH(D818,PT_DIFFERENTIATION_IST_TE_ID,0))</f>
        <v>3.11.1.2</v>
      </c>
      <c r="T818" s="3905" t="s">
        <v>723</v>
      </c>
      <c r="U818" s="3906"/>
      <c r="V818" s="3414"/>
      <c r="W818" s="3415"/>
      <c r="X818" s="3415"/>
      <c r="Y818" s="3415"/>
      <c r="Z818" s="3415"/>
      <c r="AA818" s="3415"/>
      <c r="AB818" s="3415"/>
      <c r="AC818" s="3416"/>
      <c r="AD818" s="3414" t="str">
        <f>INDEX(PT_DIFFERENTIATION_IST_TE,MATCH(D818,PT_DIFFERENTIATION_IST_TE_ID,0))</f>
        <v>потребители, присоединенные к тепловым сетям МУП "Водоканал- Ревда"</v>
      </c>
      <c r="AE818" s="3415"/>
      <c r="AF818" s="3415"/>
      <c r="AG818" s="3415"/>
      <c r="AH818" s="3415"/>
      <c r="AI818" s="3415"/>
      <c r="AJ818" s="3415"/>
      <c r="AK818" s="3415"/>
      <c r="AL818" s="3414"/>
      <c r="AM818" s="3415"/>
      <c r="AN818" s="3415"/>
      <c r="AO818" s="3415"/>
      <c r="AP818" s="3415"/>
      <c r="AQ818" s="3415"/>
      <c r="AR818" s="3415"/>
      <c r="AS818" s="3416"/>
      <c r="AT818" s="3414"/>
      <c r="AU818" s="3415"/>
      <c r="AV818" s="3415"/>
      <c r="AW818" s="3415"/>
      <c r="AX818" s="3415"/>
      <c r="AY818" s="3415"/>
      <c r="AZ818" s="3415"/>
      <c r="BA818" s="3416"/>
      <c r="BB818" s="3414"/>
      <c r="BC818" s="3415"/>
      <c r="BD818" s="3415"/>
      <c r="BE818" s="3415"/>
      <c r="BF818" s="3415"/>
      <c r="BG818" s="3415"/>
      <c r="BH818" s="3415"/>
      <c r="BI818" s="3416"/>
      <c r="BJ818" s="3414"/>
      <c r="BK818" s="3415"/>
      <c r="BL818" s="3415"/>
      <c r="BM818" s="3415"/>
      <c r="BN818" s="3415"/>
      <c r="BO818" s="3415"/>
      <c r="BP818" s="3415"/>
      <c r="BQ818" s="3416"/>
      <c r="BR818" s="3414"/>
      <c r="BS818" s="3415"/>
      <c r="BT818" s="3415"/>
      <c r="BU818" s="3415"/>
      <c r="BV818" s="3415"/>
      <c r="BW818" s="3415"/>
      <c r="BX818" s="3415"/>
      <c r="BY818" s="3416"/>
      <c r="BZ818" s="3414"/>
      <c r="CA818" s="3415"/>
      <c r="CB818" s="3415"/>
      <c r="CC818" s="3415"/>
      <c r="CD818" s="3415"/>
      <c r="CE818" s="3415"/>
      <c r="CF818" s="3415"/>
      <c r="CG818" s="3416"/>
      <c r="CH818" s="3414"/>
      <c r="CI818" s="3415"/>
      <c r="CJ818" s="3415"/>
      <c r="CK818" s="3415"/>
      <c r="CL818" s="3415"/>
      <c r="CM818" s="3415"/>
      <c r="CN818" s="3415"/>
      <c r="CO818" s="3416"/>
      <c r="CP818" s="3414"/>
      <c r="CQ818" s="3415"/>
      <c r="CR818" s="3415"/>
      <c r="CS818" s="3415"/>
      <c r="CT818" s="3415"/>
      <c r="CU818" s="3415"/>
      <c r="CV818" s="3415"/>
      <c r="CW818" s="3416"/>
      <c r="CX818" s="3414"/>
      <c r="CY818" s="3415"/>
      <c r="CZ818" s="3415"/>
      <c r="DA818" s="3415"/>
      <c r="DB818" s="3415"/>
      <c r="DC818" s="3415"/>
      <c r="DD818" s="3415"/>
      <c r="DE818" s="3416"/>
      <c r="DF818" s="3416"/>
      <c r="DG818" s="3907" t="s">
        <v>724</v>
      </c>
      <c r="DH818" s="3656"/>
      <c r="DI818" s="3908"/>
      <c r="DJ818" s="3908" t="str">
        <f>IF(T818="","",T818)</f>
        <v>Источник тепловой энергии  </v>
      </c>
      <c r="DK818" s="3908"/>
      <c r="DL818" s="3908"/>
    </row>
    <row s="24162" customFormat="1" customHeight="1" ht="47.25">
      <c r="A819" s="3896"/>
      <c r="B819" s="3896"/>
      <c r="C819" s="3896"/>
      <c r="D819" s="3896"/>
      <c r="E819" s="3897"/>
      <c r="F819" s="3897"/>
      <c r="G819" s="3897"/>
      <c r="H819" s="3897">
        <v>1</v>
      </c>
      <c r="I819" s="3910" t="str">
        <f>S818&amp;".1"</f>
        <v>3.11.1.2.1</v>
      </c>
      <c r="J819" s="3896"/>
      <c r="K819" s="3896"/>
      <c r="L819" s="3899" t="s">
        <v>725</v>
      </c>
      <c r="M819" s="3647"/>
      <c r="N819" s="3911"/>
      <c r="O819" s="3911"/>
      <c r="P819" s="3912">
        <v>1</v>
      </c>
      <c r="Q819" s="3912"/>
      <c r="R819" s="3913"/>
      <c r="S819" s="3904" t="str">
        <f>$I819</f>
        <v>3.11.1.2.1</v>
      </c>
      <c r="T819" s="3914" t="s">
        <v>726</v>
      </c>
      <c r="U819" s="3906"/>
      <c r="V819" s="3419"/>
      <c r="W819" s="3420"/>
      <c r="X819" s="3420"/>
      <c r="Y819" s="3420"/>
      <c r="Z819" s="3420"/>
      <c r="AA819" s="3420"/>
      <c r="AB819" s="3420"/>
      <c r="AC819" s="3421"/>
      <c r="AD819" s="3419" t="s">
        <v>768</v>
      </c>
      <c r="AE819" s="3420"/>
      <c r="AF819" s="3420"/>
      <c r="AG819" s="3420"/>
      <c r="AH819" s="3420"/>
      <c r="AI819" s="3420"/>
      <c r="AJ819" s="3420"/>
      <c r="AK819" s="3420"/>
      <c r="AL819" s="3419"/>
      <c r="AM819" s="3420"/>
      <c r="AN819" s="3420"/>
      <c r="AO819" s="3420"/>
      <c r="AP819" s="3420"/>
      <c r="AQ819" s="3420"/>
      <c r="AR819" s="3420"/>
      <c r="AS819" s="3421"/>
      <c r="AT819" s="3419"/>
      <c r="AU819" s="3420"/>
      <c r="AV819" s="3420"/>
      <c r="AW819" s="3420"/>
      <c r="AX819" s="3420"/>
      <c r="AY819" s="3420"/>
      <c r="AZ819" s="3420"/>
      <c r="BA819" s="3421"/>
      <c r="BB819" s="3419"/>
      <c r="BC819" s="3420"/>
      <c r="BD819" s="3420"/>
      <c r="BE819" s="3420"/>
      <c r="BF819" s="3420"/>
      <c r="BG819" s="3420"/>
      <c r="BH819" s="3420"/>
      <c r="BI819" s="3421"/>
      <c r="BJ819" s="3419"/>
      <c r="BK819" s="3420"/>
      <c r="BL819" s="3420"/>
      <c r="BM819" s="3420"/>
      <c r="BN819" s="3420"/>
      <c r="BO819" s="3420"/>
      <c r="BP819" s="3420"/>
      <c r="BQ819" s="3421"/>
      <c r="BR819" s="3419"/>
      <c r="BS819" s="3420"/>
      <c r="BT819" s="3420"/>
      <c r="BU819" s="3420"/>
      <c r="BV819" s="3420"/>
      <c r="BW819" s="3420"/>
      <c r="BX819" s="3420"/>
      <c r="BY819" s="3421"/>
      <c r="BZ819" s="3419"/>
      <c r="CA819" s="3420"/>
      <c r="CB819" s="3420"/>
      <c r="CC819" s="3420"/>
      <c r="CD819" s="3420"/>
      <c r="CE819" s="3420"/>
      <c r="CF819" s="3420"/>
      <c r="CG819" s="3421"/>
      <c r="CH819" s="3419"/>
      <c r="CI819" s="3420"/>
      <c r="CJ819" s="3420"/>
      <c r="CK819" s="3420"/>
      <c r="CL819" s="3420"/>
      <c r="CM819" s="3420"/>
      <c r="CN819" s="3420"/>
      <c r="CO819" s="3421"/>
      <c r="CP819" s="3419"/>
      <c r="CQ819" s="3420"/>
      <c r="CR819" s="3420"/>
      <c r="CS819" s="3420"/>
      <c r="CT819" s="3420"/>
      <c r="CU819" s="3420"/>
      <c r="CV819" s="3420"/>
      <c r="CW819" s="3421"/>
      <c r="CX819" s="3419"/>
      <c r="CY819" s="3420"/>
      <c r="CZ819" s="3420"/>
      <c r="DA819" s="3420"/>
      <c r="DB819" s="3420"/>
      <c r="DC819" s="3420"/>
      <c r="DD819" s="3420"/>
      <c r="DE819" s="3421"/>
      <c r="DF819" s="3421"/>
      <c r="DG819" s="3907" t="s">
        <v>727</v>
      </c>
      <c r="DH819" s="3656"/>
      <c r="DI819" s="3908"/>
      <c r="DJ819" s="3908" t="str">
        <f>IF(T819="","",T819)</f>
        <v>Схема подключения теплопотребляющей установки к коллектору источника тепловой энергии</v>
      </c>
      <c r="DK819" s="3908"/>
      <c r="DL819" s="3908"/>
    </row>
    <row s="24163" customFormat="1" customHeight="1" ht="21">
      <c r="A820" s="3896"/>
      <c r="B820" s="3896"/>
      <c r="C820" s="3896"/>
      <c r="D820" s="3896"/>
      <c r="E820" s="3897"/>
      <c r="F820" s="3897"/>
      <c r="G820" s="3897"/>
      <c r="H820" s="3897">
        <v>1</v>
      </c>
      <c r="I820" s="3916"/>
      <c r="J820" s="3910" t="str">
        <f>I819&amp;".1"</f>
        <v>3.11.1.2.1.1</v>
      </c>
      <c r="K820" s="3896"/>
      <c r="L820" s="3899" t="s">
        <v>728</v>
      </c>
      <c r="M820" s="3647"/>
      <c r="N820" s="3647"/>
      <c r="O820" s="3911"/>
      <c r="P820" s="3912"/>
      <c r="Q820" s="3912">
        <v>1</v>
      </c>
      <c r="R820" s="3917"/>
      <c r="S820" s="3904" t="str">
        <f>$J820</f>
        <v>3.11.1.2.1.1</v>
      </c>
      <c r="T820" s="3918" t="s">
        <v>729</v>
      </c>
      <c r="U820" s="3906"/>
      <c r="V820" s="3419"/>
      <c r="W820" s="3420"/>
      <c r="X820" s="3420"/>
      <c r="Y820" s="3420"/>
      <c r="Z820" s="3420"/>
      <c r="AA820" s="3420"/>
      <c r="AB820" s="3420"/>
      <c r="AC820" s="3421"/>
      <c r="AD820" s="3419" t="s">
        <v>769</v>
      </c>
      <c r="AE820" s="3420"/>
      <c r="AF820" s="3420"/>
      <c r="AG820" s="3420"/>
      <c r="AH820" s="3420"/>
      <c r="AI820" s="3420"/>
      <c r="AJ820" s="3420"/>
      <c r="AK820" s="3420"/>
      <c r="AL820" s="3419"/>
      <c r="AM820" s="3420"/>
      <c r="AN820" s="3420"/>
      <c r="AO820" s="3420"/>
      <c r="AP820" s="3420"/>
      <c r="AQ820" s="3420"/>
      <c r="AR820" s="3420"/>
      <c r="AS820" s="3421"/>
      <c r="AT820" s="3419"/>
      <c r="AU820" s="3420"/>
      <c r="AV820" s="3420"/>
      <c r="AW820" s="3420"/>
      <c r="AX820" s="3420"/>
      <c r="AY820" s="3420"/>
      <c r="AZ820" s="3420"/>
      <c r="BA820" s="3421"/>
      <c r="BB820" s="3419"/>
      <c r="BC820" s="3420"/>
      <c r="BD820" s="3420"/>
      <c r="BE820" s="3420"/>
      <c r="BF820" s="3420"/>
      <c r="BG820" s="3420"/>
      <c r="BH820" s="3420"/>
      <c r="BI820" s="3421"/>
      <c r="BJ820" s="3419"/>
      <c r="BK820" s="3420"/>
      <c r="BL820" s="3420"/>
      <c r="BM820" s="3420"/>
      <c r="BN820" s="3420"/>
      <c r="BO820" s="3420"/>
      <c r="BP820" s="3420"/>
      <c r="BQ820" s="3421"/>
      <c r="BR820" s="3419"/>
      <c r="BS820" s="3420"/>
      <c r="BT820" s="3420"/>
      <c r="BU820" s="3420"/>
      <c r="BV820" s="3420"/>
      <c r="BW820" s="3420"/>
      <c r="BX820" s="3420"/>
      <c r="BY820" s="3421"/>
      <c r="BZ820" s="3419"/>
      <c r="CA820" s="3420"/>
      <c r="CB820" s="3420"/>
      <c r="CC820" s="3420"/>
      <c r="CD820" s="3420"/>
      <c r="CE820" s="3420"/>
      <c r="CF820" s="3420"/>
      <c r="CG820" s="3421"/>
      <c r="CH820" s="3419"/>
      <c r="CI820" s="3420"/>
      <c r="CJ820" s="3420"/>
      <c r="CK820" s="3420"/>
      <c r="CL820" s="3420"/>
      <c r="CM820" s="3420"/>
      <c r="CN820" s="3420"/>
      <c r="CO820" s="3421"/>
      <c r="CP820" s="3419"/>
      <c r="CQ820" s="3420"/>
      <c r="CR820" s="3420"/>
      <c r="CS820" s="3420"/>
      <c r="CT820" s="3420"/>
      <c r="CU820" s="3420"/>
      <c r="CV820" s="3420"/>
      <c r="CW820" s="3421"/>
      <c r="CX820" s="3419"/>
      <c r="CY820" s="3420"/>
      <c r="CZ820" s="3420"/>
      <c r="DA820" s="3420"/>
      <c r="DB820" s="3420"/>
      <c r="DC820" s="3420"/>
      <c r="DD820" s="3420"/>
      <c r="DE820" s="3421"/>
      <c r="DF820" s="3421"/>
      <c r="DG820" s="3907" t="s">
        <v>730</v>
      </c>
      <c r="DH820" s="3656"/>
      <c r="DI820" s="3908"/>
      <c r="DJ820" s="3908" t="str">
        <f>IF(T820="","",T820)</f>
        <v>Группа потребителей</v>
      </c>
      <c r="DK820" s="3908"/>
      <c r="DL820" s="3908"/>
    </row>
    <row s="24164" customFormat="1" customHeight="1" ht="21">
      <c r="A821" s="3896"/>
      <c r="B821" s="3896"/>
      <c r="C821" s="3896"/>
      <c r="D821" s="3896"/>
      <c r="E821" s="3897"/>
      <c r="F821" s="3897"/>
      <c r="G821" s="3897"/>
      <c r="H821" s="3897">
        <v>1</v>
      </c>
      <c r="I821" s="3916"/>
      <c r="J821" s="3916"/>
      <c r="K821" s="3910" t="str">
        <f>J820&amp;".1"</f>
        <v>3.11.1.2.1.1.1</v>
      </c>
      <c r="L821" s="3899" t="s">
        <v>731</v>
      </c>
      <c r="M821" s="3647"/>
      <c r="N821" s="3647"/>
      <c r="O821" s="3647"/>
      <c r="P821" s="3912"/>
      <c r="Q821" s="3912"/>
      <c r="R821" s="3917">
        <v>1</v>
      </c>
      <c r="S821" s="3904" t="str">
        <f>$K821</f>
        <v>3.11.1.2.1.1.1</v>
      </c>
      <c r="T821" s="3920" t="s">
        <v>770</v>
      </c>
      <c r="U821" s="3906"/>
      <c r="V821" s="3422"/>
      <c r="W821" s="3423"/>
      <c r="X821" s="3422"/>
      <c r="Y821" s="3424"/>
      <c r="Z821" s="3425"/>
      <c r="AA821" s="2871" t="s">
        <v>61</v>
      </c>
      <c r="AB821" s="3425"/>
      <c r="AC821" s="2871" t="s">
        <v>61</v>
      </c>
      <c r="AD821" s="3422">
        <v>3572.48</v>
      </c>
      <c r="AE821" s="3423"/>
      <c r="AF821" s="3422"/>
      <c r="AG821" s="3424"/>
      <c r="AH821" s="3425">
        <v>45292</v>
      </c>
      <c r="AI821" s="2871" t="s">
        <v>61</v>
      </c>
      <c r="AJ821" s="3425">
        <v>45473</v>
      </c>
      <c r="AK821" s="2871" t="s">
        <v>61</v>
      </c>
      <c r="AL821" s="3422">
        <v>8268.94</v>
      </c>
      <c r="AM821" s="3423"/>
      <c r="AN821" s="3422"/>
      <c r="AO821" s="3424"/>
      <c r="AP821" s="3425">
        <v>45474</v>
      </c>
      <c r="AQ821" s="2871" t="s">
        <v>61</v>
      </c>
      <c r="AR821" s="3425">
        <v>45657</v>
      </c>
      <c r="AS821" s="2871" t="s">
        <v>61</v>
      </c>
      <c r="AT821" s="3422">
        <v>5735.4</v>
      </c>
      <c r="AU821" s="3423"/>
      <c r="AV821" s="3422"/>
      <c r="AW821" s="3424"/>
      <c r="AX821" s="3425">
        <v>45658</v>
      </c>
      <c r="AY821" s="2871" t="s">
        <v>61</v>
      </c>
      <c r="AZ821" s="3425">
        <v>45838</v>
      </c>
      <c r="BA821" s="2871" t="s">
        <v>61</v>
      </c>
      <c r="BB821" s="3422">
        <v>5735.4</v>
      </c>
      <c r="BC821" s="3423"/>
      <c r="BD821" s="3422"/>
      <c r="BE821" s="3424"/>
      <c r="BF821" s="3425">
        <v>45839</v>
      </c>
      <c r="BG821" s="2871" t="s">
        <v>61</v>
      </c>
      <c r="BH821" s="3425">
        <v>46022</v>
      </c>
      <c r="BI821" s="2871" t="s">
        <v>61</v>
      </c>
      <c r="BJ821" s="3422">
        <v>5735.4</v>
      </c>
      <c r="BK821" s="3423"/>
      <c r="BL821" s="3422"/>
      <c r="BM821" s="3424"/>
      <c r="BN821" s="3425">
        <v>46023</v>
      </c>
      <c r="BO821" s="2871" t="s">
        <v>61</v>
      </c>
      <c r="BP821" s="3425">
        <v>46203</v>
      </c>
      <c r="BQ821" s="2871" t="s">
        <v>61</v>
      </c>
      <c r="BR821" s="3422">
        <v>5999.41</v>
      </c>
      <c r="BS821" s="3423"/>
      <c r="BT821" s="3422"/>
      <c r="BU821" s="3424"/>
      <c r="BV821" s="3425">
        <v>46204</v>
      </c>
      <c r="BW821" s="2871" t="s">
        <v>61</v>
      </c>
      <c r="BX821" s="3425">
        <v>46387</v>
      </c>
      <c r="BY821" s="2871" t="s">
        <v>61</v>
      </c>
      <c r="BZ821" s="3422">
        <v>5999.41</v>
      </c>
      <c r="CA821" s="3423"/>
      <c r="CB821" s="3422"/>
      <c r="CC821" s="3424"/>
      <c r="CD821" s="3425">
        <v>46388</v>
      </c>
      <c r="CE821" s="2871" t="s">
        <v>61</v>
      </c>
      <c r="CF821" s="3425">
        <v>46568</v>
      </c>
      <c r="CG821" s="2871" t="s">
        <v>61</v>
      </c>
      <c r="CH821" s="3422">
        <v>6004.88</v>
      </c>
      <c r="CI821" s="3423"/>
      <c r="CJ821" s="3422"/>
      <c r="CK821" s="3424"/>
      <c r="CL821" s="3425">
        <v>46569</v>
      </c>
      <c r="CM821" s="2871" t="s">
        <v>61</v>
      </c>
      <c r="CN821" s="3425">
        <v>46752</v>
      </c>
      <c r="CO821" s="2871" t="s">
        <v>61</v>
      </c>
      <c r="CP821" s="3422">
        <v>6004.88</v>
      </c>
      <c r="CQ821" s="3423"/>
      <c r="CR821" s="3422"/>
      <c r="CS821" s="3424"/>
      <c r="CT821" s="3425">
        <v>46753</v>
      </c>
      <c r="CU821" s="2871" t="s">
        <v>61</v>
      </c>
      <c r="CV821" s="3425">
        <v>46934</v>
      </c>
      <c r="CW821" s="2871" t="s">
        <v>61</v>
      </c>
      <c r="CX821" s="3422">
        <v>6302.98</v>
      </c>
      <c r="CY821" s="3423"/>
      <c r="CZ821" s="3422"/>
      <c r="DA821" s="3424"/>
      <c r="DB821" s="3425">
        <v>46935</v>
      </c>
      <c r="DC821" s="2871" t="s">
        <v>61</v>
      </c>
      <c r="DD821" s="3425">
        <v>47118</v>
      </c>
      <c r="DE821" s="2871" t="s">
        <v>61</v>
      </c>
      <c r="DF821" s="3423"/>
      <c r="DG821" s="3921" t="s">
        <v>732</v>
      </c>
      <c r="DH821" s="3656">
        <f>STRCHECKDATE(V822:DF822)</f>
      </c>
      <c r="DI821" s="3908"/>
      <c r="DJ821" s="3908" t="str">
        <f>IF(T821="","",T821)</f>
        <v>вода</v>
      </c>
      <c r="DK821" s="3908"/>
      <c r="DL821" s="3908"/>
    </row>
    <row s="24165" customFormat="1" customHeight="1" ht="0.75">
      <c r="A822" s="3896"/>
      <c r="B822" s="3896"/>
      <c r="C822" s="3896"/>
      <c r="D822" s="3896"/>
      <c r="E822" s="3897"/>
      <c r="F822" s="3897"/>
      <c r="G822" s="3897"/>
      <c r="H822" s="3897">
        <v>1</v>
      </c>
      <c r="I822" s="3916"/>
      <c r="J822" s="3916"/>
      <c r="K822" s="3910"/>
      <c r="L822" s="3899"/>
      <c r="M822" s="3647"/>
      <c r="N822" s="3647"/>
      <c r="O822" s="3647"/>
      <c r="P822" s="3912"/>
      <c r="Q822" s="3912"/>
      <c r="R822" s="3917"/>
      <c r="S822" s="3923"/>
      <c r="T822" s="3906"/>
      <c r="U822" s="3906"/>
      <c r="V822" s="3423"/>
      <c r="W822" s="3423"/>
      <c r="X822" s="3423"/>
      <c r="Y822" s="3427" t="str">
        <f>Z821&amp;"-"&amp;AB821</f>
        <v>-</v>
      </c>
      <c r="Z822" s="3428"/>
      <c r="AA822" s="2871"/>
      <c r="AB822" s="3428"/>
      <c r="AC822" s="2871"/>
      <c r="AD822" s="3423"/>
      <c r="AE822" s="3423"/>
      <c r="AF822" s="3423"/>
      <c r="AG822" s="3427" t="str">
        <f>AH821&amp;"-"&amp;AJ821</f>
        <v>45292-45473</v>
      </c>
      <c r="AH822" s="3428"/>
      <c r="AI822" s="2871"/>
      <c r="AJ822" s="3428"/>
      <c r="AK822" s="2871"/>
      <c r="AL822" s="3423"/>
      <c r="AM822" s="3423"/>
      <c r="AN822" s="3423"/>
      <c r="AO822" s="3427" t="str">
        <f>AP821&amp;"-"&amp;AR821</f>
        <v>45474-45657</v>
      </c>
      <c r="AP822" s="3428"/>
      <c r="AQ822" s="2871"/>
      <c r="AR822" s="3428"/>
      <c r="AS822" s="2871"/>
      <c r="AT822" s="3423"/>
      <c r="AU822" s="3423"/>
      <c r="AV822" s="3423"/>
      <c r="AW822" s="3427" t="str">
        <f>AX821&amp;"-"&amp;AZ821</f>
        <v>45658-45838</v>
      </c>
      <c r="AX822" s="3428"/>
      <c r="AY822" s="2871"/>
      <c r="AZ822" s="3428"/>
      <c r="BA822" s="2871"/>
      <c r="BB822" s="3423"/>
      <c r="BC822" s="3423"/>
      <c r="BD822" s="3423"/>
      <c r="BE822" s="3427" t="str">
        <f>BF821&amp;"-"&amp;BH821</f>
        <v>45839-46022</v>
      </c>
      <c r="BF822" s="3428"/>
      <c r="BG822" s="2871"/>
      <c r="BH822" s="3428"/>
      <c r="BI822" s="2871"/>
      <c r="BJ822" s="3423"/>
      <c r="BK822" s="3423"/>
      <c r="BL822" s="3423"/>
      <c r="BM822" s="3427" t="str">
        <f>BN821&amp;"-"&amp;BP821</f>
        <v>46023-46203</v>
      </c>
      <c r="BN822" s="3428"/>
      <c r="BO822" s="2871"/>
      <c r="BP822" s="3428"/>
      <c r="BQ822" s="2871"/>
      <c r="BR822" s="3423"/>
      <c r="BS822" s="3423"/>
      <c r="BT822" s="3423"/>
      <c r="BU822" s="3427" t="str">
        <f>BV821&amp;"-"&amp;BX821</f>
        <v>46204-46387</v>
      </c>
      <c r="BV822" s="3428"/>
      <c r="BW822" s="2871"/>
      <c r="BX822" s="3428"/>
      <c r="BY822" s="2871"/>
      <c r="BZ822" s="3423"/>
      <c r="CA822" s="3423"/>
      <c r="CB822" s="3423"/>
      <c r="CC822" s="3427" t="str">
        <f>CD821&amp;"-"&amp;CF821</f>
        <v>46388-46568</v>
      </c>
      <c r="CD822" s="3428"/>
      <c r="CE822" s="2871"/>
      <c r="CF822" s="3428"/>
      <c r="CG822" s="2871"/>
      <c r="CH822" s="3423"/>
      <c r="CI822" s="3423"/>
      <c r="CJ822" s="3423"/>
      <c r="CK822" s="3427" t="str">
        <f>CL821&amp;"-"&amp;CN821</f>
        <v>46569-46752</v>
      </c>
      <c r="CL822" s="3428"/>
      <c r="CM822" s="2871"/>
      <c r="CN822" s="3428"/>
      <c r="CO822" s="2871"/>
      <c r="CP822" s="3423"/>
      <c r="CQ822" s="3423"/>
      <c r="CR822" s="3423"/>
      <c r="CS822" s="3427" t="str">
        <f>CT821&amp;"-"&amp;CV821</f>
        <v>46753-46934</v>
      </c>
      <c r="CT822" s="3428"/>
      <c r="CU822" s="2871"/>
      <c r="CV822" s="3428"/>
      <c r="CW822" s="2871"/>
      <c r="CX822" s="3423"/>
      <c r="CY822" s="3423"/>
      <c r="CZ822" s="3423"/>
      <c r="DA822" s="3427" t="str">
        <f>DB821&amp;"-"&amp;DD821</f>
        <v>46935-47118</v>
      </c>
      <c r="DB822" s="3428"/>
      <c r="DC822" s="2871"/>
      <c r="DD822" s="3428"/>
      <c r="DE822" s="2871"/>
      <c r="DF822" s="3423"/>
      <c r="DG822" s="3924"/>
      <c r="DH822" s="3656"/>
      <c r="DI822" s="3908"/>
      <c r="DJ822" s="3908" t="str">
        <f>IF(T822="","",T822)</f>
        <v/>
      </c>
      <c r="DK822" s="3908"/>
      <c r="DL822" s="3908"/>
    </row>
    <row s="24166" customFormat="1" customHeight="1" ht="15">
      <c r="A823" s="3896"/>
      <c r="B823" s="3896"/>
      <c r="C823" s="3896"/>
      <c r="D823" s="3896"/>
      <c r="E823" s="3897"/>
      <c r="F823" s="3897"/>
      <c r="G823" s="3897"/>
      <c r="H823" s="3897">
        <v>1</v>
      </c>
      <c r="I823" s="3916"/>
      <c r="J823" s="3910"/>
      <c r="K823" s="3896"/>
      <c r="L823" s="3899"/>
      <c r="M823" s="3647"/>
      <c r="N823" s="3647"/>
      <c r="O823" s="3911"/>
      <c r="P823" s="3912"/>
      <c r="Q823" s="3912"/>
      <c r="R823" s="3913"/>
      <c r="S823" s="24167"/>
      <c r="T823" s="24168" t="s">
        <v>733</v>
      </c>
      <c r="U823" s="24169"/>
      <c r="V823" s="24170"/>
      <c r="W823" s="24171"/>
      <c r="X823" s="24172"/>
      <c r="Y823" s="24173"/>
      <c r="Z823" s="24174"/>
      <c r="AA823" s="24175"/>
      <c r="AB823" s="24176"/>
      <c r="AC823" s="24177"/>
      <c r="AD823" s="24178"/>
      <c r="AE823" s="24179"/>
      <c r="AF823" s="24180"/>
      <c r="AG823" s="24181"/>
      <c r="AH823" s="24182"/>
      <c r="AI823" s="24183"/>
      <c r="AJ823" s="24184"/>
      <c r="AK823" s="24185"/>
      <c r="AL823" s="24186"/>
      <c r="AM823" s="24187"/>
      <c r="AN823" s="24188"/>
      <c r="AO823" s="24189"/>
      <c r="AP823" s="24190"/>
      <c r="AQ823" s="24191"/>
      <c r="AR823" s="24192"/>
      <c r="AS823" s="24193"/>
      <c r="AT823" s="24194"/>
      <c r="AU823" s="24195"/>
      <c r="AV823" s="24196"/>
      <c r="AW823" s="24197"/>
      <c r="AX823" s="24198"/>
      <c r="AY823" s="24199"/>
      <c r="AZ823" s="24200"/>
      <c r="BA823" s="24201"/>
      <c r="BB823" s="24202"/>
      <c r="BC823" s="24203"/>
      <c r="BD823" s="24204"/>
      <c r="BE823" s="24205"/>
      <c r="BF823" s="24206"/>
      <c r="BG823" s="24207"/>
      <c r="BH823" s="24208"/>
      <c r="BI823" s="24209"/>
      <c r="BJ823" s="24210"/>
      <c r="BK823" s="24211"/>
      <c r="BL823" s="24212"/>
      <c r="BM823" s="24213"/>
      <c r="BN823" s="24214"/>
      <c r="BO823" s="24215"/>
      <c r="BP823" s="24216"/>
      <c r="BQ823" s="24217"/>
      <c r="BR823" s="24218"/>
      <c r="BS823" s="24219"/>
      <c r="BT823" s="24220"/>
      <c r="BU823" s="24221"/>
      <c r="BV823" s="24222"/>
      <c r="BW823" s="24223"/>
      <c r="BX823" s="24224"/>
      <c r="BY823" s="24225"/>
      <c r="BZ823" s="24226"/>
      <c r="CA823" s="24227"/>
      <c r="CB823" s="24228"/>
      <c r="CC823" s="24229"/>
      <c r="CD823" s="24230"/>
      <c r="CE823" s="24231"/>
      <c r="CF823" s="24232"/>
      <c r="CG823" s="24233"/>
      <c r="CH823" s="24234"/>
      <c r="CI823" s="24235"/>
      <c r="CJ823" s="24236"/>
      <c r="CK823" s="24237"/>
      <c r="CL823" s="24238"/>
      <c r="CM823" s="24239"/>
      <c r="CN823" s="24240"/>
      <c r="CO823" s="24241"/>
      <c r="CP823" s="24242"/>
      <c r="CQ823" s="24243"/>
      <c r="CR823" s="24244"/>
      <c r="CS823" s="24245"/>
      <c r="CT823" s="24246"/>
      <c r="CU823" s="24247"/>
      <c r="CV823" s="24248"/>
      <c r="CW823" s="24249"/>
      <c r="CX823" s="24250"/>
      <c r="CY823" s="24251"/>
      <c r="CZ823" s="24252"/>
      <c r="DA823" s="24253"/>
      <c r="DB823" s="24254"/>
      <c r="DC823" s="24255"/>
      <c r="DD823" s="24256"/>
      <c r="DE823" s="24257"/>
      <c r="DF823" s="24258"/>
      <c r="DG823" s="4018"/>
      <c r="DH823" s="3656"/>
      <c r="DI823" s="3908"/>
      <c r="DJ823" s="3908" t="str">
        <f>IF(T823="","",T823)</f>
        <v>Добавить вид теплоносителя (параметры теплоносителя)</v>
      </c>
      <c r="DK823" s="3908"/>
      <c r="DL823" s="3908"/>
    </row>
    <row s="24259" customFormat="1" customHeight="1" ht="15">
      <c r="A824" s="3896"/>
      <c r="B824" s="3896"/>
      <c r="C824" s="3896"/>
      <c r="D824" s="3896"/>
      <c r="E824" s="3897"/>
      <c r="F824" s="3897"/>
      <c r="G824" s="3897"/>
      <c r="H824" s="3897">
        <v>1</v>
      </c>
      <c r="I824" s="3910"/>
      <c r="J824" s="3896"/>
      <c r="K824" s="3896"/>
      <c r="L824" s="3899"/>
      <c r="M824" s="3647"/>
      <c r="N824" s="3911"/>
      <c r="O824" s="3911"/>
      <c r="P824" s="3912"/>
      <c r="Q824" s="3912"/>
      <c r="R824" s="3913"/>
      <c r="S824" s="24260"/>
      <c r="T824" s="24261" t="s">
        <v>734</v>
      </c>
      <c r="U824" s="24262"/>
      <c r="V824" s="24263"/>
      <c r="W824" s="24264"/>
      <c r="X824" s="24265"/>
      <c r="Y824" s="24266"/>
      <c r="Z824" s="24267"/>
      <c r="AA824" s="24268"/>
      <c r="AB824" s="24269"/>
      <c r="AC824" s="24270"/>
      <c r="AD824" s="24271"/>
      <c r="AE824" s="24272"/>
      <c r="AF824" s="24273"/>
      <c r="AG824" s="24274"/>
      <c r="AH824" s="24275"/>
      <c r="AI824" s="24276"/>
      <c r="AJ824" s="24277"/>
      <c r="AK824" s="24278"/>
      <c r="AL824" s="24279"/>
      <c r="AM824" s="24280"/>
      <c r="AN824" s="24281"/>
      <c r="AO824" s="24282"/>
      <c r="AP824" s="24283"/>
      <c r="AQ824" s="24284"/>
      <c r="AR824" s="24285"/>
      <c r="AS824" s="24286"/>
      <c r="AT824" s="24287"/>
      <c r="AU824" s="24288"/>
      <c r="AV824" s="24289"/>
      <c r="AW824" s="24290"/>
      <c r="AX824" s="24291"/>
      <c r="AY824" s="24292"/>
      <c r="AZ824" s="24293"/>
      <c r="BA824" s="24294"/>
      <c r="BB824" s="24295"/>
      <c r="BC824" s="24296"/>
      <c r="BD824" s="24297"/>
      <c r="BE824" s="24298"/>
      <c r="BF824" s="24299"/>
      <c r="BG824" s="24300"/>
      <c r="BH824" s="24301"/>
      <c r="BI824" s="24302"/>
      <c r="BJ824" s="24303"/>
      <c r="BK824" s="24304"/>
      <c r="BL824" s="24305"/>
      <c r="BM824" s="24306"/>
      <c r="BN824" s="24307"/>
      <c r="BO824" s="24308"/>
      <c r="BP824" s="24309"/>
      <c r="BQ824" s="24310"/>
      <c r="BR824" s="24311"/>
      <c r="BS824" s="24312"/>
      <c r="BT824" s="24313"/>
      <c r="BU824" s="24314"/>
      <c r="BV824" s="24315"/>
      <c r="BW824" s="24316"/>
      <c r="BX824" s="24317"/>
      <c r="BY824" s="24318"/>
      <c r="BZ824" s="24319"/>
      <c r="CA824" s="24320"/>
      <c r="CB824" s="24321"/>
      <c r="CC824" s="24322"/>
      <c r="CD824" s="24323"/>
      <c r="CE824" s="24324"/>
      <c r="CF824" s="24325"/>
      <c r="CG824" s="24326"/>
      <c r="CH824" s="24327"/>
      <c r="CI824" s="24328"/>
      <c r="CJ824" s="24329"/>
      <c r="CK824" s="24330"/>
      <c r="CL824" s="24331"/>
      <c r="CM824" s="24332"/>
      <c r="CN824" s="24333"/>
      <c r="CO824" s="24334"/>
      <c r="CP824" s="24335"/>
      <c r="CQ824" s="24336"/>
      <c r="CR824" s="24337"/>
      <c r="CS824" s="24338"/>
      <c r="CT824" s="24339"/>
      <c r="CU824" s="24340"/>
      <c r="CV824" s="24341"/>
      <c r="CW824" s="24342"/>
      <c r="CX824" s="24343"/>
      <c r="CY824" s="24344"/>
      <c r="CZ824" s="24345"/>
      <c r="DA824" s="24346"/>
      <c r="DB824" s="24347"/>
      <c r="DC824" s="24348"/>
      <c r="DD824" s="24349"/>
      <c r="DE824" s="24350"/>
      <c r="DF824" s="24351"/>
      <c r="DG824" s="24352"/>
      <c r="DH824" s="3656"/>
      <c r="DI824" s="3908"/>
      <c r="DJ824" s="3908" t="str">
        <f>IF(T824="","",T824)</f>
        <v>Добавить группу потребителей</v>
      </c>
      <c r="DK824" s="3908"/>
      <c r="DL824" s="3908"/>
    </row>
    <row s="24353" customFormat="1" customHeight="1" ht="14.25">
      <c r="A825" s="3896"/>
      <c r="B825" s="3896"/>
      <c r="C825" s="3896"/>
      <c r="D825" s="3896"/>
      <c r="E825" s="3897"/>
      <c r="F825" s="3897"/>
      <c r="G825" s="3897"/>
      <c r="H825" s="3898">
        <v>1</v>
      </c>
      <c r="I825" s="3896"/>
      <c r="J825" s="3896"/>
      <c r="K825" s="3896"/>
      <c r="L825" s="3899"/>
      <c r="M825" s="3900"/>
      <c r="N825" s="3900"/>
      <c r="O825" s="3647"/>
      <c r="P825" s="4114"/>
      <c r="Q825" s="4115"/>
      <c r="R825" s="4116"/>
      <c r="S825" s="24354"/>
      <c r="T825" s="24355" t="s">
        <v>735</v>
      </c>
      <c r="U825" s="24356"/>
      <c r="V825" s="24357"/>
      <c r="W825" s="24358"/>
      <c r="X825" s="24359"/>
      <c r="Y825" s="24360"/>
      <c r="Z825" s="24361"/>
      <c r="AA825" s="24362"/>
      <c r="AB825" s="24363"/>
      <c r="AC825" s="24364"/>
      <c r="AD825" s="24365"/>
      <c r="AE825" s="24366"/>
      <c r="AF825" s="24367"/>
      <c r="AG825" s="24368"/>
      <c r="AH825" s="24369"/>
      <c r="AI825" s="24370"/>
      <c r="AJ825" s="24371"/>
      <c r="AK825" s="24372"/>
      <c r="AL825" s="24373"/>
      <c r="AM825" s="24374"/>
      <c r="AN825" s="24375"/>
      <c r="AO825" s="24376"/>
      <c r="AP825" s="24377"/>
      <c r="AQ825" s="24378"/>
      <c r="AR825" s="24379"/>
      <c r="AS825" s="24380"/>
      <c r="AT825" s="24381"/>
      <c r="AU825" s="24382"/>
      <c r="AV825" s="24383"/>
      <c r="AW825" s="24384"/>
      <c r="AX825" s="24385"/>
      <c r="AY825" s="24386"/>
      <c r="AZ825" s="24387"/>
      <c r="BA825" s="24388"/>
      <c r="BB825" s="24389"/>
      <c r="BC825" s="24390"/>
      <c r="BD825" s="24391"/>
      <c r="BE825" s="24392"/>
      <c r="BF825" s="24393"/>
      <c r="BG825" s="24394"/>
      <c r="BH825" s="24395"/>
      <c r="BI825" s="24396"/>
      <c r="BJ825" s="24397"/>
      <c r="BK825" s="24398"/>
      <c r="BL825" s="24399"/>
      <c r="BM825" s="24400"/>
      <c r="BN825" s="24401"/>
      <c r="BO825" s="24402"/>
      <c r="BP825" s="24403"/>
      <c r="BQ825" s="24404"/>
      <c r="BR825" s="24405"/>
      <c r="BS825" s="24406"/>
      <c r="BT825" s="24407"/>
      <c r="BU825" s="24408"/>
      <c r="BV825" s="24409"/>
      <c r="BW825" s="24410"/>
      <c r="BX825" s="24411"/>
      <c r="BY825" s="24412"/>
      <c r="BZ825" s="24413"/>
      <c r="CA825" s="24414"/>
      <c r="CB825" s="24415"/>
      <c r="CC825" s="24416"/>
      <c r="CD825" s="24417"/>
      <c r="CE825" s="24418"/>
      <c r="CF825" s="24419"/>
      <c r="CG825" s="24420"/>
      <c r="CH825" s="24421"/>
      <c r="CI825" s="24422"/>
      <c r="CJ825" s="24423"/>
      <c r="CK825" s="24424"/>
      <c r="CL825" s="24425"/>
      <c r="CM825" s="24426"/>
      <c r="CN825" s="24427"/>
      <c r="CO825" s="24428"/>
      <c r="CP825" s="24429"/>
      <c r="CQ825" s="24430"/>
      <c r="CR825" s="24431"/>
      <c r="CS825" s="24432"/>
      <c r="CT825" s="24433"/>
      <c r="CU825" s="24434"/>
      <c r="CV825" s="24435"/>
      <c r="CW825" s="24436"/>
      <c r="CX825" s="24437"/>
      <c r="CY825" s="24438"/>
      <c r="CZ825" s="24439"/>
      <c r="DA825" s="24440"/>
      <c r="DB825" s="24441"/>
      <c r="DC825" s="24442"/>
      <c r="DD825" s="24443"/>
      <c r="DE825" s="24444"/>
      <c r="DF825" s="24445"/>
      <c r="DG825" s="24446"/>
      <c r="DH825" s="3656"/>
      <c r="DI825" s="3908"/>
      <c r="DJ825" s="3908" t="str">
        <f>IF(T825="","",T825)</f>
        <v>Добавить схему подключения</v>
      </c>
      <c r="DK825" s="3908"/>
      <c r="DL825" s="3908"/>
    </row>
    <row s="24447" customFormat="1" customHeight="1" ht="0.75">
      <c r="A826" s="4502"/>
      <c r="B826" s="4502"/>
      <c r="C826" s="4502"/>
      <c r="D826" s="4502"/>
      <c r="E826" s="3897"/>
      <c r="F826" s="3897" t="s">
        <v>140</v>
      </c>
      <c r="G826" s="3898"/>
      <c r="H826" s="4502"/>
      <c r="I826" s="4502"/>
      <c r="J826" s="4502"/>
      <c r="K826" s="4502"/>
      <c r="L826" s="4503"/>
      <c r="M826" s="4504"/>
      <c r="N826" s="4504"/>
      <c r="O826" s="3656"/>
      <c r="P826" s="4505"/>
      <c r="Q826" s="4506"/>
      <c r="R826" s="4505"/>
      <c r="S826" s="4507"/>
      <c r="T826" s="4508" t="s">
        <v>250</v>
      </c>
      <c r="U826" s="3645"/>
      <c r="V826" s="3645"/>
      <c r="W826" s="3645"/>
      <c r="X826" s="3645"/>
      <c r="Y826" s="3645"/>
      <c r="Z826" s="3645"/>
      <c r="AA826" s="3645"/>
      <c r="AB826" s="3645"/>
      <c r="AC826" s="3645"/>
      <c r="AD826" s="3645"/>
      <c r="AE826" s="3645"/>
      <c r="AF826" s="3645"/>
      <c r="AG826" s="3645"/>
      <c r="AH826" s="3645"/>
      <c r="AI826" s="3645"/>
      <c r="AJ826" s="3645"/>
      <c r="AK826" s="3645"/>
      <c r="AL826" s="3645"/>
      <c r="AM826" s="3645"/>
      <c r="AN826" s="3645"/>
      <c r="AO826" s="3645"/>
      <c r="AP826" s="3645"/>
      <c r="AQ826" s="3645"/>
      <c r="AR826" s="3645"/>
      <c r="AS826" s="3645"/>
      <c r="AT826" s="3645"/>
      <c r="AU826" s="3645"/>
      <c r="AV826" s="3645"/>
      <c r="AW826" s="3645"/>
      <c r="AX826" s="3645"/>
      <c r="AY826" s="3645"/>
      <c r="AZ826" s="3645"/>
      <c r="BA826" s="3645"/>
      <c r="BB826" s="3645"/>
      <c r="BC826" s="3645"/>
      <c r="BD826" s="3645"/>
      <c r="BE826" s="3645"/>
      <c r="BF826" s="3645"/>
      <c r="BG826" s="3645"/>
      <c r="BH826" s="3645"/>
      <c r="BI826" s="3645"/>
      <c r="BJ826" s="3645"/>
      <c r="BK826" s="3645"/>
      <c r="BL826" s="3645"/>
      <c r="BM826" s="3645"/>
      <c r="BN826" s="3645"/>
      <c r="BO826" s="3645"/>
      <c r="BP826" s="3645"/>
      <c r="BQ826" s="3645"/>
      <c r="BR826" s="3645"/>
      <c r="BS826" s="3645"/>
      <c r="BT826" s="3645"/>
      <c r="BU826" s="3645"/>
      <c r="BV826" s="3645"/>
      <c r="BW826" s="3645"/>
      <c r="BX826" s="3645"/>
      <c r="BY826" s="3645"/>
      <c r="BZ826" s="3645"/>
      <c r="CA826" s="3645"/>
      <c r="CB826" s="3645"/>
      <c r="CC826" s="3645"/>
      <c r="CD826" s="3645"/>
      <c r="CE826" s="3645"/>
      <c r="CF826" s="3645"/>
      <c r="CG826" s="3645"/>
      <c r="CH826" s="3645"/>
      <c r="CI826" s="3645"/>
      <c r="CJ826" s="3645"/>
      <c r="CK826" s="3645"/>
      <c r="CL826" s="3645"/>
      <c r="CM826" s="3645"/>
      <c r="CN826" s="3645"/>
      <c r="CO826" s="3645"/>
      <c r="CP826" s="3645"/>
      <c r="CQ826" s="3645"/>
      <c r="CR826" s="3645"/>
      <c r="CS826" s="3645"/>
      <c r="CT826" s="3645"/>
      <c r="CU826" s="3645"/>
      <c r="CV826" s="3645"/>
      <c r="CW826" s="3645"/>
      <c r="CX826" s="3645"/>
      <c r="CY826" s="3645"/>
      <c r="CZ826" s="3645"/>
      <c r="DA826" s="3645"/>
      <c r="DB826" s="3645"/>
      <c r="DC826" s="3645"/>
      <c r="DD826" s="3645"/>
      <c r="DE826" s="3645"/>
      <c r="DF826" s="3645"/>
      <c r="DG826" s="3645"/>
      <c r="DH826" s="3656"/>
      <c r="DI826" s="3908"/>
      <c r="DJ826" s="3908" t="str">
        <f>IF(T826="","",T826)</f>
        <v>Добавить источник для дифференциации</v>
      </c>
      <c r="DK826" s="3908"/>
      <c r="DL826" s="3908"/>
    </row>
    <row s="24448" customFormat="1" customHeight="1" ht="0.75">
      <c r="A827" s="4502"/>
      <c r="B827" s="4502"/>
      <c r="C827" s="4502"/>
      <c r="D827" s="4502"/>
      <c r="E827" s="3897"/>
      <c r="F827" s="3898" t="s">
        <v>140</v>
      </c>
      <c r="G827" s="4502"/>
      <c r="H827" s="4502"/>
      <c r="I827" s="4502"/>
      <c r="J827" s="4502"/>
      <c r="K827" s="4502"/>
      <c r="L827" s="4503"/>
      <c r="M827" s="4510"/>
      <c r="N827" s="4510"/>
      <c r="O827" s="3656"/>
      <c r="P827" s="4505"/>
      <c r="Q827" s="4506"/>
      <c r="R827" s="4505"/>
      <c r="S827" s="4511"/>
      <c r="T827" s="4512" t="s">
        <v>251</v>
      </c>
      <c r="U827" s="3646"/>
      <c r="V827" s="3646"/>
      <c r="W827" s="3646"/>
      <c r="X827" s="3646"/>
      <c r="Y827" s="3646"/>
      <c r="Z827" s="3646"/>
      <c r="AA827" s="3646"/>
      <c r="AB827" s="3646"/>
      <c r="AC827" s="3646"/>
      <c r="AD827" s="3646"/>
      <c r="AE827" s="3646"/>
      <c r="AF827" s="3646"/>
      <c r="AG827" s="3646"/>
      <c r="AH827" s="3646"/>
      <c r="AI827" s="3646"/>
      <c r="AJ827" s="3646"/>
      <c r="AK827" s="3646"/>
      <c r="AL827" s="3646"/>
      <c r="AM827" s="3646"/>
      <c r="AN827" s="3646"/>
      <c r="AO827" s="3646"/>
      <c r="AP827" s="3646"/>
      <c r="AQ827" s="3646"/>
      <c r="AR827" s="3646"/>
      <c r="AS827" s="3646"/>
      <c r="AT827" s="3646"/>
      <c r="AU827" s="3646"/>
      <c r="AV827" s="3646"/>
      <c r="AW827" s="3646"/>
      <c r="AX827" s="3646"/>
      <c r="AY827" s="3646"/>
      <c r="AZ827" s="3646"/>
      <c r="BA827" s="3646"/>
      <c r="BB827" s="3646"/>
      <c r="BC827" s="3646"/>
      <c r="BD827" s="3646"/>
      <c r="BE827" s="3646"/>
      <c r="BF827" s="3646"/>
      <c r="BG827" s="3646"/>
      <c r="BH827" s="3646"/>
      <c r="BI827" s="3646"/>
      <c r="BJ827" s="3646"/>
      <c r="BK827" s="3646"/>
      <c r="BL827" s="3646"/>
      <c r="BM827" s="3646"/>
      <c r="BN827" s="3646"/>
      <c r="BO827" s="3646"/>
      <c r="BP827" s="3646"/>
      <c r="BQ827" s="3646"/>
      <c r="BR827" s="3646"/>
      <c r="BS827" s="3646"/>
      <c r="BT827" s="3646"/>
      <c r="BU827" s="3646"/>
      <c r="BV827" s="3646"/>
      <c r="BW827" s="3646"/>
      <c r="BX827" s="3646"/>
      <c r="BY827" s="3646"/>
      <c r="BZ827" s="3646"/>
      <c r="CA827" s="3646"/>
      <c r="CB827" s="3646"/>
      <c r="CC827" s="3646"/>
      <c r="CD827" s="3646"/>
      <c r="CE827" s="3646"/>
      <c r="CF827" s="3646"/>
      <c r="CG827" s="3646"/>
      <c r="CH827" s="3646"/>
      <c r="CI827" s="3646"/>
      <c r="CJ827" s="3646"/>
      <c r="CK827" s="3646"/>
      <c r="CL827" s="3646"/>
      <c r="CM827" s="3646"/>
      <c r="CN827" s="3646"/>
      <c r="CO827" s="3646"/>
      <c r="CP827" s="3646"/>
      <c r="CQ827" s="3646"/>
      <c r="CR827" s="3646"/>
      <c r="CS827" s="3646"/>
      <c r="CT827" s="3646"/>
      <c r="CU827" s="3646"/>
      <c r="CV827" s="3646"/>
      <c r="CW827" s="3646"/>
      <c r="CX827" s="3646"/>
      <c r="CY827" s="3646"/>
      <c r="CZ827" s="3646"/>
      <c r="DA827" s="3646"/>
      <c r="DB827" s="3646"/>
      <c r="DC827" s="3646"/>
      <c r="DD827" s="3646"/>
      <c r="DE827" s="3646"/>
      <c r="DF827" s="3646"/>
      <c r="DG827" s="3646"/>
      <c r="DH827" s="3656"/>
      <c r="DI827" s="3908"/>
      <c r="DJ827" s="3908" t="str">
        <f>IF(T827="","",T827)</f>
        <v>Добавить централизованную систему для дифференциации</v>
      </c>
      <c r="DK827" s="3908"/>
      <c r="DL827" s="3908"/>
    </row>
    <row s="24449" customFormat="1" customHeight="1" ht="21">
      <c r="A828" s="3896"/>
      <c r="B828" s="3896" t="s">
        <v>452</v>
      </c>
      <c r="C828" s="3896"/>
      <c r="D828" s="3896"/>
      <c r="E828" s="3897"/>
      <c r="F828" s="3898" t="s">
        <v>151</v>
      </c>
      <c r="G828" s="3896"/>
      <c r="H828" s="3896"/>
      <c r="I828" s="3896"/>
      <c r="J828" s="3896"/>
      <c r="K828" s="3896"/>
      <c r="L828" s="3899"/>
      <c r="M828" s="3900"/>
      <c r="N828" s="3900"/>
      <c r="O828" s="3900"/>
      <c r="P828" s="4211"/>
      <c r="Q828" s="3902"/>
      <c r="R828" s="3903"/>
      <c r="S828" s="3904" t="str">
        <f>INDEX(PT_DIFFERENTIATION_NUM_TER,MATCH(B828,PT_DIFFERENTIATION_TER_ID,0))</f>
        <v>3.12</v>
      </c>
      <c r="T828" s="4212" t="s">
        <v>719</v>
      </c>
      <c r="U828" s="3906"/>
      <c r="V828" s="3414"/>
      <c r="W828" s="3415"/>
      <c r="X828" s="3415"/>
      <c r="Y828" s="3415"/>
      <c r="Z828" s="3415"/>
      <c r="AA828" s="3415"/>
      <c r="AB828" s="3415"/>
      <c r="AC828" s="3416"/>
      <c r="AD828" s="3414" t="str">
        <f>INDEX(PT_DIFFERENTIATION_TER,MATCH(B828,PT_DIFFERENTIATION_TER_ID,0))</f>
        <v>Территория 12</v>
      </c>
      <c r="AE828" s="3415"/>
      <c r="AF828" s="3415"/>
      <c r="AG828" s="3415"/>
      <c r="AH828" s="3415"/>
      <c r="AI828" s="3415"/>
      <c r="AJ828" s="3415"/>
      <c r="AK828" s="3415"/>
      <c r="AL828" s="3414"/>
      <c r="AM828" s="3415"/>
      <c r="AN828" s="3415"/>
      <c r="AO828" s="3415"/>
      <c r="AP828" s="3415"/>
      <c r="AQ828" s="3415"/>
      <c r="AR828" s="3415"/>
      <c r="AS828" s="3416"/>
      <c r="AT828" s="3414"/>
      <c r="AU828" s="3415"/>
      <c r="AV828" s="3415"/>
      <c r="AW828" s="3415"/>
      <c r="AX828" s="3415"/>
      <c r="AY828" s="3415"/>
      <c r="AZ828" s="3415"/>
      <c r="BA828" s="3416"/>
      <c r="BB828" s="3414"/>
      <c r="BC828" s="3415"/>
      <c r="BD828" s="3415"/>
      <c r="BE828" s="3415"/>
      <c r="BF828" s="3415"/>
      <c r="BG828" s="3415"/>
      <c r="BH828" s="3415"/>
      <c r="BI828" s="3416"/>
      <c r="BJ828" s="3414"/>
      <c r="BK828" s="3415"/>
      <c r="BL828" s="3415"/>
      <c r="BM828" s="3415"/>
      <c r="BN828" s="3415"/>
      <c r="BO828" s="3415"/>
      <c r="BP828" s="3415"/>
      <c r="BQ828" s="3416"/>
      <c r="BR828" s="3414"/>
      <c r="BS828" s="3415"/>
      <c r="BT828" s="3415"/>
      <c r="BU828" s="3415"/>
      <c r="BV828" s="3415"/>
      <c r="BW828" s="3415"/>
      <c r="BX828" s="3415"/>
      <c r="BY828" s="3416"/>
      <c r="BZ828" s="3414"/>
      <c r="CA828" s="3415"/>
      <c r="CB828" s="3415"/>
      <c r="CC828" s="3415"/>
      <c r="CD828" s="3415"/>
      <c r="CE828" s="3415"/>
      <c r="CF828" s="3415"/>
      <c r="CG828" s="3416"/>
      <c r="CH828" s="3414"/>
      <c r="CI828" s="3415"/>
      <c r="CJ828" s="3415"/>
      <c r="CK828" s="3415"/>
      <c r="CL828" s="3415"/>
      <c r="CM828" s="3415"/>
      <c r="CN828" s="3415"/>
      <c r="CO828" s="3416"/>
      <c r="CP828" s="3414"/>
      <c r="CQ828" s="3415"/>
      <c r="CR828" s="3415"/>
      <c r="CS828" s="3415"/>
      <c r="CT828" s="3415"/>
      <c r="CU828" s="3415"/>
      <c r="CV828" s="3415"/>
      <c r="CW828" s="3416"/>
      <c r="CX828" s="3414"/>
      <c r="CY828" s="3415"/>
      <c r="CZ828" s="3415"/>
      <c r="DA828" s="3415"/>
      <c r="DB828" s="3415"/>
      <c r="DC828" s="3415"/>
      <c r="DD828" s="3415"/>
      <c r="DE828" s="3416"/>
      <c r="DF828" s="3416"/>
      <c r="DG828" s="3907" t="s">
        <v>720</v>
      </c>
      <c r="DH828" s="3656"/>
      <c r="DI828" s="3908"/>
      <c r="DJ828" s="3908" t="str">
        <f>IF(T828="","",T828)</f>
        <v>Территория действия тарифа</v>
      </c>
      <c r="DK828" s="3908"/>
      <c r="DL828" s="3908"/>
    </row>
    <row s="24450" customFormat="1" customHeight="1" ht="23.25">
      <c r="A829" s="3896"/>
      <c r="B829" s="3896"/>
      <c r="C829" s="3896" t="s">
        <v>453</v>
      </c>
      <c r="D829" s="3896"/>
      <c r="E829" s="3897"/>
      <c r="F829" s="3897" t="s">
        <v>146</v>
      </c>
      <c r="G829" s="3898">
        <v>1</v>
      </c>
      <c r="H829" s="3896"/>
      <c r="I829" s="3896"/>
      <c r="J829" s="3896"/>
      <c r="K829" s="3896"/>
      <c r="L829" s="3899"/>
      <c r="M829" s="3900"/>
      <c r="N829" s="3900"/>
      <c r="O829" s="3900"/>
      <c r="P829" s="3901"/>
      <c r="Q829" s="3902"/>
      <c r="R829" s="3903"/>
      <c r="S829" s="3904" t="str">
        <f>INDEX(PT_DIFFERENTIATION_NUM_CS,MATCH(C829,PT_DIFFERENTIATION_CS_ID,0))</f>
        <v>3.12.1</v>
      </c>
      <c r="T829" s="4214" t="s">
        <v>721</v>
      </c>
      <c r="U829" s="3906"/>
      <c r="V829" s="3414"/>
      <c r="W829" s="3415"/>
      <c r="X829" s="3415"/>
      <c r="Y829" s="3415"/>
      <c r="Z829" s="3415"/>
      <c r="AA829" s="3415"/>
      <c r="AB829" s="3415"/>
      <c r="AC829" s="3416"/>
      <c r="AD829" s="3414" t="str">
        <f>INDEX(PT_DIFFERENTIATION_CS,MATCH(C829,PT_DIFFERENTIATION_CS_ID,0))</f>
        <v>без дифференциации</v>
      </c>
      <c r="AE829" s="3415"/>
      <c r="AF829" s="3415"/>
      <c r="AG829" s="3415"/>
      <c r="AH829" s="3415"/>
      <c r="AI829" s="3415"/>
      <c r="AJ829" s="3415"/>
      <c r="AK829" s="3415"/>
      <c r="AL829" s="3414"/>
      <c r="AM829" s="3415"/>
      <c r="AN829" s="3415"/>
      <c r="AO829" s="3415"/>
      <c r="AP829" s="3415"/>
      <c r="AQ829" s="3415"/>
      <c r="AR829" s="3415"/>
      <c r="AS829" s="3416"/>
      <c r="AT829" s="3414"/>
      <c r="AU829" s="3415"/>
      <c r="AV829" s="3415"/>
      <c r="AW829" s="3415"/>
      <c r="AX829" s="3415"/>
      <c r="AY829" s="3415"/>
      <c r="AZ829" s="3415"/>
      <c r="BA829" s="3416"/>
      <c r="BB829" s="3414"/>
      <c r="BC829" s="3415"/>
      <c r="BD829" s="3415"/>
      <c r="BE829" s="3415"/>
      <c r="BF829" s="3415"/>
      <c r="BG829" s="3415"/>
      <c r="BH829" s="3415"/>
      <c r="BI829" s="3416"/>
      <c r="BJ829" s="3414"/>
      <c r="BK829" s="3415"/>
      <c r="BL829" s="3415"/>
      <c r="BM829" s="3415"/>
      <c r="BN829" s="3415"/>
      <c r="BO829" s="3415"/>
      <c r="BP829" s="3415"/>
      <c r="BQ829" s="3416"/>
      <c r="BR829" s="3414"/>
      <c r="BS829" s="3415"/>
      <c r="BT829" s="3415"/>
      <c r="BU829" s="3415"/>
      <c r="BV829" s="3415"/>
      <c r="BW829" s="3415"/>
      <c r="BX829" s="3415"/>
      <c r="BY829" s="3416"/>
      <c r="BZ829" s="3414"/>
      <c r="CA829" s="3415"/>
      <c r="CB829" s="3415"/>
      <c r="CC829" s="3415"/>
      <c r="CD829" s="3415"/>
      <c r="CE829" s="3415"/>
      <c r="CF829" s="3415"/>
      <c r="CG829" s="3416"/>
      <c r="CH829" s="3414"/>
      <c r="CI829" s="3415"/>
      <c r="CJ829" s="3415"/>
      <c r="CK829" s="3415"/>
      <c r="CL829" s="3415"/>
      <c r="CM829" s="3415"/>
      <c r="CN829" s="3415"/>
      <c r="CO829" s="3416"/>
      <c r="CP829" s="3414"/>
      <c r="CQ829" s="3415"/>
      <c r="CR829" s="3415"/>
      <c r="CS829" s="3415"/>
      <c r="CT829" s="3415"/>
      <c r="CU829" s="3415"/>
      <c r="CV829" s="3415"/>
      <c r="CW829" s="3416"/>
      <c r="CX829" s="3414"/>
      <c r="CY829" s="3415"/>
      <c r="CZ829" s="3415"/>
      <c r="DA829" s="3415"/>
      <c r="DB829" s="3415"/>
      <c r="DC829" s="3415"/>
      <c r="DD829" s="3415"/>
      <c r="DE829" s="3416"/>
      <c r="DF829" s="3416"/>
      <c r="DG829" s="3907" t="s">
        <v>722</v>
      </c>
      <c r="DH829" s="3656"/>
      <c r="DI829" s="3908"/>
      <c r="DJ829" s="3908" t="str">
        <f>IF(T829="","",T829)</f>
        <v>Наименование системы теплоснабжения </v>
      </c>
      <c r="DK829" s="3908"/>
      <c r="DL829" s="3908"/>
    </row>
    <row s="24451" customFormat="1" customHeight="1" ht="21">
      <c r="A830" s="3896"/>
      <c r="B830" s="3896"/>
      <c r="C830" s="3896"/>
      <c r="D830" s="3896" t="s">
        <v>454</v>
      </c>
      <c r="E830" s="3897"/>
      <c r="F830" s="3897" t="s">
        <v>146</v>
      </c>
      <c r="G830" s="3897"/>
      <c r="H830" s="3898">
        <v>1</v>
      </c>
      <c r="I830" s="3896"/>
      <c r="J830" s="3896"/>
      <c r="K830" s="3896"/>
      <c r="L830" s="3899"/>
      <c r="M830" s="3900"/>
      <c r="N830" s="3900"/>
      <c r="O830" s="3900"/>
      <c r="P830" s="3901"/>
      <c r="Q830" s="3902"/>
      <c r="R830" s="3903"/>
      <c r="S830" s="3904" t="str">
        <f>INDEX(PT_DIFFERENTIATION_NUM_IST_TE,MATCH(D830,PT_DIFFERENTIATION_IST_TE_ID,0))</f>
        <v>3.12.1.1</v>
      </c>
      <c r="T830" s="3905" t="s">
        <v>723</v>
      </c>
      <c r="U830" s="3906"/>
      <c r="V830" s="3414"/>
      <c r="W830" s="3415"/>
      <c r="X830" s="3415"/>
      <c r="Y830" s="3415"/>
      <c r="Z830" s="3415"/>
      <c r="AA830" s="3415"/>
      <c r="AB830" s="3415"/>
      <c r="AC830" s="3416"/>
      <c r="AD830" s="3414" t="str">
        <f>INDEX(PT_DIFFERENTIATION_IST_TE,MATCH(D830,PT_DIFFERENTIATION_IST_TE_ID,0))</f>
        <v>нп Высокий</v>
      </c>
      <c r="AE830" s="3415"/>
      <c r="AF830" s="3415"/>
      <c r="AG830" s="3415"/>
      <c r="AH830" s="3415"/>
      <c r="AI830" s="3415"/>
      <c r="AJ830" s="3415"/>
      <c r="AK830" s="3415"/>
      <c r="AL830" s="3414"/>
      <c r="AM830" s="3415"/>
      <c r="AN830" s="3415"/>
      <c r="AO830" s="3415"/>
      <c r="AP830" s="3415"/>
      <c r="AQ830" s="3415"/>
      <c r="AR830" s="3415"/>
      <c r="AS830" s="3416"/>
      <c r="AT830" s="3414"/>
      <c r="AU830" s="3415"/>
      <c r="AV830" s="3415"/>
      <c r="AW830" s="3415"/>
      <c r="AX830" s="3415"/>
      <c r="AY830" s="3415"/>
      <c r="AZ830" s="3415"/>
      <c r="BA830" s="3416"/>
      <c r="BB830" s="3414"/>
      <c r="BC830" s="3415"/>
      <c r="BD830" s="3415"/>
      <c r="BE830" s="3415"/>
      <c r="BF830" s="3415"/>
      <c r="BG830" s="3415"/>
      <c r="BH830" s="3415"/>
      <c r="BI830" s="3416"/>
      <c r="BJ830" s="3414"/>
      <c r="BK830" s="3415"/>
      <c r="BL830" s="3415"/>
      <c r="BM830" s="3415"/>
      <c r="BN830" s="3415"/>
      <c r="BO830" s="3415"/>
      <c r="BP830" s="3415"/>
      <c r="BQ830" s="3416"/>
      <c r="BR830" s="3414"/>
      <c r="BS830" s="3415"/>
      <c r="BT830" s="3415"/>
      <c r="BU830" s="3415"/>
      <c r="BV830" s="3415"/>
      <c r="BW830" s="3415"/>
      <c r="BX830" s="3415"/>
      <c r="BY830" s="3416"/>
      <c r="BZ830" s="3414"/>
      <c r="CA830" s="3415"/>
      <c r="CB830" s="3415"/>
      <c r="CC830" s="3415"/>
      <c r="CD830" s="3415"/>
      <c r="CE830" s="3415"/>
      <c r="CF830" s="3415"/>
      <c r="CG830" s="3416"/>
      <c r="CH830" s="3414"/>
      <c r="CI830" s="3415"/>
      <c r="CJ830" s="3415"/>
      <c r="CK830" s="3415"/>
      <c r="CL830" s="3415"/>
      <c r="CM830" s="3415"/>
      <c r="CN830" s="3415"/>
      <c r="CO830" s="3416"/>
      <c r="CP830" s="3414"/>
      <c r="CQ830" s="3415"/>
      <c r="CR830" s="3415"/>
      <c r="CS830" s="3415"/>
      <c r="CT830" s="3415"/>
      <c r="CU830" s="3415"/>
      <c r="CV830" s="3415"/>
      <c r="CW830" s="3416"/>
      <c r="CX830" s="3414"/>
      <c r="CY830" s="3415"/>
      <c r="CZ830" s="3415"/>
      <c r="DA830" s="3415"/>
      <c r="DB830" s="3415"/>
      <c r="DC830" s="3415"/>
      <c r="DD830" s="3415"/>
      <c r="DE830" s="3416"/>
      <c r="DF830" s="3416"/>
      <c r="DG830" s="3907" t="s">
        <v>724</v>
      </c>
      <c r="DH830" s="3656"/>
      <c r="DI830" s="3908"/>
      <c r="DJ830" s="3908" t="str">
        <f>IF(T830="","",T830)</f>
        <v>Источник тепловой энергии  </v>
      </c>
      <c r="DK830" s="3908"/>
      <c r="DL830" s="3908"/>
    </row>
    <row s="24452" customFormat="1" customHeight="1" ht="47.25">
      <c r="A831" s="3896"/>
      <c r="B831" s="3896"/>
      <c r="C831" s="3896"/>
      <c r="D831" s="3896"/>
      <c r="E831" s="3897"/>
      <c r="F831" s="3897" t="s">
        <v>146</v>
      </c>
      <c r="G831" s="3897"/>
      <c r="H831" s="3897"/>
      <c r="I831" s="3910" t="str">
        <f>S830&amp;".1"</f>
        <v>3.12.1.1.1</v>
      </c>
      <c r="J831" s="3896"/>
      <c r="K831" s="3896"/>
      <c r="L831" s="3899" t="s">
        <v>725</v>
      </c>
      <c r="M831" s="3647"/>
      <c r="N831" s="3911"/>
      <c r="O831" s="3911"/>
      <c r="P831" s="3912">
        <v>1</v>
      </c>
      <c r="Q831" s="3912"/>
      <c r="R831" s="3913"/>
      <c r="S831" s="3904" t="str">
        <f>$I831</f>
        <v>3.12.1.1.1</v>
      </c>
      <c r="T831" s="3914" t="s">
        <v>726</v>
      </c>
      <c r="U831" s="3906"/>
      <c r="V831" s="3419"/>
      <c r="W831" s="3420"/>
      <c r="X831" s="3420"/>
      <c r="Y831" s="3420"/>
      <c r="Z831" s="3420"/>
      <c r="AA831" s="3420"/>
      <c r="AB831" s="3420"/>
      <c r="AC831" s="3421"/>
      <c r="AD831" s="3419" t="s">
        <v>768</v>
      </c>
      <c r="AE831" s="3420"/>
      <c r="AF831" s="3420"/>
      <c r="AG831" s="3420"/>
      <c r="AH831" s="3420"/>
      <c r="AI831" s="3420"/>
      <c r="AJ831" s="3420"/>
      <c r="AK831" s="3420"/>
      <c r="AL831" s="3419"/>
      <c r="AM831" s="3420"/>
      <c r="AN831" s="3420"/>
      <c r="AO831" s="3420"/>
      <c r="AP831" s="3420"/>
      <c r="AQ831" s="3420"/>
      <c r="AR831" s="3420"/>
      <c r="AS831" s="3421"/>
      <c r="AT831" s="3419"/>
      <c r="AU831" s="3420"/>
      <c r="AV831" s="3420"/>
      <c r="AW831" s="3420"/>
      <c r="AX831" s="3420"/>
      <c r="AY831" s="3420"/>
      <c r="AZ831" s="3420"/>
      <c r="BA831" s="3421"/>
      <c r="BB831" s="3419"/>
      <c r="BC831" s="3420"/>
      <c r="BD831" s="3420"/>
      <c r="BE831" s="3420"/>
      <c r="BF831" s="3420"/>
      <c r="BG831" s="3420"/>
      <c r="BH831" s="3420"/>
      <c r="BI831" s="3421"/>
      <c r="BJ831" s="3419"/>
      <c r="BK831" s="3420"/>
      <c r="BL831" s="3420"/>
      <c r="BM831" s="3420"/>
      <c r="BN831" s="3420"/>
      <c r="BO831" s="3420"/>
      <c r="BP831" s="3420"/>
      <c r="BQ831" s="3421"/>
      <c r="BR831" s="3419"/>
      <c r="BS831" s="3420"/>
      <c r="BT831" s="3420"/>
      <c r="BU831" s="3420"/>
      <c r="BV831" s="3420"/>
      <c r="BW831" s="3420"/>
      <c r="BX831" s="3420"/>
      <c r="BY831" s="3421"/>
      <c r="BZ831" s="3419"/>
      <c r="CA831" s="3420"/>
      <c r="CB831" s="3420"/>
      <c r="CC831" s="3420"/>
      <c r="CD831" s="3420"/>
      <c r="CE831" s="3420"/>
      <c r="CF831" s="3420"/>
      <c r="CG831" s="3421"/>
      <c r="CH831" s="3419"/>
      <c r="CI831" s="3420"/>
      <c r="CJ831" s="3420"/>
      <c r="CK831" s="3420"/>
      <c r="CL831" s="3420"/>
      <c r="CM831" s="3420"/>
      <c r="CN831" s="3420"/>
      <c r="CO831" s="3421"/>
      <c r="CP831" s="3419"/>
      <c r="CQ831" s="3420"/>
      <c r="CR831" s="3420"/>
      <c r="CS831" s="3420"/>
      <c r="CT831" s="3420"/>
      <c r="CU831" s="3420"/>
      <c r="CV831" s="3420"/>
      <c r="CW831" s="3421"/>
      <c r="CX831" s="3419"/>
      <c r="CY831" s="3420"/>
      <c r="CZ831" s="3420"/>
      <c r="DA831" s="3420"/>
      <c r="DB831" s="3420"/>
      <c r="DC831" s="3420"/>
      <c r="DD831" s="3420"/>
      <c r="DE831" s="3421"/>
      <c r="DF831" s="3421"/>
      <c r="DG831" s="3907" t="s">
        <v>727</v>
      </c>
      <c r="DH831" s="3656"/>
      <c r="DI831" s="3908"/>
      <c r="DJ831" s="3908" t="str">
        <f>IF(T831="","",T831)</f>
        <v>Схема подключения теплопотребляющей установки к коллектору источника тепловой энергии</v>
      </c>
      <c r="DK831" s="3908"/>
      <c r="DL831" s="3908"/>
    </row>
    <row s="24453" customFormat="1" customHeight="1" ht="21">
      <c r="A832" s="3896"/>
      <c r="B832" s="3896"/>
      <c r="C832" s="3896"/>
      <c r="D832" s="3896"/>
      <c r="E832" s="3897"/>
      <c r="F832" s="3897" t="s">
        <v>146</v>
      </c>
      <c r="G832" s="3897"/>
      <c r="H832" s="3897"/>
      <c r="I832" s="3916"/>
      <c r="J832" s="3910" t="str">
        <f>I831&amp;".1"</f>
        <v>3.12.1.1.1.1</v>
      </c>
      <c r="K832" s="3896"/>
      <c r="L832" s="3899" t="s">
        <v>728</v>
      </c>
      <c r="M832" s="3647"/>
      <c r="N832" s="3647"/>
      <c r="O832" s="3911"/>
      <c r="P832" s="3912"/>
      <c r="Q832" s="3912">
        <v>1</v>
      </c>
      <c r="R832" s="3917"/>
      <c r="S832" s="3904" t="str">
        <f>$J832</f>
        <v>3.12.1.1.1.1</v>
      </c>
      <c r="T832" s="3918" t="s">
        <v>729</v>
      </c>
      <c r="U832" s="3906"/>
      <c r="V832" s="3419"/>
      <c r="W832" s="3420"/>
      <c r="X832" s="3420"/>
      <c r="Y832" s="3420"/>
      <c r="Z832" s="3420"/>
      <c r="AA832" s="3420"/>
      <c r="AB832" s="3420"/>
      <c r="AC832" s="3421"/>
      <c r="AD832" s="3419" t="s">
        <v>769</v>
      </c>
      <c r="AE832" s="3420"/>
      <c r="AF832" s="3420"/>
      <c r="AG832" s="3420"/>
      <c r="AH832" s="3420"/>
      <c r="AI832" s="3420"/>
      <c r="AJ832" s="3420"/>
      <c r="AK832" s="3420"/>
      <c r="AL832" s="3419"/>
      <c r="AM832" s="3420"/>
      <c r="AN832" s="3420"/>
      <c r="AO832" s="3420"/>
      <c r="AP832" s="3420"/>
      <c r="AQ832" s="3420"/>
      <c r="AR832" s="3420"/>
      <c r="AS832" s="3421"/>
      <c r="AT832" s="3419"/>
      <c r="AU832" s="3420"/>
      <c r="AV832" s="3420"/>
      <c r="AW832" s="3420"/>
      <c r="AX832" s="3420"/>
      <c r="AY832" s="3420"/>
      <c r="AZ832" s="3420"/>
      <c r="BA832" s="3421"/>
      <c r="BB832" s="3419"/>
      <c r="BC832" s="3420"/>
      <c r="BD832" s="3420"/>
      <c r="BE832" s="3420"/>
      <c r="BF832" s="3420"/>
      <c r="BG832" s="3420"/>
      <c r="BH832" s="3420"/>
      <c r="BI832" s="3421"/>
      <c r="BJ832" s="3419"/>
      <c r="BK832" s="3420"/>
      <c r="BL832" s="3420"/>
      <c r="BM832" s="3420"/>
      <c r="BN832" s="3420"/>
      <c r="BO832" s="3420"/>
      <c r="BP832" s="3420"/>
      <c r="BQ832" s="3421"/>
      <c r="BR832" s="3419"/>
      <c r="BS832" s="3420"/>
      <c r="BT832" s="3420"/>
      <c r="BU832" s="3420"/>
      <c r="BV832" s="3420"/>
      <c r="BW832" s="3420"/>
      <c r="BX832" s="3420"/>
      <c r="BY832" s="3421"/>
      <c r="BZ832" s="3419"/>
      <c r="CA832" s="3420"/>
      <c r="CB832" s="3420"/>
      <c r="CC832" s="3420"/>
      <c r="CD832" s="3420"/>
      <c r="CE832" s="3420"/>
      <c r="CF832" s="3420"/>
      <c r="CG832" s="3421"/>
      <c r="CH832" s="3419"/>
      <c r="CI832" s="3420"/>
      <c r="CJ832" s="3420"/>
      <c r="CK832" s="3420"/>
      <c r="CL832" s="3420"/>
      <c r="CM832" s="3420"/>
      <c r="CN832" s="3420"/>
      <c r="CO832" s="3421"/>
      <c r="CP832" s="3419"/>
      <c r="CQ832" s="3420"/>
      <c r="CR832" s="3420"/>
      <c r="CS832" s="3420"/>
      <c r="CT832" s="3420"/>
      <c r="CU832" s="3420"/>
      <c r="CV832" s="3420"/>
      <c r="CW832" s="3421"/>
      <c r="CX832" s="3419"/>
      <c r="CY832" s="3420"/>
      <c r="CZ832" s="3420"/>
      <c r="DA832" s="3420"/>
      <c r="DB832" s="3420"/>
      <c r="DC832" s="3420"/>
      <c r="DD832" s="3420"/>
      <c r="DE832" s="3421"/>
      <c r="DF832" s="3421"/>
      <c r="DG832" s="3907" t="s">
        <v>730</v>
      </c>
      <c r="DH832" s="3656"/>
      <c r="DI832" s="3908"/>
      <c r="DJ832" s="3908" t="str">
        <f>IF(T832="","",T832)</f>
        <v>Группа потребителей</v>
      </c>
      <c r="DK832" s="3908"/>
      <c r="DL832" s="3908"/>
    </row>
    <row s="24454" customFormat="1" customHeight="1" ht="21">
      <c r="A833" s="3896"/>
      <c r="B833" s="3896"/>
      <c r="C833" s="3896"/>
      <c r="D833" s="3896"/>
      <c r="E833" s="3897"/>
      <c r="F833" s="3897" t="s">
        <v>146</v>
      </c>
      <c r="G833" s="3897"/>
      <c r="H833" s="3897"/>
      <c r="I833" s="3916"/>
      <c r="J833" s="3916"/>
      <c r="K833" s="3910" t="str">
        <f>J832&amp;".1"</f>
        <v>3.12.1.1.1.1.1</v>
      </c>
      <c r="L833" s="3899" t="s">
        <v>731</v>
      </c>
      <c r="M833" s="3647"/>
      <c r="N833" s="3647"/>
      <c r="O833" s="3647"/>
      <c r="P833" s="3912"/>
      <c r="Q833" s="3912"/>
      <c r="R833" s="3917">
        <v>1</v>
      </c>
      <c r="S833" s="3904" t="str">
        <f>$K833</f>
        <v>3.12.1.1.1.1.1</v>
      </c>
      <c r="T833" s="3920" t="s">
        <v>770</v>
      </c>
      <c r="U833" s="3906"/>
      <c r="V833" s="3422"/>
      <c r="W833" s="3423"/>
      <c r="X833" s="3422"/>
      <c r="Y833" s="3424"/>
      <c r="Z833" s="3425"/>
      <c r="AA833" s="2871" t="s">
        <v>61</v>
      </c>
      <c r="AB833" s="3425"/>
      <c r="AC833" s="2871" t="s">
        <v>61</v>
      </c>
      <c r="AD833" s="3422">
        <v>5493.65</v>
      </c>
      <c r="AE833" s="3423"/>
      <c r="AF833" s="3422"/>
      <c r="AG833" s="3424"/>
      <c r="AH833" s="3425">
        <v>45292</v>
      </c>
      <c r="AI833" s="2871" t="s">
        <v>61</v>
      </c>
      <c r="AJ833" s="3425">
        <v>45473</v>
      </c>
      <c r="AK833" s="2871" t="s">
        <v>61</v>
      </c>
      <c r="AL833" s="3422">
        <v>5493.65</v>
      </c>
      <c r="AM833" s="3423"/>
      <c r="AN833" s="3422"/>
      <c r="AO833" s="3424"/>
      <c r="AP833" s="3425">
        <v>45474</v>
      </c>
      <c r="AQ833" s="2871" t="s">
        <v>61</v>
      </c>
      <c r="AR833" s="3425">
        <v>45657</v>
      </c>
      <c r="AS833" s="2871" t="s">
        <v>61</v>
      </c>
      <c r="AT833" s="3422">
        <v>5407.73</v>
      </c>
      <c r="AU833" s="3423"/>
      <c r="AV833" s="3422"/>
      <c r="AW833" s="3424"/>
      <c r="AX833" s="3425">
        <v>45658</v>
      </c>
      <c r="AY833" s="2871" t="s">
        <v>61</v>
      </c>
      <c r="AZ833" s="3425">
        <v>45838</v>
      </c>
      <c r="BA833" s="2871" t="s">
        <v>61</v>
      </c>
      <c r="BB833" s="3422">
        <v>5407.73</v>
      </c>
      <c r="BC833" s="3423"/>
      <c r="BD833" s="3422"/>
      <c r="BE833" s="3424"/>
      <c r="BF833" s="3425">
        <v>45839</v>
      </c>
      <c r="BG833" s="2871" t="s">
        <v>61</v>
      </c>
      <c r="BH833" s="3425">
        <v>46022</v>
      </c>
      <c r="BI833" s="2871" t="s">
        <v>61</v>
      </c>
      <c r="BJ833" s="3422">
        <v>5407.73</v>
      </c>
      <c r="BK833" s="3423"/>
      <c r="BL833" s="3422"/>
      <c r="BM833" s="3424"/>
      <c r="BN833" s="3425">
        <v>46023</v>
      </c>
      <c r="BO833" s="2871" t="s">
        <v>61</v>
      </c>
      <c r="BP833" s="3425">
        <v>46203</v>
      </c>
      <c r="BQ833" s="2871" t="s">
        <v>61</v>
      </c>
      <c r="BR833" s="3422">
        <v>5681.64</v>
      </c>
      <c r="BS833" s="3423"/>
      <c r="BT833" s="3422"/>
      <c r="BU833" s="3424"/>
      <c r="BV833" s="3425">
        <v>46204</v>
      </c>
      <c r="BW833" s="2871" t="s">
        <v>61</v>
      </c>
      <c r="BX833" s="3425">
        <v>46387</v>
      </c>
      <c r="BY833" s="2871" t="s">
        <v>61</v>
      </c>
      <c r="BZ833" s="3422">
        <v>5674.41</v>
      </c>
      <c r="CA833" s="3423"/>
      <c r="CB833" s="3422"/>
      <c r="CC833" s="3424"/>
      <c r="CD833" s="3425">
        <v>46388</v>
      </c>
      <c r="CE833" s="2871" t="s">
        <v>61</v>
      </c>
      <c r="CF833" s="3425">
        <v>46568</v>
      </c>
      <c r="CG833" s="2871" t="s">
        <v>61</v>
      </c>
      <c r="CH833" s="3422">
        <v>5674.41</v>
      </c>
      <c r="CI833" s="3423"/>
      <c r="CJ833" s="3422"/>
      <c r="CK833" s="3424"/>
      <c r="CL833" s="3425">
        <v>46569</v>
      </c>
      <c r="CM833" s="2871" t="s">
        <v>61</v>
      </c>
      <c r="CN833" s="3425">
        <v>46752</v>
      </c>
      <c r="CO833" s="2871" t="s">
        <v>61</v>
      </c>
      <c r="CP833" s="3422">
        <v>5674.41</v>
      </c>
      <c r="CQ833" s="3423"/>
      <c r="CR833" s="3422"/>
      <c r="CS833" s="3424"/>
      <c r="CT833" s="3425">
        <v>46753</v>
      </c>
      <c r="CU833" s="2871" t="s">
        <v>61</v>
      </c>
      <c r="CV833" s="3425">
        <v>46934</v>
      </c>
      <c r="CW833" s="2871" t="s">
        <v>61</v>
      </c>
      <c r="CX833" s="3422">
        <v>5989.65</v>
      </c>
      <c r="CY833" s="3423"/>
      <c r="CZ833" s="3422"/>
      <c r="DA833" s="3424"/>
      <c r="DB833" s="3425">
        <v>46935</v>
      </c>
      <c r="DC833" s="2871" t="s">
        <v>61</v>
      </c>
      <c r="DD833" s="3425">
        <v>47118</v>
      </c>
      <c r="DE833" s="2871" t="s">
        <v>61</v>
      </c>
      <c r="DF833" s="3423"/>
      <c r="DG833" s="3921" t="s">
        <v>732</v>
      </c>
      <c r="DH833" s="3656">
        <f>STRCHECKDATE(V834:DF834)</f>
      </c>
      <c r="DI833" s="3908"/>
      <c r="DJ833" s="3908" t="str">
        <f>IF(T833="","",T833)</f>
        <v>вода</v>
      </c>
      <c r="DK833" s="3908"/>
      <c r="DL833" s="3908"/>
    </row>
    <row s="24455" customFormat="1" customHeight="1" ht="0.75">
      <c r="A834" s="3896"/>
      <c r="B834" s="3896"/>
      <c r="C834" s="3896"/>
      <c r="D834" s="3896"/>
      <c r="E834" s="3897"/>
      <c r="F834" s="3897" t="s">
        <v>146</v>
      </c>
      <c r="G834" s="3897"/>
      <c r="H834" s="3897"/>
      <c r="I834" s="3916"/>
      <c r="J834" s="3916"/>
      <c r="K834" s="3910"/>
      <c r="L834" s="3899"/>
      <c r="M834" s="3647"/>
      <c r="N834" s="3647"/>
      <c r="O834" s="3647"/>
      <c r="P834" s="3912"/>
      <c r="Q834" s="3912"/>
      <c r="R834" s="3917"/>
      <c r="S834" s="3923"/>
      <c r="T834" s="3906"/>
      <c r="U834" s="3906"/>
      <c r="V834" s="3423"/>
      <c r="W834" s="3423"/>
      <c r="X834" s="3423"/>
      <c r="Y834" s="3427" t="str">
        <f>Z833&amp;"-"&amp;AB833</f>
        <v>-</v>
      </c>
      <c r="Z834" s="3428"/>
      <c r="AA834" s="2871"/>
      <c r="AB834" s="3428"/>
      <c r="AC834" s="2871"/>
      <c r="AD834" s="3423"/>
      <c r="AE834" s="3423"/>
      <c r="AF834" s="3423"/>
      <c r="AG834" s="3427" t="str">
        <f>AH833&amp;"-"&amp;AJ833</f>
        <v>45292-45473</v>
      </c>
      <c r="AH834" s="3428"/>
      <c r="AI834" s="2871"/>
      <c r="AJ834" s="3428"/>
      <c r="AK834" s="2871"/>
      <c r="AL834" s="3423"/>
      <c r="AM834" s="3423"/>
      <c r="AN834" s="3423"/>
      <c r="AO834" s="3427" t="str">
        <f>AP833&amp;"-"&amp;AR833</f>
        <v>45474-45657</v>
      </c>
      <c r="AP834" s="3428"/>
      <c r="AQ834" s="2871"/>
      <c r="AR834" s="3428"/>
      <c r="AS834" s="2871"/>
      <c r="AT834" s="3423"/>
      <c r="AU834" s="3423"/>
      <c r="AV834" s="3423"/>
      <c r="AW834" s="3427" t="str">
        <f>AX833&amp;"-"&amp;AZ833</f>
        <v>45658-45838</v>
      </c>
      <c r="AX834" s="3428"/>
      <c r="AY834" s="2871"/>
      <c r="AZ834" s="3428"/>
      <c r="BA834" s="2871"/>
      <c r="BB834" s="3423"/>
      <c r="BC834" s="3423"/>
      <c r="BD834" s="3423"/>
      <c r="BE834" s="3427" t="str">
        <f>BF833&amp;"-"&amp;BH833</f>
        <v>45839-46022</v>
      </c>
      <c r="BF834" s="3428"/>
      <c r="BG834" s="2871"/>
      <c r="BH834" s="3428"/>
      <c r="BI834" s="2871"/>
      <c r="BJ834" s="3423"/>
      <c r="BK834" s="3423"/>
      <c r="BL834" s="3423"/>
      <c r="BM834" s="3427" t="str">
        <f>BN833&amp;"-"&amp;BP833</f>
        <v>46023-46203</v>
      </c>
      <c r="BN834" s="3428"/>
      <c r="BO834" s="2871"/>
      <c r="BP834" s="3428"/>
      <c r="BQ834" s="2871"/>
      <c r="BR834" s="3423"/>
      <c r="BS834" s="3423"/>
      <c r="BT834" s="3423"/>
      <c r="BU834" s="3427" t="str">
        <f>BV833&amp;"-"&amp;BX833</f>
        <v>46204-46387</v>
      </c>
      <c r="BV834" s="3428"/>
      <c r="BW834" s="2871"/>
      <c r="BX834" s="3428"/>
      <c r="BY834" s="2871"/>
      <c r="BZ834" s="3423"/>
      <c r="CA834" s="3423"/>
      <c r="CB834" s="3423"/>
      <c r="CC834" s="3427" t="str">
        <f>CD833&amp;"-"&amp;CF833</f>
        <v>46388-46568</v>
      </c>
      <c r="CD834" s="3428"/>
      <c r="CE834" s="2871"/>
      <c r="CF834" s="3428"/>
      <c r="CG834" s="2871"/>
      <c r="CH834" s="3423"/>
      <c r="CI834" s="3423"/>
      <c r="CJ834" s="3423"/>
      <c r="CK834" s="3427" t="str">
        <f>CL833&amp;"-"&amp;CN833</f>
        <v>46569-46752</v>
      </c>
      <c r="CL834" s="3428"/>
      <c r="CM834" s="2871"/>
      <c r="CN834" s="3428"/>
      <c r="CO834" s="2871"/>
      <c r="CP834" s="3423"/>
      <c r="CQ834" s="3423"/>
      <c r="CR834" s="3423"/>
      <c r="CS834" s="3427" t="str">
        <f>CT833&amp;"-"&amp;CV833</f>
        <v>46753-46934</v>
      </c>
      <c r="CT834" s="3428"/>
      <c r="CU834" s="2871"/>
      <c r="CV834" s="3428"/>
      <c r="CW834" s="2871"/>
      <c r="CX834" s="3423"/>
      <c r="CY834" s="3423"/>
      <c r="CZ834" s="3423"/>
      <c r="DA834" s="3427" t="str">
        <f>DB833&amp;"-"&amp;DD833</f>
        <v>46935-47118</v>
      </c>
      <c r="DB834" s="3428"/>
      <c r="DC834" s="2871"/>
      <c r="DD834" s="3428"/>
      <c r="DE834" s="2871"/>
      <c r="DF834" s="3423"/>
      <c r="DG834" s="3924"/>
      <c r="DH834" s="3656"/>
      <c r="DI834" s="3908"/>
      <c r="DJ834" s="3908" t="str">
        <f>IF(T834="","",T834)</f>
        <v/>
      </c>
      <c r="DK834" s="3908"/>
      <c r="DL834" s="3908"/>
    </row>
    <row s="24456" customFormat="1" customHeight="1" ht="15">
      <c r="A835" s="3896"/>
      <c r="B835" s="3896"/>
      <c r="C835" s="3896"/>
      <c r="D835" s="3896"/>
      <c r="E835" s="3897"/>
      <c r="F835" s="3897" t="s">
        <v>146</v>
      </c>
      <c r="G835" s="3897"/>
      <c r="H835" s="3897"/>
      <c r="I835" s="3916"/>
      <c r="J835" s="3910"/>
      <c r="K835" s="3896"/>
      <c r="L835" s="3899"/>
      <c r="M835" s="3647"/>
      <c r="N835" s="3647"/>
      <c r="O835" s="3911"/>
      <c r="P835" s="3912"/>
      <c r="Q835" s="3912"/>
      <c r="R835" s="3913"/>
      <c r="S835" s="24457"/>
      <c r="T835" s="24458" t="s">
        <v>733</v>
      </c>
      <c r="U835" s="24459"/>
      <c r="V835" s="24460"/>
      <c r="W835" s="24461"/>
      <c r="X835" s="24462"/>
      <c r="Y835" s="24463"/>
      <c r="Z835" s="24464"/>
      <c r="AA835" s="24465"/>
      <c r="AB835" s="24466"/>
      <c r="AC835" s="24467"/>
      <c r="AD835" s="24468"/>
      <c r="AE835" s="24469"/>
      <c r="AF835" s="24470"/>
      <c r="AG835" s="24471"/>
      <c r="AH835" s="24472"/>
      <c r="AI835" s="24473"/>
      <c r="AJ835" s="24474"/>
      <c r="AK835" s="24475"/>
      <c r="AL835" s="24476"/>
      <c r="AM835" s="24477"/>
      <c r="AN835" s="24478"/>
      <c r="AO835" s="24479"/>
      <c r="AP835" s="24480"/>
      <c r="AQ835" s="24481"/>
      <c r="AR835" s="24482"/>
      <c r="AS835" s="24483"/>
      <c r="AT835" s="24484"/>
      <c r="AU835" s="24485"/>
      <c r="AV835" s="24486"/>
      <c r="AW835" s="24487"/>
      <c r="AX835" s="24488"/>
      <c r="AY835" s="24489"/>
      <c r="AZ835" s="24490"/>
      <c r="BA835" s="24491"/>
      <c r="BB835" s="24492"/>
      <c r="BC835" s="24493"/>
      <c r="BD835" s="24494"/>
      <c r="BE835" s="24495"/>
      <c r="BF835" s="24496"/>
      <c r="BG835" s="24497"/>
      <c r="BH835" s="24498"/>
      <c r="BI835" s="24499"/>
      <c r="BJ835" s="24500"/>
      <c r="BK835" s="24501"/>
      <c r="BL835" s="24502"/>
      <c r="BM835" s="24503"/>
      <c r="BN835" s="24504"/>
      <c r="BO835" s="24505"/>
      <c r="BP835" s="24506"/>
      <c r="BQ835" s="24507"/>
      <c r="BR835" s="24508"/>
      <c r="BS835" s="24509"/>
      <c r="BT835" s="24510"/>
      <c r="BU835" s="24511"/>
      <c r="BV835" s="24512"/>
      <c r="BW835" s="24513"/>
      <c r="BX835" s="24514"/>
      <c r="BY835" s="24515"/>
      <c r="BZ835" s="24516"/>
      <c r="CA835" s="24517"/>
      <c r="CB835" s="24518"/>
      <c r="CC835" s="24519"/>
      <c r="CD835" s="24520"/>
      <c r="CE835" s="24521"/>
      <c r="CF835" s="24522"/>
      <c r="CG835" s="24523"/>
      <c r="CH835" s="24524"/>
      <c r="CI835" s="24525"/>
      <c r="CJ835" s="24526"/>
      <c r="CK835" s="24527"/>
      <c r="CL835" s="24528"/>
      <c r="CM835" s="24529"/>
      <c r="CN835" s="24530"/>
      <c r="CO835" s="24531"/>
      <c r="CP835" s="24532"/>
      <c r="CQ835" s="24533"/>
      <c r="CR835" s="24534"/>
      <c r="CS835" s="24535"/>
      <c r="CT835" s="24536"/>
      <c r="CU835" s="24537"/>
      <c r="CV835" s="24538"/>
      <c r="CW835" s="24539"/>
      <c r="CX835" s="24540"/>
      <c r="CY835" s="24541"/>
      <c r="CZ835" s="24542"/>
      <c r="DA835" s="24543"/>
      <c r="DB835" s="24544"/>
      <c r="DC835" s="24545"/>
      <c r="DD835" s="24546"/>
      <c r="DE835" s="24547"/>
      <c r="DF835" s="24548"/>
      <c r="DG835" s="4018"/>
      <c r="DH835" s="3656"/>
      <c r="DI835" s="3908"/>
      <c r="DJ835" s="3908" t="str">
        <f>IF(T835="","",T835)</f>
        <v>Добавить вид теплоносителя (параметры теплоносителя)</v>
      </c>
      <c r="DK835" s="3908"/>
      <c r="DL835" s="3908"/>
    </row>
    <row s="24549" customFormat="1" customHeight="1" ht="15">
      <c r="A836" s="3896"/>
      <c r="B836" s="3896"/>
      <c r="C836" s="3896"/>
      <c r="D836" s="3896"/>
      <c r="E836" s="3897"/>
      <c r="F836" s="3897" t="s">
        <v>146</v>
      </c>
      <c r="G836" s="3897"/>
      <c r="H836" s="3897"/>
      <c r="I836" s="3910"/>
      <c r="J836" s="3896"/>
      <c r="K836" s="3896"/>
      <c r="L836" s="3899"/>
      <c r="M836" s="3647"/>
      <c r="N836" s="3911"/>
      <c r="O836" s="3911"/>
      <c r="P836" s="3912"/>
      <c r="Q836" s="3912"/>
      <c r="R836" s="3913"/>
      <c r="S836" s="24550"/>
      <c r="T836" s="24551" t="s">
        <v>734</v>
      </c>
      <c r="U836" s="24552"/>
      <c r="V836" s="24553"/>
      <c r="W836" s="24554"/>
      <c r="X836" s="24555"/>
      <c r="Y836" s="24556"/>
      <c r="Z836" s="24557"/>
      <c r="AA836" s="24558"/>
      <c r="AB836" s="24559"/>
      <c r="AC836" s="24560"/>
      <c r="AD836" s="24561"/>
      <c r="AE836" s="24562"/>
      <c r="AF836" s="24563"/>
      <c r="AG836" s="24564"/>
      <c r="AH836" s="24565"/>
      <c r="AI836" s="24566"/>
      <c r="AJ836" s="24567"/>
      <c r="AK836" s="24568"/>
      <c r="AL836" s="24569"/>
      <c r="AM836" s="24570"/>
      <c r="AN836" s="24571"/>
      <c r="AO836" s="24572"/>
      <c r="AP836" s="24573"/>
      <c r="AQ836" s="24574"/>
      <c r="AR836" s="24575"/>
      <c r="AS836" s="24576"/>
      <c r="AT836" s="24577"/>
      <c r="AU836" s="24578"/>
      <c r="AV836" s="24579"/>
      <c r="AW836" s="24580"/>
      <c r="AX836" s="24581"/>
      <c r="AY836" s="24582"/>
      <c r="AZ836" s="24583"/>
      <c r="BA836" s="24584"/>
      <c r="BB836" s="24585"/>
      <c r="BC836" s="24586"/>
      <c r="BD836" s="24587"/>
      <c r="BE836" s="24588"/>
      <c r="BF836" s="24589"/>
      <c r="BG836" s="24590"/>
      <c r="BH836" s="24591"/>
      <c r="BI836" s="24592"/>
      <c r="BJ836" s="24593"/>
      <c r="BK836" s="24594"/>
      <c r="BL836" s="24595"/>
      <c r="BM836" s="24596"/>
      <c r="BN836" s="24597"/>
      <c r="BO836" s="24598"/>
      <c r="BP836" s="24599"/>
      <c r="BQ836" s="24600"/>
      <c r="BR836" s="24601"/>
      <c r="BS836" s="24602"/>
      <c r="BT836" s="24603"/>
      <c r="BU836" s="24604"/>
      <c r="BV836" s="24605"/>
      <c r="BW836" s="24606"/>
      <c r="BX836" s="24607"/>
      <c r="BY836" s="24608"/>
      <c r="BZ836" s="24609"/>
      <c r="CA836" s="24610"/>
      <c r="CB836" s="24611"/>
      <c r="CC836" s="24612"/>
      <c r="CD836" s="24613"/>
      <c r="CE836" s="24614"/>
      <c r="CF836" s="24615"/>
      <c r="CG836" s="24616"/>
      <c r="CH836" s="24617"/>
      <c r="CI836" s="24618"/>
      <c r="CJ836" s="24619"/>
      <c r="CK836" s="24620"/>
      <c r="CL836" s="24621"/>
      <c r="CM836" s="24622"/>
      <c r="CN836" s="24623"/>
      <c r="CO836" s="24624"/>
      <c r="CP836" s="24625"/>
      <c r="CQ836" s="24626"/>
      <c r="CR836" s="24627"/>
      <c r="CS836" s="24628"/>
      <c r="CT836" s="24629"/>
      <c r="CU836" s="24630"/>
      <c r="CV836" s="24631"/>
      <c r="CW836" s="24632"/>
      <c r="CX836" s="24633"/>
      <c r="CY836" s="24634"/>
      <c r="CZ836" s="24635"/>
      <c r="DA836" s="24636"/>
      <c r="DB836" s="24637"/>
      <c r="DC836" s="24638"/>
      <c r="DD836" s="24639"/>
      <c r="DE836" s="24640"/>
      <c r="DF836" s="24641"/>
      <c r="DG836" s="24642"/>
      <c r="DH836" s="3656"/>
      <c r="DI836" s="3908"/>
      <c r="DJ836" s="3908" t="str">
        <f>IF(T836="","",T836)</f>
        <v>Добавить группу потребителей</v>
      </c>
      <c r="DK836" s="3908"/>
      <c r="DL836" s="3908"/>
    </row>
    <row s="24643" customFormat="1" customHeight="1" ht="14.25">
      <c r="A837" s="3896"/>
      <c r="B837" s="3896"/>
      <c r="C837" s="3896"/>
      <c r="D837" s="3896"/>
      <c r="E837" s="3897"/>
      <c r="F837" s="3897" t="s">
        <v>146</v>
      </c>
      <c r="G837" s="3897"/>
      <c r="H837" s="3898"/>
      <c r="I837" s="3896"/>
      <c r="J837" s="3896"/>
      <c r="K837" s="3896"/>
      <c r="L837" s="3899"/>
      <c r="M837" s="3900"/>
      <c r="N837" s="3900"/>
      <c r="O837" s="3647"/>
      <c r="P837" s="4114"/>
      <c r="Q837" s="4115"/>
      <c r="R837" s="4116"/>
      <c r="S837" s="24644"/>
      <c r="T837" s="24645" t="s">
        <v>735</v>
      </c>
      <c r="U837" s="24646"/>
      <c r="V837" s="24647"/>
      <c r="W837" s="24648"/>
      <c r="X837" s="24649"/>
      <c r="Y837" s="24650"/>
      <c r="Z837" s="24651"/>
      <c r="AA837" s="24652"/>
      <c r="AB837" s="24653"/>
      <c r="AC837" s="24654"/>
      <c r="AD837" s="24655"/>
      <c r="AE837" s="24656"/>
      <c r="AF837" s="24657"/>
      <c r="AG837" s="24658"/>
      <c r="AH837" s="24659"/>
      <c r="AI837" s="24660"/>
      <c r="AJ837" s="24661"/>
      <c r="AK837" s="24662"/>
      <c r="AL837" s="24663"/>
      <c r="AM837" s="24664"/>
      <c r="AN837" s="24665"/>
      <c r="AO837" s="24666"/>
      <c r="AP837" s="24667"/>
      <c r="AQ837" s="24668"/>
      <c r="AR837" s="24669"/>
      <c r="AS837" s="24670"/>
      <c r="AT837" s="24671"/>
      <c r="AU837" s="24672"/>
      <c r="AV837" s="24673"/>
      <c r="AW837" s="24674"/>
      <c r="AX837" s="24675"/>
      <c r="AY837" s="24676"/>
      <c r="AZ837" s="24677"/>
      <c r="BA837" s="24678"/>
      <c r="BB837" s="24679"/>
      <c r="BC837" s="24680"/>
      <c r="BD837" s="24681"/>
      <c r="BE837" s="24682"/>
      <c r="BF837" s="24683"/>
      <c r="BG837" s="24684"/>
      <c r="BH837" s="24685"/>
      <c r="BI837" s="24686"/>
      <c r="BJ837" s="24687"/>
      <c r="BK837" s="24688"/>
      <c r="BL837" s="24689"/>
      <c r="BM837" s="24690"/>
      <c r="BN837" s="24691"/>
      <c r="BO837" s="24692"/>
      <c r="BP837" s="24693"/>
      <c r="BQ837" s="24694"/>
      <c r="BR837" s="24695"/>
      <c r="BS837" s="24696"/>
      <c r="BT837" s="24697"/>
      <c r="BU837" s="24698"/>
      <c r="BV837" s="24699"/>
      <c r="BW837" s="24700"/>
      <c r="BX837" s="24701"/>
      <c r="BY837" s="24702"/>
      <c r="BZ837" s="24703"/>
      <c r="CA837" s="24704"/>
      <c r="CB837" s="24705"/>
      <c r="CC837" s="24706"/>
      <c r="CD837" s="24707"/>
      <c r="CE837" s="24708"/>
      <c r="CF837" s="24709"/>
      <c r="CG837" s="24710"/>
      <c r="CH837" s="24711"/>
      <c r="CI837" s="24712"/>
      <c r="CJ837" s="24713"/>
      <c r="CK837" s="24714"/>
      <c r="CL837" s="24715"/>
      <c r="CM837" s="24716"/>
      <c r="CN837" s="24717"/>
      <c r="CO837" s="24718"/>
      <c r="CP837" s="24719"/>
      <c r="CQ837" s="24720"/>
      <c r="CR837" s="24721"/>
      <c r="CS837" s="24722"/>
      <c r="CT837" s="24723"/>
      <c r="CU837" s="24724"/>
      <c r="CV837" s="24725"/>
      <c r="CW837" s="24726"/>
      <c r="CX837" s="24727"/>
      <c r="CY837" s="24728"/>
      <c r="CZ837" s="24729"/>
      <c r="DA837" s="24730"/>
      <c r="DB837" s="24731"/>
      <c r="DC837" s="24732"/>
      <c r="DD837" s="24733"/>
      <c r="DE837" s="24734"/>
      <c r="DF837" s="24735"/>
      <c r="DG837" s="24736"/>
      <c r="DH837" s="3656"/>
      <c r="DI837" s="3908"/>
      <c r="DJ837" s="3908" t="str">
        <f>IF(T837="","",T837)</f>
        <v>Добавить схему подключения</v>
      </c>
      <c r="DK837" s="3908"/>
      <c r="DL837" s="3908"/>
    </row>
    <row s="24737" customFormat="1" customHeight="1" ht="0.75">
      <c r="A838" s="4502"/>
      <c r="B838" s="4502"/>
      <c r="C838" s="4502"/>
      <c r="D838" s="4502"/>
      <c r="E838" s="3897"/>
      <c r="F838" s="3897" t="s">
        <v>146</v>
      </c>
      <c r="G838" s="3898"/>
      <c r="H838" s="4502"/>
      <c r="I838" s="4502"/>
      <c r="J838" s="4502"/>
      <c r="K838" s="4502"/>
      <c r="L838" s="4503"/>
      <c r="M838" s="4504"/>
      <c r="N838" s="4504"/>
      <c r="O838" s="3656"/>
      <c r="P838" s="4505"/>
      <c r="Q838" s="4506"/>
      <c r="R838" s="4505"/>
      <c r="S838" s="4507"/>
      <c r="T838" s="4508" t="s">
        <v>250</v>
      </c>
      <c r="U838" s="3645"/>
      <c r="V838" s="3645"/>
      <c r="W838" s="3645"/>
      <c r="X838" s="3645"/>
      <c r="Y838" s="3645"/>
      <c r="Z838" s="3645"/>
      <c r="AA838" s="3645"/>
      <c r="AB838" s="3645"/>
      <c r="AC838" s="3645"/>
      <c r="AD838" s="3645"/>
      <c r="AE838" s="3645"/>
      <c r="AF838" s="3645"/>
      <c r="AG838" s="3645"/>
      <c r="AH838" s="3645"/>
      <c r="AI838" s="3645"/>
      <c r="AJ838" s="3645"/>
      <c r="AK838" s="3645"/>
      <c r="AL838" s="3645"/>
      <c r="AM838" s="3645"/>
      <c r="AN838" s="3645"/>
      <c r="AO838" s="3645"/>
      <c r="AP838" s="3645"/>
      <c r="AQ838" s="3645"/>
      <c r="AR838" s="3645"/>
      <c r="AS838" s="3645"/>
      <c r="AT838" s="3645"/>
      <c r="AU838" s="3645"/>
      <c r="AV838" s="3645"/>
      <c r="AW838" s="3645"/>
      <c r="AX838" s="3645"/>
      <c r="AY838" s="3645"/>
      <c r="AZ838" s="3645"/>
      <c r="BA838" s="3645"/>
      <c r="BB838" s="3645"/>
      <c r="BC838" s="3645"/>
      <c r="BD838" s="3645"/>
      <c r="BE838" s="3645"/>
      <c r="BF838" s="3645"/>
      <c r="BG838" s="3645"/>
      <c r="BH838" s="3645"/>
      <c r="BI838" s="3645"/>
      <c r="BJ838" s="3645"/>
      <c r="BK838" s="3645"/>
      <c r="BL838" s="3645"/>
      <c r="BM838" s="3645"/>
      <c r="BN838" s="3645"/>
      <c r="BO838" s="3645"/>
      <c r="BP838" s="3645"/>
      <c r="BQ838" s="3645"/>
      <c r="BR838" s="3645"/>
      <c r="BS838" s="3645"/>
      <c r="BT838" s="3645"/>
      <c r="BU838" s="3645"/>
      <c r="BV838" s="3645"/>
      <c r="BW838" s="3645"/>
      <c r="BX838" s="3645"/>
      <c r="BY838" s="3645"/>
      <c r="BZ838" s="3645"/>
      <c r="CA838" s="3645"/>
      <c r="CB838" s="3645"/>
      <c r="CC838" s="3645"/>
      <c r="CD838" s="3645"/>
      <c r="CE838" s="3645"/>
      <c r="CF838" s="3645"/>
      <c r="CG838" s="3645"/>
      <c r="CH838" s="3645"/>
      <c r="CI838" s="3645"/>
      <c r="CJ838" s="3645"/>
      <c r="CK838" s="3645"/>
      <c r="CL838" s="3645"/>
      <c r="CM838" s="3645"/>
      <c r="CN838" s="3645"/>
      <c r="CO838" s="3645"/>
      <c r="CP838" s="3645"/>
      <c r="CQ838" s="3645"/>
      <c r="CR838" s="3645"/>
      <c r="CS838" s="3645"/>
      <c r="CT838" s="3645"/>
      <c r="CU838" s="3645"/>
      <c r="CV838" s="3645"/>
      <c r="CW838" s="3645"/>
      <c r="CX838" s="3645"/>
      <c r="CY838" s="3645"/>
      <c r="CZ838" s="3645"/>
      <c r="DA838" s="3645"/>
      <c r="DB838" s="3645"/>
      <c r="DC838" s="3645"/>
      <c r="DD838" s="3645"/>
      <c r="DE838" s="3645"/>
      <c r="DF838" s="3645"/>
      <c r="DG838" s="3645"/>
      <c r="DH838" s="3656"/>
      <c r="DI838" s="3908"/>
      <c r="DJ838" s="3908" t="str">
        <f>IF(T838="","",T838)</f>
        <v>Добавить источник для дифференциации</v>
      </c>
      <c r="DK838" s="3908"/>
      <c r="DL838" s="3908"/>
    </row>
    <row s="24738" customFormat="1" customHeight="1" ht="0.75">
      <c r="A839" s="4502"/>
      <c r="B839" s="4502"/>
      <c r="C839" s="4502"/>
      <c r="D839" s="4502"/>
      <c r="E839" s="3897"/>
      <c r="F839" s="3898" t="s">
        <v>146</v>
      </c>
      <c r="G839" s="4502"/>
      <c r="H839" s="4502"/>
      <c r="I839" s="4502"/>
      <c r="J839" s="4502"/>
      <c r="K839" s="4502"/>
      <c r="L839" s="4503"/>
      <c r="M839" s="4510"/>
      <c r="N839" s="4510"/>
      <c r="O839" s="3656"/>
      <c r="P839" s="4505"/>
      <c r="Q839" s="4506"/>
      <c r="R839" s="4505"/>
      <c r="S839" s="4511"/>
      <c r="T839" s="4512" t="s">
        <v>251</v>
      </c>
      <c r="U839" s="3646"/>
      <c r="V839" s="3646"/>
      <c r="W839" s="3646"/>
      <c r="X839" s="3646"/>
      <c r="Y839" s="3646"/>
      <c r="Z839" s="3646"/>
      <c r="AA839" s="3646"/>
      <c r="AB839" s="3646"/>
      <c r="AC839" s="3646"/>
      <c r="AD839" s="3646"/>
      <c r="AE839" s="3646"/>
      <c r="AF839" s="3646"/>
      <c r="AG839" s="3646"/>
      <c r="AH839" s="3646"/>
      <c r="AI839" s="3646"/>
      <c r="AJ839" s="3646"/>
      <c r="AK839" s="3646"/>
      <c r="AL839" s="3646"/>
      <c r="AM839" s="3646"/>
      <c r="AN839" s="3646"/>
      <c r="AO839" s="3646"/>
      <c r="AP839" s="3646"/>
      <c r="AQ839" s="3646"/>
      <c r="AR839" s="3646"/>
      <c r="AS839" s="3646"/>
      <c r="AT839" s="3646"/>
      <c r="AU839" s="3646"/>
      <c r="AV839" s="3646"/>
      <c r="AW839" s="3646"/>
      <c r="AX839" s="3646"/>
      <c r="AY839" s="3646"/>
      <c r="AZ839" s="3646"/>
      <c r="BA839" s="3646"/>
      <c r="BB839" s="3646"/>
      <c r="BC839" s="3646"/>
      <c r="BD839" s="3646"/>
      <c r="BE839" s="3646"/>
      <c r="BF839" s="3646"/>
      <c r="BG839" s="3646"/>
      <c r="BH839" s="3646"/>
      <c r="BI839" s="3646"/>
      <c r="BJ839" s="3646"/>
      <c r="BK839" s="3646"/>
      <c r="BL839" s="3646"/>
      <c r="BM839" s="3646"/>
      <c r="BN839" s="3646"/>
      <c r="BO839" s="3646"/>
      <c r="BP839" s="3646"/>
      <c r="BQ839" s="3646"/>
      <c r="BR839" s="3646"/>
      <c r="BS839" s="3646"/>
      <c r="BT839" s="3646"/>
      <c r="BU839" s="3646"/>
      <c r="BV839" s="3646"/>
      <c r="BW839" s="3646"/>
      <c r="BX839" s="3646"/>
      <c r="BY839" s="3646"/>
      <c r="BZ839" s="3646"/>
      <c r="CA839" s="3646"/>
      <c r="CB839" s="3646"/>
      <c r="CC839" s="3646"/>
      <c r="CD839" s="3646"/>
      <c r="CE839" s="3646"/>
      <c r="CF839" s="3646"/>
      <c r="CG839" s="3646"/>
      <c r="CH839" s="3646"/>
      <c r="CI839" s="3646"/>
      <c r="CJ839" s="3646"/>
      <c r="CK839" s="3646"/>
      <c r="CL839" s="3646"/>
      <c r="CM839" s="3646"/>
      <c r="CN839" s="3646"/>
      <c r="CO839" s="3646"/>
      <c r="CP839" s="3646"/>
      <c r="CQ839" s="3646"/>
      <c r="CR839" s="3646"/>
      <c r="CS839" s="3646"/>
      <c r="CT839" s="3646"/>
      <c r="CU839" s="3646"/>
      <c r="CV839" s="3646"/>
      <c r="CW839" s="3646"/>
      <c r="CX839" s="3646"/>
      <c r="CY839" s="3646"/>
      <c r="CZ839" s="3646"/>
      <c r="DA839" s="3646"/>
      <c r="DB839" s="3646"/>
      <c r="DC839" s="3646"/>
      <c r="DD839" s="3646"/>
      <c r="DE839" s="3646"/>
      <c r="DF839" s="3646"/>
      <c r="DG839" s="3646"/>
      <c r="DH839" s="3656"/>
      <c r="DI839" s="3908"/>
      <c r="DJ839" s="3908" t="str">
        <f>IF(T839="","",T839)</f>
        <v>Добавить централизованную систему для дифференциации</v>
      </c>
      <c r="DK839" s="3908"/>
      <c r="DL839" s="3908"/>
    </row>
    <row s="24739" customFormat="1" customHeight="1" ht="21">
      <c r="A840" s="3896"/>
      <c r="B840" s="3896" t="s">
        <v>455</v>
      </c>
      <c r="C840" s="3896"/>
      <c r="D840" s="3896"/>
      <c r="E840" s="3897"/>
      <c r="F840" s="3898" t="s">
        <v>155</v>
      </c>
      <c r="G840" s="3896"/>
      <c r="H840" s="3896"/>
      <c r="I840" s="3896"/>
      <c r="J840" s="3896"/>
      <c r="K840" s="3896"/>
      <c r="L840" s="3899"/>
      <c r="M840" s="3900"/>
      <c r="N840" s="3900"/>
      <c r="O840" s="3900"/>
      <c r="P840" s="4211"/>
      <c r="Q840" s="3902"/>
      <c r="R840" s="3903"/>
      <c r="S840" s="3904" t="str">
        <f>INDEX(PT_DIFFERENTIATION_NUM_TER,MATCH(B840,PT_DIFFERENTIATION_TER_ID,0))</f>
        <v>3.13</v>
      </c>
      <c r="T840" s="4212" t="s">
        <v>719</v>
      </c>
      <c r="U840" s="3906"/>
      <c r="V840" s="3414"/>
      <c r="W840" s="3415"/>
      <c r="X840" s="3415"/>
      <c r="Y840" s="3415"/>
      <c r="Z840" s="3415"/>
      <c r="AA840" s="3415"/>
      <c r="AB840" s="3415"/>
      <c r="AC840" s="3416"/>
      <c r="AD840" s="3414" t="str">
        <f>INDEX(PT_DIFFERENTIATION_TER,MATCH(B840,PT_DIFFERENTIATION_TER_ID,0))</f>
        <v>Территория 13</v>
      </c>
      <c r="AE840" s="3415"/>
      <c r="AF840" s="3415"/>
      <c r="AG840" s="3415"/>
      <c r="AH840" s="3415"/>
      <c r="AI840" s="3415"/>
      <c r="AJ840" s="3415"/>
      <c r="AK840" s="3415"/>
      <c r="AL840" s="3414"/>
      <c r="AM840" s="3415"/>
      <c r="AN840" s="3415"/>
      <c r="AO840" s="3415"/>
      <c r="AP840" s="3415"/>
      <c r="AQ840" s="3415"/>
      <c r="AR840" s="3415"/>
      <c r="AS840" s="3416"/>
      <c r="AT840" s="3414"/>
      <c r="AU840" s="3415"/>
      <c r="AV840" s="3415"/>
      <c r="AW840" s="3415"/>
      <c r="AX840" s="3415"/>
      <c r="AY840" s="3415"/>
      <c r="AZ840" s="3415"/>
      <c r="BA840" s="3416"/>
      <c r="BB840" s="3414"/>
      <c r="BC840" s="3415"/>
      <c r="BD840" s="3415"/>
      <c r="BE840" s="3415"/>
      <c r="BF840" s="3415"/>
      <c r="BG840" s="3415"/>
      <c r="BH840" s="3415"/>
      <c r="BI840" s="3416"/>
      <c r="BJ840" s="3414"/>
      <c r="BK840" s="3415"/>
      <c r="BL840" s="3415"/>
      <c r="BM840" s="3415"/>
      <c r="BN840" s="3415"/>
      <c r="BO840" s="3415"/>
      <c r="BP840" s="3415"/>
      <c r="BQ840" s="3416"/>
      <c r="BR840" s="3414"/>
      <c r="BS840" s="3415"/>
      <c r="BT840" s="3415"/>
      <c r="BU840" s="3415"/>
      <c r="BV840" s="3415"/>
      <c r="BW840" s="3415"/>
      <c r="BX840" s="3415"/>
      <c r="BY840" s="3416"/>
      <c r="BZ840" s="3414"/>
      <c r="CA840" s="3415"/>
      <c r="CB840" s="3415"/>
      <c r="CC840" s="3415"/>
      <c r="CD840" s="3415"/>
      <c r="CE840" s="3415"/>
      <c r="CF840" s="3415"/>
      <c r="CG840" s="3416"/>
      <c r="CH840" s="3414"/>
      <c r="CI840" s="3415"/>
      <c r="CJ840" s="3415"/>
      <c r="CK840" s="3415"/>
      <c r="CL840" s="3415"/>
      <c r="CM840" s="3415"/>
      <c r="CN840" s="3415"/>
      <c r="CO840" s="3416"/>
      <c r="CP840" s="3414"/>
      <c r="CQ840" s="3415"/>
      <c r="CR840" s="3415"/>
      <c r="CS840" s="3415"/>
      <c r="CT840" s="3415"/>
      <c r="CU840" s="3415"/>
      <c r="CV840" s="3415"/>
      <c r="CW840" s="3416"/>
      <c r="CX840" s="3414"/>
      <c r="CY840" s="3415"/>
      <c r="CZ840" s="3415"/>
      <c r="DA840" s="3415"/>
      <c r="DB840" s="3415"/>
      <c r="DC840" s="3415"/>
      <c r="DD840" s="3415"/>
      <c r="DE840" s="3416"/>
      <c r="DF840" s="3416"/>
      <c r="DG840" s="3907" t="s">
        <v>720</v>
      </c>
      <c r="DH840" s="3656"/>
      <c r="DI840" s="3908"/>
      <c r="DJ840" s="3908" t="str">
        <f>IF(T840="","",T840)</f>
        <v>Территория действия тарифа</v>
      </c>
      <c r="DK840" s="3908"/>
      <c r="DL840" s="3908"/>
    </row>
    <row s="24740" customFormat="1" customHeight="1" ht="23.25">
      <c r="A841" s="3896"/>
      <c r="B841" s="3896"/>
      <c r="C841" s="3896" t="s">
        <v>456</v>
      </c>
      <c r="D841" s="3896"/>
      <c r="E841" s="3897"/>
      <c r="F841" s="3897" t="s">
        <v>151</v>
      </c>
      <c r="G841" s="3898">
        <v>1</v>
      </c>
      <c r="H841" s="3896"/>
      <c r="I841" s="3896"/>
      <c r="J841" s="3896"/>
      <c r="K841" s="3896"/>
      <c r="L841" s="3899"/>
      <c r="M841" s="3900"/>
      <c r="N841" s="3900"/>
      <c r="O841" s="3900"/>
      <c r="P841" s="3901"/>
      <c r="Q841" s="3902"/>
      <c r="R841" s="3903"/>
      <c r="S841" s="3904" t="str">
        <f>INDEX(PT_DIFFERENTIATION_NUM_CS,MATCH(C841,PT_DIFFERENTIATION_CS_ID,0))</f>
        <v>3.13.1</v>
      </c>
      <c r="T841" s="4214" t="s">
        <v>721</v>
      </c>
      <c r="U841" s="3906"/>
      <c r="V841" s="3414"/>
      <c r="W841" s="3415"/>
      <c r="X841" s="3415"/>
      <c r="Y841" s="3415"/>
      <c r="Z841" s="3415"/>
      <c r="AA841" s="3415"/>
      <c r="AB841" s="3415"/>
      <c r="AC841" s="3416"/>
      <c r="AD841" s="3414" t="str">
        <f>INDEX(PT_DIFFERENTIATION_CS,MATCH(C841,PT_DIFFERENTIATION_CS_ID,0))</f>
        <v>без дифференциации</v>
      </c>
      <c r="AE841" s="3415"/>
      <c r="AF841" s="3415"/>
      <c r="AG841" s="3415"/>
      <c r="AH841" s="3415"/>
      <c r="AI841" s="3415"/>
      <c r="AJ841" s="3415"/>
      <c r="AK841" s="3415"/>
      <c r="AL841" s="3414"/>
      <c r="AM841" s="3415"/>
      <c r="AN841" s="3415"/>
      <c r="AO841" s="3415"/>
      <c r="AP841" s="3415"/>
      <c r="AQ841" s="3415"/>
      <c r="AR841" s="3415"/>
      <c r="AS841" s="3416"/>
      <c r="AT841" s="3414"/>
      <c r="AU841" s="3415"/>
      <c r="AV841" s="3415"/>
      <c r="AW841" s="3415"/>
      <c r="AX841" s="3415"/>
      <c r="AY841" s="3415"/>
      <c r="AZ841" s="3415"/>
      <c r="BA841" s="3416"/>
      <c r="BB841" s="3414"/>
      <c r="BC841" s="3415"/>
      <c r="BD841" s="3415"/>
      <c r="BE841" s="3415"/>
      <c r="BF841" s="3415"/>
      <c r="BG841" s="3415"/>
      <c r="BH841" s="3415"/>
      <c r="BI841" s="3416"/>
      <c r="BJ841" s="3414"/>
      <c r="BK841" s="3415"/>
      <c r="BL841" s="3415"/>
      <c r="BM841" s="3415"/>
      <c r="BN841" s="3415"/>
      <c r="BO841" s="3415"/>
      <c r="BP841" s="3415"/>
      <c r="BQ841" s="3416"/>
      <c r="BR841" s="3414"/>
      <c r="BS841" s="3415"/>
      <c r="BT841" s="3415"/>
      <c r="BU841" s="3415"/>
      <c r="BV841" s="3415"/>
      <c r="BW841" s="3415"/>
      <c r="BX841" s="3415"/>
      <c r="BY841" s="3416"/>
      <c r="BZ841" s="3414"/>
      <c r="CA841" s="3415"/>
      <c r="CB841" s="3415"/>
      <c r="CC841" s="3415"/>
      <c r="CD841" s="3415"/>
      <c r="CE841" s="3415"/>
      <c r="CF841" s="3415"/>
      <c r="CG841" s="3416"/>
      <c r="CH841" s="3414"/>
      <c r="CI841" s="3415"/>
      <c r="CJ841" s="3415"/>
      <c r="CK841" s="3415"/>
      <c r="CL841" s="3415"/>
      <c r="CM841" s="3415"/>
      <c r="CN841" s="3415"/>
      <c r="CO841" s="3416"/>
      <c r="CP841" s="3414"/>
      <c r="CQ841" s="3415"/>
      <c r="CR841" s="3415"/>
      <c r="CS841" s="3415"/>
      <c r="CT841" s="3415"/>
      <c r="CU841" s="3415"/>
      <c r="CV841" s="3415"/>
      <c r="CW841" s="3416"/>
      <c r="CX841" s="3414"/>
      <c r="CY841" s="3415"/>
      <c r="CZ841" s="3415"/>
      <c r="DA841" s="3415"/>
      <c r="DB841" s="3415"/>
      <c r="DC841" s="3415"/>
      <c r="DD841" s="3415"/>
      <c r="DE841" s="3416"/>
      <c r="DF841" s="3416"/>
      <c r="DG841" s="3907" t="s">
        <v>722</v>
      </c>
      <c r="DH841" s="3656"/>
      <c r="DI841" s="3908"/>
      <c r="DJ841" s="3908" t="str">
        <f>IF(T841="","",T841)</f>
        <v>Наименование системы теплоснабжения </v>
      </c>
      <c r="DK841" s="3908"/>
      <c r="DL841" s="3908"/>
    </row>
    <row s="24741" customFormat="1" customHeight="1" ht="21">
      <c r="A842" s="3896"/>
      <c r="B842" s="3896"/>
      <c r="C842" s="3896"/>
      <c r="D842" s="3896" t="s">
        <v>457</v>
      </c>
      <c r="E842" s="3897"/>
      <c r="F842" s="3897" t="s">
        <v>151</v>
      </c>
      <c r="G842" s="3897"/>
      <c r="H842" s="3898">
        <v>1</v>
      </c>
      <c r="I842" s="3896"/>
      <c r="J842" s="3896"/>
      <c r="K842" s="3896"/>
      <c r="L842" s="3899"/>
      <c r="M842" s="3900"/>
      <c r="N842" s="3900"/>
      <c r="O842" s="3900"/>
      <c r="P842" s="3901"/>
      <c r="Q842" s="3902"/>
      <c r="R842" s="3903"/>
      <c r="S842" s="3904" t="str">
        <f>INDEX(PT_DIFFERENTIATION_NUM_IST_TE,MATCH(D842,PT_DIFFERENTIATION_IST_TE_ID,0))</f>
        <v>3.13.1.1</v>
      </c>
      <c r="T842" s="3905" t="s">
        <v>723</v>
      </c>
      <c r="U842" s="3906"/>
      <c r="V842" s="3414"/>
      <c r="W842" s="3415"/>
      <c r="X842" s="3415"/>
      <c r="Y842" s="3415"/>
      <c r="Z842" s="3415"/>
      <c r="AA842" s="3415"/>
      <c r="AB842" s="3415"/>
      <c r="AC842" s="3416"/>
      <c r="AD842" s="3414" t="str">
        <f>INDEX(PT_DIFFERENTIATION_IST_TE,MATCH(D842,PT_DIFFERENTIATION_IST_TE_ID,0))</f>
        <v>город Полярный</v>
      </c>
      <c r="AE842" s="3415"/>
      <c r="AF842" s="3415"/>
      <c r="AG842" s="3415"/>
      <c r="AH842" s="3415"/>
      <c r="AI842" s="3415"/>
      <c r="AJ842" s="3415"/>
      <c r="AK842" s="3415"/>
      <c r="AL842" s="3414"/>
      <c r="AM842" s="3415"/>
      <c r="AN842" s="3415"/>
      <c r="AO842" s="3415"/>
      <c r="AP842" s="3415"/>
      <c r="AQ842" s="3415"/>
      <c r="AR842" s="3415"/>
      <c r="AS842" s="3416"/>
      <c r="AT842" s="3414"/>
      <c r="AU842" s="3415"/>
      <c r="AV842" s="3415"/>
      <c r="AW842" s="3415"/>
      <c r="AX842" s="3415"/>
      <c r="AY842" s="3415"/>
      <c r="AZ842" s="3415"/>
      <c r="BA842" s="3416"/>
      <c r="BB842" s="3414"/>
      <c r="BC842" s="3415"/>
      <c r="BD842" s="3415"/>
      <c r="BE842" s="3415"/>
      <c r="BF842" s="3415"/>
      <c r="BG842" s="3415"/>
      <c r="BH842" s="3415"/>
      <c r="BI842" s="3416"/>
      <c r="BJ842" s="3414"/>
      <c r="BK842" s="3415"/>
      <c r="BL842" s="3415"/>
      <c r="BM842" s="3415"/>
      <c r="BN842" s="3415"/>
      <c r="BO842" s="3415"/>
      <c r="BP842" s="3415"/>
      <c r="BQ842" s="3416"/>
      <c r="BR842" s="3414"/>
      <c r="BS842" s="3415"/>
      <c r="BT842" s="3415"/>
      <c r="BU842" s="3415"/>
      <c r="BV842" s="3415"/>
      <c r="BW842" s="3415"/>
      <c r="BX842" s="3415"/>
      <c r="BY842" s="3416"/>
      <c r="BZ842" s="3414"/>
      <c r="CA842" s="3415"/>
      <c r="CB842" s="3415"/>
      <c r="CC842" s="3415"/>
      <c r="CD842" s="3415"/>
      <c r="CE842" s="3415"/>
      <c r="CF842" s="3415"/>
      <c r="CG842" s="3416"/>
      <c r="CH842" s="3414"/>
      <c r="CI842" s="3415"/>
      <c r="CJ842" s="3415"/>
      <c r="CK842" s="3415"/>
      <c r="CL842" s="3415"/>
      <c r="CM842" s="3415"/>
      <c r="CN842" s="3415"/>
      <c r="CO842" s="3416"/>
      <c r="CP842" s="3414"/>
      <c r="CQ842" s="3415"/>
      <c r="CR842" s="3415"/>
      <c r="CS842" s="3415"/>
      <c r="CT842" s="3415"/>
      <c r="CU842" s="3415"/>
      <c r="CV842" s="3415"/>
      <c r="CW842" s="3416"/>
      <c r="CX842" s="3414"/>
      <c r="CY842" s="3415"/>
      <c r="CZ842" s="3415"/>
      <c r="DA842" s="3415"/>
      <c r="DB842" s="3415"/>
      <c r="DC842" s="3415"/>
      <c r="DD842" s="3415"/>
      <c r="DE842" s="3416"/>
      <c r="DF842" s="3416"/>
      <c r="DG842" s="3907" t="s">
        <v>724</v>
      </c>
      <c r="DH842" s="3656"/>
      <c r="DI842" s="3908"/>
      <c r="DJ842" s="3908" t="str">
        <f>IF(T842="","",T842)</f>
        <v>Источник тепловой энергии  </v>
      </c>
      <c r="DK842" s="3908"/>
      <c r="DL842" s="3908"/>
    </row>
    <row s="24742" customFormat="1" customHeight="1" ht="47.25">
      <c r="A843" s="3896"/>
      <c r="B843" s="3896"/>
      <c r="C843" s="3896"/>
      <c r="D843" s="3896"/>
      <c r="E843" s="3897"/>
      <c r="F843" s="3897" t="s">
        <v>151</v>
      </c>
      <c r="G843" s="3897"/>
      <c r="H843" s="3897"/>
      <c r="I843" s="3910" t="str">
        <f>S842&amp;".1"</f>
        <v>3.13.1.1.1</v>
      </c>
      <c r="J843" s="3896"/>
      <c r="K843" s="3896"/>
      <c r="L843" s="3899" t="s">
        <v>725</v>
      </c>
      <c r="M843" s="3647"/>
      <c r="N843" s="3911"/>
      <c r="O843" s="3911"/>
      <c r="P843" s="3912">
        <v>1</v>
      </c>
      <c r="Q843" s="3912"/>
      <c r="R843" s="3913"/>
      <c r="S843" s="3904" t="str">
        <f>$I843</f>
        <v>3.13.1.1.1</v>
      </c>
      <c r="T843" s="3914" t="s">
        <v>726</v>
      </c>
      <c r="U843" s="3906"/>
      <c r="V843" s="3419"/>
      <c r="W843" s="3420"/>
      <c r="X843" s="3420"/>
      <c r="Y843" s="3420"/>
      <c r="Z843" s="3420"/>
      <c r="AA843" s="3420"/>
      <c r="AB843" s="3420"/>
      <c r="AC843" s="3421"/>
      <c r="AD843" s="3419" t="s">
        <v>768</v>
      </c>
      <c r="AE843" s="3420"/>
      <c r="AF843" s="3420"/>
      <c r="AG843" s="3420"/>
      <c r="AH843" s="3420"/>
      <c r="AI843" s="3420"/>
      <c r="AJ843" s="3420"/>
      <c r="AK843" s="3420"/>
      <c r="AL843" s="3419"/>
      <c r="AM843" s="3420"/>
      <c r="AN843" s="3420"/>
      <c r="AO843" s="3420"/>
      <c r="AP843" s="3420"/>
      <c r="AQ843" s="3420"/>
      <c r="AR843" s="3420"/>
      <c r="AS843" s="3421"/>
      <c r="AT843" s="3419"/>
      <c r="AU843" s="3420"/>
      <c r="AV843" s="3420"/>
      <c r="AW843" s="3420"/>
      <c r="AX843" s="3420"/>
      <c r="AY843" s="3420"/>
      <c r="AZ843" s="3420"/>
      <c r="BA843" s="3421"/>
      <c r="BB843" s="3419"/>
      <c r="BC843" s="3420"/>
      <c r="BD843" s="3420"/>
      <c r="BE843" s="3420"/>
      <c r="BF843" s="3420"/>
      <c r="BG843" s="3420"/>
      <c r="BH843" s="3420"/>
      <c r="BI843" s="3421"/>
      <c r="BJ843" s="3419"/>
      <c r="BK843" s="3420"/>
      <c r="BL843" s="3420"/>
      <c r="BM843" s="3420"/>
      <c r="BN843" s="3420"/>
      <c r="BO843" s="3420"/>
      <c r="BP843" s="3420"/>
      <c r="BQ843" s="3421"/>
      <c r="BR843" s="3419"/>
      <c r="BS843" s="3420"/>
      <c r="BT843" s="3420"/>
      <c r="BU843" s="3420"/>
      <c r="BV843" s="3420"/>
      <c r="BW843" s="3420"/>
      <c r="BX843" s="3420"/>
      <c r="BY843" s="3421"/>
      <c r="BZ843" s="3419"/>
      <c r="CA843" s="3420"/>
      <c r="CB843" s="3420"/>
      <c r="CC843" s="3420"/>
      <c r="CD843" s="3420"/>
      <c r="CE843" s="3420"/>
      <c r="CF843" s="3420"/>
      <c r="CG843" s="3421"/>
      <c r="CH843" s="3419"/>
      <c r="CI843" s="3420"/>
      <c r="CJ843" s="3420"/>
      <c r="CK843" s="3420"/>
      <c r="CL843" s="3420"/>
      <c r="CM843" s="3420"/>
      <c r="CN843" s="3420"/>
      <c r="CO843" s="3421"/>
      <c r="CP843" s="3419"/>
      <c r="CQ843" s="3420"/>
      <c r="CR843" s="3420"/>
      <c r="CS843" s="3420"/>
      <c r="CT843" s="3420"/>
      <c r="CU843" s="3420"/>
      <c r="CV843" s="3420"/>
      <c r="CW843" s="3421"/>
      <c r="CX843" s="3419"/>
      <c r="CY843" s="3420"/>
      <c r="CZ843" s="3420"/>
      <c r="DA843" s="3420"/>
      <c r="DB843" s="3420"/>
      <c r="DC843" s="3420"/>
      <c r="DD843" s="3420"/>
      <c r="DE843" s="3421"/>
      <c r="DF843" s="3421"/>
      <c r="DG843" s="3907" t="s">
        <v>727</v>
      </c>
      <c r="DH843" s="3656"/>
      <c r="DI843" s="3908"/>
      <c r="DJ843" s="3908" t="str">
        <f>IF(T843="","",T843)</f>
        <v>Схема подключения теплопотребляющей установки к коллектору источника тепловой энергии</v>
      </c>
      <c r="DK843" s="3908"/>
      <c r="DL843" s="3908"/>
    </row>
    <row s="24743" customFormat="1" customHeight="1" ht="21">
      <c r="A844" s="3896"/>
      <c r="B844" s="3896"/>
      <c r="C844" s="3896"/>
      <c r="D844" s="3896"/>
      <c r="E844" s="3897"/>
      <c r="F844" s="3897" t="s">
        <v>151</v>
      </c>
      <c r="G844" s="3897"/>
      <c r="H844" s="3897"/>
      <c r="I844" s="3916"/>
      <c r="J844" s="3910" t="str">
        <f>I843&amp;".1"</f>
        <v>3.13.1.1.1.1</v>
      </c>
      <c r="K844" s="3896"/>
      <c r="L844" s="3899" t="s">
        <v>728</v>
      </c>
      <c r="M844" s="3647"/>
      <c r="N844" s="3647"/>
      <c r="O844" s="3911"/>
      <c r="P844" s="3912"/>
      <c r="Q844" s="3912">
        <v>1</v>
      </c>
      <c r="R844" s="3917"/>
      <c r="S844" s="3904" t="str">
        <f>$J844</f>
        <v>3.13.1.1.1.1</v>
      </c>
      <c r="T844" s="3918" t="s">
        <v>729</v>
      </c>
      <c r="U844" s="3906"/>
      <c r="V844" s="3419"/>
      <c r="W844" s="3420"/>
      <c r="X844" s="3420"/>
      <c r="Y844" s="3420"/>
      <c r="Z844" s="3420"/>
      <c r="AA844" s="3420"/>
      <c r="AB844" s="3420"/>
      <c r="AC844" s="3421"/>
      <c r="AD844" s="3419" t="s">
        <v>769</v>
      </c>
      <c r="AE844" s="3420"/>
      <c r="AF844" s="3420"/>
      <c r="AG844" s="3420"/>
      <c r="AH844" s="3420"/>
      <c r="AI844" s="3420"/>
      <c r="AJ844" s="3420"/>
      <c r="AK844" s="3420"/>
      <c r="AL844" s="3419"/>
      <c r="AM844" s="3420"/>
      <c r="AN844" s="3420"/>
      <c r="AO844" s="3420"/>
      <c r="AP844" s="3420"/>
      <c r="AQ844" s="3420"/>
      <c r="AR844" s="3420"/>
      <c r="AS844" s="3421"/>
      <c r="AT844" s="3419"/>
      <c r="AU844" s="3420"/>
      <c r="AV844" s="3420"/>
      <c r="AW844" s="3420"/>
      <c r="AX844" s="3420"/>
      <c r="AY844" s="3420"/>
      <c r="AZ844" s="3420"/>
      <c r="BA844" s="3421"/>
      <c r="BB844" s="3419"/>
      <c r="BC844" s="3420"/>
      <c r="BD844" s="3420"/>
      <c r="BE844" s="3420"/>
      <c r="BF844" s="3420"/>
      <c r="BG844" s="3420"/>
      <c r="BH844" s="3420"/>
      <c r="BI844" s="3421"/>
      <c r="BJ844" s="3419"/>
      <c r="BK844" s="3420"/>
      <c r="BL844" s="3420"/>
      <c r="BM844" s="3420"/>
      <c r="BN844" s="3420"/>
      <c r="BO844" s="3420"/>
      <c r="BP844" s="3420"/>
      <c r="BQ844" s="3421"/>
      <c r="BR844" s="3419"/>
      <c r="BS844" s="3420"/>
      <c r="BT844" s="3420"/>
      <c r="BU844" s="3420"/>
      <c r="BV844" s="3420"/>
      <c r="BW844" s="3420"/>
      <c r="BX844" s="3420"/>
      <c r="BY844" s="3421"/>
      <c r="BZ844" s="3419"/>
      <c r="CA844" s="3420"/>
      <c r="CB844" s="3420"/>
      <c r="CC844" s="3420"/>
      <c r="CD844" s="3420"/>
      <c r="CE844" s="3420"/>
      <c r="CF844" s="3420"/>
      <c r="CG844" s="3421"/>
      <c r="CH844" s="3419"/>
      <c r="CI844" s="3420"/>
      <c r="CJ844" s="3420"/>
      <c r="CK844" s="3420"/>
      <c r="CL844" s="3420"/>
      <c r="CM844" s="3420"/>
      <c r="CN844" s="3420"/>
      <c r="CO844" s="3421"/>
      <c r="CP844" s="3419"/>
      <c r="CQ844" s="3420"/>
      <c r="CR844" s="3420"/>
      <c r="CS844" s="3420"/>
      <c r="CT844" s="3420"/>
      <c r="CU844" s="3420"/>
      <c r="CV844" s="3420"/>
      <c r="CW844" s="3421"/>
      <c r="CX844" s="3419"/>
      <c r="CY844" s="3420"/>
      <c r="CZ844" s="3420"/>
      <c r="DA844" s="3420"/>
      <c r="DB844" s="3420"/>
      <c r="DC844" s="3420"/>
      <c r="DD844" s="3420"/>
      <c r="DE844" s="3421"/>
      <c r="DF844" s="3421"/>
      <c r="DG844" s="3907" t="s">
        <v>730</v>
      </c>
      <c r="DH844" s="3656"/>
      <c r="DI844" s="3908"/>
      <c r="DJ844" s="3908" t="str">
        <f>IF(T844="","",T844)</f>
        <v>Группа потребителей</v>
      </c>
      <c r="DK844" s="3908"/>
      <c r="DL844" s="3908"/>
    </row>
    <row s="24744" customFormat="1" customHeight="1" ht="21">
      <c r="A845" s="3896"/>
      <c r="B845" s="3896"/>
      <c r="C845" s="3896"/>
      <c r="D845" s="3896"/>
      <c r="E845" s="3897"/>
      <c r="F845" s="3897" t="s">
        <v>151</v>
      </c>
      <c r="G845" s="3897"/>
      <c r="H845" s="3897"/>
      <c r="I845" s="3916"/>
      <c r="J845" s="3916"/>
      <c r="K845" s="3910" t="str">
        <f>J844&amp;".1"</f>
        <v>3.13.1.1.1.1.1</v>
      </c>
      <c r="L845" s="3899" t="s">
        <v>731</v>
      </c>
      <c r="M845" s="3647"/>
      <c r="N845" s="3647"/>
      <c r="O845" s="3647"/>
      <c r="P845" s="3912"/>
      <c r="Q845" s="3912"/>
      <c r="R845" s="3917">
        <v>1</v>
      </c>
      <c r="S845" s="3904" t="str">
        <f>$K845</f>
        <v>3.13.1.1.1.1.1</v>
      </c>
      <c r="T845" s="3920" t="s">
        <v>770</v>
      </c>
      <c r="U845" s="3906"/>
      <c r="V845" s="3422"/>
      <c r="W845" s="3423"/>
      <c r="X845" s="3422"/>
      <c r="Y845" s="3424"/>
      <c r="Z845" s="3425"/>
      <c r="AA845" s="2871" t="s">
        <v>61</v>
      </c>
      <c r="AB845" s="3425"/>
      <c r="AC845" s="2871" t="s">
        <v>61</v>
      </c>
      <c r="AD845" s="3422">
        <v>3555.2</v>
      </c>
      <c r="AE845" s="3423"/>
      <c r="AF845" s="3422"/>
      <c r="AG845" s="3424"/>
      <c r="AH845" s="3425">
        <v>45292</v>
      </c>
      <c r="AI845" s="2871" t="s">
        <v>61</v>
      </c>
      <c r="AJ845" s="3425">
        <v>45473</v>
      </c>
      <c r="AK845" s="2871" t="s">
        <v>61</v>
      </c>
      <c r="AL845" s="3422">
        <v>7608.2</v>
      </c>
      <c r="AM845" s="3423"/>
      <c r="AN845" s="3422"/>
      <c r="AO845" s="3424"/>
      <c r="AP845" s="3425">
        <v>45474</v>
      </c>
      <c r="AQ845" s="2871" t="s">
        <v>61</v>
      </c>
      <c r="AR845" s="3425">
        <v>45657</v>
      </c>
      <c r="AS845" s="2871" t="s">
        <v>61</v>
      </c>
      <c r="AT845" s="3422">
        <v>5407.73</v>
      </c>
      <c r="AU845" s="3423"/>
      <c r="AV845" s="3422"/>
      <c r="AW845" s="3424"/>
      <c r="AX845" s="3425">
        <v>45658</v>
      </c>
      <c r="AY845" s="2871" t="s">
        <v>61</v>
      </c>
      <c r="AZ845" s="3425">
        <v>45838</v>
      </c>
      <c r="BA845" s="2871" t="s">
        <v>61</v>
      </c>
      <c r="BB845" s="3422">
        <v>5407.73</v>
      </c>
      <c r="BC845" s="3423"/>
      <c r="BD845" s="3422"/>
      <c r="BE845" s="3424"/>
      <c r="BF845" s="3425">
        <v>45839</v>
      </c>
      <c r="BG845" s="2871" t="s">
        <v>61</v>
      </c>
      <c r="BH845" s="3425">
        <v>46022</v>
      </c>
      <c r="BI845" s="2871" t="s">
        <v>61</v>
      </c>
      <c r="BJ845" s="3422">
        <v>5407.73</v>
      </c>
      <c r="BK845" s="3423"/>
      <c r="BL845" s="3422"/>
      <c r="BM845" s="3424"/>
      <c r="BN845" s="3425">
        <v>46023</v>
      </c>
      <c r="BO845" s="2871" t="s">
        <v>61</v>
      </c>
      <c r="BP845" s="3425">
        <v>46203</v>
      </c>
      <c r="BQ845" s="2871" t="s">
        <v>61</v>
      </c>
      <c r="BR845" s="3422">
        <v>5677.53</v>
      </c>
      <c r="BS845" s="3423"/>
      <c r="BT845" s="3422"/>
      <c r="BU845" s="3424"/>
      <c r="BV845" s="3425">
        <v>46204</v>
      </c>
      <c r="BW845" s="2871" t="s">
        <v>61</v>
      </c>
      <c r="BX845" s="3425">
        <v>46387</v>
      </c>
      <c r="BY845" s="2871" t="s">
        <v>61</v>
      </c>
      <c r="BZ845" s="3422">
        <v>5674.41</v>
      </c>
      <c r="CA845" s="3423"/>
      <c r="CB845" s="3422"/>
      <c r="CC845" s="3424"/>
      <c r="CD845" s="3425">
        <v>46388</v>
      </c>
      <c r="CE845" s="2871" t="s">
        <v>61</v>
      </c>
      <c r="CF845" s="3425">
        <v>46568</v>
      </c>
      <c r="CG845" s="2871" t="s">
        <v>61</v>
      </c>
      <c r="CH845" s="3422">
        <v>5674.41</v>
      </c>
      <c r="CI845" s="3423"/>
      <c r="CJ845" s="3422"/>
      <c r="CK845" s="3424"/>
      <c r="CL845" s="3425">
        <v>46569</v>
      </c>
      <c r="CM845" s="2871" t="s">
        <v>61</v>
      </c>
      <c r="CN845" s="3425">
        <v>46752</v>
      </c>
      <c r="CO845" s="2871" t="s">
        <v>61</v>
      </c>
      <c r="CP845" s="3422">
        <v>5674.41</v>
      </c>
      <c r="CQ845" s="3423"/>
      <c r="CR845" s="3422"/>
      <c r="CS845" s="3424"/>
      <c r="CT845" s="3425">
        <v>46753</v>
      </c>
      <c r="CU845" s="2871" t="s">
        <v>61</v>
      </c>
      <c r="CV845" s="3425">
        <v>46934</v>
      </c>
      <c r="CW845" s="2871" t="s">
        <v>61</v>
      </c>
      <c r="CX845" s="3422">
        <v>5984.91</v>
      </c>
      <c r="CY845" s="3423"/>
      <c r="CZ845" s="3422"/>
      <c r="DA845" s="3424"/>
      <c r="DB845" s="3425">
        <v>46935</v>
      </c>
      <c r="DC845" s="2871" t="s">
        <v>61</v>
      </c>
      <c r="DD845" s="3425">
        <v>47118</v>
      </c>
      <c r="DE845" s="2871" t="s">
        <v>61</v>
      </c>
      <c r="DF845" s="3423"/>
      <c r="DG845" s="3921" t="s">
        <v>732</v>
      </c>
      <c r="DH845" s="3656">
        <f>STRCHECKDATE(V846:DF846)</f>
      </c>
      <c r="DI845" s="3908"/>
      <c r="DJ845" s="3908" t="str">
        <f>IF(T845="","",T845)</f>
        <v>вода</v>
      </c>
      <c r="DK845" s="3908"/>
      <c r="DL845" s="3908"/>
    </row>
    <row s="24745" customFormat="1" customHeight="1" ht="0.75">
      <c r="A846" s="3896"/>
      <c r="B846" s="3896"/>
      <c r="C846" s="3896"/>
      <c r="D846" s="3896"/>
      <c r="E846" s="3897"/>
      <c r="F846" s="3897" t="s">
        <v>151</v>
      </c>
      <c r="G846" s="3897"/>
      <c r="H846" s="3897"/>
      <c r="I846" s="3916"/>
      <c r="J846" s="3916"/>
      <c r="K846" s="3910"/>
      <c r="L846" s="3899"/>
      <c r="M846" s="3647"/>
      <c r="N846" s="3647"/>
      <c r="O846" s="3647"/>
      <c r="P846" s="3912"/>
      <c r="Q846" s="3912"/>
      <c r="R846" s="3917"/>
      <c r="S846" s="3923"/>
      <c r="T846" s="3906"/>
      <c r="U846" s="3906"/>
      <c r="V846" s="3423"/>
      <c r="W846" s="3423"/>
      <c r="X846" s="3423"/>
      <c r="Y846" s="3427" t="str">
        <f>Z845&amp;"-"&amp;AB845</f>
        <v>-</v>
      </c>
      <c r="Z846" s="3428"/>
      <c r="AA846" s="2871"/>
      <c r="AB846" s="3428"/>
      <c r="AC846" s="2871"/>
      <c r="AD846" s="3423"/>
      <c r="AE846" s="3423"/>
      <c r="AF846" s="3423"/>
      <c r="AG846" s="3427" t="str">
        <f>AH845&amp;"-"&amp;AJ845</f>
        <v>45292-45473</v>
      </c>
      <c r="AH846" s="3428"/>
      <c r="AI846" s="2871"/>
      <c r="AJ846" s="3428"/>
      <c r="AK846" s="2871"/>
      <c r="AL846" s="3423"/>
      <c r="AM846" s="3423"/>
      <c r="AN846" s="3423"/>
      <c r="AO846" s="3427" t="str">
        <f>AP845&amp;"-"&amp;AR845</f>
        <v>45474-45657</v>
      </c>
      <c r="AP846" s="3428"/>
      <c r="AQ846" s="2871"/>
      <c r="AR846" s="3428"/>
      <c r="AS846" s="2871"/>
      <c r="AT846" s="3423"/>
      <c r="AU846" s="3423"/>
      <c r="AV846" s="3423"/>
      <c r="AW846" s="3427" t="str">
        <f>AX845&amp;"-"&amp;AZ845</f>
        <v>45658-45838</v>
      </c>
      <c r="AX846" s="3428"/>
      <c r="AY846" s="2871"/>
      <c r="AZ846" s="3428"/>
      <c r="BA846" s="2871"/>
      <c r="BB846" s="3423"/>
      <c r="BC846" s="3423"/>
      <c r="BD846" s="3423"/>
      <c r="BE846" s="3427" t="str">
        <f>BF845&amp;"-"&amp;BH845</f>
        <v>45839-46022</v>
      </c>
      <c r="BF846" s="3428"/>
      <c r="BG846" s="2871"/>
      <c r="BH846" s="3428"/>
      <c r="BI846" s="2871"/>
      <c r="BJ846" s="3423"/>
      <c r="BK846" s="3423"/>
      <c r="BL846" s="3423"/>
      <c r="BM846" s="3427" t="str">
        <f>BN845&amp;"-"&amp;BP845</f>
        <v>46023-46203</v>
      </c>
      <c r="BN846" s="3428"/>
      <c r="BO846" s="2871"/>
      <c r="BP846" s="3428"/>
      <c r="BQ846" s="2871"/>
      <c r="BR846" s="3423"/>
      <c r="BS846" s="3423"/>
      <c r="BT846" s="3423"/>
      <c r="BU846" s="3427" t="str">
        <f>BV845&amp;"-"&amp;BX845</f>
        <v>46204-46387</v>
      </c>
      <c r="BV846" s="3428"/>
      <c r="BW846" s="2871"/>
      <c r="BX846" s="3428"/>
      <c r="BY846" s="2871"/>
      <c r="BZ846" s="3423"/>
      <c r="CA846" s="3423"/>
      <c r="CB846" s="3423"/>
      <c r="CC846" s="3427" t="str">
        <f>CD845&amp;"-"&amp;CF845</f>
        <v>46388-46568</v>
      </c>
      <c r="CD846" s="3428"/>
      <c r="CE846" s="2871"/>
      <c r="CF846" s="3428"/>
      <c r="CG846" s="2871"/>
      <c r="CH846" s="3423"/>
      <c r="CI846" s="3423"/>
      <c r="CJ846" s="3423"/>
      <c r="CK846" s="3427" t="str">
        <f>CL845&amp;"-"&amp;CN845</f>
        <v>46569-46752</v>
      </c>
      <c r="CL846" s="3428"/>
      <c r="CM846" s="2871"/>
      <c r="CN846" s="3428"/>
      <c r="CO846" s="2871"/>
      <c r="CP846" s="3423"/>
      <c r="CQ846" s="3423"/>
      <c r="CR846" s="3423"/>
      <c r="CS846" s="3427" t="str">
        <f>CT845&amp;"-"&amp;CV845</f>
        <v>46753-46934</v>
      </c>
      <c r="CT846" s="3428"/>
      <c r="CU846" s="2871"/>
      <c r="CV846" s="3428"/>
      <c r="CW846" s="2871"/>
      <c r="CX846" s="3423"/>
      <c r="CY846" s="3423"/>
      <c r="CZ846" s="3423"/>
      <c r="DA846" s="3427" t="str">
        <f>DB845&amp;"-"&amp;DD845</f>
        <v>46935-47118</v>
      </c>
      <c r="DB846" s="3428"/>
      <c r="DC846" s="2871"/>
      <c r="DD846" s="3428"/>
      <c r="DE846" s="2871"/>
      <c r="DF846" s="3423"/>
      <c r="DG846" s="3924"/>
      <c r="DH846" s="3656"/>
      <c r="DI846" s="3908"/>
      <c r="DJ846" s="3908" t="str">
        <f>IF(T846="","",T846)</f>
        <v/>
      </c>
      <c r="DK846" s="3908"/>
      <c r="DL846" s="3908"/>
    </row>
    <row s="24746" customFormat="1" customHeight="1" ht="15">
      <c r="A847" s="3896"/>
      <c r="B847" s="3896"/>
      <c r="C847" s="3896"/>
      <c r="D847" s="3896"/>
      <c r="E847" s="3897"/>
      <c r="F847" s="3897" t="s">
        <v>151</v>
      </c>
      <c r="G847" s="3897"/>
      <c r="H847" s="3897"/>
      <c r="I847" s="3916"/>
      <c r="J847" s="3910"/>
      <c r="K847" s="3896"/>
      <c r="L847" s="3899"/>
      <c r="M847" s="3647"/>
      <c r="N847" s="3647"/>
      <c r="O847" s="3911"/>
      <c r="P847" s="3912"/>
      <c r="Q847" s="3912"/>
      <c r="R847" s="3913"/>
      <c r="S847" s="24747"/>
      <c r="T847" s="24748" t="s">
        <v>733</v>
      </c>
      <c r="U847" s="24749"/>
      <c r="V847" s="24750"/>
      <c r="W847" s="24751"/>
      <c r="X847" s="24752"/>
      <c r="Y847" s="24753"/>
      <c r="Z847" s="24754"/>
      <c r="AA847" s="24755"/>
      <c r="AB847" s="24756"/>
      <c r="AC847" s="24757"/>
      <c r="AD847" s="24758"/>
      <c r="AE847" s="24759"/>
      <c r="AF847" s="24760"/>
      <c r="AG847" s="24761"/>
      <c r="AH847" s="24762"/>
      <c r="AI847" s="24763"/>
      <c r="AJ847" s="24764"/>
      <c r="AK847" s="24765"/>
      <c r="AL847" s="24766"/>
      <c r="AM847" s="24767"/>
      <c r="AN847" s="24768"/>
      <c r="AO847" s="24769"/>
      <c r="AP847" s="24770"/>
      <c r="AQ847" s="24771"/>
      <c r="AR847" s="24772"/>
      <c r="AS847" s="24773"/>
      <c r="AT847" s="24774"/>
      <c r="AU847" s="24775"/>
      <c r="AV847" s="24776"/>
      <c r="AW847" s="24777"/>
      <c r="AX847" s="24778"/>
      <c r="AY847" s="24779"/>
      <c r="AZ847" s="24780"/>
      <c r="BA847" s="24781"/>
      <c r="BB847" s="24782"/>
      <c r="BC847" s="24783"/>
      <c r="BD847" s="24784"/>
      <c r="BE847" s="24785"/>
      <c r="BF847" s="24786"/>
      <c r="BG847" s="24787"/>
      <c r="BH847" s="24788"/>
      <c r="BI847" s="24789"/>
      <c r="BJ847" s="24790"/>
      <c r="BK847" s="24791"/>
      <c r="BL847" s="24792"/>
      <c r="BM847" s="24793"/>
      <c r="BN847" s="24794"/>
      <c r="BO847" s="24795"/>
      <c r="BP847" s="24796"/>
      <c r="BQ847" s="24797"/>
      <c r="BR847" s="24798"/>
      <c r="BS847" s="24799"/>
      <c r="BT847" s="24800"/>
      <c r="BU847" s="24801"/>
      <c r="BV847" s="24802"/>
      <c r="BW847" s="24803"/>
      <c r="BX847" s="24804"/>
      <c r="BY847" s="24805"/>
      <c r="BZ847" s="24806"/>
      <c r="CA847" s="24807"/>
      <c r="CB847" s="24808"/>
      <c r="CC847" s="24809"/>
      <c r="CD847" s="24810"/>
      <c r="CE847" s="24811"/>
      <c r="CF847" s="24812"/>
      <c r="CG847" s="24813"/>
      <c r="CH847" s="24814"/>
      <c r="CI847" s="24815"/>
      <c r="CJ847" s="24816"/>
      <c r="CK847" s="24817"/>
      <c r="CL847" s="24818"/>
      <c r="CM847" s="24819"/>
      <c r="CN847" s="24820"/>
      <c r="CO847" s="24821"/>
      <c r="CP847" s="24822"/>
      <c r="CQ847" s="24823"/>
      <c r="CR847" s="24824"/>
      <c r="CS847" s="24825"/>
      <c r="CT847" s="24826"/>
      <c r="CU847" s="24827"/>
      <c r="CV847" s="24828"/>
      <c r="CW847" s="24829"/>
      <c r="CX847" s="24830"/>
      <c r="CY847" s="24831"/>
      <c r="CZ847" s="24832"/>
      <c r="DA847" s="24833"/>
      <c r="DB847" s="24834"/>
      <c r="DC847" s="24835"/>
      <c r="DD847" s="24836"/>
      <c r="DE847" s="24837"/>
      <c r="DF847" s="24838"/>
      <c r="DG847" s="4018"/>
      <c r="DH847" s="3656"/>
      <c r="DI847" s="3908"/>
      <c r="DJ847" s="3908" t="str">
        <f>IF(T847="","",T847)</f>
        <v>Добавить вид теплоносителя (параметры теплоносителя)</v>
      </c>
      <c r="DK847" s="3908"/>
      <c r="DL847" s="3908"/>
    </row>
    <row s="24839" customFormat="1" customHeight="1" ht="15">
      <c r="A848" s="3896"/>
      <c r="B848" s="3896"/>
      <c r="C848" s="3896"/>
      <c r="D848" s="3896"/>
      <c r="E848" s="3897"/>
      <c r="F848" s="3897" t="s">
        <v>151</v>
      </c>
      <c r="G848" s="3897"/>
      <c r="H848" s="3897"/>
      <c r="I848" s="3910"/>
      <c r="J848" s="3896"/>
      <c r="K848" s="3896"/>
      <c r="L848" s="3899"/>
      <c r="M848" s="3647"/>
      <c r="N848" s="3911"/>
      <c r="O848" s="3911"/>
      <c r="P848" s="3912"/>
      <c r="Q848" s="3912"/>
      <c r="R848" s="3913"/>
      <c r="S848" s="24840"/>
      <c r="T848" s="24841" t="s">
        <v>734</v>
      </c>
      <c r="U848" s="24842"/>
      <c r="V848" s="24843"/>
      <c r="W848" s="24844"/>
      <c r="X848" s="24845"/>
      <c r="Y848" s="24846"/>
      <c r="Z848" s="24847"/>
      <c r="AA848" s="24848"/>
      <c r="AB848" s="24849"/>
      <c r="AC848" s="24850"/>
      <c r="AD848" s="24851"/>
      <c r="AE848" s="24852"/>
      <c r="AF848" s="24853"/>
      <c r="AG848" s="24854"/>
      <c r="AH848" s="24855"/>
      <c r="AI848" s="24856"/>
      <c r="AJ848" s="24857"/>
      <c r="AK848" s="24858"/>
      <c r="AL848" s="24859"/>
      <c r="AM848" s="24860"/>
      <c r="AN848" s="24861"/>
      <c r="AO848" s="24862"/>
      <c r="AP848" s="24863"/>
      <c r="AQ848" s="24864"/>
      <c r="AR848" s="24865"/>
      <c r="AS848" s="24866"/>
      <c r="AT848" s="24867"/>
      <c r="AU848" s="24868"/>
      <c r="AV848" s="24869"/>
      <c r="AW848" s="24870"/>
      <c r="AX848" s="24871"/>
      <c r="AY848" s="24872"/>
      <c r="AZ848" s="24873"/>
      <c r="BA848" s="24874"/>
      <c r="BB848" s="24875"/>
      <c r="BC848" s="24876"/>
      <c r="BD848" s="24877"/>
      <c r="BE848" s="24878"/>
      <c r="BF848" s="24879"/>
      <c r="BG848" s="24880"/>
      <c r="BH848" s="24881"/>
      <c r="BI848" s="24882"/>
      <c r="BJ848" s="24883"/>
      <c r="BK848" s="24884"/>
      <c r="BL848" s="24885"/>
      <c r="BM848" s="24886"/>
      <c r="BN848" s="24887"/>
      <c r="BO848" s="24888"/>
      <c r="BP848" s="24889"/>
      <c r="BQ848" s="24890"/>
      <c r="BR848" s="24891"/>
      <c r="BS848" s="24892"/>
      <c r="BT848" s="24893"/>
      <c r="BU848" s="24894"/>
      <c r="BV848" s="24895"/>
      <c r="BW848" s="24896"/>
      <c r="BX848" s="24897"/>
      <c r="BY848" s="24898"/>
      <c r="BZ848" s="24899"/>
      <c r="CA848" s="24900"/>
      <c r="CB848" s="24901"/>
      <c r="CC848" s="24902"/>
      <c r="CD848" s="24903"/>
      <c r="CE848" s="24904"/>
      <c r="CF848" s="24905"/>
      <c r="CG848" s="24906"/>
      <c r="CH848" s="24907"/>
      <c r="CI848" s="24908"/>
      <c r="CJ848" s="24909"/>
      <c r="CK848" s="24910"/>
      <c r="CL848" s="24911"/>
      <c r="CM848" s="24912"/>
      <c r="CN848" s="24913"/>
      <c r="CO848" s="24914"/>
      <c r="CP848" s="24915"/>
      <c r="CQ848" s="24916"/>
      <c r="CR848" s="24917"/>
      <c r="CS848" s="24918"/>
      <c r="CT848" s="24919"/>
      <c r="CU848" s="24920"/>
      <c r="CV848" s="24921"/>
      <c r="CW848" s="24922"/>
      <c r="CX848" s="24923"/>
      <c r="CY848" s="24924"/>
      <c r="CZ848" s="24925"/>
      <c r="DA848" s="24926"/>
      <c r="DB848" s="24927"/>
      <c r="DC848" s="24928"/>
      <c r="DD848" s="24929"/>
      <c r="DE848" s="24930"/>
      <c r="DF848" s="24931"/>
      <c r="DG848" s="24932"/>
      <c r="DH848" s="3656"/>
      <c r="DI848" s="3908"/>
      <c r="DJ848" s="3908" t="str">
        <f>IF(T848="","",T848)</f>
        <v>Добавить группу потребителей</v>
      </c>
      <c r="DK848" s="3908"/>
      <c r="DL848" s="3908"/>
    </row>
    <row s="24933" customFormat="1" customHeight="1" ht="14.25">
      <c r="A849" s="3896"/>
      <c r="B849" s="3896"/>
      <c r="C849" s="3896"/>
      <c r="D849" s="3896"/>
      <c r="E849" s="3897"/>
      <c r="F849" s="3897" t="s">
        <v>151</v>
      </c>
      <c r="G849" s="3897"/>
      <c r="H849" s="3898"/>
      <c r="I849" s="3896"/>
      <c r="J849" s="3896"/>
      <c r="K849" s="3896"/>
      <c r="L849" s="3899"/>
      <c r="M849" s="3900"/>
      <c r="N849" s="3900"/>
      <c r="O849" s="3647"/>
      <c r="P849" s="4114"/>
      <c r="Q849" s="4115"/>
      <c r="R849" s="4116"/>
      <c r="S849" s="24934"/>
      <c r="T849" s="24935" t="s">
        <v>735</v>
      </c>
      <c r="U849" s="24936"/>
      <c r="V849" s="24937"/>
      <c r="W849" s="24938"/>
      <c r="X849" s="24939"/>
      <c r="Y849" s="24940"/>
      <c r="Z849" s="24941"/>
      <c r="AA849" s="24942"/>
      <c r="AB849" s="24943"/>
      <c r="AC849" s="24944"/>
      <c r="AD849" s="24945"/>
      <c r="AE849" s="24946"/>
      <c r="AF849" s="24947"/>
      <c r="AG849" s="24948"/>
      <c r="AH849" s="24949"/>
      <c r="AI849" s="24950"/>
      <c r="AJ849" s="24951"/>
      <c r="AK849" s="24952"/>
      <c r="AL849" s="24953"/>
      <c r="AM849" s="24954"/>
      <c r="AN849" s="24955"/>
      <c r="AO849" s="24956"/>
      <c r="AP849" s="24957"/>
      <c r="AQ849" s="24958"/>
      <c r="AR849" s="24959"/>
      <c r="AS849" s="24960"/>
      <c r="AT849" s="24961"/>
      <c r="AU849" s="24962"/>
      <c r="AV849" s="24963"/>
      <c r="AW849" s="24964"/>
      <c r="AX849" s="24965"/>
      <c r="AY849" s="24966"/>
      <c r="AZ849" s="24967"/>
      <c r="BA849" s="24968"/>
      <c r="BB849" s="24969"/>
      <c r="BC849" s="24970"/>
      <c r="BD849" s="24971"/>
      <c r="BE849" s="24972"/>
      <c r="BF849" s="24973"/>
      <c r="BG849" s="24974"/>
      <c r="BH849" s="24975"/>
      <c r="BI849" s="24976"/>
      <c r="BJ849" s="24977"/>
      <c r="BK849" s="24978"/>
      <c r="BL849" s="24979"/>
      <c r="BM849" s="24980"/>
      <c r="BN849" s="24981"/>
      <c r="BO849" s="24982"/>
      <c r="BP849" s="24983"/>
      <c r="BQ849" s="24984"/>
      <c r="BR849" s="24985"/>
      <c r="BS849" s="24986"/>
      <c r="BT849" s="24987"/>
      <c r="BU849" s="24988"/>
      <c r="BV849" s="24989"/>
      <c r="BW849" s="24990"/>
      <c r="BX849" s="24991"/>
      <c r="BY849" s="24992"/>
      <c r="BZ849" s="24993"/>
      <c r="CA849" s="24994"/>
      <c r="CB849" s="24995"/>
      <c r="CC849" s="24996"/>
      <c r="CD849" s="24997"/>
      <c r="CE849" s="24998"/>
      <c r="CF849" s="24999"/>
      <c r="CG849" s="25000"/>
      <c r="CH849" s="25001"/>
      <c r="CI849" s="25002"/>
      <c r="CJ849" s="25003"/>
      <c r="CK849" s="25004"/>
      <c r="CL849" s="25005"/>
      <c r="CM849" s="25006"/>
      <c r="CN849" s="25007"/>
      <c r="CO849" s="25008"/>
      <c r="CP849" s="25009"/>
      <c r="CQ849" s="25010"/>
      <c r="CR849" s="25011"/>
      <c r="CS849" s="25012"/>
      <c r="CT849" s="25013"/>
      <c r="CU849" s="25014"/>
      <c r="CV849" s="25015"/>
      <c r="CW849" s="25016"/>
      <c r="CX849" s="25017"/>
      <c r="CY849" s="25018"/>
      <c r="CZ849" s="25019"/>
      <c r="DA849" s="25020"/>
      <c r="DB849" s="25021"/>
      <c r="DC849" s="25022"/>
      <c r="DD849" s="25023"/>
      <c r="DE849" s="25024"/>
      <c r="DF849" s="25025"/>
      <c r="DG849" s="25026"/>
      <c r="DH849" s="3656"/>
      <c r="DI849" s="3908"/>
      <c r="DJ849" s="3908" t="str">
        <f>IF(T849="","",T849)</f>
        <v>Добавить схему подключения</v>
      </c>
      <c r="DK849" s="3908"/>
      <c r="DL849" s="3908"/>
    </row>
    <row s="25027" customFormat="1" customHeight="1" ht="21">
      <c r="A850" s="3896"/>
      <c r="B850" s="3896"/>
      <c r="C850" s="3896"/>
      <c r="D850" s="3896" t="s">
        <v>458</v>
      </c>
      <c r="E850" s="3897"/>
      <c r="F850" s="3897"/>
      <c r="G850" s="3897"/>
      <c r="H850" s="3898" t="s">
        <v>102</v>
      </c>
      <c r="I850" s="3896"/>
      <c r="J850" s="3896"/>
      <c r="K850" s="3896"/>
      <c r="L850" s="3899"/>
      <c r="M850" s="3900"/>
      <c r="N850" s="3900"/>
      <c r="O850" s="3900"/>
      <c r="P850" s="3901"/>
      <c r="Q850" s="3902"/>
      <c r="R850" s="3903"/>
      <c r="S850" s="3904" t="str">
        <f>INDEX(PT_DIFFERENTIATION_NUM_IST_TE,MATCH(D850,PT_DIFFERENTIATION_IST_TE_ID,0))</f>
        <v>3.13.1.2</v>
      </c>
      <c r="T850" s="3905" t="s">
        <v>723</v>
      </c>
      <c r="U850" s="3906"/>
      <c r="V850" s="3414"/>
      <c r="W850" s="3415"/>
      <c r="X850" s="3415"/>
      <c r="Y850" s="3415"/>
      <c r="Z850" s="3415"/>
      <c r="AA850" s="3415"/>
      <c r="AB850" s="3415"/>
      <c r="AC850" s="3416"/>
      <c r="AD850" s="3414" t="str">
        <f>INDEX(PT_DIFFERENTIATION_IST_TE,MATCH(D850,PT_DIFFERENTIATION_IST_TE_ID,0))</f>
        <v>город Гаджиево</v>
      </c>
      <c r="AE850" s="3415"/>
      <c r="AF850" s="3415"/>
      <c r="AG850" s="3415"/>
      <c r="AH850" s="3415"/>
      <c r="AI850" s="3415"/>
      <c r="AJ850" s="3415"/>
      <c r="AK850" s="3415"/>
      <c r="AL850" s="3414"/>
      <c r="AM850" s="3415"/>
      <c r="AN850" s="3415"/>
      <c r="AO850" s="3415"/>
      <c r="AP850" s="3415"/>
      <c r="AQ850" s="3415"/>
      <c r="AR850" s="3415"/>
      <c r="AS850" s="3416"/>
      <c r="AT850" s="3414"/>
      <c r="AU850" s="3415"/>
      <c r="AV850" s="3415"/>
      <c r="AW850" s="3415"/>
      <c r="AX850" s="3415"/>
      <c r="AY850" s="3415"/>
      <c r="AZ850" s="3415"/>
      <c r="BA850" s="3416"/>
      <c r="BB850" s="3414"/>
      <c r="BC850" s="3415"/>
      <c r="BD850" s="3415"/>
      <c r="BE850" s="3415"/>
      <c r="BF850" s="3415"/>
      <c r="BG850" s="3415"/>
      <c r="BH850" s="3415"/>
      <c r="BI850" s="3416"/>
      <c r="BJ850" s="3414"/>
      <c r="BK850" s="3415"/>
      <c r="BL850" s="3415"/>
      <c r="BM850" s="3415"/>
      <c r="BN850" s="3415"/>
      <c r="BO850" s="3415"/>
      <c r="BP850" s="3415"/>
      <c r="BQ850" s="3416"/>
      <c r="BR850" s="3414"/>
      <c r="BS850" s="3415"/>
      <c r="BT850" s="3415"/>
      <c r="BU850" s="3415"/>
      <c r="BV850" s="3415"/>
      <c r="BW850" s="3415"/>
      <c r="BX850" s="3415"/>
      <c r="BY850" s="3416"/>
      <c r="BZ850" s="3414"/>
      <c r="CA850" s="3415"/>
      <c r="CB850" s="3415"/>
      <c r="CC850" s="3415"/>
      <c r="CD850" s="3415"/>
      <c r="CE850" s="3415"/>
      <c r="CF850" s="3415"/>
      <c r="CG850" s="3416"/>
      <c r="CH850" s="3414"/>
      <c r="CI850" s="3415"/>
      <c r="CJ850" s="3415"/>
      <c r="CK850" s="3415"/>
      <c r="CL850" s="3415"/>
      <c r="CM850" s="3415"/>
      <c r="CN850" s="3415"/>
      <c r="CO850" s="3416"/>
      <c r="CP850" s="3414"/>
      <c r="CQ850" s="3415"/>
      <c r="CR850" s="3415"/>
      <c r="CS850" s="3415"/>
      <c r="CT850" s="3415"/>
      <c r="CU850" s="3415"/>
      <c r="CV850" s="3415"/>
      <c r="CW850" s="3416"/>
      <c r="CX850" s="3414"/>
      <c r="CY850" s="3415"/>
      <c r="CZ850" s="3415"/>
      <c r="DA850" s="3415"/>
      <c r="DB850" s="3415"/>
      <c r="DC850" s="3415"/>
      <c r="DD850" s="3415"/>
      <c r="DE850" s="3416"/>
      <c r="DF850" s="3416"/>
      <c r="DG850" s="3907" t="s">
        <v>724</v>
      </c>
      <c r="DH850" s="3656"/>
      <c r="DI850" s="3908"/>
      <c r="DJ850" s="3908" t="str">
        <f>IF(T850="","",T850)</f>
        <v>Источник тепловой энергии  </v>
      </c>
      <c r="DK850" s="3908"/>
      <c r="DL850" s="3908"/>
    </row>
    <row s="25028" customFormat="1" customHeight="1" ht="47.25">
      <c r="A851" s="3896"/>
      <c r="B851" s="3896"/>
      <c r="C851" s="3896"/>
      <c r="D851" s="3896"/>
      <c r="E851" s="3897"/>
      <c r="F851" s="3897"/>
      <c r="G851" s="3897"/>
      <c r="H851" s="3897">
        <v>1</v>
      </c>
      <c r="I851" s="3910" t="str">
        <f>S850&amp;".1"</f>
        <v>3.13.1.2.1</v>
      </c>
      <c r="J851" s="3896"/>
      <c r="K851" s="3896"/>
      <c r="L851" s="3899" t="s">
        <v>725</v>
      </c>
      <c r="M851" s="3647"/>
      <c r="N851" s="3911"/>
      <c r="O851" s="3911"/>
      <c r="P851" s="3912">
        <v>1</v>
      </c>
      <c r="Q851" s="3912"/>
      <c r="R851" s="3913"/>
      <c r="S851" s="3904" t="str">
        <f>$I851</f>
        <v>3.13.1.2.1</v>
      </c>
      <c r="T851" s="3914" t="s">
        <v>726</v>
      </c>
      <c r="U851" s="3906"/>
      <c r="V851" s="3419"/>
      <c r="W851" s="3420"/>
      <c r="X851" s="3420"/>
      <c r="Y851" s="3420"/>
      <c r="Z851" s="3420"/>
      <c r="AA851" s="3420"/>
      <c r="AB851" s="3420"/>
      <c r="AC851" s="3421"/>
      <c r="AD851" s="3419" t="s">
        <v>768</v>
      </c>
      <c r="AE851" s="3420"/>
      <c r="AF851" s="3420"/>
      <c r="AG851" s="3420"/>
      <c r="AH851" s="3420"/>
      <c r="AI851" s="3420"/>
      <c r="AJ851" s="3420"/>
      <c r="AK851" s="3420"/>
      <c r="AL851" s="3419"/>
      <c r="AM851" s="3420"/>
      <c r="AN851" s="3420"/>
      <c r="AO851" s="3420"/>
      <c r="AP851" s="3420"/>
      <c r="AQ851" s="3420"/>
      <c r="AR851" s="3420"/>
      <c r="AS851" s="3421"/>
      <c r="AT851" s="3419"/>
      <c r="AU851" s="3420"/>
      <c r="AV851" s="3420"/>
      <c r="AW851" s="3420"/>
      <c r="AX851" s="3420"/>
      <c r="AY851" s="3420"/>
      <c r="AZ851" s="3420"/>
      <c r="BA851" s="3421"/>
      <c r="BB851" s="3419"/>
      <c r="BC851" s="3420"/>
      <c r="BD851" s="3420"/>
      <c r="BE851" s="3420"/>
      <c r="BF851" s="3420"/>
      <c r="BG851" s="3420"/>
      <c r="BH851" s="3420"/>
      <c r="BI851" s="3421"/>
      <c r="BJ851" s="3419"/>
      <c r="BK851" s="3420"/>
      <c r="BL851" s="3420"/>
      <c r="BM851" s="3420"/>
      <c r="BN851" s="3420"/>
      <c r="BO851" s="3420"/>
      <c r="BP851" s="3420"/>
      <c r="BQ851" s="3421"/>
      <c r="BR851" s="3419"/>
      <c r="BS851" s="3420"/>
      <c r="BT851" s="3420"/>
      <c r="BU851" s="3420"/>
      <c r="BV851" s="3420"/>
      <c r="BW851" s="3420"/>
      <c r="BX851" s="3420"/>
      <c r="BY851" s="3421"/>
      <c r="BZ851" s="3419"/>
      <c r="CA851" s="3420"/>
      <c r="CB851" s="3420"/>
      <c r="CC851" s="3420"/>
      <c r="CD851" s="3420"/>
      <c r="CE851" s="3420"/>
      <c r="CF851" s="3420"/>
      <c r="CG851" s="3421"/>
      <c r="CH851" s="3419"/>
      <c r="CI851" s="3420"/>
      <c r="CJ851" s="3420"/>
      <c r="CK851" s="3420"/>
      <c r="CL851" s="3420"/>
      <c r="CM851" s="3420"/>
      <c r="CN851" s="3420"/>
      <c r="CO851" s="3421"/>
      <c r="CP851" s="3419"/>
      <c r="CQ851" s="3420"/>
      <c r="CR851" s="3420"/>
      <c r="CS851" s="3420"/>
      <c r="CT851" s="3420"/>
      <c r="CU851" s="3420"/>
      <c r="CV851" s="3420"/>
      <c r="CW851" s="3421"/>
      <c r="CX851" s="3419"/>
      <c r="CY851" s="3420"/>
      <c r="CZ851" s="3420"/>
      <c r="DA851" s="3420"/>
      <c r="DB851" s="3420"/>
      <c r="DC851" s="3420"/>
      <c r="DD851" s="3420"/>
      <c r="DE851" s="3421"/>
      <c r="DF851" s="3421"/>
      <c r="DG851" s="3907" t="s">
        <v>727</v>
      </c>
      <c r="DH851" s="3656"/>
      <c r="DI851" s="3908"/>
      <c r="DJ851" s="3908" t="str">
        <f>IF(T851="","",T851)</f>
        <v>Схема подключения теплопотребляющей установки к коллектору источника тепловой энергии</v>
      </c>
      <c r="DK851" s="3908"/>
      <c r="DL851" s="3908"/>
    </row>
    <row s="25029" customFormat="1" customHeight="1" ht="21">
      <c r="A852" s="3896"/>
      <c r="B852" s="3896"/>
      <c r="C852" s="3896"/>
      <c r="D852" s="3896"/>
      <c r="E852" s="3897"/>
      <c r="F852" s="3897"/>
      <c r="G852" s="3897"/>
      <c r="H852" s="3897">
        <v>1</v>
      </c>
      <c r="I852" s="3916"/>
      <c r="J852" s="3910" t="str">
        <f>I851&amp;".1"</f>
        <v>3.13.1.2.1.1</v>
      </c>
      <c r="K852" s="3896"/>
      <c r="L852" s="3899" t="s">
        <v>728</v>
      </c>
      <c r="M852" s="3647"/>
      <c r="N852" s="3647"/>
      <c r="O852" s="3911"/>
      <c r="P852" s="3912"/>
      <c r="Q852" s="3912">
        <v>1</v>
      </c>
      <c r="R852" s="3917"/>
      <c r="S852" s="3904" t="str">
        <f>$J852</f>
        <v>3.13.1.2.1.1</v>
      </c>
      <c r="T852" s="3918" t="s">
        <v>729</v>
      </c>
      <c r="U852" s="3906"/>
      <c r="V852" s="3419"/>
      <c r="W852" s="3420"/>
      <c r="X852" s="3420"/>
      <c r="Y852" s="3420"/>
      <c r="Z852" s="3420"/>
      <c r="AA852" s="3420"/>
      <c r="AB852" s="3420"/>
      <c r="AC852" s="3421"/>
      <c r="AD852" s="3419" t="s">
        <v>769</v>
      </c>
      <c r="AE852" s="3420"/>
      <c r="AF852" s="3420"/>
      <c r="AG852" s="3420"/>
      <c r="AH852" s="3420"/>
      <c r="AI852" s="3420"/>
      <c r="AJ852" s="3420"/>
      <c r="AK852" s="3420"/>
      <c r="AL852" s="3419"/>
      <c r="AM852" s="3420"/>
      <c r="AN852" s="3420"/>
      <c r="AO852" s="3420"/>
      <c r="AP852" s="3420"/>
      <c r="AQ852" s="3420"/>
      <c r="AR852" s="3420"/>
      <c r="AS852" s="3421"/>
      <c r="AT852" s="3419"/>
      <c r="AU852" s="3420"/>
      <c r="AV852" s="3420"/>
      <c r="AW852" s="3420"/>
      <c r="AX852" s="3420"/>
      <c r="AY852" s="3420"/>
      <c r="AZ852" s="3420"/>
      <c r="BA852" s="3421"/>
      <c r="BB852" s="3419"/>
      <c r="BC852" s="3420"/>
      <c r="BD852" s="3420"/>
      <c r="BE852" s="3420"/>
      <c r="BF852" s="3420"/>
      <c r="BG852" s="3420"/>
      <c r="BH852" s="3420"/>
      <c r="BI852" s="3421"/>
      <c r="BJ852" s="3419"/>
      <c r="BK852" s="3420"/>
      <c r="BL852" s="3420"/>
      <c r="BM852" s="3420"/>
      <c r="BN852" s="3420"/>
      <c r="BO852" s="3420"/>
      <c r="BP852" s="3420"/>
      <c r="BQ852" s="3421"/>
      <c r="BR852" s="3419"/>
      <c r="BS852" s="3420"/>
      <c r="BT852" s="3420"/>
      <c r="BU852" s="3420"/>
      <c r="BV852" s="3420"/>
      <c r="BW852" s="3420"/>
      <c r="BX852" s="3420"/>
      <c r="BY852" s="3421"/>
      <c r="BZ852" s="3419"/>
      <c r="CA852" s="3420"/>
      <c r="CB852" s="3420"/>
      <c r="CC852" s="3420"/>
      <c r="CD852" s="3420"/>
      <c r="CE852" s="3420"/>
      <c r="CF852" s="3420"/>
      <c r="CG852" s="3421"/>
      <c r="CH852" s="3419"/>
      <c r="CI852" s="3420"/>
      <c r="CJ852" s="3420"/>
      <c r="CK852" s="3420"/>
      <c r="CL852" s="3420"/>
      <c r="CM852" s="3420"/>
      <c r="CN852" s="3420"/>
      <c r="CO852" s="3421"/>
      <c r="CP852" s="3419"/>
      <c r="CQ852" s="3420"/>
      <c r="CR852" s="3420"/>
      <c r="CS852" s="3420"/>
      <c r="CT852" s="3420"/>
      <c r="CU852" s="3420"/>
      <c r="CV852" s="3420"/>
      <c r="CW852" s="3421"/>
      <c r="CX852" s="3419"/>
      <c r="CY852" s="3420"/>
      <c r="CZ852" s="3420"/>
      <c r="DA852" s="3420"/>
      <c r="DB852" s="3420"/>
      <c r="DC852" s="3420"/>
      <c r="DD852" s="3420"/>
      <c r="DE852" s="3421"/>
      <c r="DF852" s="3421"/>
      <c r="DG852" s="3907" t="s">
        <v>730</v>
      </c>
      <c r="DH852" s="3656"/>
      <c r="DI852" s="3908"/>
      <c r="DJ852" s="3908" t="str">
        <f>IF(T852="","",T852)</f>
        <v>Группа потребителей</v>
      </c>
      <c r="DK852" s="3908"/>
      <c r="DL852" s="3908"/>
    </row>
    <row s="25030" customFormat="1" customHeight="1" ht="21">
      <c r="A853" s="3896"/>
      <c r="B853" s="3896"/>
      <c r="C853" s="3896"/>
      <c r="D853" s="3896"/>
      <c r="E853" s="3897"/>
      <c r="F853" s="3897"/>
      <c r="G853" s="3897"/>
      <c r="H853" s="3897">
        <v>1</v>
      </c>
      <c r="I853" s="3916"/>
      <c r="J853" s="3916"/>
      <c r="K853" s="3910" t="str">
        <f>J852&amp;".1"</f>
        <v>3.13.1.2.1.1.1</v>
      </c>
      <c r="L853" s="3899" t="s">
        <v>731</v>
      </c>
      <c r="M853" s="3647"/>
      <c r="N853" s="3647"/>
      <c r="O853" s="3647"/>
      <c r="P853" s="3912"/>
      <c r="Q853" s="3912"/>
      <c r="R853" s="3917">
        <v>1</v>
      </c>
      <c r="S853" s="3904" t="str">
        <f>$K853</f>
        <v>3.13.1.2.1.1.1</v>
      </c>
      <c r="T853" s="3920" t="s">
        <v>770</v>
      </c>
      <c r="U853" s="3906"/>
      <c r="V853" s="3422"/>
      <c r="W853" s="3423"/>
      <c r="X853" s="3422"/>
      <c r="Y853" s="3424"/>
      <c r="Z853" s="3425"/>
      <c r="AA853" s="2871" t="s">
        <v>61</v>
      </c>
      <c r="AB853" s="3425"/>
      <c r="AC853" s="2871" t="s">
        <v>61</v>
      </c>
      <c r="AD853" s="3422">
        <v>3736.48</v>
      </c>
      <c r="AE853" s="3423"/>
      <c r="AF853" s="3422"/>
      <c r="AG853" s="3424"/>
      <c r="AH853" s="3425">
        <v>45292</v>
      </c>
      <c r="AI853" s="2871" t="s">
        <v>61</v>
      </c>
      <c r="AJ853" s="3425">
        <v>45473</v>
      </c>
      <c r="AK853" s="2871" t="s">
        <v>61</v>
      </c>
      <c r="AL853" s="3422">
        <v>7629.94</v>
      </c>
      <c r="AM853" s="3423"/>
      <c r="AN853" s="3422"/>
      <c r="AO853" s="3424"/>
      <c r="AP853" s="3425">
        <v>45474</v>
      </c>
      <c r="AQ853" s="2871" t="s">
        <v>61</v>
      </c>
      <c r="AR853" s="3425">
        <v>45657</v>
      </c>
      <c r="AS853" s="2871" t="s">
        <v>61</v>
      </c>
      <c r="AT853" s="3422">
        <v>5407.73</v>
      </c>
      <c r="AU853" s="3423"/>
      <c r="AV853" s="3422"/>
      <c r="AW853" s="3424"/>
      <c r="AX853" s="3425">
        <v>45658</v>
      </c>
      <c r="AY853" s="2871" t="s">
        <v>61</v>
      </c>
      <c r="AZ853" s="3425">
        <v>45838</v>
      </c>
      <c r="BA853" s="2871" t="s">
        <v>61</v>
      </c>
      <c r="BB853" s="3422">
        <v>5407.73</v>
      </c>
      <c r="BC853" s="3423"/>
      <c r="BD853" s="3422"/>
      <c r="BE853" s="3424"/>
      <c r="BF853" s="3425">
        <v>45839</v>
      </c>
      <c r="BG853" s="2871" t="s">
        <v>61</v>
      </c>
      <c r="BH853" s="3425">
        <v>46022</v>
      </c>
      <c r="BI853" s="2871" t="s">
        <v>61</v>
      </c>
      <c r="BJ853" s="3422">
        <v>5407.73</v>
      </c>
      <c r="BK853" s="3423"/>
      <c r="BL853" s="3422"/>
      <c r="BM853" s="3424"/>
      <c r="BN853" s="3425">
        <v>46023</v>
      </c>
      <c r="BO853" s="2871" t="s">
        <v>61</v>
      </c>
      <c r="BP853" s="3425">
        <v>46203</v>
      </c>
      <c r="BQ853" s="2871" t="s">
        <v>61</v>
      </c>
      <c r="BR853" s="3422">
        <v>5693.65</v>
      </c>
      <c r="BS853" s="3423"/>
      <c r="BT853" s="3422"/>
      <c r="BU853" s="3424"/>
      <c r="BV853" s="3425">
        <v>46204</v>
      </c>
      <c r="BW853" s="2871" t="s">
        <v>61</v>
      </c>
      <c r="BX853" s="3425">
        <v>46387</v>
      </c>
      <c r="BY853" s="2871" t="s">
        <v>61</v>
      </c>
      <c r="BZ853" s="3422">
        <v>5674.41</v>
      </c>
      <c r="CA853" s="3423"/>
      <c r="CB853" s="3422"/>
      <c r="CC853" s="3424"/>
      <c r="CD853" s="3425">
        <v>46388</v>
      </c>
      <c r="CE853" s="2871" t="s">
        <v>61</v>
      </c>
      <c r="CF853" s="3425">
        <v>46568</v>
      </c>
      <c r="CG853" s="2871" t="s">
        <v>61</v>
      </c>
      <c r="CH853" s="3422">
        <v>5674.41</v>
      </c>
      <c r="CI853" s="3423"/>
      <c r="CJ853" s="3422"/>
      <c r="CK853" s="3424"/>
      <c r="CL853" s="3425">
        <v>46569</v>
      </c>
      <c r="CM853" s="2871" t="s">
        <v>61</v>
      </c>
      <c r="CN853" s="3425">
        <v>46752</v>
      </c>
      <c r="CO853" s="2871" t="s">
        <v>61</v>
      </c>
      <c r="CP853" s="3422">
        <v>5674.41</v>
      </c>
      <c r="CQ853" s="3423"/>
      <c r="CR853" s="3422"/>
      <c r="CS853" s="3424"/>
      <c r="CT853" s="3425">
        <v>46753</v>
      </c>
      <c r="CU853" s="2871" t="s">
        <v>61</v>
      </c>
      <c r="CV853" s="3425">
        <v>46934</v>
      </c>
      <c r="CW853" s="2871" t="s">
        <v>61</v>
      </c>
      <c r="CX853" s="3422">
        <v>6003.46</v>
      </c>
      <c r="CY853" s="3423"/>
      <c r="CZ853" s="3422"/>
      <c r="DA853" s="3424"/>
      <c r="DB853" s="3425">
        <v>46935</v>
      </c>
      <c r="DC853" s="2871" t="s">
        <v>61</v>
      </c>
      <c r="DD853" s="3425">
        <v>47118</v>
      </c>
      <c r="DE853" s="2871" t="s">
        <v>61</v>
      </c>
      <c r="DF853" s="3423"/>
      <c r="DG853" s="3921" t="s">
        <v>732</v>
      </c>
      <c r="DH853" s="3656">
        <f>STRCHECKDATE(V854:DF854)</f>
      </c>
      <c r="DI853" s="3908"/>
      <c r="DJ853" s="3908" t="str">
        <f>IF(T853="","",T853)</f>
        <v>вода</v>
      </c>
      <c r="DK853" s="3908"/>
      <c r="DL853" s="3908"/>
    </row>
    <row s="25031" customFormat="1" customHeight="1" ht="0.75">
      <c r="A854" s="3896"/>
      <c r="B854" s="3896"/>
      <c r="C854" s="3896"/>
      <c r="D854" s="3896"/>
      <c r="E854" s="3897"/>
      <c r="F854" s="3897"/>
      <c r="G854" s="3897"/>
      <c r="H854" s="3897">
        <v>1</v>
      </c>
      <c r="I854" s="3916"/>
      <c r="J854" s="3916"/>
      <c r="K854" s="3910"/>
      <c r="L854" s="3899"/>
      <c r="M854" s="3647"/>
      <c r="N854" s="3647"/>
      <c r="O854" s="3647"/>
      <c r="P854" s="3912"/>
      <c r="Q854" s="3912"/>
      <c r="R854" s="3917"/>
      <c r="S854" s="3923"/>
      <c r="T854" s="3906"/>
      <c r="U854" s="3906"/>
      <c r="V854" s="3423"/>
      <c r="W854" s="3423"/>
      <c r="X854" s="3423"/>
      <c r="Y854" s="3427" t="str">
        <f>Z853&amp;"-"&amp;AB853</f>
        <v>-</v>
      </c>
      <c r="Z854" s="3428"/>
      <c r="AA854" s="2871"/>
      <c r="AB854" s="3428"/>
      <c r="AC854" s="2871"/>
      <c r="AD854" s="3423"/>
      <c r="AE854" s="3423"/>
      <c r="AF854" s="3423"/>
      <c r="AG854" s="3427" t="str">
        <f>AH853&amp;"-"&amp;AJ853</f>
        <v>45292-45473</v>
      </c>
      <c r="AH854" s="3428"/>
      <c r="AI854" s="2871"/>
      <c r="AJ854" s="3428"/>
      <c r="AK854" s="2871"/>
      <c r="AL854" s="3423"/>
      <c r="AM854" s="3423"/>
      <c r="AN854" s="3423"/>
      <c r="AO854" s="3427" t="str">
        <f>AP853&amp;"-"&amp;AR853</f>
        <v>45474-45657</v>
      </c>
      <c r="AP854" s="3428"/>
      <c r="AQ854" s="2871"/>
      <c r="AR854" s="3428"/>
      <c r="AS854" s="2871"/>
      <c r="AT854" s="3423"/>
      <c r="AU854" s="3423"/>
      <c r="AV854" s="3423"/>
      <c r="AW854" s="3427" t="str">
        <f>AX853&amp;"-"&amp;AZ853</f>
        <v>45658-45838</v>
      </c>
      <c r="AX854" s="3428"/>
      <c r="AY854" s="2871"/>
      <c r="AZ854" s="3428"/>
      <c r="BA854" s="2871"/>
      <c r="BB854" s="3423"/>
      <c r="BC854" s="3423"/>
      <c r="BD854" s="3423"/>
      <c r="BE854" s="3427" t="str">
        <f>BF853&amp;"-"&amp;BH853</f>
        <v>45839-46022</v>
      </c>
      <c r="BF854" s="3428"/>
      <c r="BG854" s="2871"/>
      <c r="BH854" s="3428"/>
      <c r="BI854" s="2871"/>
      <c r="BJ854" s="3423"/>
      <c r="BK854" s="3423"/>
      <c r="BL854" s="3423"/>
      <c r="BM854" s="3427" t="str">
        <f>BN853&amp;"-"&amp;BP853</f>
        <v>46023-46203</v>
      </c>
      <c r="BN854" s="3428"/>
      <c r="BO854" s="2871"/>
      <c r="BP854" s="3428"/>
      <c r="BQ854" s="2871"/>
      <c r="BR854" s="3423"/>
      <c r="BS854" s="3423"/>
      <c r="BT854" s="3423"/>
      <c r="BU854" s="3427" t="str">
        <f>BV853&amp;"-"&amp;BX853</f>
        <v>46204-46387</v>
      </c>
      <c r="BV854" s="3428"/>
      <c r="BW854" s="2871"/>
      <c r="BX854" s="3428"/>
      <c r="BY854" s="2871"/>
      <c r="BZ854" s="3423"/>
      <c r="CA854" s="3423"/>
      <c r="CB854" s="3423"/>
      <c r="CC854" s="3427" t="str">
        <f>CD853&amp;"-"&amp;CF853</f>
        <v>46388-46568</v>
      </c>
      <c r="CD854" s="3428"/>
      <c r="CE854" s="2871"/>
      <c r="CF854" s="3428"/>
      <c r="CG854" s="2871"/>
      <c r="CH854" s="3423"/>
      <c r="CI854" s="3423"/>
      <c r="CJ854" s="3423"/>
      <c r="CK854" s="3427" t="str">
        <f>CL853&amp;"-"&amp;CN853</f>
        <v>46569-46752</v>
      </c>
      <c r="CL854" s="3428"/>
      <c r="CM854" s="2871"/>
      <c r="CN854" s="3428"/>
      <c r="CO854" s="2871"/>
      <c r="CP854" s="3423"/>
      <c r="CQ854" s="3423"/>
      <c r="CR854" s="3423"/>
      <c r="CS854" s="3427" t="str">
        <f>CT853&amp;"-"&amp;CV853</f>
        <v>46753-46934</v>
      </c>
      <c r="CT854" s="3428"/>
      <c r="CU854" s="2871"/>
      <c r="CV854" s="3428"/>
      <c r="CW854" s="2871"/>
      <c r="CX854" s="3423"/>
      <c r="CY854" s="3423"/>
      <c r="CZ854" s="3423"/>
      <c r="DA854" s="3427" t="str">
        <f>DB853&amp;"-"&amp;DD853</f>
        <v>46935-47118</v>
      </c>
      <c r="DB854" s="3428"/>
      <c r="DC854" s="2871"/>
      <c r="DD854" s="3428"/>
      <c r="DE854" s="2871"/>
      <c r="DF854" s="3423"/>
      <c r="DG854" s="3924"/>
      <c r="DH854" s="3656"/>
      <c r="DI854" s="3908"/>
      <c r="DJ854" s="3908" t="str">
        <f>IF(T854="","",T854)</f>
        <v/>
      </c>
      <c r="DK854" s="3908"/>
      <c r="DL854" s="3908"/>
    </row>
    <row s="25032" customFormat="1" customHeight="1" ht="15">
      <c r="A855" s="3896"/>
      <c r="B855" s="3896"/>
      <c r="C855" s="3896"/>
      <c r="D855" s="3896"/>
      <c r="E855" s="3897"/>
      <c r="F855" s="3897"/>
      <c r="G855" s="3897"/>
      <c r="H855" s="3897">
        <v>1</v>
      </c>
      <c r="I855" s="3916"/>
      <c r="J855" s="3910"/>
      <c r="K855" s="3896"/>
      <c r="L855" s="3899"/>
      <c r="M855" s="3647"/>
      <c r="N855" s="3647"/>
      <c r="O855" s="3911"/>
      <c r="P855" s="3912"/>
      <c r="Q855" s="3912"/>
      <c r="R855" s="3913"/>
      <c r="S855" s="25033"/>
      <c r="T855" s="25034" t="s">
        <v>733</v>
      </c>
      <c r="U855" s="25035"/>
      <c r="V855" s="25036"/>
      <c r="W855" s="25037"/>
      <c r="X855" s="25038"/>
      <c r="Y855" s="25039"/>
      <c r="Z855" s="25040"/>
      <c r="AA855" s="25041"/>
      <c r="AB855" s="25042"/>
      <c r="AC855" s="25043"/>
      <c r="AD855" s="25044"/>
      <c r="AE855" s="25045"/>
      <c r="AF855" s="25046"/>
      <c r="AG855" s="25047"/>
      <c r="AH855" s="25048"/>
      <c r="AI855" s="25049"/>
      <c r="AJ855" s="25050"/>
      <c r="AK855" s="25051"/>
      <c r="AL855" s="25052"/>
      <c r="AM855" s="25053"/>
      <c r="AN855" s="25054"/>
      <c r="AO855" s="25055"/>
      <c r="AP855" s="25056"/>
      <c r="AQ855" s="25057"/>
      <c r="AR855" s="25058"/>
      <c r="AS855" s="25059"/>
      <c r="AT855" s="25060"/>
      <c r="AU855" s="25061"/>
      <c r="AV855" s="25062"/>
      <c r="AW855" s="25063"/>
      <c r="AX855" s="25064"/>
      <c r="AY855" s="25065"/>
      <c r="AZ855" s="25066"/>
      <c r="BA855" s="25067"/>
      <c r="BB855" s="25068"/>
      <c r="BC855" s="25069"/>
      <c r="BD855" s="25070"/>
      <c r="BE855" s="25071"/>
      <c r="BF855" s="25072"/>
      <c r="BG855" s="25073"/>
      <c r="BH855" s="25074"/>
      <c r="BI855" s="25075"/>
      <c r="BJ855" s="25076"/>
      <c r="BK855" s="25077"/>
      <c r="BL855" s="25078"/>
      <c r="BM855" s="25079"/>
      <c r="BN855" s="25080"/>
      <c r="BO855" s="25081"/>
      <c r="BP855" s="25082"/>
      <c r="BQ855" s="25083"/>
      <c r="BR855" s="25084"/>
      <c r="BS855" s="25085"/>
      <c r="BT855" s="25086"/>
      <c r="BU855" s="25087"/>
      <c r="BV855" s="25088"/>
      <c r="BW855" s="25089"/>
      <c r="BX855" s="25090"/>
      <c r="BY855" s="25091"/>
      <c r="BZ855" s="25092"/>
      <c r="CA855" s="25093"/>
      <c r="CB855" s="25094"/>
      <c r="CC855" s="25095"/>
      <c r="CD855" s="25096"/>
      <c r="CE855" s="25097"/>
      <c r="CF855" s="25098"/>
      <c r="CG855" s="25099"/>
      <c r="CH855" s="25100"/>
      <c r="CI855" s="25101"/>
      <c r="CJ855" s="25102"/>
      <c r="CK855" s="25103"/>
      <c r="CL855" s="25104"/>
      <c r="CM855" s="25105"/>
      <c r="CN855" s="25106"/>
      <c r="CO855" s="25107"/>
      <c r="CP855" s="25108"/>
      <c r="CQ855" s="25109"/>
      <c r="CR855" s="25110"/>
      <c r="CS855" s="25111"/>
      <c r="CT855" s="25112"/>
      <c r="CU855" s="25113"/>
      <c r="CV855" s="25114"/>
      <c r="CW855" s="25115"/>
      <c r="CX855" s="25116"/>
      <c r="CY855" s="25117"/>
      <c r="CZ855" s="25118"/>
      <c r="DA855" s="25119"/>
      <c r="DB855" s="25120"/>
      <c r="DC855" s="25121"/>
      <c r="DD855" s="25122"/>
      <c r="DE855" s="25123"/>
      <c r="DF855" s="25124"/>
      <c r="DG855" s="4018"/>
      <c r="DH855" s="3656"/>
      <c r="DI855" s="3908"/>
      <c r="DJ855" s="3908" t="str">
        <f>IF(T855="","",T855)</f>
        <v>Добавить вид теплоносителя (параметры теплоносителя)</v>
      </c>
      <c r="DK855" s="3908"/>
      <c r="DL855" s="3908"/>
    </row>
    <row s="25125" customFormat="1" customHeight="1" ht="15">
      <c r="A856" s="3896"/>
      <c r="B856" s="3896"/>
      <c r="C856" s="3896"/>
      <c r="D856" s="3896"/>
      <c r="E856" s="3897"/>
      <c r="F856" s="3897"/>
      <c r="G856" s="3897"/>
      <c r="H856" s="3897">
        <v>1</v>
      </c>
      <c r="I856" s="3910"/>
      <c r="J856" s="3896"/>
      <c r="K856" s="3896"/>
      <c r="L856" s="3899"/>
      <c r="M856" s="3647"/>
      <c r="N856" s="3911"/>
      <c r="O856" s="3911"/>
      <c r="P856" s="3912"/>
      <c r="Q856" s="3912"/>
      <c r="R856" s="3913"/>
      <c r="S856" s="25126"/>
      <c r="T856" s="25127" t="s">
        <v>734</v>
      </c>
      <c r="U856" s="25128"/>
      <c r="V856" s="25129"/>
      <c r="W856" s="25130"/>
      <c r="X856" s="25131"/>
      <c r="Y856" s="25132"/>
      <c r="Z856" s="25133"/>
      <c r="AA856" s="25134"/>
      <c r="AB856" s="25135"/>
      <c r="AC856" s="25136"/>
      <c r="AD856" s="25137"/>
      <c r="AE856" s="25138"/>
      <c r="AF856" s="25139"/>
      <c r="AG856" s="25140"/>
      <c r="AH856" s="25141"/>
      <c r="AI856" s="25142"/>
      <c r="AJ856" s="25143"/>
      <c r="AK856" s="25144"/>
      <c r="AL856" s="25145"/>
      <c r="AM856" s="25146"/>
      <c r="AN856" s="25147"/>
      <c r="AO856" s="25148"/>
      <c r="AP856" s="25149"/>
      <c r="AQ856" s="25150"/>
      <c r="AR856" s="25151"/>
      <c r="AS856" s="25152"/>
      <c r="AT856" s="25153"/>
      <c r="AU856" s="25154"/>
      <c r="AV856" s="25155"/>
      <c r="AW856" s="25156"/>
      <c r="AX856" s="25157"/>
      <c r="AY856" s="25158"/>
      <c r="AZ856" s="25159"/>
      <c r="BA856" s="25160"/>
      <c r="BB856" s="25161"/>
      <c r="BC856" s="25162"/>
      <c r="BD856" s="25163"/>
      <c r="BE856" s="25164"/>
      <c r="BF856" s="25165"/>
      <c r="BG856" s="25166"/>
      <c r="BH856" s="25167"/>
      <c r="BI856" s="25168"/>
      <c r="BJ856" s="25169"/>
      <c r="BK856" s="25170"/>
      <c r="BL856" s="25171"/>
      <c r="BM856" s="25172"/>
      <c r="BN856" s="25173"/>
      <c r="BO856" s="25174"/>
      <c r="BP856" s="25175"/>
      <c r="BQ856" s="25176"/>
      <c r="BR856" s="25177"/>
      <c r="BS856" s="25178"/>
      <c r="BT856" s="25179"/>
      <c r="BU856" s="25180"/>
      <c r="BV856" s="25181"/>
      <c r="BW856" s="25182"/>
      <c r="BX856" s="25183"/>
      <c r="BY856" s="25184"/>
      <c r="BZ856" s="25185"/>
      <c r="CA856" s="25186"/>
      <c r="CB856" s="25187"/>
      <c r="CC856" s="25188"/>
      <c r="CD856" s="25189"/>
      <c r="CE856" s="25190"/>
      <c r="CF856" s="25191"/>
      <c r="CG856" s="25192"/>
      <c r="CH856" s="25193"/>
      <c r="CI856" s="25194"/>
      <c r="CJ856" s="25195"/>
      <c r="CK856" s="25196"/>
      <c r="CL856" s="25197"/>
      <c r="CM856" s="25198"/>
      <c r="CN856" s="25199"/>
      <c r="CO856" s="25200"/>
      <c r="CP856" s="25201"/>
      <c r="CQ856" s="25202"/>
      <c r="CR856" s="25203"/>
      <c r="CS856" s="25204"/>
      <c r="CT856" s="25205"/>
      <c r="CU856" s="25206"/>
      <c r="CV856" s="25207"/>
      <c r="CW856" s="25208"/>
      <c r="CX856" s="25209"/>
      <c r="CY856" s="25210"/>
      <c r="CZ856" s="25211"/>
      <c r="DA856" s="25212"/>
      <c r="DB856" s="25213"/>
      <c r="DC856" s="25214"/>
      <c r="DD856" s="25215"/>
      <c r="DE856" s="25216"/>
      <c r="DF856" s="25217"/>
      <c r="DG856" s="25218"/>
      <c r="DH856" s="3656"/>
      <c r="DI856" s="3908"/>
      <c r="DJ856" s="3908" t="str">
        <f>IF(T856="","",T856)</f>
        <v>Добавить группу потребителей</v>
      </c>
      <c r="DK856" s="3908"/>
      <c r="DL856" s="3908"/>
    </row>
    <row s="25219" customFormat="1" customHeight="1" ht="14.25">
      <c r="A857" s="3896"/>
      <c r="B857" s="3896"/>
      <c r="C857" s="3896"/>
      <c r="D857" s="3896"/>
      <c r="E857" s="3897"/>
      <c r="F857" s="3897"/>
      <c r="G857" s="3897"/>
      <c r="H857" s="3898">
        <v>1</v>
      </c>
      <c r="I857" s="3896"/>
      <c r="J857" s="3896"/>
      <c r="K857" s="3896"/>
      <c r="L857" s="3899"/>
      <c r="M857" s="3900"/>
      <c r="N857" s="3900"/>
      <c r="O857" s="3647"/>
      <c r="P857" s="4114"/>
      <c r="Q857" s="4115"/>
      <c r="R857" s="4116"/>
      <c r="S857" s="25220"/>
      <c r="T857" s="25221" t="s">
        <v>735</v>
      </c>
      <c r="U857" s="25222"/>
      <c r="V857" s="25223"/>
      <c r="W857" s="25224"/>
      <c r="X857" s="25225"/>
      <c r="Y857" s="25226"/>
      <c r="Z857" s="25227"/>
      <c r="AA857" s="25228"/>
      <c r="AB857" s="25229"/>
      <c r="AC857" s="25230"/>
      <c r="AD857" s="25231"/>
      <c r="AE857" s="25232"/>
      <c r="AF857" s="25233"/>
      <c r="AG857" s="25234"/>
      <c r="AH857" s="25235"/>
      <c r="AI857" s="25236"/>
      <c r="AJ857" s="25237"/>
      <c r="AK857" s="25238"/>
      <c r="AL857" s="25239"/>
      <c r="AM857" s="25240"/>
      <c r="AN857" s="25241"/>
      <c r="AO857" s="25242"/>
      <c r="AP857" s="25243"/>
      <c r="AQ857" s="25244"/>
      <c r="AR857" s="25245"/>
      <c r="AS857" s="25246"/>
      <c r="AT857" s="25247"/>
      <c r="AU857" s="25248"/>
      <c r="AV857" s="25249"/>
      <c r="AW857" s="25250"/>
      <c r="AX857" s="25251"/>
      <c r="AY857" s="25252"/>
      <c r="AZ857" s="25253"/>
      <c r="BA857" s="25254"/>
      <c r="BB857" s="25255"/>
      <c r="BC857" s="25256"/>
      <c r="BD857" s="25257"/>
      <c r="BE857" s="25258"/>
      <c r="BF857" s="25259"/>
      <c r="BG857" s="25260"/>
      <c r="BH857" s="25261"/>
      <c r="BI857" s="25262"/>
      <c r="BJ857" s="25263"/>
      <c r="BK857" s="25264"/>
      <c r="BL857" s="25265"/>
      <c r="BM857" s="25266"/>
      <c r="BN857" s="25267"/>
      <c r="BO857" s="25268"/>
      <c r="BP857" s="25269"/>
      <c r="BQ857" s="25270"/>
      <c r="BR857" s="25271"/>
      <c r="BS857" s="25272"/>
      <c r="BT857" s="25273"/>
      <c r="BU857" s="25274"/>
      <c r="BV857" s="25275"/>
      <c r="BW857" s="25276"/>
      <c r="BX857" s="25277"/>
      <c r="BY857" s="25278"/>
      <c r="BZ857" s="25279"/>
      <c r="CA857" s="25280"/>
      <c r="CB857" s="25281"/>
      <c r="CC857" s="25282"/>
      <c r="CD857" s="25283"/>
      <c r="CE857" s="25284"/>
      <c r="CF857" s="25285"/>
      <c r="CG857" s="25286"/>
      <c r="CH857" s="25287"/>
      <c r="CI857" s="25288"/>
      <c r="CJ857" s="25289"/>
      <c r="CK857" s="25290"/>
      <c r="CL857" s="25291"/>
      <c r="CM857" s="25292"/>
      <c r="CN857" s="25293"/>
      <c r="CO857" s="25294"/>
      <c r="CP857" s="25295"/>
      <c r="CQ857" s="25296"/>
      <c r="CR857" s="25297"/>
      <c r="CS857" s="25298"/>
      <c r="CT857" s="25299"/>
      <c r="CU857" s="25300"/>
      <c r="CV857" s="25301"/>
      <c r="CW857" s="25302"/>
      <c r="CX857" s="25303"/>
      <c r="CY857" s="25304"/>
      <c r="CZ857" s="25305"/>
      <c r="DA857" s="25306"/>
      <c r="DB857" s="25307"/>
      <c r="DC857" s="25308"/>
      <c r="DD857" s="25309"/>
      <c r="DE857" s="25310"/>
      <c r="DF857" s="25311"/>
      <c r="DG857" s="25312"/>
      <c r="DH857" s="3656"/>
      <c r="DI857" s="3908"/>
      <c r="DJ857" s="3908" t="str">
        <f>IF(T857="","",T857)</f>
        <v>Добавить схему подключения</v>
      </c>
      <c r="DK857" s="3908"/>
      <c r="DL857" s="3908"/>
    </row>
    <row s="25313" customFormat="1" customHeight="1" ht="21">
      <c r="A858" s="3896"/>
      <c r="B858" s="3896"/>
      <c r="C858" s="3896"/>
      <c r="D858" s="3896" t="s">
        <v>460</v>
      </c>
      <c r="E858" s="3897"/>
      <c r="F858" s="3897"/>
      <c r="G858" s="3897"/>
      <c r="H858" s="3898" t="s">
        <v>89</v>
      </c>
      <c r="I858" s="3896"/>
      <c r="J858" s="3896"/>
      <c r="K858" s="3896"/>
      <c r="L858" s="3899"/>
      <c r="M858" s="3900"/>
      <c r="N858" s="3900"/>
      <c r="O858" s="3900"/>
      <c r="P858" s="3901"/>
      <c r="Q858" s="3902"/>
      <c r="R858" s="3903"/>
      <c r="S858" s="3904" t="str">
        <f>INDEX(PT_DIFFERENTIATION_NUM_IST_TE,MATCH(D858,PT_DIFFERENTIATION_IST_TE_ID,0))</f>
        <v>3.13.1.3</v>
      </c>
      <c r="T858" s="3905" t="s">
        <v>723</v>
      </c>
      <c r="U858" s="3906"/>
      <c r="V858" s="3414"/>
      <c r="W858" s="3415"/>
      <c r="X858" s="3415"/>
      <c r="Y858" s="3415"/>
      <c r="Z858" s="3415"/>
      <c r="AA858" s="3415"/>
      <c r="AB858" s="3415"/>
      <c r="AC858" s="3416"/>
      <c r="AD858" s="3414" t="str">
        <f>INDEX(PT_DIFFERENTIATION_IST_TE,MATCH(D858,PT_DIFFERENTIATION_IST_TE_ID,0))</f>
        <v>населенный пункт Оленья Губа</v>
      </c>
      <c r="AE858" s="3415"/>
      <c r="AF858" s="3415"/>
      <c r="AG858" s="3415"/>
      <c r="AH858" s="3415"/>
      <c r="AI858" s="3415"/>
      <c r="AJ858" s="3415"/>
      <c r="AK858" s="3415"/>
      <c r="AL858" s="3414"/>
      <c r="AM858" s="3415"/>
      <c r="AN858" s="3415"/>
      <c r="AO858" s="3415"/>
      <c r="AP858" s="3415"/>
      <c r="AQ858" s="3415"/>
      <c r="AR858" s="3415"/>
      <c r="AS858" s="3416"/>
      <c r="AT858" s="3414"/>
      <c r="AU858" s="3415"/>
      <c r="AV858" s="3415"/>
      <c r="AW858" s="3415"/>
      <c r="AX858" s="3415"/>
      <c r="AY858" s="3415"/>
      <c r="AZ858" s="3415"/>
      <c r="BA858" s="3416"/>
      <c r="BB858" s="3414"/>
      <c r="BC858" s="3415"/>
      <c r="BD858" s="3415"/>
      <c r="BE858" s="3415"/>
      <c r="BF858" s="3415"/>
      <c r="BG858" s="3415"/>
      <c r="BH858" s="3415"/>
      <c r="BI858" s="3416"/>
      <c r="BJ858" s="3414"/>
      <c r="BK858" s="3415"/>
      <c r="BL858" s="3415"/>
      <c r="BM858" s="3415"/>
      <c r="BN858" s="3415"/>
      <c r="BO858" s="3415"/>
      <c r="BP858" s="3415"/>
      <c r="BQ858" s="3416"/>
      <c r="BR858" s="3414"/>
      <c r="BS858" s="3415"/>
      <c r="BT858" s="3415"/>
      <c r="BU858" s="3415"/>
      <c r="BV858" s="3415"/>
      <c r="BW858" s="3415"/>
      <c r="BX858" s="3415"/>
      <c r="BY858" s="3416"/>
      <c r="BZ858" s="3414"/>
      <c r="CA858" s="3415"/>
      <c r="CB858" s="3415"/>
      <c r="CC858" s="3415"/>
      <c r="CD858" s="3415"/>
      <c r="CE858" s="3415"/>
      <c r="CF858" s="3415"/>
      <c r="CG858" s="3416"/>
      <c r="CH858" s="3414"/>
      <c r="CI858" s="3415"/>
      <c r="CJ858" s="3415"/>
      <c r="CK858" s="3415"/>
      <c r="CL858" s="3415"/>
      <c r="CM858" s="3415"/>
      <c r="CN858" s="3415"/>
      <c r="CO858" s="3416"/>
      <c r="CP858" s="3414"/>
      <c r="CQ858" s="3415"/>
      <c r="CR858" s="3415"/>
      <c r="CS858" s="3415"/>
      <c r="CT858" s="3415"/>
      <c r="CU858" s="3415"/>
      <c r="CV858" s="3415"/>
      <c r="CW858" s="3416"/>
      <c r="CX858" s="3414"/>
      <c r="CY858" s="3415"/>
      <c r="CZ858" s="3415"/>
      <c r="DA858" s="3415"/>
      <c r="DB858" s="3415"/>
      <c r="DC858" s="3415"/>
      <c r="DD858" s="3415"/>
      <c r="DE858" s="3416"/>
      <c r="DF858" s="3416"/>
      <c r="DG858" s="3907" t="s">
        <v>724</v>
      </c>
      <c r="DH858" s="3656"/>
      <c r="DI858" s="3908"/>
      <c r="DJ858" s="3908" t="str">
        <f>IF(T858="","",T858)</f>
        <v>Источник тепловой энергии  </v>
      </c>
      <c r="DK858" s="3908"/>
      <c r="DL858" s="3908"/>
    </row>
    <row s="25314" customFormat="1" customHeight="1" ht="47.25">
      <c r="A859" s="3896"/>
      <c r="B859" s="3896"/>
      <c r="C859" s="3896"/>
      <c r="D859" s="3896"/>
      <c r="E859" s="3897"/>
      <c r="F859" s="3897"/>
      <c r="G859" s="3897"/>
      <c r="H859" s="3897" t="s">
        <v>102</v>
      </c>
      <c r="I859" s="3910" t="str">
        <f>S858&amp;".1"</f>
        <v>3.13.1.3.1</v>
      </c>
      <c r="J859" s="3896"/>
      <c r="K859" s="3896"/>
      <c r="L859" s="3899" t="s">
        <v>725</v>
      </c>
      <c r="M859" s="3647"/>
      <c r="N859" s="3911"/>
      <c r="O859" s="3911"/>
      <c r="P859" s="3912">
        <v>1</v>
      </c>
      <c r="Q859" s="3912"/>
      <c r="R859" s="3913"/>
      <c r="S859" s="3904" t="str">
        <f>$I859</f>
        <v>3.13.1.3.1</v>
      </c>
      <c r="T859" s="3914" t="s">
        <v>726</v>
      </c>
      <c r="U859" s="3906"/>
      <c r="V859" s="3419"/>
      <c r="W859" s="3420"/>
      <c r="X859" s="3420"/>
      <c r="Y859" s="3420"/>
      <c r="Z859" s="3420"/>
      <c r="AA859" s="3420"/>
      <c r="AB859" s="3420"/>
      <c r="AC859" s="3421"/>
      <c r="AD859" s="3419" t="s">
        <v>768</v>
      </c>
      <c r="AE859" s="3420"/>
      <c r="AF859" s="3420"/>
      <c r="AG859" s="3420"/>
      <c r="AH859" s="3420"/>
      <c r="AI859" s="3420"/>
      <c r="AJ859" s="3420"/>
      <c r="AK859" s="3420"/>
      <c r="AL859" s="3419"/>
      <c r="AM859" s="3420"/>
      <c r="AN859" s="3420"/>
      <c r="AO859" s="3420"/>
      <c r="AP859" s="3420"/>
      <c r="AQ859" s="3420"/>
      <c r="AR859" s="3420"/>
      <c r="AS859" s="3421"/>
      <c r="AT859" s="3419"/>
      <c r="AU859" s="3420"/>
      <c r="AV859" s="3420"/>
      <c r="AW859" s="3420"/>
      <c r="AX859" s="3420"/>
      <c r="AY859" s="3420"/>
      <c r="AZ859" s="3420"/>
      <c r="BA859" s="3421"/>
      <c r="BB859" s="3419"/>
      <c r="BC859" s="3420"/>
      <c r="BD859" s="3420"/>
      <c r="BE859" s="3420"/>
      <c r="BF859" s="3420"/>
      <c r="BG859" s="3420"/>
      <c r="BH859" s="3420"/>
      <c r="BI859" s="3421"/>
      <c r="BJ859" s="3419"/>
      <c r="BK859" s="3420"/>
      <c r="BL859" s="3420"/>
      <c r="BM859" s="3420"/>
      <c r="BN859" s="3420"/>
      <c r="BO859" s="3420"/>
      <c r="BP859" s="3420"/>
      <c r="BQ859" s="3421"/>
      <c r="BR859" s="3419"/>
      <c r="BS859" s="3420"/>
      <c r="BT859" s="3420"/>
      <c r="BU859" s="3420"/>
      <c r="BV859" s="3420"/>
      <c r="BW859" s="3420"/>
      <c r="BX859" s="3420"/>
      <c r="BY859" s="3421"/>
      <c r="BZ859" s="3419"/>
      <c r="CA859" s="3420"/>
      <c r="CB859" s="3420"/>
      <c r="CC859" s="3420"/>
      <c r="CD859" s="3420"/>
      <c r="CE859" s="3420"/>
      <c r="CF859" s="3420"/>
      <c r="CG859" s="3421"/>
      <c r="CH859" s="3419"/>
      <c r="CI859" s="3420"/>
      <c r="CJ859" s="3420"/>
      <c r="CK859" s="3420"/>
      <c r="CL859" s="3420"/>
      <c r="CM859" s="3420"/>
      <c r="CN859" s="3420"/>
      <c r="CO859" s="3421"/>
      <c r="CP859" s="3419"/>
      <c r="CQ859" s="3420"/>
      <c r="CR859" s="3420"/>
      <c r="CS859" s="3420"/>
      <c r="CT859" s="3420"/>
      <c r="CU859" s="3420"/>
      <c r="CV859" s="3420"/>
      <c r="CW859" s="3421"/>
      <c r="CX859" s="3419"/>
      <c r="CY859" s="3420"/>
      <c r="CZ859" s="3420"/>
      <c r="DA859" s="3420"/>
      <c r="DB859" s="3420"/>
      <c r="DC859" s="3420"/>
      <c r="DD859" s="3420"/>
      <c r="DE859" s="3421"/>
      <c r="DF859" s="3421"/>
      <c r="DG859" s="3907" t="s">
        <v>727</v>
      </c>
      <c r="DH859" s="3656"/>
      <c r="DI859" s="3908"/>
      <c r="DJ859" s="3908" t="str">
        <f>IF(T859="","",T859)</f>
        <v>Схема подключения теплопотребляющей установки к коллектору источника тепловой энергии</v>
      </c>
      <c r="DK859" s="3908"/>
      <c r="DL859" s="3908"/>
    </row>
    <row s="25315" customFormat="1" customHeight="1" ht="21">
      <c r="A860" s="3896"/>
      <c r="B860" s="3896"/>
      <c r="C860" s="3896"/>
      <c r="D860" s="3896"/>
      <c r="E860" s="3897"/>
      <c r="F860" s="3897"/>
      <c r="G860" s="3897"/>
      <c r="H860" s="3897" t="s">
        <v>102</v>
      </c>
      <c r="I860" s="3916"/>
      <c r="J860" s="3910" t="str">
        <f>I859&amp;".1"</f>
        <v>3.13.1.3.1.1</v>
      </c>
      <c r="K860" s="3896"/>
      <c r="L860" s="3899" t="s">
        <v>728</v>
      </c>
      <c r="M860" s="3647"/>
      <c r="N860" s="3647"/>
      <c r="O860" s="3911"/>
      <c r="P860" s="3912"/>
      <c r="Q860" s="3912">
        <v>1</v>
      </c>
      <c r="R860" s="3917"/>
      <c r="S860" s="3904" t="str">
        <f>$J860</f>
        <v>3.13.1.3.1.1</v>
      </c>
      <c r="T860" s="3918" t="s">
        <v>729</v>
      </c>
      <c r="U860" s="3906"/>
      <c r="V860" s="3419"/>
      <c r="W860" s="3420"/>
      <c r="X860" s="3420"/>
      <c r="Y860" s="3420"/>
      <c r="Z860" s="3420"/>
      <c r="AA860" s="3420"/>
      <c r="AB860" s="3420"/>
      <c r="AC860" s="3421"/>
      <c r="AD860" s="3419" t="s">
        <v>769</v>
      </c>
      <c r="AE860" s="3420"/>
      <c r="AF860" s="3420"/>
      <c r="AG860" s="3420"/>
      <c r="AH860" s="3420"/>
      <c r="AI860" s="3420"/>
      <c r="AJ860" s="3420"/>
      <c r="AK860" s="3420"/>
      <c r="AL860" s="3419"/>
      <c r="AM860" s="3420"/>
      <c r="AN860" s="3420"/>
      <c r="AO860" s="3420"/>
      <c r="AP860" s="3420"/>
      <c r="AQ860" s="3420"/>
      <c r="AR860" s="3420"/>
      <c r="AS860" s="3421"/>
      <c r="AT860" s="3419"/>
      <c r="AU860" s="3420"/>
      <c r="AV860" s="3420"/>
      <c r="AW860" s="3420"/>
      <c r="AX860" s="3420"/>
      <c r="AY860" s="3420"/>
      <c r="AZ860" s="3420"/>
      <c r="BA860" s="3421"/>
      <c r="BB860" s="3419"/>
      <c r="BC860" s="3420"/>
      <c r="BD860" s="3420"/>
      <c r="BE860" s="3420"/>
      <c r="BF860" s="3420"/>
      <c r="BG860" s="3420"/>
      <c r="BH860" s="3420"/>
      <c r="BI860" s="3421"/>
      <c r="BJ860" s="3419"/>
      <c r="BK860" s="3420"/>
      <c r="BL860" s="3420"/>
      <c r="BM860" s="3420"/>
      <c r="BN860" s="3420"/>
      <c r="BO860" s="3420"/>
      <c r="BP860" s="3420"/>
      <c r="BQ860" s="3421"/>
      <c r="BR860" s="3419"/>
      <c r="BS860" s="3420"/>
      <c r="BT860" s="3420"/>
      <c r="BU860" s="3420"/>
      <c r="BV860" s="3420"/>
      <c r="BW860" s="3420"/>
      <c r="BX860" s="3420"/>
      <c r="BY860" s="3421"/>
      <c r="BZ860" s="3419"/>
      <c r="CA860" s="3420"/>
      <c r="CB860" s="3420"/>
      <c r="CC860" s="3420"/>
      <c r="CD860" s="3420"/>
      <c r="CE860" s="3420"/>
      <c r="CF860" s="3420"/>
      <c r="CG860" s="3421"/>
      <c r="CH860" s="3419"/>
      <c r="CI860" s="3420"/>
      <c r="CJ860" s="3420"/>
      <c r="CK860" s="3420"/>
      <c r="CL860" s="3420"/>
      <c r="CM860" s="3420"/>
      <c r="CN860" s="3420"/>
      <c r="CO860" s="3421"/>
      <c r="CP860" s="3419"/>
      <c r="CQ860" s="3420"/>
      <c r="CR860" s="3420"/>
      <c r="CS860" s="3420"/>
      <c r="CT860" s="3420"/>
      <c r="CU860" s="3420"/>
      <c r="CV860" s="3420"/>
      <c r="CW860" s="3421"/>
      <c r="CX860" s="3419"/>
      <c r="CY860" s="3420"/>
      <c r="CZ860" s="3420"/>
      <c r="DA860" s="3420"/>
      <c r="DB860" s="3420"/>
      <c r="DC860" s="3420"/>
      <c r="DD860" s="3420"/>
      <c r="DE860" s="3421"/>
      <c r="DF860" s="3421"/>
      <c r="DG860" s="3907" t="s">
        <v>730</v>
      </c>
      <c r="DH860" s="3656"/>
      <c r="DI860" s="3908"/>
      <c r="DJ860" s="3908" t="str">
        <f>IF(T860="","",T860)</f>
        <v>Группа потребителей</v>
      </c>
      <c r="DK860" s="3908"/>
      <c r="DL860" s="3908"/>
    </row>
    <row s="25316" customFormat="1" customHeight="1" ht="21">
      <c r="A861" s="3896"/>
      <c r="B861" s="3896"/>
      <c r="C861" s="3896"/>
      <c r="D861" s="3896"/>
      <c r="E861" s="3897"/>
      <c r="F861" s="3897"/>
      <c r="G861" s="3897"/>
      <c r="H861" s="3897" t="s">
        <v>102</v>
      </c>
      <c r="I861" s="3916"/>
      <c r="J861" s="3916"/>
      <c r="K861" s="3910" t="str">
        <f>J860&amp;".1"</f>
        <v>3.13.1.3.1.1.1</v>
      </c>
      <c r="L861" s="3899" t="s">
        <v>731</v>
      </c>
      <c r="M861" s="3647"/>
      <c r="N861" s="3647"/>
      <c r="O861" s="3647"/>
      <c r="P861" s="3912"/>
      <c r="Q861" s="3912"/>
      <c r="R861" s="3917">
        <v>1</v>
      </c>
      <c r="S861" s="3904" t="str">
        <f>$K861</f>
        <v>3.13.1.3.1.1.1</v>
      </c>
      <c r="T861" s="3920" t="s">
        <v>770</v>
      </c>
      <c r="U861" s="3906"/>
      <c r="V861" s="3422"/>
      <c r="W861" s="3423"/>
      <c r="X861" s="3422"/>
      <c r="Y861" s="3424"/>
      <c r="Z861" s="3425"/>
      <c r="AA861" s="2871" t="s">
        <v>61</v>
      </c>
      <c r="AB861" s="3425"/>
      <c r="AC861" s="2871" t="s">
        <v>61</v>
      </c>
      <c r="AD861" s="3422">
        <v>3051.06</v>
      </c>
      <c r="AE861" s="3423"/>
      <c r="AF861" s="3422"/>
      <c r="AG861" s="3424"/>
      <c r="AH861" s="3425">
        <v>45292</v>
      </c>
      <c r="AI861" s="2871" t="s">
        <v>61</v>
      </c>
      <c r="AJ861" s="3425">
        <v>45473</v>
      </c>
      <c r="AK861" s="2871" t="s">
        <v>61</v>
      </c>
      <c r="AL861" s="3422">
        <v>8987.29</v>
      </c>
      <c r="AM861" s="3423"/>
      <c r="AN861" s="3422"/>
      <c r="AO861" s="3424"/>
      <c r="AP861" s="3425">
        <v>45474</v>
      </c>
      <c r="AQ861" s="2871" t="s">
        <v>61</v>
      </c>
      <c r="AR861" s="3425">
        <v>45657</v>
      </c>
      <c r="AS861" s="2871" t="s">
        <v>61</v>
      </c>
      <c r="AT861" s="3422">
        <v>5407.73</v>
      </c>
      <c r="AU861" s="3423"/>
      <c r="AV861" s="3422"/>
      <c r="AW861" s="3424"/>
      <c r="AX861" s="3425">
        <v>45658</v>
      </c>
      <c r="AY861" s="2871" t="s">
        <v>61</v>
      </c>
      <c r="AZ861" s="3425">
        <v>45838</v>
      </c>
      <c r="BA861" s="2871" t="s">
        <v>61</v>
      </c>
      <c r="BB861" s="3422">
        <v>5407.73</v>
      </c>
      <c r="BC861" s="3423"/>
      <c r="BD861" s="3422"/>
      <c r="BE861" s="3424"/>
      <c r="BF861" s="3425">
        <v>45839</v>
      </c>
      <c r="BG861" s="2871" t="s">
        <v>61</v>
      </c>
      <c r="BH861" s="3425">
        <v>46022</v>
      </c>
      <c r="BI861" s="2871" t="s">
        <v>61</v>
      </c>
      <c r="BJ861" s="3422">
        <v>5407.73</v>
      </c>
      <c r="BK861" s="3423"/>
      <c r="BL861" s="3422"/>
      <c r="BM861" s="3424"/>
      <c r="BN861" s="3425">
        <v>46023</v>
      </c>
      <c r="BO861" s="2871" t="s">
        <v>61</v>
      </c>
      <c r="BP861" s="3425">
        <v>46203</v>
      </c>
      <c r="BQ861" s="2871" t="s">
        <v>61</v>
      </c>
      <c r="BR861" s="3422">
        <v>5721.33</v>
      </c>
      <c r="BS861" s="3423"/>
      <c r="BT861" s="3422"/>
      <c r="BU861" s="3424"/>
      <c r="BV861" s="3425">
        <v>46204</v>
      </c>
      <c r="BW861" s="2871" t="s">
        <v>61</v>
      </c>
      <c r="BX861" s="3425">
        <v>46387</v>
      </c>
      <c r="BY861" s="2871" t="s">
        <v>61</v>
      </c>
      <c r="BZ861" s="3422">
        <v>5674.41</v>
      </c>
      <c r="CA861" s="3423"/>
      <c r="CB861" s="3422"/>
      <c r="CC861" s="3424"/>
      <c r="CD861" s="3425">
        <v>46388</v>
      </c>
      <c r="CE861" s="2871" t="s">
        <v>61</v>
      </c>
      <c r="CF861" s="3425">
        <v>46568</v>
      </c>
      <c r="CG861" s="2871" t="s">
        <v>61</v>
      </c>
      <c r="CH861" s="3422">
        <v>5674.41</v>
      </c>
      <c r="CI861" s="3423"/>
      <c r="CJ861" s="3422"/>
      <c r="CK861" s="3424"/>
      <c r="CL861" s="3425">
        <v>46569</v>
      </c>
      <c r="CM861" s="2871" t="s">
        <v>61</v>
      </c>
      <c r="CN861" s="3425">
        <v>46752</v>
      </c>
      <c r="CO861" s="2871" t="s">
        <v>61</v>
      </c>
      <c r="CP861" s="3422">
        <v>5674.41</v>
      </c>
      <c r="CQ861" s="3423"/>
      <c r="CR861" s="3422"/>
      <c r="CS861" s="3424"/>
      <c r="CT861" s="3425">
        <v>46753</v>
      </c>
      <c r="CU861" s="2871" t="s">
        <v>61</v>
      </c>
      <c r="CV861" s="3425">
        <v>46934</v>
      </c>
      <c r="CW861" s="2871" t="s">
        <v>61</v>
      </c>
      <c r="CX861" s="3422">
        <v>6035.32</v>
      </c>
      <c r="CY861" s="3423"/>
      <c r="CZ861" s="3422"/>
      <c r="DA861" s="3424"/>
      <c r="DB861" s="3425">
        <v>46935</v>
      </c>
      <c r="DC861" s="2871" t="s">
        <v>61</v>
      </c>
      <c r="DD861" s="3425">
        <v>47118</v>
      </c>
      <c r="DE861" s="2871" t="s">
        <v>61</v>
      </c>
      <c r="DF861" s="3423"/>
      <c r="DG861" s="3921" t="s">
        <v>732</v>
      </c>
      <c r="DH861" s="3656">
        <f>STRCHECKDATE(V862:DF862)</f>
      </c>
      <c r="DI861" s="3908"/>
      <c r="DJ861" s="3908" t="str">
        <f>IF(T861="","",T861)</f>
        <v>вода</v>
      </c>
      <c r="DK861" s="3908"/>
      <c r="DL861" s="3908"/>
    </row>
    <row s="25317" customFormat="1" customHeight="1" ht="0.75">
      <c r="A862" s="3896"/>
      <c r="B862" s="3896"/>
      <c r="C862" s="3896"/>
      <c r="D862" s="3896"/>
      <c r="E862" s="3897"/>
      <c r="F862" s="3897"/>
      <c r="G862" s="3897"/>
      <c r="H862" s="3897" t="s">
        <v>102</v>
      </c>
      <c r="I862" s="3916"/>
      <c r="J862" s="3916"/>
      <c r="K862" s="3910"/>
      <c r="L862" s="3899"/>
      <c r="M862" s="3647"/>
      <c r="N862" s="3647"/>
      <c r="O862" s="3647"/>
      <c r="P862" s="3912"/>
      <c r="Q862" s="3912"/>
      <c r="R862" s="3917"/>
      <c r="S862" s="3923"/>
      <c r="T862" s="3906"/>
      <c r="U862" s="3906"/>
      <c r="V862" s="3423"/>
      <c r="W862" s="3423"/>
      <c r="X862" s="3423"/>
      <c r="Y862" s="3427" t="str">
        <f>Z861&amp;"-"&amp;AB861</f>
        <v>-</v>
      </c>
      <c r="Z862" s="3428"/>
      <c r="AA862" s="2871"/>
      <c r="AB862" s="3428"/>
      <c r="AC862" s="2871"/>
      <c r="AD862" s="3423"/>
      <c r="AE862" s="3423"/>
      <c r="AF862" s="3423"/>
      <c r="AG862" s="3427" t="str">
        <f>AH861&amp;"-"&amp;AJ861</f>
        <v>45292-45473</v>
      </c>
      <c r="AH862" s="3428"/>
      <c r="AI862" s="2871"/>
      <c r="AJ862" s="3428"/>
      <c r="AK862" s="2871"/>
      <c r="AL862" s="3423"/>
      <c r="AM862" s="3423"/>
      <c r="AN862" s="3423"/>
      <c r="AO862" s="3427" t="str">
        <f>AP861&amp;"-"&amp;AR861</f>
        <v>45474-45657</v>
      </c>
      <c r="AP862" s="3428"/>
      <c r="AQ862" s="2871"/>
      <c r="AR862" s="3428"/>
      <c r="AS862" s="2871"/>
      <c r="AT862" s="3423"/>
      <c r="AU862" s="3423"/>
      <c r="AV862" s="3423"/>
      <c r="AW862" s="3427" t="str">
        <f>AX861&amp;"-"&amp;AZ861</f>
        <v>45658-45838</v>
      </c>
      <c r="AX862" s="3428"/>
      <c r="AY862" s="2871"/>
      <c r="AZ862" s="3428"/>
      <c r="BA862" s="2871"/>
      <c r="BB862" s="3423"/>
      <c r="BC862" s="3423"/>
      <c r="BD862" s="3423"/>
      <c r="BE862" s="3427" t="str">
        <f>BF861&amp;"-"&amp;BH861</f>
        <v>45839-46022</v>
      </c>
      <c r="BF862" s="3428"/>
      <c r="BG862" s="2871"/>
      <c r="BH862" s="3428"/>
      <c r="BI862" s="2871"/>
      <c r="BJ862" s="3423"/>
      <c r="BK862" s="3423"/>
      <c r="BL862" s="3423"/>
      <c r="BM862" s="3427" t="str">
        <f>BN861&amp;"-"&amp;BP861</f>
        <v>46023-46203</v>
      </c>
      <c r="BN862" s="3428"/>
      <c r="BO862" s="2871"/>
      <c r="BP862" s="3428"/>
      <c r="BQ862" s="2871"/>
      <c r="BR862" s="3423"/>
      <c r="BS862" s="3423"/>
      <c r="BT862" s="3423"/>
      <c r="BU862" s="3427" t="str">
        <f>BV861&amp;"-"&amp;BX861</f>
        <v>46204-46387</v>
      </c>
      <c r="BV862" s="3428"/>
      <c r="BW862" s="2871"/>
      <c r="BX862" s="3428"/>
      <c r="BY862" s="2871"/>
      <c r="BZ862" s="3423"/>
      <c r="CA862" s="3423"/>
      <c r="CB862" s="3423"/>
      <c r="CC862" s="3427" t="str">
        <f>CD861&amp;"-"&amp;CF861</f>
        <v>46388-46568</v>
      </c>
      <c r="CD862" s="3428"/>
      <c r="CE862" s="2871"/>
      <c r="CF862" s="3428"/>
      <c r="CG862" s="2871"/>
      <c r="CH862" s="3423"/>
      <c r="CI862" s="3423"/>
      <c r="CJ862" s="3423"/>
      <c r="CK862" s="3427" t="str">
        <f>CL861&amp;"-"&amp;CN861</f>
        <v>46569-46752</v>
      </c>
      <c r="CL862" s="3428"/>
      <c r="CM862" s="2871"/>
      <c r="CN862" s="3428"/>
      <c r="CO862" s="2871"/>
      <c r="CP862" s="3423"/>
      <c r="CQ862" s="3423"/>
      <c r="CR862" s="3423"/>
      <c r="CS862" s="3427" t="str">
        <f>CT861&amp;"-"&amp;CV861</f>
        <v>46753-46934</v>
      </c>
      <c r="CT862" s="3428"/>
      <c r="CU862" s="2871"/>
      <c r="CV862" s="3428"/>
      <c r="CW862" s="2871"/>
      <c r="CX862" s="3423"/>
      <c r="CY862" s="3423"/>
      <c r="CZ862" s="3423"/>
      <c r="DA862" s="3427" t="str">
        <f>DB861&amp;"-"&amp;DD861</f>
        <v>46935-47118</v>
      </c>
      <c r="DB862" s="3428"/>
      <c r="DC862" s="2871"/>
      <c r="DD862" s="3428"/>
      <c r="DE862" s="2871"/>
      <c r="DF862" s="3423"/>
      <c r="DG862" s="3924"/>
      <c r="DH862" s="3656"/>
      <c r="DI862" s="3908"/>
      <c r="DJ862" s="3908" t="str">
        <f>IF(T862="","",T862)</f>
        <v/>
      </c>
      <c r="DK862" s="3908"/>
      <c r="DL862" s="3908"/>
    </row>
    <row s="25318" customFormat="1" customHeight="1" ht="15">
      <c r="A863" s="3896"/>
      <c r="B863" s="3896"/>
      <c r="C863" s="3896"/>
      <c r="D863" s="3896"/>
      <c r="E863" s="3897"/>
      <c r="F863" s="3897"/>
      <c r="G863" s="3897"/>
      <c r="H863" s="3897" t="s">
        <v>102</v>
      </c>
      <c r="I863" s="3916"/>
      <c r="J863" s="3910"/>
      <c r="K863" s="3896"/>
      <c r="L863" s="3899"/>
      <c r="M863" s="3647"/>
      <c r="N863" s="3647"/>
      <c r="O863" s="3911"/>
      <c r="P863" s="3912"/>
      <c r="Q863" s="3912"/>
      <c r="R863" s="3913"/>
      <c r="S863" s="25319"/>
      <c r="T863" s="25320" t="s">
        <v>733</v>
      </c>
      <c r="U863" s="25321"/>
      <c r="V863" s="25322"/>
      <c r="W863" s="25323"/>
      <c r="X863" s="25324"/>
      <c r="Y863" s="25325"/>
      <c r="Z863" s="25326"/>
      <c r="AA863" s="25327"/>
      <c r="AB863" s="25328"/>
      <c r="AC863" s="25329"/>
      <c r="AD863" s="25330"/>
      <c r="AE863" s="25331"/>
      <c r="AF863" s="25332"/>
      <c r="AG863" s="25333"/>
      <c r="AH863" s="25334"/>
      <c r="AI863" s="25335"/>
      <c r="AJ863" s="25336"/>
      <c r="AK863" s="25337"/>
      <c r="AL863" s="25338"/>
      <c r="AM863" s="25339"/>
      <c r="AN863" s="25340"/>
      <c r="AO863" s="25341"/>
      <c r="AP863" s="25342"/>
      <c r="AQ863" s="25343"/>
      <c r="AR863" s="25344"/>
      <c r="AS863" s="25345"/>
      <c r="AT863" s="25346"/>
      <c r="AU863" s="25347"/>
      <c r="AV863" s="25348"/>
      <c r="AW863" s="25349"/>
      <c r="AX863" s="25350"/>
      <c r="AY863" s="25351"/>
      <c r="AZ863" s="25352"/>
      <c r="BA863" s="25353"/>
      <c r="BB863" s="25354"/>
      <c r="BC863" s="25355"/>
      <c r="BD863" s="25356"/>
      <c r="BE863" s="25357"/>
      <c r="BF863" s="25358"/>
      <c r="BG863" s="25359"/>
      <c r="BH863" s="25360"/>
      <c r="BI863" s="25361"/>
      <c r="BJ863" s="25362"/>
      <c r="BK863" s="25363"/>
      <c r="BL863" s="25364"/>
      <c r="BM863" s="25365"/>
      <c r="BN863" s="25366"/>
      <c r="BO863" s="25367"/>
      <c r="BP863" s="25368"/>
      <c r="BQ863" s="25369"/>
      <c r="BR863" s="25370"/>
      <c r="BS863" s="25371"/>
      <c r="BT863" s="25372"/>
      <c r="BU863" s="25373"/>
      <c r="BV863" s="25374"/>
      <c r="BW863" s="25375"/>
      <c r="BX863" s="25376"/>
      <c r="BY863" s="25377"/>
      <c r="BZ863" s="25378"/>
      <c r="CA863" s="25379"/>
      <c r="CB863" s="25380"/>
      <c r="CC863" s="25381"/>
      <c r="CD863" s="25382"/>
      <c r="CE863" s="25383"/>
      <c r="CF863" s="25384"/>
      <c r="CG863" s="25385"/>
      <c r="CH863" s="25386"/>
      <c r="CI863" s="25387"/>
      <c r="CJ863" s="25388"/>
      <c r="CK863" s="25389"/>
      <c r="CL863" s="25390"/>
      <c r="CM863" s="25391"/>
      <c r="CN863" s="25392"/>
      <c r="CO863" s="25393"/>
      <c r="CP863" s="25394"/>
      <c r="CQ863" s="25395"/>
      <c r="CR863" s="25396"/>
      <c r="CS863" s="25397"/>
      <c r="CT863" s="25398"/>
      <c r="CU863" s="25399"/>
      <c r="CV863" s="25400"/>
      <c r="CW863" s="25401"/>
      <c r="CX863" s="25402"/>
      <c r="CY863" s="25403"/>
      <c r="CZ863" s="25404"/>
      <c r="DA863" s="25405"/>
      <c r="DB863" s="25406"/>
      <c r="DC863" s="25407"/>
      <c r="DD863" s="25408"/>
      <c r="DE863" s="25409"/>
      <c r="DF863" s="25410"/>
      <c r="DG863" s="4018"/>
      <c r="DH863" s="3656"/>
      <c r="DI863" s="3908"/>
      <c r="DJ863" s="3908" t="str">
        <f>IF(T863="","",T863)</f>
        <v>Добавить вид теплоносителя (параметры теплоносителя)</v>
      </c>
      <c r="DK863" s="3908"/>
      <c r="DL863" s="3908"/>
    </row>
    <row s="25411" customFormat="1" customHeight="1" ht="15">
      <c r="A864" s="3896"/>
      <c r="B864" s="3896"/>
      <c r="C864" s="3896"/>
      <c r="D864" s="3896"/>
      <c r="E864" s="3897"/>
      <c r="F864" s="3897"/>
      <c r="G864" s="3897"/>
      <c r="H864" s="3897" t="s">
        <v>102</v>
      </c>
      <c r="I864" s="3910"/>
      <c r="J864" s="3896"/>
      <c r="K864" s="3896"/>
      <c r="L864" s="3899"/>
      <c r="M864" s="3647"/>
      <c r="N864" s="3911"/>
      <c r="O864" s="3911"/>
      <c r="P864" s="3912"/>
      <c r="Q864" s="3912"/>
      <c r="R864" s="3913"/>
      <c r="S864" s="25412"/>
      <c r="T864" s="25413" t="s">
        <v>734</v>
      </c>
      <c r="U864" s="25414"/>
      <c r="V864" s="25415"/>
      <c r="W864" s="25416"/>
      <c r="X864" s="25417"/>
      <c r="Y864" s="25418"/>
      <c r="Z864" s="25419"/>
      <c r="AA864" s="25420"/>
      <c r="AB864" s="25421"/>
      <c r="AC864" s="25422"/>
      <c r="AD864" s="25423"/>
      <c r="AE864" s="25424"/>
      <c r="AF864" s="25425"/>
      <c r="AG864" s="25426"/>
      <c r="AH864" s="25427"/>
      <c r="AI864" s="25428"/>
      <c r="AJ864" s="25429"/>
      <c r="AK864" s="25430"/>
      <c r="AL864" s="25431"/>
      <c r="AM864" s="25432"/>
      <c r="AN864" s="25433"/>
      <c r="AO864" s="25434"/>
      <c r="AP864" s="25435"/>
      <c r="AQ864" s="25436"/>
      <c r="AR864" s="25437"/>
      <c r="AS864" s="25438"/>
      <c r="AT864" s="25439"/>
      <c r="AU864" s="25440"/>
      <c r="AV864" s="25441"/>
      <c r="AW864" s="25442"/>
      <c r="AX864" s="25443"/>
      <c r="AY864" s="25444"/>
      <c r="AZ864" s="25445"/>
      <c r="BA864" s="25446"/>
      <c r="BB864" s="25447"/>
      <c r="BC864" s="25448"/>
      <c r="BD864" s="25449"/>
      <c r="BE864" s="25450"/>
      <c r="BF864" s="25451"/>
      <c r="BG864" s="25452"/>
      <c r="BH864" s="25453"/>
      <c r="BI864" s="25454"/>
      <c r="BJ864" s="25455"/>
      <c r="BK864" s="25456"/>
      <c r="BL864" s="25457"/>
      <c r="BM864" s="25458"/>
      <c r="BN864" s="25459"/>
      <c r="BO864" s="25460"/>
      <c r="BP864" s="25461"/>
      <c r="BQ864" s="25462"/>
      <c r="BR864" s="25463"/>
      <c r="BS864" s="25464"/>
      <c r="BT864" s="25465"/>
      <c r="BU864" s="25466"/>
      <c r="BV864" s="25467"/>
      <c r="BW864" s="25468"/>
      <c r="BX864" s="25469"/>
      <c r="BY864" s="25470"/>
      <c r="BZ864" s="25471"/>
      <c r="CA864" s="25472"/>
      <c r="CB864" s="25473"/>
      <c r="CC864" s="25474"/>
      <c r="CD864" s="25475"/>
      <c r="CE864" s="25476"/>
      <c r="CF864" s="25477"/>
      <c r="CG864" s="25478"/>
      <c r="CH864" s="25479"/>
      <c r="CI864" s="25480"/>
      <c r="CJ864" s="25481"/>
      <c r="CK864" s="25482"/>
      <c r="CL864" s="25483"/>
      <c r="CM864" s="25484"/>
      <c r="CN864" s="25485"/>
      <c r="CO864" s="25486"/>
      <c r="CP864" s="25487"/>
      <c r="CQ864" s="25488"/>
      <c r="CR864" s="25489"/>
      <c r="CS864" s="25490"/>
      <c r="CT864" s="25491"/>
      <c r="CU864" s="25492"/>
      <c r="CV864" s="25493"/>
      <c r="CW864" s="25494"/>
      <c r="CX864" s="25495"/>
      <c r="CY864" s="25496"/>
      <c r="CZ864" s="25497"/>
      <c r="DA864" s="25498"/>
      <c r="DB864" s="25499"/>
      <c r="DC864" s="25500"/>
      <c r="DD864" s="25501"/>
      <c r="DE864" s="25502"/>
      <c r="DF864" s="25503"/>
      <c r="DG864" s="25504"/>
      <c r="DH864" s="3656"/>
      <c r="DI864" s="3908"/>
      <c r="DJ864" s="3908" t="str">
        <f>IF(T864="","",T864)</f>
        <v>Добавить группу потребителей</v>
      </c>
      <c r="DK864" s="3908"/>
      <c r="DL864" s="3908"/>
    </row>
    <row s="25505" customFormat="1" customHeight="1" ht="14.25">
      <c r="A865" s="3896"/>
      <c r="B865" s="3896"/>
      <c r="C865" s="3896"/>
      <c r="D865" s="3896"/>
      <c r="E865" s="3897"/>
      <c r="F865" s="3897"/>
      <c r="G865" s="3897"/>
      <c r="H865" s="3898" t="s">
        <v>102</v>
      </c>
      <c r="I865" s="3896"/>
      <c r="J865" s="3896"/>
      <c r="K865" s="3896"/>
      <c r="L865" s="3899"/>
      <c r="M865" s="3900"/>
      <c r="N865" s="3900"/>
      <c r="O865" s="3647"/>
      <c r="P865" s="4114"/>
      <c r="Q865" s="4115"/>
      <c r="R865" s="4116"/>
      <c r="S865" s="25506"/>
      <c r="T865" s="25507" t="s">
        <v>735</v>
      </c>
      <c r="U865" s="25508"/>
      <c r="V865" s="25509"/>
      <c r="W865" s="25510"/>
      <c r="X865" s="25511"/>
      <c r="Y865" s="25512"/>
      <c r="Z865" s="25513"/>
      <c r="AA865" s="25514"/>
      <c r="AB865" s="25515"/>
      <c r="AC865" s="25516"/>
      <c r="AD865" s="25517"/>
      <c r="AE865" s="25518"/>
      <c r="AF865" s="25519"/>
      <c r="AG865" s="25520"/>
      <c r="AH865" s="25521"/>
      <c r="AI865" s="25522"/>
      <c r="AJ865" s="25523"/>
      <c r="AK865" s="25524"/>
      <c r="AL865" s="25525"/>
      <c r="AM865" s="25526"/>
      <c r="AN865" s="25527"/>
      <c r="AO865" s="25528"/>
      <c r="AP865" s="25529"/>
      <c r="AQ865" s="25530"/>
      <c r="AR865" s="25531"/>
      <c r="AS865" s="25532"/>
      <c r="AT865" s="25533"/>
      <c r="AU865" s="25534"/>
      <c r="AV865" s="25535"/>
      <c r="AW865" s="25536"/>
      <c r="AX865" s="25537"/>
      <c r="AY865" s="25538"/>
      <c r="AZ865" s="25539"/>
      <c r="BA865" s="25540"/>
      <c r="BB865" s="25541"/>
      <c r="BC865" s="25542"/>
      <c r="BD865" s="25543"/>
      <c r="BE865" s="25544"/>
      <c r="BF865" s="25545"/>
      <c r="BG865" s="25546"/>
      <c r="BH865" s="25547"/>
      <c r="BI865" s="25548"/>
      <c r="BJ865" s="25549"/>
      <c r="BK865" s="25550"/>
      <c r="BL865" s="25551"/>
      <c r="BM865" s="25552"/>
      <c r="BN865" s="25553"/>
      <c r="BO865" s="25554"/>
      <c r="BP865" s="25555"/>
      <c r="BQ865" s="25556"/>
      <c r="BR865" s="25557"/>
      <c r="BS865" s="25558"/>
      <c r="BT865" s="25559"/>
      <c r="BU865" s="25560"/>
      <c r="BV865" s="25561"/>
      <c r="BW865" s="25562"/>
      <c r="BX865" s="25563"/>
      <c r="BY865" s="25564"/>
      <c r="BZ865" s="25565"/>
      <c r="CA865" s="25566"/>
      <c r="CB865" s="25567"/>
      <c r="CC865" s="25568"/>
      <c r="CD865" s="25569"/>
      <c r="CE865" s="25570"/>
      <c r="CF865" s="25571"/>
      <c r="CG865" s="25572"/>
      <c r="CH865" s="25573"/>
      <c r="CI865" s="25574"/>
      <c r="CJ865" s="25575"/>
      <c r="CK865" s="25576"/>
      <c r="CL865" s="25577"/>
      <c r="CM865" s="25578"/>
      <c r="CN865" s="25579"/>
      <c r="CO865" s="25580"/>
      <c r="CP865" s="25581"/>
      <c r="CQ865" s="25582"/>
      <c r="CR865" s="25583"/>
      <c r="CS865" s="25584"/>
      <c r="CT865" s="25585"/>
      <c r="CU865" s="25586"/>
      <c r="CV865" s="25587"/>
      <c r="CW865" s="25588"/>
      <c r="CX865" s="25589"/>
      <c r="CY865" s="25590"/>
      <c r="CZ865" s="25591"/>
      <c r="DA865" s="25592"/>
      <c r="DB865" s="25593"/>
      <c r="DC865" s="25594"/>
      <c r="DD865" s="25595"/>
      <c r="DE865" s="25596"/>
      <c r="DF865" s="25597"/>
      <c r="DG865" s="25598"/>
      <c r="DH865" s="3656"/>
      <c r="DI865" s="3908"/>
      <c r="DJ865" s="3908" t="str">
        <f>IF(T865="","",T865)</f>
        <v>Добавить схему подключения</v>
      </c>
      <c r="DK865" s="3908"/>
      <c r="DL865" s="3908"/>
    </row>
    <row s="25599" customFormat="1" customHeight="1" ht="21">
      <c r="A866" s="3896"/>
      <c r="B866" s="3896"/>
      <c r="C866" s="3896"/>
      <c r="D866" s="3896" t="s">
        <v>461</v>
      </c>
      <c r="E866" s="3897"/>
      <c r="F866" s="3897"/>
      <c r="G866" s="3897"/>
      <c r="H866" s="3898" t="s">
        <v>90</v>
      </c>
      <c r="I866" s="3896"/>
      <c r="J866" s="3896"/>
      <c r="K866" s="3896"/>
      <c r="L866" s="3899"/>
      <c r="M866" s="3900"/>
      <c r="N866" s="3900"/>
      <c r="O866" s="3900"/>
      <c r="P866" s="3901"/>
      <c r="Q866" s="3902"/>
      <c r="R866" s="3903"/>
      <c r="S866" s="3904" t="str">
        <f>INDEX(PT_DIFFERENTIATION_NUM_IST_TE,MATCH(D866,PT_DIFFERENTIATION_IST_TE_ID,0))</f>
        <v>3.13.1.4</v>
      </c>
      <c r="T866" s="3905" t="s">
        <v>723</v>
      </c>
      <c r="U866" s="3906"/>
      <c r="V866" s="3414"/>
      <c r="W866" s="3415"/>
      <c r="X866" s="3415"/>
      <c r="Y866" s="3415"/>
      <c r="Z866" s="3415"/>
      <c r="AA866" s="3415"/>
      <c r="AB866" s="3415"/>
      <c r="AC866" s="3416"/>
      <c r="AD866" s="3414" t="str">
        <f>INDEX(PT_DIFFERENTIATION_IST_TE,MATCH(D866,PT_DIFFERENTIATION_IST_TE_ID,0))</f>
        <v>город Снежногорск</v>
      </c>
      <c r="AE866" s="3415"/>
      <c r="AF866" s="3415"/>
      <c r="AG866" s="3415"/>
      <c r="AH866" s="3415"/>
      <c r="AI866" s="3415"/>
      <c r="AJ866" s="3415"/>
      <c r="AK866" s="3415"/>
      <c r="AL866" s="3414"/>
      <c r="AM866" s="3415"/>
      <c r="AN866" s="3415"/>
      <c r="AO866" s="3415"/>
      <c r="AP866" s="3415"/>
      <c r="AQ866" s="3415"/>
      <c r="AR866" s="3415"/>
      <c r="AS866" s="3416"/>
      <c r="AT866" s="3414"/>
      <c r="AU866" s="3415"/>
      <c r="AV866" s="3415"/>
      <c r="AW866" s="3415"/>
      <c r="AX866" s="3415"/>
      <c r="AY866" s="3415"/>
      <c r="AZ866" s="3415"/>
      <c r="BA866" s="3416"/>
      <c r="BB866" s="3414"/>
      <c r="BC866" s="3415"/>
      <c r="BD866" s="3415"/>
      <c r="BE866" s="3415"/>
      <c r="BF866" s="3415"/>
      <c r="BG866" s="3415"/>
      <c r="BH866" s="3415"/>
      <c r="BI866" s="3416"/>
      <c r="BJ866" s="3414"/>
      <c r="BK866" s="3415"/>
      <c r="BL866" s="3415"/>
      <c r="BM866" s="3415"/>
      <c r="BN866" s="3415"/>
      <c r="BO866" s="3415"/>
      <c r="BP866" s="3415"/>
      <c r="BQ866" s="3416"/>
      <c r="BR866" s="3414"/>
      <c r="BS866" s="3415"/>
      <c r="BT866" s="3415"/>
      <c r="BU866" s="3415"/>
      <c r="BV866" s="3415"/>
      <c r="BW866" s="3415"/>
      <c r="BX866" s="3415"/>
      <c r="BY866" s="3416"/>
      <c r="BZ866" s="3414"/>
      <c r="CA866" s="3415"/>
      <c r="CB866" s="3415"/>
      <c r="CC866" s="3415"/>
      <c r="CD866" s="3415"/>
      <c r="CE866" s="3415"/>
      <c r="CF866" s="3415"/>
      <c r="CG866" s="3416"/>
      <c r="CH866" s="3414"/>
      <c r="CI866" s="3415"/>
      <c r="CJ866" s="3415"/>
      <c r="CK866" s="3415"/>
      <c r="CL866" s="3415"/>
      <c r="CM866" s="3415"/>
      <c r="CN866" s="3415"/>
      <c r="CO866" s="3416"/>
      <c r="CP866" s="3414"/>
      <c r="CQ866" s="3415"/>
      <c r="CR866" s="3415"/>
      <c r="CS866" s="3415"/>
      <c r="CT866" s="3415"/>
      <c r="CU866" s="3415"/>
      <c r="CV866" s="3415"/>
      <c r="CW866" s="3416"/>
      <c r="CX866" s="3414"/>
      <c r="CY866" s="3415"/>
      <c r="CZ866" s="3415"/>
      <c r="DA866" s="3415"/>
      <c r="DB866" s="3415"/>
      <c r="DC866" s="3415"/>
      <c r="DD866" s="3415"/>
      <c r="DE866" s="3416"/>
      <c r="DF866" s="3416"/>
      <c r="DG866" s="3907" t="s">
        <v>724</v>
      </c>
      <c r="DH866" s="3656"/>
      <c r="DI866" s="3908"/>
      <c r="DJ866" s="3908" t="str">
        <f>IF(T866="","",T866)</f>
        <v>Источник тепловой энергии  </v>
      </c>
      <c r="DK866" s="3908"/>
      <c r="DL866" s="3908"/>
    </row>
    <row s="25600" customFormat="1" customHeight="1" ht="47.25">
      <c r="A867" s="3896"/>
      <c r="B867" s="3896"/>
      <c r="C867" s="3896"/>
      <c r="D867" s="3896"/>
      <c r="E867" s="3897"/>
      <c r="F867" s="3897"/>
      <c r="G867" s="3897"/>
      <c r="H867" s="3897" t="s">
        <v>89</v>
      </c>
      <c r="I867" s="3910" t="str">
        <f>S866&amp;".1"</f>
        <v>3.13.1.4.1</v>
      </c>
      <c r="J867" s="3896"/>
      <c r="K867" s="3896"/>
      <c r="L867" s="3899" t="s">
        <v>725</v>
      </c>
      <c r="M867" s="3647"/>
      <c r="N867" s="3911"/>
      <c r="O867" s="3911"/>
      <c r="P867" s="3912">
        <v>1</v>
      </c>
      <c r="Q867" s="3912"/>
      <c r="R867" s="3913"/>
      <c r="S867" s="3904" t="str">
        <f>$I867</f>
        <v>3.13.1.4.1</v>
      </c>
      <c r="T867" s="3914" t="s">
        <v>726</v>
      </c>
      <c r="U867" s="3906"/>
      <c r="V867" s="3419"/>
      <c r="W867" s="3420"/>
      <c r="X867" s="3420"/>
      <c r="Y867" s="3420"/>
      <c r="Z867" s="3420"/>
      <c r="AA867" s="3420"/>
      <c r="AB867" s="3420"/>
      <c r="AC867" s="3421"/>
      <c r="AD867" s="3419" t="s">
        <v>768</v>
      </c>
      <c r="AE867" s="3420"/>
      <c r="AF867" s="3420"/>
      <c r="AG867" s="3420"/>
      <c r="AH867" s="3420"/>
      <c r="AI867" s="3420"/>
      <c r="AJ867" s="3420"/>
      <c r="AK867" s="3420"/>
      <c r="AL867" s="3419"/>
      <c r="AM867" s="3420"/>
      <c r="AN867" s="3420"/>
      <c r="AO867" s="3420"/>
      <c r="AP867" s="3420"/>
      <c r="AQ867" s="3420"/>
      <c r="AR867" s="3420"/>
      <c r="AS867" s="3421"/>
      <c r="AT867" s="3419"/>
      <c r="AU867" s="3420"/>
      <c r="AV867" s="3420"/>
      <c r="AW867" s="3420"/>
      <c r="AX867" s="3420"/>
      <c r="AY867" s="3420"/>
      <c r="AZ867" s="3420"/>
      <c r="BA867" s="3421"/>
      <c r="BB867" s="3419"/>
      <c r="BC867" s="3420"/>
      <c r="BD867" s="3420"/>
      <c r="BE867" s="3420"/>
      <c r="BF867" s="3420"/>
      <c r="BG867" s="3420"/>
      <c r="BH867" s="3420"/>
      <c r="BI867" s="3421"/>
      <c r="BJ867" s="3419"/>
      <c r="BK867" s="3420"/>
      <c r="BL867" s="3420"/>
      <c r="BM867" s="3420"/>
      <c r="BN867" s="3420"/>
      <c r="BO867" s="3420"/>
      <c r="BP867" s="3420"/>
      <c r="BQ867" s="3421"/>
      <c r="BR867" s="3419"/>
      <c r="BS867" s="3420"/>
      <c r="BT867" s="3420"/>
      <c r="BU867" s="3420"/>
      <c r="BV867" s="3420"/>
      <c r="BW867" s="3420"/>
      <c r="BX867" s="3420"/>
      <c r="BY867" s="3421"/>
      <c r="BZ867" s="3419"/>
      <c r="CA867" s="3420"/>
      <c r="CB867" s="3420"/>
      <c r="CC867" s="3420"/>
      <c r="CD867" s="3420"/>
      <c r="CE867" s="3420"/>
      <c r="CF867" s="3420"/>
      <c r="CG867" s="3421"/>
      <c r="CH867" s="3419"/>
      <c r="CI867" s="3420"/>
      <c r="CJ867" s="3420"/>
      <c r="CK867" s="3420"/>
      <c r="CL867" s="3420"/>
      <c r="CM867" s="3420"/>
      <c r="CN867" s="3420"/>
      <c r="CO867" s="3421"/>
      <c r="CP867" s="3419"/>
      <c r="CQ867" s="3420"/>
      <c r="CR867" s="3420"/>
      <c r="CS867" s="3420"/>
      <c r="CT867" s="3420"/>
      <c r="CU867" s="3420"/>
      <c r="CV867" s="3420"/>
      <c r="CW867" s="3421"/>
      <c r="CX867" s="3419"/>
      <c r="CY867" s="3420"/>
      <c r="CZ867" s="3420"/>
      <c r="DA867" s="3420"/>
      <c r="DB867" s="3420"/>
      <c r="DC867" s="3420"/>
      <c r="DD867" s="3420"/>
      <c r="DE867" s="3421"/>
      <c r="DF867" s="3421"/>
      <c r="DG867" s="3907" t="s">
        <v>727</v>
      </c>
      <c r="DH867" s="3656"/>
      <c r="DI867" s="3908"/>
      <c r="DJ867" s="3908" t="str">
        <f>IF(T867="","",T867)</f>
        <v>Схема подключения теплопотребляющей установки к коллектору источника тепловой энергии</v>
      </c>
      <c r="DK867" s="3908"/>
      <c r="DL867" s="3908"/>
    </row>
    <row s="25601" customFormat="1" customHeight="1" ht="21">
      <c r="A868" s="3896"/>
      <c r="B868" s="3896"/>
      <c r="C868" s="3896"/>
      <c r="D868" s="3896"/>
      <c r="E868" s="3897"/>
      <c r="F868" s="3897"/>
      <c r="G868" s="3897"/>
      <c r="H868" s="3897" t="s">
        <v>89</v>
      </c>
      <c r="I868" s="3916"/>
      <c r="J868" s="3910" t="str">
        <f>I867&amp;".1"</f>
        <v>3.13.1.4.1.1</v>
      </c>
      <c r="K868" s="3896"/>
      <c r="L868" s="3899" t="s">
        <v>728</v>
      </c>
      <c r="M868" s="3647"/>
      <c r="N868" s="3647"/>
      <c r="O868" s="3911"/>
      <c r="P868" s="3912"/>
      <c r="Q868" s="3912">
        <v>1</v>
      </c>
      <c r="R868" s="3917"/>
      <c r="S868" s="3904" t="str">
        <f>$J868</f>
        <v>3.13.1.4.1.1</v>
      </c>
      <c r="T868" s="3918" t="s">
        <v>729</v>
      </c>
      <c r="U868" s="3906"/>
      <c r="V868" s="3419"/>
      <c r="W868" s="3420"/>
      <c r="X868" s="3420"/>
      <c r="Y868" s="3420"/>
      <c r="Z868" s="3420"/>
      <c r="AA868" s="3420"/>
      <c r="AB868" s="3420"/>
      <c r="AC868" s="3421"/>
      <c r="AD868" s="3419" t="s">
        <v>769</v>
      </c>
      <c r="AE868" s="3420"/>
      <c r="AF868" s="3420"/>
      <c r="AG868" s="3420"/>
      <c r="AH868" s="3420"/>
      <c r="AI868" s="3420"/>
      <c r="AJ868" s="3420"/>
      <c r="AK868" s="3420"/>
      <c r="AL868" s="3419"/>
      <c r="AM868" s="3420"/>
      <c r="AN868" s="3420"/>
      <c r="AO868" s="3420"/>
      <c r="AP868" s="3420"/>
      <c r="AQ868" s="3420"/>
      <c r="AR868" s="3420"/>
      <c r="AS868" s="3421"/>
      <c r="AT868" s="3419"/>
      <c r="AU868" s="3420"/>
      <c r="AV868" s="3420"/>
      <c r="AW868" s="3420"/>
      <c r="AX868" s="3420"/>
      <c r="AY868" s="3420"/>
      <c r="AZ868" s="3420"/>
      <c r="BA868" s="3421"/>
      <c r="BB868" s="3419"/>
      <c r="BC868" s="3420"/>
      <c r="BD868" s="3420"/>
      <c r="BE868" s="3420"/>
      <c r="BF868" s="3420"/>
      <c r="BG868" s="3420"/>
      <c r="BH868" s="3420"/>
      <c r="BI868" s="3421"/>
      <c r="BJ868" s="3419"/>
      <c r="BK868" s="3420"/>
      <c r="BL868" s="3420"/>
      <c r="BM868" s="3420"/>
      <c r="BN868" s="3420"/>
      <c r="BO868" s="3420"/>
      <c r="BP868" s="3420"/>
      <c r="BQ868" s="3421"/>
      <c r="BR868" s="3419"/>
      <c r="BS868" s="3420"/>
      <c r="BT868" s="3420"/>
      <c r="BU868" s="3420"/>
      <c r="BV868" s="3420"/>
      <c r="BW868" s="3420"/>
      <c r="BX868" s="3420"/>
      <c r="BY868" s="3421"/>
      <c r="BZ868" s="3419"/>
      <c r="CA868" s="3420"/>
      <c r="CB868" s="3420"/>
      <c r="CC868" s="3420"/>
      <c r="CD868" s="3420"/>
      <c r="CE868" s="3420"/>
      <c r="CF868" s="3420"/>
      <c r="CG868" s="3421"/>
      <c r="CH868" s="3419"/>
      <c r="CI868" s="3420"/>
      <c r="CJ868" s="3420"/>
      <c r="CK868" s="3420"/>
      <c r="CL868" s="3420"/>
      <c r="CM868" s="3420"/>
      <c r="CN868" s="3420"/>
      <c r="CO868" s="3421"/>
      <c r="CP868" s="3419"/>
      <c r="CQ868" s="3420"/>
      <c r="CR868" s="3420"/>
      <c r="CS868" s="3420"/>
      <c r="CT868" s="3420"/>
      <c r="CU868" s="3420"/>
      <c r="CV868" s="3420"/>
      <c r="CW868" s="3421"/>
      <c r="CX868" s="3419"/>
      <c r="CY868" s="3420"/>
      <c r="CZ868" s="3420"/>
      <c r="DA868" s="3420"/>
      <c r="DB868" s="3420"/>
      <c r="DC868" s="3420"/>
      <c r="DD868" s="3420"/>
      <c r="DE868" s="3421"/>
      <c r="DF868" s="3421"/>
      <c r="DG868" s="3907" t="s">
        <v>730</v>
      </c>
      <c r="DH868" s="3656"/>
      <c r="DI868" s="3908"/>
      <c r="DJ868" s="3908" t="str">
        <f>IF(T868="","",T868)</f>
        <v>Группа потребителей</v>
      </c>
      <c r="DK868" s="3908"/>
      <c r="DL868" s="3908"/>
    </row>
    <row s="25602" customFormat="1" customHeight="1" ht="21">
      <c r="A869" s="3896"/>
      <c r="B869" s="3896"/>
      <c r="C869" s="3896"/>
      <c r="D869" s="3896"/>
      <c r="E869" s="3897"/>
      <c r="F869" s="3897"/>
      <c r="G869" s="3897"/>
      <c r="H869" s="3897" t="s">
        <v>89</v>
      </c>
      <c r="I869" s="3916"/>
      <c r="J869" s="3916"/>
      <c r="K869" s="3910" t="str">
        <f>J868&amp;".1"</f>
        <v>3.13.1.4.1.1.1</v>
      </c>
      <c r="L869" s="3899" t="s">
        <v>731</v>
      </c>
      <c r="M869" s="3647"/>
      <c r="N869" s="3647"/>
      <c r="O869" s="3647"/>
      <c r="P869" s="3912"/>
      <c r="Q869" s="3912"/>
      <c r="R869" s="3917">
        <v>1</v>
      </c>
      <c r="S869" s="3904" t="str">
        <f>$K869</f>
        <v>3.13.1.4.1.1.1</v>
      </c>
      <c r="T869" s="3920" t="s">
        <v>770</v>
      </c>
      <c r="U869" s="3906"/>
      <c r="V869" s="3422"/>
      <c r="W869" s="3423"/>
      <c r="X869" s="3422"/>
      <c r="Y869" s="3424"/>
      <c r="Z869" s="3425"/>
      <c r="AA869" s="2871" t="s">
        <v>61</v>
      </c>
      <c r="AB869" s="3425"/>
      <c r="AC869" s="2871" t="s">
        <v>61</v>
      </c>
      <c r="AD869" s="3422">
        <v>3051.06</v>
      </c>
      <c r="AE869" s="3423"/>
      <c r="AF869" s="3422"/>
      <c r="AG869" s="3424"/>
      <c r="AH869" s="3425">
        <v>45292</v>
      </c>
      <c r="AI869" s="2871" t="s">
        <v>61</v>
      </c>
      <c r="AJ869" s="3425">
        <v>45473</v>
      </c>
      <c r="AK869" s="2871" t="s">
        <v>61</v>
      </c>
      <c r="AL869" s="3422">
        <v>8987.29</v>
      </c>
      <c r="AM869" s="3423"/>
      <c r="AN869" s="3422"/>
      <c r="AO869" s="3424"/>
      <c r="AP869" s="3425">
        <v>45474</v>
      </c>
      <c r="AQ869" s="2871" t="s">
        <v>61</v>
      </c>
      <c r="AR869" s="3425">
        <v>45657</v>
      </c>
      <c r="AS869" s="2871" t="s">
        <v>61</v>
      </c>
      <c r="AT869" s="3422">
        <v>5407.73</v>
      </c>
      <c r="AU869" s="3423"/>
      <c r="AV869" s="3422"/>
      <c r="AW869" s="3424"/>
      <c r="AX869" s="3425">
        <v>45658</v>
      </c>
      <c r="AY869" s="2871" t="s">
        <v>61</v>
      </c>
      <c r="AZ869" s="3425">
        <v>45838</v>
      </c>
      <c r="BA869" s="2871" t="s">
        <v>61</v>
      </c>
      <c r="BB869" s="3422">
        <v>5407.73</v>
      </c>
      <c r="BC869" s="3423"/>
      <c r="BD869" s="3422"/>
      <c r="BE869" s="3424"/>
      <c r="BF869" s="3425">
        <v>45839</v>
      </c>
      <c r="BG869" s="2871" t="s">
        <v>61</v>
      </c>
      <c r="BH869" s="3425">
        <v>46022</v>
      </c>
      <c r="BI869" s="2871" t="s">
        <v>61</v>
      </c>
      <c r="BJ869" s="3422">
        <v>5407.73</v>
      </c>
      <c r="BK869" s="3423"/>
      <c r="BL869" s="3422"/>
      <c r="BM869" s="3424"/>
      <c r="BN869" s="3425">
        <v>46023</v>
      </c>
      <c r="BO869" s="2871" t="s">
        <v>61</v>
      </c>
      <c r="BP869" s="3425">
        <v>46203</v>
      </c>
      <c r="BQ869" s="2871" t="s">
        <v>61</v>
      </c>
      <c r="BR869" s="3422">
        <v>5721.33</v>
      </c>
      <c r="BS869" s="3423"/>
      <c r="BT869" s="3422"/>
      <c r="BU869" s="3424"/>
      <c r="BV869" s="3425">
        <v>46204</v>
      </c>
      <c r="BW869" s="2871" t="s">
        <v>61</v>
      </c>
      <c r="BX869" s="3425">
        <v>46387</v>
      </c>
      <c r="BY869" s="2871" t="s">
        <v>61</v>
      </c>
      <c r="BZ869" s="3422">
        <v>5674.41</v>
      </c>
      <c r="CA869" s="3423"/>
      <c r="CB869" s="3422"/>
      <c r="CC869" s="3424"/>
      <c r="CD869" s="3425">
        <v>46388</v>
      </c>
      <c r="CE869" s="2871" t="s">
        <v>61</v>
      </c>
      <c r="CF869" s="3425">
        <v>46568</v>
      </c>
      <c r="CG869" s="2871" t="s">
        <v>61</v>
      </c>
      <c r="CH869" s="3422">
        <v>5674.41</v>
      </c>
      <c r="CI869" s="3423"/>
      <c r="CJ869" s="3422"/>
      <c r="CK869" s="3424"/>
      <c r="CL869" s="3425">
        <v>46569</v>
      </c>
      <c r="CM869" s="2871" t="s">
        <v>61</v>
      </c>
      <c r="CN869" s="3425">
        <v>46752</v>
      </c>
      <c r="CO869" s="2871" t="s">
        <v>61</v>
      </c>
      <c r="CP869" s="3422">
        <v>5674.41</v>
      </c>
      <c r="CQ869" s="3423"/>
      <c r="CR869" s="3422"/>
      <c r="CS869" s="3424"/>
      <c r="CT869" s="3425">
        <v>46753</v>
      </c>
      <c r="CU869" s="2871" t="s">
        <v>61</v>
      </c>
      <c r="CV869" s="3425">
        <v>46934</v>
      </c>
      <c r="CW869" s="2871" t="s">
        <v>61</v>
      </c>
      <c r="CX869" s="3422">
        <v>6035.32</v>
      </c>
      <c r="CY869" s="3423"/>
      <c r="CZ869" s="3422"/>
      <c r="DA869" s="3424"/>
      <c r="DB869" s="3425">
        <v>46935</v>
      </c>
      <c r="DC869" s="2871" t="s">
        <v>61</v>
      </c>
      <c r="DD869" s="3425">
        <v>47118</v>
      </c>
      <c r="DE869" s="2871" t="s">
        <v>61</v>
      </c>
      <c r="DF869" s="3423"/>
      <c r="DG869" s="3921" t="s">
        <v>732</v>
      </c>
      <c r="DH869" s="3656">
        <f>STRCHECKDATE(V870:DF870)</f>
      </c>
      <c r="DI869" s="3908"/>
      <c r="DJ869" s="3908" t="str">
        <f>IF(T869="","",T869)</f>
        <v>вода</v>
      </c>
      <c r="DK869" s="3908"/>
      <c r="DL869" s="3908"/>
    </row>
    <row s="25603" customFormat="1" customHeight="1" ht="0.75">
      <c r="A870" s="3896"/>
      <c r="B870" s="3896"/>
      <c r="C870" s="3896"/>
      <c r="D870" s="3896"/>
      <c r="E870" s="3897"/>
      <c r="F870" s="3897"/>
      <c r="G870" s="3897"/>
      <c r="H870" s="3897" t="s">
        <v>89</v>
      </c>
      <c r="I870" s="3916"/>
      <c r="J870" s="3916"/>
      <c r="K870" s="3910"/>
      <c r="L870" s="3899"/>
      <c r="M870" s="3647"/>
      <c r="N870" s="3647"/>
      <c r="O870" s="3647"/>
      <c r="P870" s="3912"/>
      <c r="Q870" s="3912"/>
      <c r="R870" s="3917"/>
      <c r="S870" s="3923"/>
      <c r="T870" s="3906"/>
      <c r="U870" s="3906"/>
      <c r="V870" s="3423"/>
      <c r="W870" s="3423"/>
      <c r="X870" s="3423"/>
      <c r="Y870" s="3427" t="str">
        <f>Z869&amp;"-"&amp;AB869</f>
        <v>-</v>
      </c>
      <c r="Z870" s="3428"/>
      <c r="AA870" s="2871"/>
      <c r="AB870" s="3428"/>
      <c r="AC870" s="2871"/>
      <c r="AD870" s="3423"/>
      <c r="AE870" s="3423"/>
      <c r="AF870" s="3423"/>
      <c r="AG870" s="3427" t="str">
        <f>AH869&amp;"-"&amp;AJ869</f>
        <v>45292-45473</v>
      </c>
      <c r="AH870" s="3428"/>
      <c r="AI870" s="2871"/>
      <c r="AJ870" s="3428"/>
      <c r="AK870" s="2871"/>
      <c r="AL870" s="3423"/>
      <c r="AM870" s="3423"/>
      <c r="AN870" s="3423"/>
      <c r="AO870" s="3427" t="str">
        <f>AP869&amp;"-"&amp;AR869</f>
        <v>45474-45657</v>
      </c>
      <c r="AP870" s="3428"/>
      <c r="AQ870" s="2871"/>
      <c r="AR870" s="3428"/>
      <c r="AS870" s="2871"/>
      <c r="AT870" s="3423"/>
      <c r="AU870" s="3423"/>
      <c r="AV870" s="3423"/>
      <c r="AW870" s="3427" t="str">
        <f>AX869&amp;"-"&amp;AZ869</f>
        <v>45658-45838</v>
      </c>
      <c r="AX870" s="3428"/>
      <c r="AY870" s="2871"/>
      <c r="AZ870" s="3428"/>
      <c r="BA870" s="2871"/>
      <c r="BB870" s="3423"/>
      <c r="BC870" s="3423"/>
      <c r="BD870" s="3423"/>
      <c r="BE870" s="3427" t="str">
        <f>BF869&amp;"-"&amp;BH869</f>
        <v>45839-46022</v>
      </c>
      <c r="BF870" s="3428"/>
      <c r="BG870" s="2871"/>
      <c r="BH870" s="3428"/>
      <c r="BI870" s="2871"/>
      <c r="BJ870" s="3423"/>
      <c r="BK870" s="3423"/>
      <c r="BL870" s="3423"/>
      <c r="BM870" s="3427" t="str">
        <f>BN869&amp;"-"&amp;BP869</f>
        <v>46023-46203</v>
      </c>
      <c r="BN870" s="3428"/>
      <c r="BO870" s="2871"/>
      <c r="BP870" s="3428"/>
      <c r="BQ870" s="2871"/>
      <c r="BR870" s="3423"/>
      <c r="BS870" s="3423"/>
      <c r="BT870" s="3423"/>
      <c r="BU870" s="3427" t="str">
        <f>BV869&amp;"-"&amp;BX869</f>
        <v>46204-46387</v>
      </c>
      <c r="BV870" s="3428"/>
      <c r="BW870" s="2871"/>
      <c r="BX870" s="3428"/>
      <c r="BY870" s="2871"/>
      <c r="BZ870" s="3423"/>
      <c r="CA870" s="3423"/>
      <c r="CB870" s="3423"/>
      <c r="CC870" s="3427" t="str">
        <f>CD869&amp;"-"&amp;CF869</f>
        <v>46388-46568</v>
      </c>
      <c r="CD870" s="3428"/>
      <c r="CE870" s="2871"/>
      <c r="CF870" s="3428"/>
      <c r="CG870" s="2871"/>
      <c r="CH870" s="3423"/>
      <c r="CI870" s="3423"/>
      <c r="CJ870" s="3423"/>
      <c r="CK870" s="3427" t="str">
        <f>CL869&amp;"-"&amp;CN869</f>
        <v>46569-46752</v>
      </c>
      <c r="CL870" s="3428"/>
      <c r="CM870" s="2871"/>
      <c r="CN870" s="3428"/>
      <c r="CO870" s="2871"/>
      <c r="CP870" s="3423"/>
      <c r="CQ870" s="3423"/>
      <c r="CR870" s="3423"/>
      <c r="CS870" s="3427" t="str">
        <f>CT869&amp;"-"&amp;CV869</f>
        <v>46753-46934</v>
      </c>
      <c r="CT870" s="3428"/>
      <c r="CU870" s="2871"/>
      <c r="CV870" s="3428"/>
      <c r="CW870" s="2871"/>
      <c r="CX870" s="3423"/>
      <c r="CY870" s="3423"/>
      <c r="CZ870" s="3423"/>
      <c r="DA870" s="3427" t="str">
        <f>DB869&amp;"-"&amp;DD869</f>
        <v>46935-47118</v>
      </c>
      <c r="DB870" s="3428"/>
      <c r="DC870" s="2871"/>
      <c r="DD870" s="3428"/>
      <c r="DE870" s="2871"/>
      <c r="DF870" s="3423"/>
      <c r="DG870" s="3924"/>
      <c r="DH870" s="3656"/>
      <c r="DI870" s="3908"/>
      <c r="DJ870" s="3908" t="str">
        <f>IF(T870="","",T870)</f>
        <v/>
      </c>
      <c r="DK870" s="3908"/>
      <c r="DL870" s="3908"/>
    </row>
    <row s="25604" customFormat="1" customHeight="1" ht="15">
      <c r="A871" s="3896"/>
      <c r="B871" s="3896"/>
      <c r="C871" s="3896"/>
      <c r="D871" s="3896"/>
      <c r="E871" s="3897"/>
      <c r="F871" s="3897"/>
      <c r="G871" s="3897"/>
      <c r="H871" s="3897" t="s">
        <v>89</v>
      </c>
      <c r="I871" s="3916"/>
      <c r="J871" s="3910"/>
      <c r="K871" s="3896"/>
      <c r="L871" s="3899"/>
      <c r="M871" s="3647"/>
      <c r="N871" s="3647"/>
      <c r="O871" s="3911"/>
      <c r="P871" s="3912"/>
      <c r="Q871" s="3912"/>
      <c r="R871" s="3913"/>
      <c r="S871" s="25605"/>
      <c r="T871" s="25606" t="s">
        <v>733</v>
      </c>
      <c r="U871" s="25607"/>
      <c r="V871" s="25608"/>
      <c r="W871" s="25609"/>
      <c r="X871" s="25610"/>
      <c r="Y871" s="25611"/>
      <c r="Z871" s="25612"/>
      <c r="AA871" s="25613"/>
      <c r="AB871" s="25614"/>
      <c r="AC871" s="25615"/>
      <c r="AD871" s="25616"/>
      <c r="AE871" s="25617"/>
      <c r="AF871" s="25618"/>
      <c r="AG871" s="25619"/>
      <c r="AH871" s="25620"/>
      <c r="AI871" s="25621"/>
      <c r="AJ871" s="25622"/>
      <c r="AK871" s="25623"/>
      <c r="AL871" s="25624"/>
      <c r="AM871" s="25625"/>
      <c r="AN871" s="25626"/>
      <c r="AO871" s="25627"/>
      <c r="AP871" s="25628"/>
      <c r="AQ871" s="25629"/>
      <c r="AR871" s="25630"/>
      <c r="AS871" s="25631"/>
      <c r="AT871" s="25632"/>
      <c r="AU871" s="25633"/>
      <c r="AV871" s="25634"/>
      <c r="AW871" s="25635"/>
      <c r="AX871" s="25636"/>
      <c r="AY871" s="25637"/>
      <c r="AZ871" s="25638"/>
      <c r="BA871" s="25639"/>
      <c r="BB871" s="25640"/>
      <c r="BC871" s="25641"/>
      <c r="BD871" s="25642"/>
      <c r="BE871" s="25643"/>
      <c r="BF871" s="25644"/>
      <c r="BG871" s="25645"/>
      <c r="BH871" s="25646"/>
      <c r="BI871" s="25647"/>
      <c r="BJ871" s="25648"/>
      <c r="BK871" s="25649"/>
      <c r="BL871" s="25650"/>
      <c r="BM871" s="25651"/>
      <c r="BN871" s="25652"/>
      <c r="BO871" s="25653"/>
      <c r="BP871" s="25654"/>
      <c r="BQ871" s="25655"/>
      <c r="BR871" s="25656"/>
      <c r="BS871" s="25657"/>
      <c r="BT871" s="25658"/>
      <c r="BU871" s="25659"/>
      <c r="BV871" s="25660"/>
      <c r="BW871" s="25661"/>
      <c r="BX871" s="25662"/>
      <c r="BY871" s="25663"/>
      <c r="BZ871" s="25664"/>
      <c r="CA871" s="25665"/>
      <c r="CB871" s="25666"/>
      <c r="CC871" s="25667"/>
      <c r="CD871" s="25668"/>
      <c r="CE871" s="25669"/>
      <c r="CF871" s="25670"/>
      <c r="CG871" s="25671"/>
      <c r="CH871" s="25672"/>
      <c r="CI871" s="25673"/>
      <c r="CJ871" s="25674"/>
      <c r="CK871" s="25675"/>
      <c r="CL871" s="25676"/>
      <c r="CM871" s="25677"/>
      <c r="CN871" s="25678"/>
      <c r="CO871" s="25679"/>
      <c r="CP871" s="25680"/>
      <c r="CQ871" s="25681"/>
      <c r="CR871" s="25682"/>
      <c r="CS871" s="25683"/>
      <c r="CT871" s="25684"/>
      <c r="CU871" s="25685"/>
      <c r="CV871" s="25686"/>
      <c r="CW871" s="25687"/>
      <c r="CX871" s="25688"/>
      <c r="CY871" s="25689"/>
      <c r="CZ871" s="25690"/>
      <c r="DA871" s="25691"/>
      <c r="DB871" s="25692"/>
      <c r="DC871" s="25693"/>
      <c r="DD871" s="25694"/>
      <c r="DE871" s="25695"/>
      <c r="DF871" s="25696"/>
      <c r="DG871" s="4018"/>
      <c r="DH871" s="3656"/>
      <c r="DI871" s="3908"/>
      <c r="DJ871" s="3908" t="str">
        <f>IF(T871="","",T871)</f>
        <v>Добавить вид теплоносителя (параметры теплоносителя)</v>
      </c>
      <c r="DK871" s="3908"/>
      <c r="DL871" s="3908"/>
    </row>
    <row s="25697" customFormat="1" customHeight="1" ht="15">
      <c r="A872" s="3896"/>
      <c r="B872" s="3896"/>
      <c r="C872" s="3896"/>
      <c r="D872" s="3896"/>
      <c r="E872" s="3897"/>
      <c r="F872" s="3897"/>
      <c r="G872" s="3897"/>
      <c r="H872" s="3897" t="s">
        <v>89</v>
      </c>
      <c r="I872" s="3910"/>
      <c r="J872" s="3896"/>
      <c r="K872" s="3896"/>
      <c r="L872" s="3899"/>
      <c r="M872" s="3647"/>
      <c r="N872" s="3911"/>
      <c r="O872" s="3911"/>
      <c r="P872" s="3912"/>
      <c r="Q872" s="3912"/>
      <c r="R872" s="3913"/>
      <c r="S872" s="25698"/>
      <c r="T872" s="25699" t="s">
        <v>734</v>
      </c>
      <c r="U872" s="25700"/>
      <c r="V872" s="25701"/>
      <c r="W872" s="25702"/>
      <c r="X872" s="25703"/>
      <c r="Y872" s="25704"/>
      <c r="Z872" s="25705"/>
      <c r="AA872" s="25706"/>
      <c r="AB872" s="25707"/>
      <c r="AC872" s="25708"/>
      <c r="AD872" s="25709"/>
      <c r="AE872" s="25710"/>
      <c r="AF872" s="25711"/>
      <c r="AG872" s="25712"/>
      <c r="AH872" s="25713"/>
      <c r="AI872" s="25714"/>
      <c r="AJ872" s="25715"/>
      <c r="AK872" s="25716"/>
      <c r="AL872" s="25717"/>
      <c r="AM872" s="25718"/>
      <c r="AN872" s="25719"/>
      <c r="AO872" s="25720"/>
      <c r="AP872" s="25721"/>
      <c r="AQ872" s="25722"/>
      <c r="AR872" s="25723"/>
      <c r="AS872" s="25724"/>
      <c r="AT872" s="25725"/>
      <c r="AU872" s="25726"/>
      <c r="AV872" s="25727"/>
      <c r="AW872" s="25728"/>
      <c r="AX872" s="25729"/>
      <c r="AY872" s="25730"/>
      <c r="AZ872" s="25731"/>
      <c r="BA872" s="25732"/>
      <c r="BB872" s="25733"/>
      <c r="BC872" s="25734"/>
      <c r="BD872" s="25735"/>
      <c r="BE872" s="25736"/>
      <c r="BF872" s="25737"/>
      <c r="BG872" s="25738"/>
      <c r="BH872" s="25739"/>
      <c r="BI872" s="25740"/>
      <c r="BJ872" s="25741"/>
      <c r="BK872" s="25742"/>
      <c r="BL872" s="25743"/>
      <c r="BM872" s="25744"/>
      <c r="BN872" s="25745"/>
      <c r="BO872" s="25746"/>
      <c r="BP872" s="25747"/>
      <c r="BQ872" s="25748"/>
      <c r="BR872" s="25749"/>
      <c r="BS872" s="25750"/>
      <c r="BT872" s="25751"/>
      <c r="BU872" s="25752"/>
      <c r="BV872" s="25753"/>
      <c r="BW872" s="25754"/>
      <c r="BX872" s="25755"/>
      <c r="BY872" s="25756"/>
      <c r="BZ872" s="25757"/>
      <c r="CA872" s="25758"/>
      <c r="CB872" s="25759"/>
      <c r="CC872" s="25760"/>
      <c r="CD872" s="25761"/>
      <c r="CE872" s="25762"/>
      <c r="CF872" s="25763"/>
      <c r="CG872" s="25764"/>
      <c r="CH872" s="25765"/>
      <c r="CI872" s="25766"/>
      <c r="CJ872" s="25767"/>
      <c r="CK872" s="25768"/>
      <c r="CL872" s="25769"/>
      <c r="CM872" s="25770"/>
      <c r="CN872" s="25771"/>
      <c r="CO872" s="25772"/>
      <c r="CP872" s="25773"/>
      <c r="CQ872" s="25774"/>
      <c r="CR872" s="25775"/>
      <c r="CS872" s="25776"/>
      <c r="CT872" s="25777"/>
      <c r="CU872" s="25778"/>
      <c r="CV872" s="25779"/>
      <c r="CW872" s="25780"/>
      <c r="CX872" s="25781"/>
      <c r="CY872" s="25782"/>
      <c r="CZ872" s="25783"/>
      <c r="DA872" s="25784"/>
      <c r="DB872" s="25785"/>
      <c r="DC872" s="25786"/>
      <c r="DD872" s="25787"/>
      <c r="DE872" s="25788"/>
      <c r="DF872" s="25789"/>
      <c r="DG872" s="25790"/>
      <c r="DH872" s="3656"/>
      <c r="DI872" s="3908"/>
      <c r="DJ872" s="3908" t="str">
        <f>IF(T872="","",T872)</f>
        <v>Добавить группу потребителей</v>
      </c>
      <c r="DK872" s="3908"/>
      <c r="DL872" s="3908"/>
    </row>
    <row s="25791" customFormat="1" customHeight="1" ht="14.25">
      <c r="A873" s="3896"/>
      <c r="B873" s="3896"/>
      <c r="C873" s="3896"/>
      <c r="D873" s="3896"/>
      <c r="E873" s="3897"/>
      <c r="F873" s="3897"/>
      <c r="G873" s="3897"/>
      <c r="H873" s="3898" t="s">
        <v>89</v>
      </c>
      <c r="I873" s="3896"/>
      <c r="J873" s="3896"/>
      <c r="K873" s="3896"/>
      <c r="L873" s="3899"/>
      <c r="M873" s="3900"/>
      <c r="N873" s="3900"/>
      <c r="O873" s="3647"/>
      <c r="P873" s="4114"/>
      <c r="Q873" s="4115"/>
      <c r="R873" s="4116"/>
      <c r="S873" s="25792"/>
      <c r="T873" s="25793" t="s">
        <v>735</v>
      </c>
      <c r="U873" s="25794"/>
      <c r="V873" s="25795"/>
      <c r="W873" s="25796"/>
      <c r="X873" s="25797"/>
      <c r="Y873" s="25798"/>
      <c r="Z873" s="25799"/>
      <c r="AA873" s="25800"/>
      <c r="AB873" s="25801"/>
      <c r="AC873" s="25802"/>
      <c r="AD873" s="25803"/>
      <c r="AE873" s="25804"/>
      <c r="AF873" s="25805"/>
      <c r="AG873" s="25806"/>
      <c r="AH873" s="25807"/>
      <c r="AI873" s="25808"/>
      <c r="AJ873" s="25809"/>
      <c r="AK873" s="25810"/>
      <c r="AL873" s="25811"/>
      <c r="AM873" s="25812"/>
      <c r="AN873" s="25813"/>
      <c r="AO873" s="25814"/>
      <c r="AP873" s="25815"/>
      <c r="AQ873" s="25816"/>
      <c r="AR873" s="25817"/>
      <c r="AS873" s="25818"/>
      <c r="AT873" s="25819"/>
      <c r="AU873" s="25820"/>
      <c r="AV873" s="25821"/>
      <c r="AW873" s="25822"/>
      <c r="AX873" s="25823"/>
      <c r="AY873" s="25824"/>
      <c r="AZ873" s="25825"/>
      <c r="BA873" s="25826"/>
      <c r="BB873" s="25827"/>
      <c r="BC873" s="25828"/>
      <c r="BD873" s="25829"/>
      <c r="BE873" s="25830"/>
      <c r="BF873" s="25831"/>
      <c r="BG873" s="25832"/>
      <c r="BH873" s="25833"/>
      <c r="BI873" s="25834"/>
      <c r="BJ873" s="25835"/>
      <c r="BK873" s="25836"/>
      <c r="BL873" s="25837"/>
      <c r="BM873" s="25838"/>
      <c r="BN873" s="25839"/>
      <c r="BO873" s="25840"/>
      <c r="BP873" s="25841"/>
      <c r="BQ873" s="25842"/>
      <c r="BR873" s="25843"/>
      <c r="BS873" s="25844"/>
      <c r="BT873" s="25845"/>
      <c r="BU873" s="25846"/>
      <c r="BV873" s="25847"/>
      <c r="BW873" s="25848"/>
      <c r="BX873" s="25849"/>
      <c r="BY873" s="25850"/>
      <c r="BZ873" s="25851"/>
      <c r="CA873" s="25852"/>
      <c r="CB873" s="25853"/>
      <c r="CC873" s="25854"/>
      <c r="CD873" s="25855"/>
      <c r="CE873" s="25856"/>
      <c r="CF873" s="25857"/>
      <c r="CG873" s="25858"/>
      <c r="CH873" s="25859"/>
      <c r="CI873" s="25860"/>
      <c r="CJ873" s="25861"/>
      <c r="CK873" s="25862"/>
      <c r="CL873" s="25863"/>
      <c r="CM873" s="25864"/>
      <c r="CN873" s="25865"/>
      <c r="CO873" s="25866"/>
      <c r="CP873" s="25867"/>
      <c r="CQ873" s="25868"/>
      <c r="CR873" s="25869"/>
      <c r="CS873" s="25870"/>
      <c r="CT873" s="25871"/>
      <c r="CU873" s="25872"/>
      <c r="CV873" s="25873"/>
      <c r="CW873" s="25874"/>
      <c r="CX873" s="25875"/>
      <c r="CY873" s="25876"/>
      <c r="CZ873" s="25877"/>
      <c r="DA873" s="25878"/>
      <c r="DB873" s="25879"/>
      <c r="DC873" s="25880"/>
      <c r="DD873" s="25881"/>
      <c r="DE873" s="25882"/>
      <c r="DF873" s="25883"/>
      <c r="DG873" s="25884"/>
      <c r="DH873" s="3656"/>
      <c r="DI873" s="3908"/>
      <c r="DJ873" s="3908" t="str">
        <f>IF(T873="","",T873)</f>
        <v>Добавить схему подключения</v>
      </c>
      <c r="DK873" s="3908"/>
      <c r="DL873" s="3908"/>
    </row>
    <row s="25885" customFormat="1" customHeight="1" ht="0.75">
      <c r="A874" s="4502"/>
      <c r="B874" s="4502"/>
      <c r="C874" s="4502"/>
      <c r="D874" s="4502"/>
      <c r="E874" s="3897"/>
      <c r="F874" s="3897" t="s">
        <v>151</v>
      </c>
      <c r="G874" s="3898"/>
      <c r="H874" s="4502"/>
      <c r="I874" s="4502"/>
      <c r="J874" s="4502"/>
      <c r="K874" s="4502"/>
      <c r="L874" s="4503"/>
      <c r="M874" s="4504"/>
      <c r="N874" s="4504"/>
      <c r="O874" s="3656"/>
      <c r="P874" s="4505"/>
      <c r="Q874" s="4506"/>
      <c r="R874" s="4505"/>
      <c r="S874" s="4507"/>
      <c r="T874" s="4508" t="s">
        <v>250</v>
      </c>
      <c r="U874" s="3645"/>
      <c r="V874" s="3645"/>
      <c r="W874" s="3645"/>
      <c r="X874" s="3645"/>
      <c r="Y874" s="3645"/>
      <c r="Z874" s="3645"/>
      <c r="AA874" s="3645"/>
      <c r="AB874" s="3645"/>
      <c r="AC874" s="3645"/>
      <c r="AD874" s="3645"/>
      <c r="AE874" s="3645"/>
      <c r="AF874" s="3645"/>
      <c r="AG874" s="3645"/>
      <c r="AH874" s="3645"/>
      <c r="AI874" s="3645"/>
      <c r="AJ874" s="3645"/>
      <c r="AK874" s="3645"/>
      <c r="AL874" s="3645"/>
      <c r="AM874" s="3645"/>
      <c r="AN874" s="3645"/>
      <c r="AO874" s="3645"/>
      <c r="AP874" s="3645"/>
      <c r="AQ874" s="3645"/>
      <c r="AR874" s="3645"/>
      <c r="AS874" s="3645"/>
      <c r="AT874" s="3645"/>
      <c r="AU874" s="3645"/>
      <c r="AV874" s="3645"/>
      <c r="AW874" s="3645"/>
      <c r="AX874" s="3645"/>
      <c r="AY874" s="3645"/>
      <c r="AZ874" s="3645"/>
      <c r="BA874" s="3645"/>
      <c r="BB874" s="3645"/>
      <c r="BC874" s="3645"/>
      <c r="BD874" s="3645"/>
      <c r="BE874" s="3645"/>
      <c r="BF874" s="3645"/>
      <c r="BG874" s="3645"/>
      <c r="BH874" s="3645"/>
      <c r="BI874" s="3645"/>
      <c r="BJ874" s="3645"/>
      <c r="BK874" s="3645"/>
      <c r="BL874" s="3645"/>
      <c r="BM874" s="3645"/>
      <c r="BN874" s="3645"/>
      <c r="BO874" s="3645"/>
      <c r="BP874" s="3645"/>
      <c r="BQ874" s="3645"/>
      <c r="BR874" s="3645"/>
      <c r="BS874" s="3645"/>
      <c r="BT874" s="3645"/>
      <c r="BU874" s="3645"/>
      <c r="BV874" s="3645"/>
      <c r="BW874" s="3645"/>
      <c r="BX874" s="3645"/>
      <c r="BY874" s="3645"/>
      <c r="BZ874" s="3645"/>
      <c r="CA874" s="3645"/>
      <c r="CB874" s="3645"/>
      <c r="CC874" s="3645"/>
      <c r="CD874" s="3645"/>
      <c r="CE874" s="3645"/>
      <c r="CF874" s="3645"/>
      <c r="CG874" s="3645"/>
      <c r="CH874" s="3645"/>
      <c r="CI874" s="3645"/>
      <c r="CJ874" s="3645"/>
      <c r="CK874" s="3645"/>
      <c r="CL874" s="3645"/>
      <c r="CM874" s="3645"/>
      <c r="CN874" s="3645"/>
      <c r="CO874" s="3645"/>
      <c r="CP874" s="3645"/>
      <c r="CQ874" s="3645"/>
      <c r="CR874" s="3645"/>
      <c r="CS874" s="3645"/>
      <c r="CT874" s="3645"/>
      <c r="CU874" s="3645"/>
      <c r="CV874" s="3645"/>
      <c r="CW874" s="3645"/>
      <c r="CX874" s="3645"/>
      <c r="CY874" s="3645"/>
      <c r="CZ874" s="3645"/>
      <c r="DA874" s="3645"/>
      <c r="DB874" s="3645"/>
      <c r="DC874" s="3645"/>
      <c r="DD874" s="3645"/>
      <c r="DE874" s="3645"/>
      <c r="DF874" s="3645"/>
      <c r="DG874" s="3645"/>
      <c r="DH874" s="3656"/>
      <c r="DI874" s="3908"/>
      <c r="DJ874" s="3908" t="str">
        <f>IF(T874="","",T874)</f>
        <v>Добавить источник для дифференциации</v>
      </c>
      <c r="DK874" s="3908"/>
      <c r="DL874" s="3908"/>
    </row>
    <row s="25886" customFormat="1" customHeight="1" ht="0.75">
      <c r="A875" s="4502"/>
      <c r="B875" s="4502"/>
      <c r="C875" s="4502"/>
      <c r="D875" s="4502"/>
      <c r="E875" s="3897"/>
      <c r="F875" s="3898" t="s">
        <v>151</v>
      </c>
      <c r="G875" s="4502"/>
      <c r="H875" s="4502"/>
      <c r="I875" s="4502"/>
      <c r="J875" s="4502"/>
      <c r="K875" s="4502"/>
      <c r="L875" s="4503"/>
      <c r="M875" s="4510"/>
      <c r="N875" s="4510"/>
      <c r="O875" s="3656"/>
      <c r="P875" s="4505"/>
      <c r="Q875" s="4506"/>
      <c r="R875" s="4505"/>
      <c r="S875" s="4511"/>
      <c r="T875" s="4512" t="s">
        <v>251</v>
      </c>
      <c r="U875" s="3646"/>
      <c r="V875" s="3646"/>
      <c r="W875" s="3646"/>
      <c r="X875" s="3646"/>
      <c r="Y875" s="3646"/>
      <c r="Z875" s="3646"/>
      <c r="AA875" s="3646"/>
      <c r="AB875" s="3646"/>
      <c r="AC875" s="3646"/>
      <c r="AD875" s="3646"/>
      <c r="AE875" s="3646"/>
      <c r="AF875" s="3646"/>
      <c r="AG875" s="3646"/>
      <c r="AH875" s="3646"/>
      <c r="AI875" s="3646"/>
      <c r="AJ875" s="3646"/>
      <c r="AK875" s="3646"/>
      <c r="AL875" s="3646"/>
      <c r="AM875" s="3646"/>
      <c r="AN875" s="3646"/>
      <c r="AO875" s="3646"/>
      <c r="AP875" s="3646"/>
      <c r="AQ875" s="3646"/>
      <c r="AR875" s="3646"/>
      <c r="AS875" s="3646"/>
      <c r="AT875" s="3646"/>
      <c r="AU875" s="3646"/>
      <c r="AV875" s="3646"/>
      <c r="AW875" s="3646"/>
      <c r="AX875" s="3646"/>
      <c r="AY875" s="3646"/>
      <c r="AZ875" s="3646"/>
      <c r="BA875" s="3646"/>
      <c r="BB875" s="3646"/>
      <c r="BC875" s="3646"/>
      <c r="BD875" s="3646"/>
      <c r="BE875" s="3646"/>
      <c r="BF875" s="3646"/>
      <c r="BG875" s="3646"/>
      <c r="BH875" s="3646"/>
      <c r="BI875" s="3646"/>
      <c r="BJ875" s="3646"/>
      <c r="BK875" s="3646"/>
      <c r="BL875" s="3646"/>
      <c r="BM875" s="3646"/>
      <c r="BN875" s="3646"/>
      <c r="BO875" s="3646"/>
      <c r="BP875" s="3646"/>
      <c r="BQ875" s="3646"/>
      <c r="BR875" s="3646"/>
      <c r="BS875" s="3646"/>
      <c r="BT875" s="3646"/>
      <c r="BU875" s="3646"/>
      <c r="BV875" s="3646"/>
      <c r="BW875" s="3646"/>
      <c r="BX875" s="3646"/>
      <c r="BY875" s="3646"/>
      <c r="BZ875" s="3646"/>
      <c r="CA875" s="3646"/>
      <c r="CB875" s="3646"/>
      <c r="CC875" s="3646"/>
      <c r="CD875" s="3646"/>
      <c r="CE875" s="3646"/>
      <c r="CF875" s="3646"/>
      <c r="CG875" s="3646"/>
      <c r="CH875" s="3646"/>
      <c r="CI875" s="3646"/>
      <c r="CJ875" s="3646"/>
      <c r="CK875" s="3646"/>
      <c r="CL875" s="3646"/>
      <c r="CM875" s="3646"/>
      <c r="CN875" s="3646"/>
      <c r="CO875" s="3646"/>
      <c r="CP875" s="3646"/>
      <c r="CQ875" s="3646"/>
      <c r="CR875" s="3646"/>
      <c r="CS875" s="3646"/>
      <c r="CT875" s="3646"/>
      <c r="CU875" s="3646"/>
      <c r="CV875" s="3646"/>
      <c r="CW875" s="3646"/>
      <c r="CX875" s="3646"/>
      <c r="CY875" s="3646"/>
      <c r="CZ875" s="3646"/>
      <c r="DA875" s="3646"/>
      <c r="DB875" s="3646"/>
      <c r="DC875" s="3646"/>
      <c r="DD875" s="3646"/>
      <c r="DE875" s="3646"/>
      <c r="DF875" s="3646"/>
      <c r="DG875" s="3646"/>
      <c r="DH875" s="3656"/>
      <c r="DI875" s="3908"/>
      <c r="DJ875" s="3908" t="str">
        <f>IF(T875="","",T875)</f>
        <v>Добавить централизованную систему для дифференциации</v>
      </c>
      <c r="DK875" s="3908"/>
      <c r="DL875" s="3908"/>
    </row>
    <row s="25887" customFormat="1" customHeight="1" ht="21">
      <c r="A876" s="3896"/>
      <c r="B876" s="3896" t="s">
        <v>462</v>
      </c>
      <c r="C876" s="3896"/>
      <c r="D876" s="3896"/>
      <c r="E876" s="3897"/>
      <c r="F876" s="3898" t="s">
        <v>159</v>
      </c>
      <c r="G876" s="3896"/>
      <c r="H876" s="3896"/>
      <c r="I876" s="3896"/>
      <c r="J876" s="3896"/>
      <c r="K876" s="3896"/>
      <c r="L876" s="3899"/>
      <c r="M876" s="3900"/>
      <c r="N876" s="3900"/>
      <c r="O876" s="3900"/>
      <c r="P876" s="4211"/>
      <c r="Q876" s="3902"/>
      <c r="R876" s="3903"/>
      <c r="S876" s="3904" t="str">
        <f>INDEX(PT_DIFFERENTIATION_NUM_TER,MATCH(B876,PT_DIFFERENTIATION_TER_ID,0))</f>
        <v>3.14</v>
      </c>
      <c r="T876" s="4212" t="s">
        <v>719</v>
      </c>
      <c r="U876" s="3906"/>
      <c r="V876" s="3414"/>
      <c r="W876" s="3415"/>
      <c r="X876" s="3415"/>
      <c r="Y876" s="3415"/>
      <c r="Z876" s="3415"/>
      <c r="AA876" s="3415"/>
      <c r="AB876" s="3415"/>
      <c r="AC876" s="3416"/>
      <c r="AD876" s="3414" t="str">
        <f>INDEX(PT_DIFFERENTIATION_TER,MATCH(B876,PT_DIFFERENTIATION_TER_ID,0))</f>
        <v>Территория 14</v>
      </c>
      <c r="AE876" s="3415"/>
      <c r="AF876" s="3415"/>
      <c r="AG876" s="3415"/>
      <c r="AH876" s="3415"/>
      <c r="AI876" s="3415"/>
      <c r="AJ876" s="3415"/>
      <c r="AK876" s="3415"/>
      <c r="AL876" s="3414"/>
      <c r="AM876" s="3415"/>
      <c r="AN876" s="3415"/>
      <c r="AO876" s="3415"/>
      <c r="AP876" s="3415"/>
      <c r="AQ876" s="3415"/>
      <c r="AR876" s="3415"/>
      <c r="AS876" s="3416"/>
      <c r="AT876" s="3414"/>
      <c r="AU876" s="3415"/>
      <c r="AV876" s="3415"/>
      <c r="AW876" s="3415"/>
      <c r="AX876" s="3415"/>
      <c r="AY876" s="3415"/>
      <c r="AZ876" s="3415"/>
      <c r="BA876" s="3416"/>
      <c r="BB876" s="3414"/>
      <c r="BC876" s="3415"/>
      <c r="BD876" s="3415"/>
      <c r="BE876" s="3415"/>
      <c r="BF876" s="3415"/>
      <c r="BG876" s="3415"/>
      <c r="BH876" s="3415"/>
      <c r="BI876" s="3416"/>
      <c r="BJ876" s="3414"/>
      <c r="BK876" s="3415"/>
      <c r="BL876" s="3415"/>
      <c r="BM876" s="3415"/>
      <c r="BN876" s="3415"/>
      <c r="BO876" s="3415"/>
      <c r="BP876" s="3415"/>
      <c r="BQ876" s="3416"/>
      <c r="BR876" s="3414"/>
      <c r="BS876" s="3415"/>
      <c r="BT876" s="3415"/>
      <c r="BU876" s="3415"/>
      <c r="BV876" s="3415"/>
      <c r="BW876" s="3415"/>
      <c r="BX876" s="3415"/>
      <c r="BY876" s="3416"/>
      <c r="BZ876" s="3414"/>
      <c r="CA876" s="3415"/>
      <c r="CB876" s="3415"/>
      <c r="CC876" s="3415"/>
      <c r="CD876" s="3415"/>
      <c r="CE876" s="3415"/>
      <c r="CF876" s="3415"/>
      <c r="CG876" s="3416"/>
      <c r="CH876" s="3414"/>
      <c r="CI876" s="3415"/>
      <c r="CJ876" s="3415"/>
      <c r="CK876" s="3415"/>
      <c r="CL876" s="3415"/>
      <c r="CM876" s="3415"/>
      <c r="CN876" s="3415"/>
      <c r="CO876" s="3416"/>
      <c r="CP876" s="3414"/>
      <c r="CQ876" s="3415"/>
      <c r="CR876" s="3415"/>
      <c r="CS876" s="3415"/>
      <c r="CT876" s="3415"/>
      <c r="CU876" s="3415"/>
      <c r="CV876" s="3415"/>
      <c r="CW876" s="3416"/>
      <c r="CX876" s="3414"/>
      <c r="CY876" s="3415"/>
      <c r="CZ876" s="3415"/>
      <c r="DA876" s="3415"/>
      <c r="DB876" s="3415"/>
      <c r="DC876" s="3415"/>
      <c r="DD876" s="3415"/>
      <c r="DE876" s="3416"/>
      <c r="DF876" s="3416"/>
      <c r="DG876" s="3907" t="s">
        <v>720</v>
      </c>
      <c r="DH876" s="3656"/>
      <c r="DI876" s="3908"/>
      <c r="DJ876" s="3908" t="str">
        <f>IF(T876="","",T876)</f>
        <v>Территория действия тарифа</v>
      </c>
      <c r="DK876" s="3908"/>
      <c r="DL876" s="3908"/>
    </row>
    <row s="25888" customFormat="1" customHeight="1" ht="23.25">
      <c r="A877" s="3896"/>
      <c r="B877" s="3896"/>
      <c r="C877" s="3896" t="s">
        <v>463</v>
      </c>
      <c r="D877" s="3896"/>
      <c r="E877" s="3897"/>
      <c r="F877" s="3897" t="s">
        <v>155</v>
      </c>
      <c r="G877" s="3898">
        <v>1</v>
      </c>
      <c r="H877" s="3896"/>
      <c r="I877" s="3896"/>
      <c r="J877" s="3896"/>
      <c r="K877" s="3896"/>
      <c r="L877" s="3899"/>
      <c r="M877" s="3900"/>
      <c r="N877" s="3900"/>
      <c r="O877" s="3900"/>
      <c r="P877" s="3901"/>
      <c r="Q877" s="3902"/>
      <c r="R877" s="3903"/>
      <c r="S877" s="3904" t="str">
        <f>INDEX(PT_DIFFERENTIATION_NUM_CS,MATCH(C877,PT_DIFFERENTIATION_CS_ID,0))</f>
        <v>3.14.1</v>
      </c>
      <c r="T877" s="4214" t="s">
        <v>721</v>
      </c>
      <c r="U877" s="3906"/>
      <c r="V877" s="3414"/>
      <c r="W877" s="3415"/>
      <c r="X877" s="3415"/>
      <c r="Y877" s="3415"/>
      <c r="Z877" s="3415"/>
      <c r="AA877" s="3415"/>
      <c r="AB877" s="3415"/>
      <c r="AC877" s="3416"/>
      <c r="AD877" s="3414" t="str">
        <f>INDEX(PT_DIFFERENTIATION_CS,MATCH(C877,PT_DIFFERENTIATION_CS_ID,0))</f>
        <v>без дифференциации</v>
      </c>
      <c r="AE877" s="3415"/>
      <c r="AF877" s="3415"/>
      <c r="AG877" s="3415"/>
      <c r="AH877" s="3415"/>
      <c r="AI877" s="3415"/>
      <c r="AJ877" s="3415"/>
      <c r="AK877" s="3415"/>
      <c r="AL877" s="3414"/>
      <c r="AM877" s="3415"/>
      <c r="AN877" s="3415"/>
      <c r="AO877" s="3415"/>
      <c r="AP877" s="3415"/>
      <c r="AQ877" s="3415"/>
      <c r="AR877" s="3415"/>
      <c r="AS877" s="3416"/>
      <c r="AT877" s="3414"/>
      <c r="AU877" s="3415"/>
      <c r="AV877" s="3415"/>
      <c r="AW877" s="3415"/>
      <c r="AX877" s="3415"/>
      <c r="AY877" s="3415"/>
      <c r="AZ877" s="3415"/>
      <c r="BA877" s="3416"/>
      <c r="BB877" s="3414"/>
      <c r="BC877" s="3415"/>
      <c r="BD877" s="3415"/>
      <c r="BE877" s="3415"/>
      <c r="BF877" s="3415"/>
      <c r="BG877" s="3415"/>
      <c r="BH877" s="3415"/>
      <c r="BI877" s="3416"/>
      <c r="BJ877" s="3414"/>
      <c r="BK877" s="3415"/>
      <c r="BL877" s="3415"/>
      <c r="BM877" s="3415"/>
      <c r="BN877" s="3415"/>
      <c r="BO877" s="3415"/>
      <c r="BP877" s="3415"/>
      <c r="BQ877" s="3416"/>
      <c r="BR877" s="3414"/>
      <c r="BS877" s="3415"/>
      <c r="BT877" s="3415"/>
      <c r="BU877" s="3415"/>
      <c r="BV877" s="3415"/>
      <c r="BW877" s="3415"/>
      <c r="BX877" s="3415"/>
      <c r="BY877" s="3416"/>
      <c r="BZ877" s="3414"/>
      <c r="CA877" s="3415"/>
      <c r="CB877" s="3415"/>
      <c r="CC877" s="3415"/>
      <c r="CD877" s="3415"/>
      <c r="CE877" s="3415"/>
      <c r="CF877" s="3415"/>
      <c r="CG877" s="3416"/>
      <c r="CH877" s="3414"/>
      <c r="CI877" s="3415"/>
      <c r="CJ877" s="3415"/>
      <c r="CK877" s="3415"/>
      <c r="CL877" s="3415"/>
      <c r="CM877" s="3415"/>
      <c r="CN877" s="3415"/>
      <c r="CO877" s="3416"/>
      <c r="CP877" s="3414"/>
      <c r="CQ877" s="3415"/>
      <c r="CR877" s="3415"/>
      <c r="CS877" s="3415"/>
      <c r="CT877" s="3415"/>
      <c r="CU877" s="3415"/>
      <c r="CV877" s="3415"/>
      <c r="CW877" s="3416"/>
      <c r="CX877" s="3414"/>
      <c r="CY877" s="3415"/>
      <c r="CZ877" s="3415"/>
      <c r="DA877" s="3415"/>
      <c r="DB877" s="3415"/>
      <c r="DC877" s="3415"/>
      <c r="DD877" s="3415"/>
      <c r="DE877" s="3416"/>
      <c r="DF877" s="3416"/>
      <c r="DG877" s="3907" t="s">
        <v>722</v>
      </c>
      <c r="DH877" s="3656"/>
      <c r="DI877" s="3908"/>
      <c r="DJ877" s="3908" t="str">
        <f>IF(T877="","",T877)</f>
        <v>Наименование системы теплоснабжения </v>
      </c>
      <c r="DK877" s="3908"/>
      <c r="DL877" s="3908"/>
    </row>
    <row s="25889" customFormat="1" customHeight="1" ht="21">
      <c r="A878" s="3896"/>
      <c r="B878" s="3896"/>
      <c r="C878" s="3896"/>
      <c r="D878" s="3896" t="s">
        <v>464</v>
      </c>
      <c r="E878" s="3897"/>
      <c r="F878" s="3897" t="s">
        <v>155</v>
      </c>
      <c r="G878" s="3897"/>
      <c r="H878" s="3898">
        <v>1</v>
      </c>
      <c r="I878" s="3896"/>
      <c r="J878" s="3896"/>
      <c r="K878" s="3896"/>
      <c r="L878" s="3899"/>
      <c r="M878" s="3900"/>
      <c r="N878" s="3900"/>
      <c r="O878" s="3900"/>
      <c r="P878" s="3901"/>
      <c r="Q878" s="3902"/>
      <c r="R878" s="3903"/>
      <c r="S878" s="3904" t="str">
        <f>INDEX(PT_DIFFERENTIATION_NUM_IST_TE,MATCH(D878,PT_DIFFERENTIATION_IST_TE_ID,0))</f>
        <v>3.14.1.1</v>
      </c>
      <c r="T878" s="3905" t="s">
        <v>723</v>
      </c>
      <c r="U878" s="3906"/>
      <c r="V878" s="3414"/>
      <c r="W878" s="3415"/>
      <c r="X878" s="3415"/>
      <c r="Y878" s="3415"/>
      <c r="Z878" s="3415"/>
      <c r="AA878" s="3415"/>
      <c r="AB878" s="3415"/>
      <c r="AC878" s="3416"/>
      <c r="AD878" s="3414" t="str">
        <f>INDEX(PT_DIFFERENTIATION_IST_TE,MATCH(D878,PT_DIFFERENTIATION_IST_TE_ID,0))</f>
        <v>без дифференциации</v>
      </c>
      <c r="AE878" s="3415"/>
      <c r="AF878" s="3415"/>
      <c r="AG878" s="3415"/>
      <c r="AH878" s="3415"/>
      <c r="AI878" s="3415"/>
      <c r="AJ878" s="3415"/>
      <c r="AK878" s="3415"/>
      <c r="AL878" s="3414"/>
      <c r="AM878" s="3415"/>
      <c r="AN878" s="3415"/>
      <c r="AO878" s="3415"/>
      <c r="AP878" s="3415"/>
      <c r="AQ878" s="3415"/>
      <c r="AR878" s="3415"/>
      <c r="AS878" s="3416"/>
      <c r="AT878" s="3414"/>
      <c r="AU878" s="3415"/>
      <c r="AV878" s="3415"/>
      <c r="AW878" s="3415"/>
      <c r="AX878" s="3415"/>
      <c r="AY878" s="3415"/>
      <c r="AZ878" s="3415"/>
      <c r="BA878" s="3416"/>
      <c r="BB878" s="3414"/>
      <c r="BC878" s="3415"/>
      <c r="BD878" s="3415"/>
      <c r="BE878" s="3415"/>
      <c r="BF878" s="3415"/>
      <c r="BG878" s="3415"/>
      <c r="BH878" s="3415"/>
      <c r="BI878" s="3416"/>
      <c r="BJ878" s="3414"/>
      <c r="BK878" s="3415"/>
      <c r="BL878" s="3415"/>
      <c r="BM878" s="3415"/>
      <c r="BN878" s="3415"/>
      <c r="BO878" s="3415"/>
      <c r="BP878" s="3415"/>
      <c r="BQ878" s="3416"/>
      <c r="BR878" s="3414"/>
      <c r="BS878" s="3415"/>
      <c r="BT878" s="3415"/>
      <c r="BU878" s="3415"/>
      <c r="BV878" s="3415"/>
      <c r="BW878" s="3415"/>
      <c r="BX878" s="3415"/>
      <c r="BY878" s="3416"/>
      <c r="BZ878" s="3414"/>
      <c r="CA878" s="3415"/>
      <c r="CB878" s="3415"/>
      <c r="CC878" s="3415"/>
      <c r="CD878" s="3415"/>
      <c r="CE878" s="3415"/>
      <c r="CF878" s="3415"/>
      <c r="CG878" s="3416"/>
      <c r="CH878" s="3414"/>
      <c r="CI878" s="3415"/>
      <c r="CJ878" s="3415"/>
      <c r="CK878" s="3415"/>
      <c r="CL878" s="3415"/>
      <c r="CM878" s="3415"/>
      <c r="CN878" s="3415"/>
      <c r="CO878" s="3416"/>
      <c r="CP878" s="3414"/>
      <c r="CQ878" s="3415"/>
      <c r="CR878" s="3415"/>
      <c r="CS878" s="3415"/>
      <c r="CT878" s="3415"/>
      <c r="CU878" s="3415"/>
      <c r="CV878" s="3415"/>
      <c r="CW878" s="3416"/>
      <c r="CX878" s="3414"/>
      <c r="CY878" s="3415"/>
      <c r="CZ878" s="3415"/>
      <c r="DA878" s="3415"/>
      <c r="DB878" s="3415"/>
      <c r="DC878" s="3415"/>
      <c r="DD878" s="3415"/>
      <c r="DE878" s="3416"/>
      <c r="DF878" s="3416"/>
      <c r="DG878" s="3907" t="s">
        <v>724</v>
      </c>
      <c r="DH878" s="3656"/>
      <c r="DI878" s="3908"/>
      <c r="DJ878" s="3908" t="str">
        <f>IF(T878="","",T878)</f>
        <v>Источник тепловой энергии  </v>
      </c>
      <c r="DK878" s="3908"/>
      <c r="DL878" s="3908"/>
    </row>
    <row s="25890" customFormat="1" customHeight="1" ht="47.25">
      <c r="A879" s="3896"/>
      <c r="B879" s="3896"/>
      <c r="C879" s="3896"/>
      <c r="D879" s="3896"/>
      <c r="E879" s="3897"/>
      <c r="F879" s="3897" t="s">
        <v>155</v>
      </c>
      <c r="G879" s="3897"/>
      <c r="H879" s="3897"/>
      <c r="I879" s="3910" t="str">
        <f>S878&amp;".1"</f>
        <v>3.14.1.1.1</v>
      </c>
      <c r="J879" s="3896"/>
      <c r="K879" s="3896"/>
      <c r="L879" s="3899" t="s">
        <v>725</v>
      </c>
      <c r="M879" s="3647"/>
      <c r="N879" s="3911"/>
      <c r="O879" s="3911"/>
      <c r="P879" s="3912">
        <v>1</v>
      </c>
      <c r="Q879" s="3912"/>
      <c r="R879" s="3913"/>
      <c r="S879" s="3904" t="str">
        <f>$I879</f>
        <v>3.14.1.1.1</v>
      </c>
      <c r="T879" s="3914" t="s">
        <v>726</v>
      </c>
      <c r="U879" s="3906"/>
      <c r="V879" s="3419"/>
      <c r="W879" s="3420"/>
      <c r="X879" s="3420"/>
      <c r="Y879" s="3420"/>
      <c r="Z879" s="3420"/>
      <c r="AA879" s="3420"/>
      <c r="AB879" s="3420"/>
      <c r="AC879" s="3421"/>
      <c r="AD879" s="3419" t="s">
        <v>768</v>
      </c>
      <c r="AE879" s="3420"/>
      <c r="AF879" s="3420"/>
      <c r="AG879" s="3420"/>
      <c r="AH879" s="3420"/>
      <c r="AI879" s="3420"/>
      <c r="AJ879" s="3420"/>
      <c r="AK879" s="3420"/>
      <c r="AL879" s="3419"/>
      <c r="AM879" s="3420"/>
      <c r="AN879" s="3420"/>
      <c r="AO879" s="3420"/>
      <c r="AP879" s="3420"/>
      <c r="AQ879" s="3420"/>
      <c r="AR879" s="3420"/>
      <c r="AS879" s="3421"/>
      <c r="AT879" s="3419"/>
      <c r="AU879" s="3420"/>
      <c r="AV879" s="3420"/>
      <c r="AW879" s="3420"/>
      <c r="AX879" s="3420"/>
      <c r="AY879" s="3420"/>
      <c r="AZ879" s="3420"/>
      <c r="BA879" s="3421"/>
      <c r="BB879" s="3419"/>
      <c r="BC879" s="3420"/>
      <c r="BD879" s="3420"/>
      <c r="BE879" s="3420"/>
      <c r="BF879" s="3420"/>
      <c r="BG879" s="3420"/>
      <c r="BH879" s="3420"/>
      <c r="BI879" s="3421"/>
      <c r="BJ879" s="3419"/>
      <c r="BK879" s="3420"/>
      <c r="BL879" s="3420"/>
      <c r="BM879" s="3420"/>
      <c r="BN879" s="3420"/>
      <c r="BO879" s="3420"/>
      <c r="BP879" s="3420"/>
      <c r="BQ879" s="3421"/>
      <c r="BR879" s="3419"/>
      <c r="BS879" s="3420"/>
      <c r="BT879" s="3420"/>
      <c r="BU879" s="3420"/>
      <c r="BV879" s="3420"/>
      <c r="BW879" s="3420"/>
      <c r="BX879" s="3420"/>
      <c r="BY879" s="3421"/>
      <c r="BZ879" s="3419"/>
      <c r="CA879" s="3420"/>
      <c r="CB879" s="3420"/>
      <c r="CC879" s="3420"/>
      <c r="CD879" s="3420"/>
      <c r="CE879" s="3420"/>
      <c r="CF879" s="3420"/>
      <c r="CG879" s="3421"/>
      <c r="CH879" s="3419"/>
      <c r="CI879" s="3420"/>
      <c r="CJ879" s="3420"/>
      <c r="CK879" s="3420"/>
      <c r="CL879" s="3420"/>
      <c r="CM879" s="3420"/>
      <c r="CN879" s="3420"/>
      <c r="CO879" s="3421"/>
      <c r="CP879" s="3419"/>
      <c r="CQ879" s="3420"/>
      <c r="CR879" s="3420"/>
      <c r="CS879" s="3420"/>
      <c r="CT879" s="3420"/>
      <c r="CU879" s="3420"/>
      <c r="CV879" s="3420"/>
      <c r="CW879" s="3421"/>
      <c r="CX879" s="3419"/>
      <c r="CY879" s="3420"/>
      <c r="CZ879" s="3420"/>
      <c r="DA879" s="3420"/>
      <c r="DB879" s="3420"/>
      <c r="DC879" s="3420"/>
      <c r="DD879" s="3420"/>
      <c r="DE879" s="3421"/>
      <c r="DF879" s="3421"/>
      <c r="DG879" s="3907" t="s">
        <v>727</v>
      </c>
      <c r="DH879" s="3656"/>
      <c r="DI879" s="3908"/>
      <c r="DJ879" s="3908" t="str">
        <f>IF(T879="","",T879)</f>
        <v>Схема подключения теплопотребляющей установки к коллектору источника тепловой энергии</v>
      </c>
      <c r="DK879" s="3908"/>
      <c r="DL879" s="3908"/>
    </row>
    <row s="25891" customFormat="1" customHeight="1" ht="21">
      <c r="A880" s="3896"/>
      <c r="B880" s="3896"/>
      <c r="C880" s="3896"/>
      <c r="D880" s="3896"/>
      <c r="E880" s="3897"/>
      <c r="F880" s="3897" t="s">
        <v>155</v>
      </c>
      <c r="G880" s="3897"/>
      <c r="H880" s="3897"/>
      <c r="I880" s="3916"/>
      <c r="J880" s="3910" t="str">
        <f>I879&amp;".1"</f>
        <v>3.14.1.1.1.1</v>
      </c>
      <c r="K880" s="3896"/>
      <c r="L880" s="3899" t="s">
        <v>728</v>
      </c>
      <c r="M880" s="3647"/>
      <c r="N880" s="3647"/>
      <c r="O880" s="3911"/>
      <c r="P880" s="3912"/>
      <c r="Q880" s="3912">
        <v>1</v>
      </c>
      <c r="R880" s="3917"/>
      <c r="S880" s="3904" t="str">
        <f>$J880</f>
        <v>3.14.1.1.1.1</v>
      </c>
      <c r="T880" s="3918" t="s">
        <v>729</v>
      </c>
      <c r="U880" s="3906"/>
      <c r="V880" s="3419"/>
      <c r="W880" s="3420"/>
      <c r="X880" s="3420"/>
      <c r="Y880" s="3420"/>
      <c r="Z880" s="3420"/>
      <c r="AA880" s="3420"/>
      <c r="AB880" s="3420"/>
      <c r="AC880" s="3421"/>
      <c r="AD880" s="3419" t="s">
        <v>769</v>
      </c>
      <c r="AE880" s="3420"/>
      <c r="AF880" s="3420"/>
      <c r="AG880" s="3420"/>
      <c r="AH880" s="3420"/>
      <c r="AI880" s="3420"/>
      <c r="AJ880" s="3420"/>
      <c r="AK880" s="3420"/>
      <c r="AL880" s="3419"/>
      <c r="AM880" s="3420"/>
      <c r="AN880" s="3420"/>
      <c r="AO880" s="3420"/>
      <c r="AP880" s="3420"/>
      <c r="AQ880" s="3420"/>
      <c r="AR880" s="3420"/>
      <c r="AS880" s="3421"/>
      <c r="AT880" s="3419"/>
      <c r="AU880" s="3420"/>
      <c r="AV880" s="3420"/>
      <c r="AW880" s="3420"/>
      <c r="AX880" s="3420"/>
      <c r="AY880" s="3420"/>
      <c r="AZ880" s="3420"/>
      <c r="BA880" s="3421"/>
      <c r="BB880" s="3419"/>
      <c r="BC880" s="3420"/>
      <c r="BD880" s="3420"/>
      <c r="BE880" s="3420"/>
      <c r="BF880" s="3420"/>
      <c r="BG880" s="3420"/>
      <c r="BH880" s="3420"/>
      <c r="BI880" s="3421"/>
      <c r="BJ880" s="3419"/>
      <c r="BK880" s="3420"/>
      <c r="BL880" s="3420"/>
      <c r="BM880" s="3420"/>
      <c r="BN880" s="3420"/>
      <c r="BO880" s="3420"/>
      <c r="BP880" s="3420"/>
      <c r="BQ880" s="3421"/>
      <c r="BR880" s="3419"/>
      <c r="BS880" s="3420"/>
      <c r="BT880" s="3420"/>
      <c r="BU880" s="3420"/>
      <c r="BV880" s="3420"/>
      <c r="BW880" s="3420"/>
      <c r="BX880" s="3420"/>
      <c r="BY880" s="3421"/>
      <c r="BZ880" s="3419"/>
      <c r="CA880" s="3420"/>
      <c r="CB880" s="3420"/>
      <c r="CC880" s="3420"/>
      <c r="CD880" s="3420"/>
      <c r="CE880" s="3420"/>
      <c r="CF880" s="3420"/>
      <c r="CG880" s="3421"/>
      <c r="CH880" s="3419"/>
      <c r="CI880" s="3420"/>
      <c r="CJ880" s="3420"/>
      <c r="CK880" s="3420"/>
      <c r="CL880" s="3420"/>
      <c r="CM880" s="3420"/>
      <c r="CN880" s="3420"/>
      <c r="CO880" s="3421"/>
      <c r="CP880" s="3419"/>
      <c r="CQ880" s="3420"/>
      <c r="CR880" s="3420"/>
      <c r="CS880" s="3420"/>
      <c r="CT880" s="3420"/>
      <c r="CU880" s="3420"/>
      <c r="CV880" s="3420"/>
      <c r="CW880" s="3421"/>
      <c r="CX880" s="3419"/>
      <c r="CY880" s="3420"/>
      <c r="CZ880" s="3420"/>
      <c r="DA880" s="3420"/>
      <c r="DB880" s="3420"/>
      <c r="DC880" s="3420"/>
      <c r="DD880" s="3420"/>
      <c r="DE880" s="3421"/>
      <c r="DF880" s="3421"/>
      <c r="DG880" s="3907" t="s">
        <v>730</v>
      </c>
      <c r="DH880" s="3656"/>
      <c r="DI880" s="3908"/>
      <c r="DJ880" s="3908" t="str">
        <f>IF(T880="","",T880)</f>
        <v>Группа потребителей</v>
      </c>
      <c r="DK880" s="3908"/>
      <c r="DL880" s="3908"/>
    </row>
    <row s="25892" customFormat="1" customHeight="1" ht="21">
      <c r="A881" s="3896"/>
      <c r="B881" s="3896"/>
      <c r="C881" s="3896"/>
      <c r="D881" s="3896"/>
      <c r="E881" s="3897"/>
      <c r="F881" s="3897" t="s">
        <v>155</v>
      </c>
      <c r="G881" s="3897"/>
      <c r="H881" s="3897"/>
      <c r="I881" s="3916"/>
      <c r="J881" s="3916"/>
      <c r="K881" s="3910" t="str">
        <f>J880&amp;".1"</f>
        <v>3.14.1.1.1.1.1</v>
      </c>
      <c r="L881" s="3899" t="s">
        <v>731</v>
      </c>
      <c r="M881" s="3647"/>
      <c r="N881" s="3647"/>
      <c r="O881" s="3647"/>
      <c r="P881" s="3912"/>
      <c r="Q881" s="3912"/>
      <c r="R881" s="3917">
        <v>1</v>
      </c>
      <c r="S881" s="3904" t="str">
        <f>$K881</f>
        <v>3.14.1.1.1.1.1</v>
      </c>
      <c r="T881" s="3920" t="s">
        <v>770</v>
      </c>
      <c r="U881" s="3906"/>
      <c r="V881" s="3422"/>
      <c r="W881" s="3423"/>
      <c r="X881" s="3422"/>
      <c r="Y881" s="3424"/>
      <c r="Z881" s="3425"/>
      <c r="AA881" s="2871" t="s">
        <v>61</v>
      </c>
      <c r="AB881" s="3425"/>
      <c r="AC881" s="2871" t="s">
        <v>61</v>
      </c>
      <c r="AD881" s="3422">
        <v>3619.76</v>
      </c>
      <c r="AE881" s="3423"/>
      <c r="AF881" s="3422"/>
      <c r="AG881" s="3424"/>
      <c r="AH881" s="3425">
        <v>45292</v>
      </c>
      <c r="AI881" s="2871" t="s">
        <v>61</v>
      </c>
      <c r="AJ881" s="3425">
        <v>45473</v>
      </c>
      <c r="AK881" s="2871" t="s">
        <v>61</v>
      </c>
      <c r="AL881" s="3422">
        <v>7610.75</v>
      </c>
      <c r="AM881" s="3423"/>
      <c r="AN881" s="3422"/>
      <c r="AO881" s="3424"/>
      <c r="AP881" s="3425">
        <v>45474</v>
      </c>
      <c r="AQ881" s="2871" t="s">
        <v>61</v>
      </c>
      <c r="AR881" s="3425">
        <v>45657</v>
      </c>
      <c r="AS881" s="2871" t="s">
        <v>61</v>
      </c>
      <c r="AT881" s="3422">
        <v>5407.73</v>
      </c>
      <c r="AU881" s="3423"/>
      <c r="AV881" s="3422"/>
      <c r="AW881" s="3424"/>
      <c r="AX881" s="3425">
        <v>45658</v>
      </c>
      <c r="AY881" s="2871" t="s">
        <v>61</v>
      </c>
      <c r="AZ881" s="3425">
        <v>45838</v>
      </c>
      <c r="BA881" s="2871" t="s">
        <v>61</v>
      </c>
      <c r="BB881" s="3422">
        <v>5407.73</v>
      </c>
      <c r="BC881" s="3423"/>
      <c r="BD881" s="3422"/>
      <c r="BE881" s="3424"/>
      <c r="BF881" s="3425">
        <v>45839</v>
      </c>
      <c r="BG881" s="2871" t="s">
        <v>61</v>
      </c>
      <c r="BH881" s="3425">
        <v>46022</v>
      </c>
      <c r="BI881" s="2871" t="s">
        <v>61</v>
      </c>
      <c r="BJ881" s="3422">
        <v>5407.73</v>
      </c>
      <c r="BK881" s="3423"/>
      <c r="BL881" s="3422"/>
      <c r="BM881" s="3424"/>
      <c r="BN881" s="3425">
        <v>46023</v>
      </c>
      <c r="BO881" s="2871" t="s">
        <v>61</v>
      </c>
      <c r="BP881" s="3425">
        <v>46203</v>
      </c>
      <c r="BQ881" s="2871" t="s">
        <v>61</v>
      </c>
      <c r="BR881" s="3422">
        <v>5682.55</v>
      </c>
      <c r="BS881" s="3423"/>
      <c r="BT881" s="3422"/>
      <c r="BU881" s="3424"/>
      <c r="BV881" s="3425">
        <v>46204</v>
      </c>
      <c r="BW881" s="2871" t="s">
        <v>61</v>
      </c>
      <c r="BX881" s="3425">
        <v>46387</v>
      </c>
      <c r="BY881" s="2871" t="s">
        <v>61</v>
      </c>
      <c r="BZ881" s="3422">
        <v>5674.41</v>
      </c>
      <c r="CA881" s="3423"/>
      <c r="CB881" s="3422"/>
      <c r="CC881" s="3424"/>
      <c r="CD881" s="3425">
        <v>46388</v>
      </c>
      <c r="CE881" s="2871" t="s">
        <v>61</v>
      </c>
      <c r="CF881" s="3425">
        <v>46568</v>
      </c>
      <c r="CG881" s="2871" t="s">
        <v>61</v>
      </c>
      <c r="CH881" s="3422">
        <v>5674.41</v>
      </c>
      <c r="CI881" s="3423"/>
      <c r="CJ881" s="3422"/>
      <c r="CK881" s="3424"/>
      <c r="CL881" s="3425">
        <v>46569</v>
      </c>
      <c r="CM881" s="2871" t="s">
        <v>61</v>
      </c>
      <c r="CN881" s="3425">
        <v>46752</v>
      </c>
      <c r="CO881" s="2871" t="s">
        <v>61</v>
      </c>
      <c r="CP881" s="3422">
        <v>5674.41</v>
      </c>
      <c r="CQ881" s="3423"/>
      <c r="CR881" s="3422"/>
      <c r="CS881" s="3424"/>
      <c r="CT881" s="3425">
        <v>46753</v>
      </c>
      <c r="CU881" s="2871" t="s">
        <v>61</v>
      </c>
      <c r="CV881" s="3425">
        <v>46934</v>
      </c>
      <c r="CW881" s="2871" t="s">
        <v>61</v>
      </c>
      <c r="CX881" s="3422">
        <v>5990.69</v>
      </c>
      <c r="CY881" s="3423"/>
      <c r="CZ881" s="3422"/>
      <c r="DA881" s="3424"/>
      <c r="DB881" s="3425">
        <v>46935</v>
      </c>
      <c r="DC881" s="2871" t="s">
        <v>61</v>
      </c>
      <c r="DD881" s="3425">
        <v>47118</v>
      </c>
      <c r="DE881" s="2871" t="s">
        <v>61</v>
      </c>
      <c r="DF881" s="3423"/>
      <c r="DG881" s="3921" t="s">
        <v>732</v>
      </c>
      <c r="DH881" s="3656">
        <f>STRCHECKDATE(V882:DF882)</f>
      </c>
      <c r="DI881" s="3908"/>
      <c r="DJ881" s="3908" t="str">
        <f>IF(T881="","",T881)</f>
        <v>вода</v>
      </c>
      <c r="DK881" s="3908"/>
      <c r="DL881" s="3908"/>
    </row>
    <row s="25893" customFormat="1" customHeight="1" ht="0.75">
      <c r="A882" s="3896"/>
      <c r="B882" s="3896"/>
      <c r="C882" s="3896"/>
      <c r="D882" s="3896"/>
      <c r="E882" s="3897"/>
      <c r="F882" s="3897" t="s">
        <v>155</v>
      </c>
      <c r="G882" s="3897"/>
      <c r="H882" s="3897"/>
      <c r="I882" s="3916"/>
      <c r="J882" s="3916"/>
      <c r="K882" s="3910"/>
      <c r="L882" s="3899"/>
      <c r="M882" s="3647"/>
      <c r="N882" s="3647"/>
      <c r="O882" s="3647"/>
      <c r="P882" s="3912"/>
      <c r="Q882" s="3912"/>
      <c r="R882" s="3917"/>
      <c r="S882" s="3923"/>
      <c r="T882" s="3906"/>
      <c r="U882" s="3906"/>
      <c r="V882" s="3423"/>
      <c r="W882" s="3423"/>
      <c r="X882" s="3423"/>
      <c r="Y882" s="3427" t="str">
        <f>Z881&amp;"-"&amp;AB881</f>
        <v>-</v>
      </c>
      <c r="Z882" s="3428"/>
      <c r="AA882" s="2871"/>
      <c r="AB882" s="3428"/>
      <c r="AC882" s="2871"/>
      <c r="AD882" s="3423"/>
      <c r="AE882" s="3423"/>
      <c r="AF882" s="3423"/>
      <c r="AG882" s="3427" t="str">
        <f>AH881&amp;"-"&amp;AJ881</f>
        <v>45292-45473</v>
      </c>
      <c r="AH882" s="3428"/>
      <c r="AI882" s="2871"/>
      <c r="AJ882" s="3428"/>
      <c r="AK882" s="2871"/>
      <c r="AL882" s="3423"/>
      <c r="AM882" s="3423"/>
      <c r="AN882" s="3423"/>
      <c r="AO882" s="3427" t="str">
        <f>AP881&amp;"-"&amp;AR881</f>
        <v>45474-45657</v>
      </c>
      <c r="AP882" s="3428"/>
      <c r="AQ882" s="2871"/>
      <c r="AR882" s="3428"/>
      <c r="AS882" s="2871"/>
      <c r="AT882" s="3423"/>
      <c r="AU882" s="3423"/>
      <c r="AV882" s="3423"/>
      <c r="AW882" s="3427" t="str">
        <f>AX881&amp;"-"&amp;AZ881</f>
        <v>45658-45838</v>
      </c>
      <c r="AX882" s="3428"/>
      <c r="AY882" s="2871"/>
      <c r="AZ882" s="3428"/>
      <c r="BA882" s="2871"/>
      <c r="BB882" s="3423"/>
      <c r="BC882" s="3423"/>
      <c r="BD882" s="3423"/>
      <c r="BE882" s="3427" t="str">
        <f>BF881&amp;"-"&amp;BH881</f>
        <v>45839-46022</v>
      </c>
      <c r="BF882" s="3428"/>
      <c r="BG882" s="2871"/>
      <c r="BH882" s="3428"/>
      <c r="BI882" s="2871"/>
      <c r="BJ882" s="3423"/>
      <c r="BK882" s="3423"/>
      <c r="BL882" s="3423"/>
      <c r="BM882" s="3427" t="str">
        <f>BN881&amp;"-"&amp;BP881</f>
        <v>46023-46203</v>
      </c>
      <c r="BN882" s="3428"/>
      <c r="BO882" s="2871"/>
      <c r="BP882" s="3428"/>
      <c r="BQ882" s="2871"/>
      <c r="BR882" s="3423"/>
      <c r="BS882" s="3423"/>
      <c r="BT882" s="3423"/>
      <c r="BU882" s="3427" t="str">
        <f>BV881&amp;"-"&amp;BX881</f>
        <v>46204-46387</v>
      </c>
      <c r="BV882" s="3428"/>
      <c r="BW882" s="2871"/>
      <c r="BX882" s="3428"/>
      <c r="BY882" s="2871"/>
      <c r="BZ882" s="3423"/>
      <c r="CA882" s="3423"/>
      <c r="CB882" s="3423"/>
      <c r="CC882" s="3427" t="str">
        <f>CD881&amp;"-"&amp;CF881</f>
        <v>46388-46568</v>
      </c>
      <c r="CD882" s="3428"/>
      <c r="CE882" s="2871"/>
      <c r="CF882" s="3428"/>
      <c r="CG882" s="2871"/>
      <c r="CH882" s="3423"/>
      <c r="CI882" s="3423"/>
      <c r="CJ882" s="3423"/>
      <c r="CK882" s="3427" t="str">
        <f>CL881&amp;"-"&amp;CN881</f>
        <v>46569-46752</v>
      </c>
      <c r="CL882" s="3428"/>
      <c r="CM882" s="2871"/>
      <c r="CN882" s="3428"/>
      <c r="CO882" s="2871"/>
      <c r="CP882" s="3423"/>
      <c r="CQ882" s="3423"/>
      <c r="CR882" s="3423"/>
      <c r="CS882" s="3427" t="str">
        <f>CT881&amp;"-"&amp;CV881</f>
        <v>46753-46934</v>
      </c>
      <c r="CT882" s="3428"/>
      <c r="CU882" s="2871"/>
      <c r="CV882" s="3428"/>
      <c r="CW882" s="2871"/>
      <c r="CX882" s="3423"/>
      <c r="CY882" s="3423"/>
      <c r="CZ882" s="3423"/>
      <c r="DA882" s="3427" t="str">
        <f>DB881&amp;"-"&amp;DD881</f>
        <v>46935-47118</v>
      </c>
      <c r="DB882" s="3428"/>
      <c r="DC882" s="2871"/>
      <c r="DD882" s="3428"/>
      <c r="DE882" s="2871"/>
      <c r="DF882" s="3423"/>
      <c r="DG882" s="3924"/>
      <c r="DH882" s="3656"/>
      <c r="DI882" s="3908"/>
      <c r="DJ882" s="3908" t="str">
        <f>IF(T882="","",T882)</f>
        <v/>
      </c>
      <c r="DK882" s="3908"/>
      <c r="DL882" s="3908"/>
    </row>
    <row s="25894" customFormat="1" customHeight="1" ht="15">
      <c r="A883" s="3896"/>
      <c r="B883" s="3896"/>
      <c r="C883" s="3896"/>
      <c r="D883" s="3896"/>
      <c r="E883" s="3897"/>
      <c r="F883" s="3897" t="s">
        <v>155</v>
      </c>
      <c r="G883" s="3897"/>
      <c r="H883" s="3897"/>
      <c r="I883" s="3916"/>
      <c r="J883" s="3910"/>
      <c r="K883" s="3896"/>
      <c r="L883" s="3899"/>
      <c r="M883" s="3647"/>
      <c r="N883" s="3647"/>
      <c r="O883" s="3911"/>
      <c r="P883" s="3912"/>
      <c r="Q883" s="3912"/>
      <c r="R883" s="3913"/>
      <c r="S883" s="25895"/>
      <c r="T883" s="25896" t="s">
        <v>733</v>
      </c>
      <c r="U883" s="25897"/>
      <c r="V883" s="25898"/>
      <c r="W883" s="25899"/>
      <c r="X883" s="25900"/>
      <c r="Y883" s="25901"/>
      <c r="Z883" s="25902"/>
      <c r="AA883" s="25903"/>
      <c r="AB883" s="25904"/>
      <c r="AC883" s="25905"/>
      <c r="AD883" s="25906"/>
      <c r="AE883" s="25907"/>
      <c r="AF883" s="25908"/>
      <c r="AG883" s="25909"/>
      <c r="AH883" s="25910"/>
      <c r="AI883" s="25911"/>
      <c r="AJ883" s="25912"/>
      <c r="AK883" s="25913"/>
      <c r="AL883" s="25914"/>
      <c r="AM883" s="25915"/>
      <c r="AN883" s="25916"/>
      <c r="AO883" s="25917"/>
      <c r="AP883" s="25918"/>
      <c r="AQ883" s="25919"/>
      <c r="AR883" s="25920"/>
      <c r="AS883" s="25921"/>
      <c r="AT883" s="25922"/>
      <c r="AU883" s="25923"/>
      <c r="AV883" s="25924"/>
      <c r="AW883" s="25925"/>
      <c r="AX883" s="25926"/>
      <c r="AY883" s="25927"/>
      <c r="AZ883" s="25928"/>
      <c r="BA883" s="25929"/>
      <c r="BB883" s="25930"/>
      <c r="BC883" s="25931"/>
      <c r="BD883" s="25932"/>
      <c r="BE883" s="25933"/>
      <c r="BF883" s="25934"/>
      <c r="BG883" s="25935"/>
      <c r="BH883" s="25936"/>
      <c r="BI883" s="25937"/>
      <c r="BJ883" s="25938"/>
      <c r="BK883" s="25939"/>
      <c r="BL883" s="25940"/>
      <c r="BM883" s="25941"/>
      <c r="BN883" s="25942"/>
      <c r="BO883" s="25943"/>
      <c r="BP883" s="25944"/>
      <c r="BQ883" s="25945"/>
      <c r="BR883" s="25946"/>
      <c r="BS883" s="25947"/>
      <c r="BT883" s="25948"/>
      <c r="BU883" s="25949"/>
      <c r="BV883" s="25950"/>
      <c r="BW883" s="25951"/>
      <c r="BX883" s="25952"/>
      <c r="BY883" s="25953"/>
      <c r="BZ883" s="25954"/>
      <c r="CA883" s="25955"/>
      <c r="CB883" s="25956"/>
      <c r="CC883" s="25957"/>
      <c r="CD883" s="25958"/>
      <c r="CE883" s="25959"/>
      <c r="CF883" s="25960"/>
      <c r="CG883" s="25961"/>
      <c r="CH883" s="25962"/>
      <c r="CI883" s="25963"/>
      <c r="CJ883" s="25964"/>
      <c r="CK883" s="25965"/>
      <c r="CL883" s="25966"/>
      <c r="CM883" s="25967"/>
      <c r="CN883" s="25968"/>
      <c r="CO883" s="25969"/>
      <c r="CP883" s="25970"/>
      <c r="CQ883" s="25971"/>
      <c r="CR883" s="25972"/>
      <c r="CS883" s="25973"/>
      <c r="CT883" s="25974"/>
      <c r="CU883" s="25975"/>
      <c r="CV883" s="25976"/>
      <c r="CW883" s="25977"/>
      <c r="CX883" s="25978"/>
      <c r="CY883" s="25979"/>
      <c r="CZ883" s="25980"/>
      <c r="DA883" s="25981"/>
      <c r="DB883" s="25982"/>
      <c r="DC883" s="25983"/>
      <c r="DD883" s="25984"/>
      <c r="DE883" s="25985"/>
      <c r="DF883" s="25986"/>
      <c r="DG883" s="4018"/>
      <c r="DH883" s="3656"/>
      <c r="DI883" s="3908"/>
      <c r="DJ883" s="3908" t="str">
        <f>IF(T883="","",T883)</f>
        <v>Добавить вид теплоносителя (параметры теплоносителя)</v>
      </c>
      <c r="DK883" s="3908"/>
      <c r="DL883" s="3908"/>
    </row>
    <row s="25987" customFormat="1" customHeight="1" ht="15">
      <c r="A884" s="3896"/>
      <c r="B884" s="3896"/>
      <c r="C884" s="3896"/>
      <c r="D884" s="3896"/>
      <c r="E884" s="3897"/>
      <c r="F884" s="3897" t="s">
        <v>155</v>
      </c>
      <c r="G884" s="3897"/>
      <c r="H884" s="3897"/>
      <c r="I884" s="3910"/>
      <c r="J884" s="3896"/>
      <c r="K884" s="3896"/>
      <c r="L884" s="3899"/>
      <c r="M884" s="3647"/>
      <c r="N884" s="3911"/>
      <c r="O884" s="3911"/>
      <c r="P884" s="3912"/>
      <c r="Q884" s="3912"/>
      <c r="R884" s="3913"/>
      <c r="S884" s="25988"/>
      <c r="T884" s="25989" t="s">
        <v>734</v>
      </c>
      <c r="U884" s="25990"/>
      <c r="V884" s="25991"/>
      <c r="W884" s="25992"/>
      <c r="X884" s="25993"/>
      <c r="Y884" s="25994"/>
      <c r="Z884" s="25995"/>
      <c r="AA884" s="25996"/>
      <c r="AB884" s="25997"/>
      <c r="AC884" s="25998"/>
      <c r="AD884" s="25999"/>
      <c r="AE884" s="26000"/>
      <c r="AF884" s="26001"/>
      <c r="AG884" s="26002"/>
      <c r="AH884" s="26003"/>
      <c r="AI884" s="26004"/>
      <c r="AJ884" s="26005"/>
      <c r="AK884" s="26006"/>
      <c r="AL884" s="26007"/>
      <c r="AM884" s="26008"/>
      <c r="AN884" s="26009"/>
      <c r="AO884" s="26010"/>
      <c r="AP884" s="26011"/>
      <c r="AQ884" s="26012"/>
      <c r="AR884" s="26013"/>
      <c r="AS884" s="26014"/>
      <c r="AT884" s="26015"/>
      <c r="AU884" s="26016"/>
      <c r="AV884" s="26017"/>
      <c r="AW884" s="26018"/>
      <c r="AX884" s="26019"/>
      <c r="AY884" s="26020"/>
      <c r="AZ884" s="26021"/>
      <c r="BA884" s="26022"/>
      <c r="BB884" s="26023"/>
      <c r="BC884" s="26024"/>
      <c r="BD884" s="26025"/>
      <c r="BE884" s="26026"/>
      <c r="BF884" s="26027"/>
      <c r="BG884" s="26028"/>
      <c r="BH884" s="26029"/>
      <c r="BI884" s="26030"/>
      <c r="BJ884" s="26031"/>
      <c r="BK884" s="26032"/>
      <c r="BL884" s="26033"/>
      <c r="BM884" s="26034"/>
      <c r="BN884" s="26035"/>
      <c r="BO884" s="26036"/>
      <c r="BP884" s="26037"/>
      <c r="BQ884" s="26038"/>
      <c r="BR884" s="26039"/>
      <c r="BS884" s="26040"/>
      <c r="BT884" s="26041"/>
      <c r="BU884" s="26042"/>
      <c r="BV884" s="26043"/>
      <c r="BW884" s="26044"/>
      <c r="BX884" s="26045"/>
      <c r="BY884" s="26046"/>
      <c r="BZ884" s="26047"/>
      <c r="CA884" s="26048"/>
      <c r="CB884" s="26049"/>
      <c r="CC884" s="26050"/>
      <c r="CD884" s="26051"/>
      <c r="CE884" s="26052"/>
      <c r="CF884" s="26053"/>
      <c r="CG884" s="26054"/>
      <c r="CH884" s="26055"/>
      <c r="CI884" s="26056"/>
      <c r="CJ884" s="26057"/>
      <c r="CK884" s="26058"/>
      <c r="CL884" s="26059"/>
      <c r="CM884" s="26060"/>
      <c r="CN884" s="26061"/>
      <c r="CO884" s="26062"/>
      <c r="CP884" s="26063"/>
      <c r="CQ884" s="26064"/>
      <c r="CR884" s="26065"/>
      <c r="CS884" s="26066"/>
      <c r="CT884" s="26067"/>
      <c r="CU884" s="26068"/>
      <c r="CV884" s="26069"/>
      <c r="CW884" s="26070"/>
      <c r="CX884" s="26071"/>
      <c r="CY884" s="26072"/>
      <c r="CZ884" s="26073"/>
      <c r="DA884" s="26074"/>
      <c r="DB884" s="26075"/>
      <c r="DC884" s="26076"/>
      <c r="DD884" s="26077"/>
      <c r="DE884" s="26078"/>
      <c r="DF884" s="26079"/>
      <c r="DG884" s="26080"/>
      <c r="DH884" s="3656"/>
      <c r="DI884" s="3908"/>
      <c r="DJ884" s="3908" t="str">
        <f>IF(T884="","",T884)</f>
        <v>Добавить группу потребителей</v>
      </c>
      <c r="DK884" s="3908"/>
      <c r="DL884" s="3908"/>
    </row>
    <row s="26081" customFormat="1" customHeight="1" ht="14.25">
      <c r="A885" s="3896"/>
      <c r="B885" s="3896"/>
      <c r="C885" s="3896"/>
      <c r="D885" s="3896"/>
      <c r="E885" s="3897"/>
      <c r="F885" s="3897" t="s">
        <v>155</v>
      </c>
      <c r="G885" s="3897"/>
      <c r="H885" s="3898"/>
      <c r="I885" s="3896"/>
      <c r="J885" s="3896"/>
      <c r="K885" s="3896"/>
      <c r="L885" s="3899"/>
      <c r="M885" s="3900"/>
      <c r="N885" s="3900"/>
      <c r="O885" s="3647"/>
      <c r="P885" s="4114"/>
      <c r="Q885" s="4115"/>
      <c r="R885" s="4116"/>
      <c r="S885" s="26082"/>
      <c r="T885" s="26083" t="s">
        <v>735</v>
      </c>
      <c r="U885" s="26084"/>
      <c r="V885" s="26085"/>
      <c r="W885" s="26086"/>
      <c r="X885" s="26087"/>
      <c r="Y885" s="26088"/>
      <c r="Z885" s="26089"/>
      <c r="AA885" s="26090"/>
      <c r="AB885" s="26091"/>
      <c r="AC885" s="26092"/>
      <c r="AD885" s="26093"/>
      <c r="AE885" s="26094"/>
      <c r="AF885" s="26095"/>
      <c r="AG885" s="26096"/>
      <c r="AH885" s="26097"/>
      <c r="AI885" s="26098"/>
      <c r="AJ885" s="26099"/>
      <c r="AK885" s="26100"/>
      <c r="AL885" s="26101"/>
      <c r="AM885" s="26102"/>
      <c r="AN885" s="26103"/>
      <c r="AO885" s="26104"/>
      <c r="AP885" s="26105"/>
      <c r="AQ885" s="26106"/>
      <c r="AR885" s="26107"/>
      <c r="AS885" s="26108"/>
      <c r="AT885" s="26109"/>
      <c r="AU885" s="26110"/>
      <c r="AV885" s="26111"/>
      <c r="AW885" s="26112"/>
      <c r="AX885" s="26113"/>
      <c r="AY885" s="26114"/>
      <c r="AZ885" s="26115"/>
      <c r="BA885" s="26116"/>
      <c r="BB885" s="26117"/>
      <c r="BC885" s="26118"/>
      <c r="BD885" s="26119"/>
      <c r="BE885" s="26120"/>
      <c r="BF885" s="26121"/>
      <c r="BG885" s="26122"/>
      <c r="BH885" s="26123"/>
      <c r="BI885" s="26124"/>
      <c r="BJ885" s="26125"/>
      <c r="BK885" s="26126"/>
      <c r="BL885" s="26127"/>
      <c r="BM885" s="26128"/>
      <c r="BN885" s="26129"/>
      <c r="BO885" s="26130"/>
      <c r="BP885" s="26131"/>
      <c r="BQ885" s="26132"/>
      <c r="BR885" s="26133"/>
      <c r="BS885" s="26134"/>
      <c r="BT885" s="26135"/>
      <c r="BU885" s="26136"/>
      <c r="BV885" s="26137"/>
      <c r="BW885" s="26138"/>
      <c r="BX885" s="26139"/>
      <c r="BY885" s="26140"/>
      <c r="BZ885" s="26141"/>
      <c r="CA885" s="26142"/>
      <c r="CB885" s="26143"/>
      <c r="CC885" s="26144"/>
      <c r="CD885" s="26145"/>
      <c r="CE885" s="26146"/>
      <c r="CF885" s="26147"/>
      <c r="CG885" s="26148"/>
      <c r="CH885" s="26149"/>
      <c r="CI885" s="26150"/>
      <c r="CJ885" s="26151"/>
      <c r="CK885" s="26152"/>
      <c r="CL885" s="26153"/>
      <c r="CM885" s="26154"/>
      <c r="CN885" s="26155"/>
      <c r="CO885" s="26156"/>
      <c r="CP885" s="26157"/>
      <c r="CQ885" s="26158"/>
      <c r="CR885" s="26159"/>
      <c r="CS885" s="26160"/>
      <c r="CT885" s="26161"/>
      <c r="CU885" s="26162"/>
      <c r="CV885" s="26163"/>
      <c r="CW885" s="26164"/>
      <c r="CX885" s="26165"/>
      <c r="CY885" s="26166"/>
      <c r="CZ885" s="26167"/>
      <c r="DA885" s="26168"/>
      <c r="DB885" s="26169"/>
      <c r="DC885" s="26170"/>
      <c r="DD885" s="26171"/>
      <c r="DE885" s="26172"/>
      <c r="DF885" s="26173"/>
      <c r="DG885" s="26174"/>
      <c r="DH885" s="3656"/>
      <c r="DI885" s="3908"/>
      <c r="DJ885" s="3908" t="str">
        <f>IF(T885="","",T885)</f>
        <v>Добавить схему подключения</v>
      </c>
      <c r="DK885" s="3908"/>
      <c r="DL885" s="3908"/>
    </row>
    <row s="26175" customFormat="1" customHeight="1" ht="0.75">
      <c r="A886" s="4502"/>
      <c r="B886" s="4502"/>
      <c r="C886" s="4502"/>
      <c r="D886" s="4502"/>
      <c r="E886" s="3897"/>
      <c r="F886" s="3897" t="s">
        <v>155</v>
      </c>
      <c r="G886" s="3898"/>
      <c r="H886" s="4502"/>
      <c r="I886" s="4502"/>
      <c r="J886" s="4502"/>
      <c r="K886" s="4502"/>
      <c r="L886" s="4503"/>
      <c r="M886" s="4504"/>
      <c r="N886" s="4504"/>
      <c r="O886" s="3656"/>
      <c r="P886" s="4505"/>
      <c r="Q886" s="4506"/>
      <c r="R886" s="4505"/>
      <c r="S886" s="4507"/>
      <c r="T886" s="4508" t="s">
        <v>250</v>
      </c>
      <c r="U886" s="3645"/>
      <c r="V886" s="3645"/>
      <c r="W886" s="3645"/>
      <c r="X886" s="3645"/>
      <c r="Y886" s="3645"/>
      <c r="Z886" s="3645"/>
      <c r="AA886" s="3645"/>
      <c r="AB886" s="3645"/>
      <c r="AC886" s="3645"/>
      <c r="AD886" s="3645"/>
      <c r="AE886" s="3645"/>
      <c r="AF886" s="3645"/>
      <c r="AG886" s="3645"/>
      <c r="AH886" s="3645"/>
      <c r="AI886" s="3645"/>
      <c r="AJ886" s="3645"/>
      <c r="AK886" s="3645"/>
      <c r="AL886" s="3645"/>
      <c r="AM886" s="3645"/>
      <c r="AN886" s="3645"/>
      <c r="AO886" s="3645"/>
      <c r="AP886" s="3645"/>
      <c r="AQ886" s="3645"/>
      <c r="AR886" s="3645"/>
      <c r="AS886" s="3645"/>
      <c r="AT886" s="3645"/>
      <c r="AU886" s="3645"/>
      <c r="AV886" s="3645"/>
      <c r="AW886" s="3645"/>
      <c r="AX886" s="3645"/>
      <c r="AY886" s="3645"/>
      <c r="AZ886" s="3645"/>
      <c r="BA886" s="3645"/>
      <c r="BB886" s="3645"/>
      <c r="BC886" s="3645"/>
      <c r="BD886" s="3645"/>
      <c r="BE886" s="3645"/>
      <c r="BF886" s="3645"/>
      <c r="BG886" s="3645"/>
      <c r="BH886" s="3645"/>
      <c r="BI886" s="3645"/>
      <c r="BJ886" s="3645"/>
      <c r="BK886" s="3645"/>
      <c r="BL886" s="3645"/>
      <c r="BM886" s="3645"/>
      <c r="BN886" s="3645"/>
      <c r="BO886" s="3645"/>
      <c r="BP886" s="3645"/>
      <c r="BQ886" s="3645"/>
      <c r="BR886" s="3645"/>
      <c r="BS886" s="3645"/>
      <c r="BT886" s="3645"/>
      <c r="BU886" s="3645"/>
      <c r="BV886" s="3645"/>
      <c r="BW886" s="3645"/>
      <c r="BX886" s="3645"/>
      <c r="BY886" s="3645"/>
      <c r="BZ886" s="3645"/>
      <c r="CA886" s="3645"/>
      <c r="CB886" s="3645"/>
      <c r="CC886" s="3645"/>
      <c r="CD886" s="3645"/>
      <c r="CE886" s="3645"/>
      <c r="CF886" s="3645"/>
      <c r="CG886" s="3645"/>
      <c r="CH886" s="3645"/>
      <c r="CI886" s="3645"/>
      <c r="CJ886" s="3645"/>
      <c r="CK886" s="3645"/>
      <c r="CL886" s="3645"/>
      <c r="CM886" s="3645"/>
      <c r="CN886" s="3645"/>
      <c r="CO886" s="3645"/>
      <c r="CP886" s="3645"/>
      <c r="CQ886" s="3645"/>
      <c r="CR886" s="3645"/>
      <c r="CS886" s="3645"/>
      <c r="CT886" s="3645"/>
      <c r="CU886" s="3645"/>
      <c r="CV886" s="3645"/>
      <c r="CW886" s="3645"/>
      <c r="CX886" s="3645"/>
      <c r="CY886" s="3645"/>
      <c r="CZ886" s="3645"/>
      <c r="DA886" s="3645"/>
      <c r="DB886" s="3645"/>
      <c r="DC886" s="3645"/>
      <c r="DD886" s="3645"/>
      <c r="DE886" s="3645"/>
      <c r="DF886" s="3645"/>
      <c r="DG886" s="3645"/>
      <c r="DH886" s="3656"/>
      <c r="DI886" s="3908"/>
      <c r="DJ886" s="3908" t="str">
        <f>IF(T886="","",T886)</f>
        <v>Добавить источник для дифференциации</v>
      </c>
      <c r="DK886" s="3908"/>
      <c r="DL886" s="3908"/>
    </row>
    <row s="26176" customFormat="1" customHeight="1" ht="0.75">
      <c r="A887" s="4502"/>
      <c r="B887" s="4502"/>
      <c r="C887" s="4502"/>
      <c r="D887" s="4502"/>
      <c r="E887" s="3897"/>
      <c r="F887" s="3898" t="s">
        <v>155</v>
      </c>
      <c r="G887" s="4502"/>
      <c r="H887" s="4502"/>
      <c r="I887" s="4502"/>
      <c r="J887" s="4502"/>
      <c r="K887" s="4502"/>
      <c r="L887" s="4503"/>
      <c r="M887" s="4510"/>
      <c r="N887" s="4510"/>
      <c r="O887" s="3656"/>
      <c r="P887" s="4505"/>
      <c r="Q887" s="4506"/>
      <c r="R887" s="4505"/>
      <c r="S887" s="4511"/>
      <c r="T887" s="4512" t="s">
        <v>251</v>
      </c>
      <c r="U887" s="3646"/>
      <c r="V887" s="3646"/>
      <c r="W887" s="3646"/>
      <c r="X887" s="3646"/>
      <c r="Y887" s="3646"/>
      <c r="Z887" s="3646"/>
      <c r="AA887" s="3646"/>
      <c r="AB887" s="3646"/>
      <c r="AC887" s="3646"/>
      <c r="AD887" s="3646"/>
      <c r="AE887" s="3646"/>
      <c r="AF887" s="3646"/>
      <c r="AG887" s="3646"/>
      <c r="AH887" s="3646"/>
      <c r="AI887" s="3646"/>
      <c r="AJ887" s="3646"/>
      <c r="AK887" s="3646"/>
      <c r="AL887" s="3646"/>
      <c r="AM887" s="3646"/>
      <c r="AN887" s="3646"/>
      <c r="AO887" s="3646"/>
      <c r="AP887" s="3646"/>
      <c r="AQ887" s="3646"/>
      <c r="AR887" s="3646"/>
      <c r="AS887" s="3646"/>
      <c r="AT887" s="3646"/>
      <c r="AU887" s="3646"/>
      <c r="AV887" s="3646"/>
      <c r="AW887" s="3646"/>
      <c r="AX887" s="3646"/>
      <c r="AY887" s="3646"/>
      <c r="AZ887" s="3646"/>
      <c r="BA887" s="3646"/>
      <c r="BB887" s="3646"/>
      <c r="BC887" s="3646"/>
      <c r="BD887" s="3646"/>
      <c r="BE887" s="3646"/>
      <c r="BF887" s="3646"/>
      <c r="BG887" s="3646"/>
      <c r="BH887" s="3646"/>
      <c r="BI887" s="3646"/>
      <c r="BJ887" s="3646"/>
      <c r="BK887" s="3646"/>
      <c r="BL887" s="3646"/>
      <c r="BM887" s="3646"/>
      <c r="BN887" s="3646"/>
      <c r="BO887" s="3646"/>
      <c r="BP887" s="3646"/>
      <c r="BQ887" s="3646"/>
      <c r="BR887" s="3646"/>
      <c r="BS887" s="3646"/>
      <c r="BT887" s="3646"/>
      <c r="BU887" s="3646"/>
      <c r="BV887" s="3646"/>
      <c r="BW887" s="3646"/>
      <c r="BX887" s="3646"/>
      <c r="BY887" s="3646"/>
      <c r="BZ887" s="3646"/>
      <c r="CA887" s="3646"/>
      <c r="CB887" s="3646"/>
      <c r="CC887" s="3646"/>
      <c r="CD887" s="3646"/>
      <c r="CE887" s="3646"/>
      <c r="CF887" s="3646"/>
      <c r="CG887" s="3646"/>
      <c r="CH887" s="3646"/>
      <c r="CI887" s="3646"/>
      <c r="CJ887" s="3646"/>
      <c r="CK887" s="3646"/>
      <c r="CL887" s="3646"/>
      <c r="CM887" s="3646"/>
      <c r="CN887" s="3646"/>
      <c r="CO887" s="3646"/>
      <c r="CP887" s="3646"/>
      <c r="CQ887" s="3646"/>
      <c r="CR887" s="3646"/>
      <c r="CS887" s="3646"/>
      <c r="CT887" s="3646"/>
      <c r="CU887" s="3646"/>
      <c r="CV887" s="3646"/>
      <c r="CW887" s="3646"/>
      <c r="CX887" s="3646"/>
      <c r="CY887" s="3646"/>
      <c r="CZ887" s="3646"/>
      <c r="DA887" s="3646"/>
      <c r="DB887" s="3646"/>
      <c r="DC887" s="3646"/>
      <c r="DD887" s="3646"/>
      <c r="DE887" s="3646"/>
      <c r="DF887" s="3646"/>
      <c r="DG887" s="3646"/>
      <c r="DH887" s="3656"/>
      <c r="DI887" s="3908"/>
      <c r="DJ887" s="3908" t="str">
        <f>IF(T887="","",T887)</f>
        <v>Добавить централизованную систему для дифференциации</v>
      </c>
      <c r="DK887" s="3908"/>
      <c r="DL887" s="3908"/>
    </row>
    <row s="26177" customFormat="1" customHeight="1" ht="21">
      <c r="A888" s="3896"/>
      <c r="B888" s="3896" t="s">
        <v>465</v>
      </c>
      <c r="C888" s="3896"/>
      <c r="D888" s="3896"/>
      <c r="E888" s="3897"/>
      <c r="F888" s="3898" t="s">
        <v>163</v>
      </c>
      <c r="G888" s="3896"/>
      <c r="H888" s="3896"/>
      <c r="I888" s="3896"/>
      <c r="J888" s="3896"/>
      <c r="K888" s="3896"/>
      <c r="L888" s="3899"/>
      <c r="M888" s="3900"/>
      <c r="N888" s="3900"/>
      <c r="O888" s="3900"/>
      <c r="P888" s="4211"/>
      <c r="Q888" s="3902"/>
      <c r="R888" s="3903"/>
      <c r="S888" s="3904" t="str">
        <f>INDEX(PT_DIFFERENTIATION_NUM_TER,MATCH(B888,PT_DIFFERENTIATION_TER_ID,0))</f>
        <v>3.15</v>
      </c>
      <c r="T888" s="4212" t="s">
        <v>719</v>
      </c>
      <c r="U888" s="3906"/>
      <c r="V888" s="3414"/>
      <c r="W888" s="3415"/>
      <c r="X888" s="3415"/>
      <c r="Y888" s="3415"/>
      <c r="Z888" s="3415"/>
      <c r="AA888" s="3415"/>
      <c r="AB888" s="3415"/>
      <c r="AC888" s="3416"/>
      <c r="AD888" s="3414" t="str">
        <f>INDEX(PT_DIFFERENTIATION_TER,MATCH(B888,PT_DIFFERENTIATION_TER_ID,0))</f>
        <v>Территория 15</v>
      </c>
      <c r="AE888" s="3415"/>
      <c r="AF888" s="3415"/>
      <c r="AG888" s="3415"/>
      <c r="AH888" s="3415"/>
      <c r="AI888" s="3415"/>
      <c r="AJ888" s="3415"/>
      <c r="AK888" s="3415"/>
      <c r="AL888" s="3414"/>
      <c r="AM888" s="3415"/>
      <c r="AN888" s="3415"/>
      <c r="AO888" s="3415"/>
      <c r="AP888" s="3415"/>
      <c r="AQ888" s="3415"/>
      <c r="AR888" s="3415"/>
      <c r="AS888" s="3416"/>
      <c r="AT888" s="3414"/>
      <c r="AU888" s="3415"/>
      <c r="AV888" s="3415"/>
      <c r="AW888" s="3415"/>
      <c r="AX888" s="3415"/>
      <c r="AY888" s="3415"/>
      <c r="AZ888" s="3415"/>
      <c r="BA888" s="3416"/>
      <c r="BB888" s="3414"/>
      <c r="BC888" s="3415"/>
      <c r="BD888" s="3415"/>
      <c r="BE888" s="3415"/>
      <c r="BF888" s="3415"/>
      <c r="BG888" s="3415"/>
      <c r="BH888" s="3415"/>
      <c r="BI888" s="3416"/>
      <c r="BJ888" s="3414"/>
      <c r="BK888" s="3415"/>
      <c r="BL888" s="3415"/>
      <c r="BM888" s="3415"/>
      <c r="BN888" s="3415"/>
      <c r="BO888" s="3415"/>
      <c r="BP888" s="3415"/>
      <c r="BQ888" s="3416"/>
      <c r="BR888" s="3414"/>
      <c r="BS888" s="3415"/>
      <c r="BT888" s="3415"/>
      <c r="BU888" s="3415"/>
      <c r="BV888" s="3415"/>
      <c r="BW888" s="3415"/>
      <c r="BX888" s="3415"/>
      <c r="BY888" s="3416"/>
      <c r="BZ888" s="3414"/>
      <c r="CA888" s="3415"/>
      <c r="CB888" s="3415"/>
      <c r="CC888" s="3415"/>
      <c r="CD888" s="3415"/>
      <c r="CE888" s="3415"/>
      <c r="CF888" s="3415"/>
      <c r="CG888" s="3416"/>
      <c r="CH888" s="3414"/>
      <c r="CI888" s="3415"/>
      <c r="CJ888" s="3415"/>
      <c r="CK888" s="3415"/>
      <c r="CL888" s="3415"/>
      <c r="CM888" s="3415"/>
      <c r="CN888" s="3415"/>
      <c r="CO888" s="3416"/>
      <c r="CP888" s="3414"/>
      <c r="CQ888" s="3415"/>
      <c r="CR888" s="3415"/>
      <c r="CS888" s="3415"/>
      <c r="CT888" s="3415"/>
      <c r="CU888" s="3415"/>
      <c r="CV888" s="3415"/>
      <c r="CW888" s="3416"/>
      <c r="CX888" s="3414"/>
      <c r="CY888" s="3415"/>
      <c r="CZ888" s="3415"/>
      <c r="DA888" s="3415"/>
      <c r="DB888" s="3415"/>
      <c r="DC888" s="3415"/>
      <c r="DD888" s="3415"/>
      <c r="DE888" s="3416"/>
      <c r="DF888" s="3416"/>
      <c r="DG888" s="3907" t="s">
        <v>720</v>
      </c>
      <c r="DH888" s="3656"/>
      <c r="DI888" s="3908"/>
      <c r="DJ888" s="3908" t="str">
        <f>IF(T888="","",T888)</f>
        <v>Территория действия тарифа</v>
      </c>
      <c r="DK888" s="3908"/>
      <c r="DL888" s="3908"/>
    </row>
    <row s="26178" customFormat="1" customHeight="1" ht="23.25">
      <c r="A889" s="3896"/>
      <c r="B889" s="3896"/>
      <c r="C889" s="3896" t="s">
        <v>466</v>
      </c>
      <c r="D889" s="3896"/>
      <c r="E889" s="3897"/>
      <c r="F889" s="3897" t="s">
        <v>159</v>
      </c>
      <c r="G889" s="3898">
        <v>1</v>
      </c>
      <c r="H889" s="3896"/>
      <c r="I889" s="3896"/>
      <c r="J889" s="3896"/>
      <c r="K889" s="3896"/>
      <c r="L889" s="3899"/>
      <c r="M889" s="3900"/>
      <c r="N889" s="3900"/>
      <c r="O889" s="3900"/>
      <c r="P889" s="3901"/>
      <c r="Q889" s="3902"/>
      <c r="R889" s="3903"/>
      <c r="S889" s="3904" t="str">
        <f>INDEX(PT_DIFFERENTIATION_NUM_CS,MATCH(C889,PT_DIFFERENTIATION_CS_ID,0))</f>
        <v>3.15.1</v>
      </c>
      <c r="T889" s="4214" t="s">
        <v>721</v>
      </c>
      <c r="U889" s="3906"/>
      <c r="V889" s="3414"/>
      <c r="W889" s="3415"/>
      <c r="X889" s="3415"/>
      <c r="Y889" s="3415"/>
      <c r="Z889" s="3415"/>
      <c r="AA889" s="3415"/>
      <c r="AB889" s="3415"/>
      <c r="AC889" s="3416"/>
      <c r="AD889" s="3414" t="str">
        <f>INDEX(PT_DIFFERENTIATION_CS,MATCH(C889,PT_DIFFERENTIATION_CS_ID,0))</f>
        <v>без дифференциации</v>
      </c>
      <c r="AE889" s="3415"/>
      <c r="AF889" s="3415"/>
      <c r="AG889" s="3415"/>
      <c r="AH889" s="3415"/>
      <c r="AI889" s="3415"/>
      <c r="AJ889" s="3415"/>
      <c r="AK889" s="3415"/>
      <c r="AL889" s="3414"/>
      <c r="AM889" s="3415"/>
      <c r="AN889" s="3415"/>
      <c r="AO889" s="3415"/>
      <c r="AP889" s="3415"/>
      <c r="AQ889" s="3415"/>
      <c r="AR889" s="3415"/>
      <c r="AS889" s="3416"/>
      <c r="AT889" s="3414"/>
      <c r="AU889" s="3415"/>
      <c r="AV889" s="3415"/>
      <c r="AW889" s="3415"/>
      <c r="AX889" s="3415"/>
      <c r="AY889" s="3415"/>
      <c r="AZ889" s="3415"/>
      <c r="BA889" s="3416"/>
      <c r="BB889" s="3414"/>
      <c r="BC889" s="3415"/>
      <c r="BD889" s="3415"/>
      <c r="BE889" s="3415"/>
      <c r="BF889" s="3415"/>
      <c r="BG889" s="3415"/>
      <c r="BH889" s="3415"/>
      <c r="BI889" s="3416"/>
      <c r="BJ889" s="3414"/>
      <c r="BK889" s="3415"/>
      <c r="BL889" s="3415"/>
      <c r="BM889" s="3415"/>
      <c r="BN889" s="3415"/>
      <c r="BO889" s="3415"/>
      <c r="BP889" s="3415"/>
      <c r="BQ889" s="3416"/>
      <c r="BR889" s="3414"/>
      <c r="BS889" s="3415"/>
      <c r="BT889" s="3415"/>
      <c r="BU889" s="3415"/>
      <c r="BV889" s="3415"/>
      <c r="BW889" s="3415"/>
      <c r="BX889" s="3415"/>
      <c r="BY889" s="3416"/>
      <c r="BZ889" s="3414"/>
      <c r="CA889" s="3415"/>
      <c r="CB889" s="3415"/>
      <c r="CC889" s="3415"/>
      <c r="CD889" s="3415"/>
      <c r="CE889" s="3415"/>
      <c r="CF889" s="3415"/>
      <c r="CG889" s="3416"/>
      <c r="CH889" s="3414"/>
      <c r="CI889" s="3415"/>
      <c r="CJ889" s="3415"/>
      <c r="CK889" s="3415"/>
      <c r="CL889" s="3415"/>
      <c r="CM889" s="3415"/>
      <c r="CN889" s="3415"/>
      <c r="CO889" s="3416"/>
      <c r="CP889" s="3414"/>
      <c r="CQ889" s="3415"/>
      <c r="CR889" s="3415"/>
      <c r="CS889" s="3415"/>
      <c r="CT889" s="3415"/>
      <c r="CU889" s="3415"/>
      <c r="CV889" s="3415"/>
      <c r="CW889" s="3416"/>
      <c r="CX889" s="3414"/>
      <c r="CY889" s="3415"/>
      <c r="CZ889" s="3415"/>
      <c r="DA889" s="3415"/>
      <c r="DB889" s="3415"/>
      <c r="DC889" s="3415"/>
      <c r="DD889" s="3415"/>
      <c r="DE889" s="3416"/>
      <c r="DF889" s="3416"/>
      <c r="DG889" s="3907" t="s">
        <v>722</v>
      </c>
      <c r="DH889" s="3656"/>
      <c r="DI889" s="3908"/>
      <c r="DJ889" s="3908" t="str">
        <f>IF(T889="","",T889)</f>
        <v>Наименование системы теплоснабжения </v>
      </c>
      <c r="DK889" s="3908"/>
      <c r="DL889" s="3908"/>
    </row>
    <row s="26179" customFormat="1" customHeight="1" ht="21">
      <c r="A890" s="3896"/>
      <c r="B890" s="3896"/>
      <c r="C890" s="3896"/>
      <c r="D890" s="3896" t="s">
        <v>467</v>
      </c>
      <c r="E890" s="3897"/>
      <c r="F890" s="3897" t="s">
        <v>159</v>
      </c>
      <c r="G890" s="3897"/>
      <c r="H890" s="3898">
        <v>1</v>
      </c>
      <c r="I890" s="3896"/>
      <c r="J890" s="3896"/>
      <c r="K890" s="3896"/>
      <c r="L890" s="3899"/>
      <c r="M890" s="3900"/>
      <c r="N890" s="3900"/>
      <c r="O890" s="3900"/>
      <c r="P890" s="3901"/>
      <c r="Q890" s="3902"/>
      <c r="R890" s="3903"/>
      <c r="S890" s="3904" t="str">
        <f>INDEX(PT_DIFFERENTIATION_NUM_IST_TE,MATCH(D890,PT_DIFFERENTIATION_IST_TE_ID,0))</f>
        <v>3.15.1.1</v>
      </c>
      <c r="T890" s="3905" t="s">
        <v>723</v>
      </c>
      <c r="U890" s="3906"/>
      <c r="V890" s="3414"/>
      <c r="W890" s="3415"/>
      <c r="X890" s="3415"/>
      <c r="Y890" s="3415"/>
      <c r="Z890" s="3415"/>
      <c r="AA890" s="3415"/>
      <c r="AB890" s="3415"/>
      <c r="AC890" s="3416"/>
      <c r="AD890" s="3414" t="str">
        <f>INDEX(PT_DIFFERENTIATION_IST_TE,MATCH(D890,PT_DIFFERENTIATION_IST_TE_ID,0))</f>
        <v>без дифференциации</v>
      </c>
      <c r="AE890" s="3415"/>
      <c r="AF890" s="3415"/>
      <c r="AG890" s="3415"/>
      <c r="AH890" s="3415"/>
      <c r="AI890" s="3415"/>
      <c r="AJ890" s="3415"/>
      <c r="AK890" s="3415"/>
      <c r="AL890" s="3414"/>
      <c r="AM890" s="3415"/>
      <c r="AN890" s="3415"/>
      <c r="AO890" s="3415"/>
      <c r="AP890" s="3415"/>
      <c r="AQ890" s="3415"/>
      <c r="AR890" s="3415"/>
      <c r="AS890" s="3416"/>
      <c r="AT890" s="3414"/>
      <c r="AU890" s="3415"/>
      <c r="AV890" s="3415"/>
      <c r="AW890" s="3415"/>
      <c r="AX890" s="3415"/>
      <c r="AY890" s="3415"/>
      <c r="AZ890" s="3415"/>
      <c r="BA890" s="3416"/>
      <c r="BB890" s="3414"/>
      <c r="BC890" s="3415"/>
      <c r="BD890" s="3415"/>
      <c r="BE890" s="3415"/>
      <c r="BF890" s="3415"/>
      <c r="BG890" s="3415"/>
      <c r="BH890" s="3415"/>
      <c r="BI890" s="3416"/>
      <c r="BJ890" s="3414"/>
      <c r="BK890" s="3415"/>
      <c r="BL890" s="3415"/>
      <c r="BM890" s="3415"/>
      <c r="BN890" s="3415"/>
      <c r="BO890" s="3415"/>
      <c r="BP890" s="3415"/>
      <c r="BQ890" s="3416"/>
      <c r="BR890" s="3414"/>
      <c r="BS890" s="3415"/>
      <c r="BT890" s="3415"/>
      <c r="BU890" s="3415"/>
      <c r="BV890" s="3415"/>
      <c r="BW890" s="3415"/>
      <c r="BX890" s="3415"/>
      <c r="BY890" s="3416"/>
      <c r="BZ890" s="3414"/>
      <c r="CA890" s="3415"/>
      <c r="CB890" s="3415"/>
      <c r="CC890" s="3415"/>
      <c r="CD890" s="3415"/>
      <c r="CE890" s="3415"/>
      <c r="CF890" s="3415"/>
      <c r="CG890" s="3416"/>
      <c r="CH890" s="3414"/>
      <c r="CI890" s="3415"/>
      <c r="CJ890" s="3415"/>
      <c r="CK890" s="3415"/>
      <c r="CL890" s="3415"/>
      <c r="CM890" s="3415"/>
      <c r="CN890" s="3415"/>
      <c r="CO890" s="3416"/>
      <c r="CP890" s="3414"/>
      <c r="CQ890" s="3415"/>
      <c r="CR890" s="3415"/>
      <c r="CS890" s="3415"/>
      <c r="CT890" s="3415"/>
      <c r="CU890" s="3415"/>
      <c r="CV890" s="3415"/>
      <c r="CW890" s="3416"/>
      <c r="CX890" s="3414"/>
      <c r="CY890" s="3415"/>
      <c r="CZ890" s="3415"/>
      <c r="DA890" s="3415"/>
      <c r="DB890" s="3415"/>
      <c r="DC890" s="3415"/>
      <c r="DD890" s="3415"/>
      <c r="DE890" s="3416"/>
      <c r="DF890" s="3416"/>
      <c r="DG890" s="3907" t="s">
        <v>724</v>
      </c>
      <c r="DH890" s="3656"/>
      <c r="DI890" s="3908"/>
      <c r="DJ890" s="3908" t="str">
        <f>IF(T890="","",T890)</f>
        <v>Источник тепловой энергии  </v>
      </c>
      <c r="DK890" s="3908"/>
      <c r="DL890" s="3908"/>
    </row>
    <row s="26180" customFormat="1" customHeight="1" ht="47.25">
      <c r="A891" s="3896"/>
      <c r="B891" s="3896"/>
      <c r="C891" s="3896"/>
      <c r="D891" s="3896"/>
      <c r="E891" s="3897"/>
      <c r="F891" s="3897" t="s">
        <v>159</v>
      </c>
      <c r="G891" s="3897"/>
      <c r="H891" s="3897"/>
      <c r="I891" s="3910" t="str">
        <f>S890&amp;".1"</f>
        <v>3.15.1.1.1</v>
      </c>
      <c r="J891" s="3896"/>
      <c r="K891" s="3896"/>
      <c r="L891" s="3899" t="s">
        <v>725</v>
      </c>
      <c r="M891" s="3647"/>
      <c r="N891" s="3911"/>
      <c r="O891" s="3911"/>
      <c r="P891" s="3912">
        <v>1</v>
      </c>
      <c r="Q891" s="3912"/>
      <c r="R891" s="3913"/>
      <c r="S891" s="3904" t="str">
        <f>$I891</f>
        <v>3.15.1.1.1</v>
      </c>
      <c r="T891" s="3914" t="s">
        <v>726</v>
      </c>
      <c r="U891" s="3906"/>
      <c r="V891" s="3419"/>
      <c r="W891" s="3420"/>
      <c r="X891" s="3420"/>
      <c r="Y891" s="3420"/>
      <c r="Z891" s="3420"/>
      <c r="AA891" s="3420"/>
      <c r="AB891" s="3420"/>
      <c r="AC891" s="3421"/>
      <c r="AD891" s="3419" t="s">
        <v>768</v>
      </c>
      <c r="AE891" s="3420"/>
      <c r="AF891" s="3420"/>
      <c r="AG891" s="3420"/>
      <c r="AH891" s="3420"/>
      <c r="AI891" s="3420"/>
      <c r="AJ891" s="3420"/>
      <c r="AK891" s="3420"/>
      <c r="AL891" s="3419"/>
      <c r="AM891" s="3420"/>
      <c r="AN891" s="3420"/>
      <c r="AO891" s="3420"/>
      <c r="AP891" s="3420"/>
      <c r="AQ891" s="3420"/>
      <c r="AR891" s="3420"/>
      <c r="AS891" s="3421"/>
      <c r="AT891" s="3419"/>
      <c r="AU891" s="3420"/>
      <c r="AV891" s="3420"/>
      <c r="AW891" s="3420"/>
      <c r="AX891" s="3420"/>
      <c r="AY891" s="3420"/>
      <c r="AZ891" s="3420"/>
      <c r="BA891" s="3421"/>
      <c r="BB891" s="3419"/>
      <c r="BC891" s="3420"/>
      <c r="BD891" s="3420"/>
      <c r="BE891" s="3420"/>
      <c r="BF891" s="3420"/>
      <c r="BG891" s="3420"/>
      <c r="BH891" s="3420"/>
      <c r="BI891" s="3421"/>
      <c r="BJ891" s="3419"/>
      <c r="BK891" s="3420"/>
      <c r="BL891" s="3420"/>
      <c r="BM891" s="3420"/>
      <c r="BN891" s="3420"/>
      <c r="BO891" s="3420"/>
      <c r="BP891" s="3420"/>
      <c r="BQ891" s="3421"/>
      <c r="BR891" s="3419"/>
      <c r="BS891" s="3420"/>
      <c r="BT891" s="3420"/>
      <c r="BU891" s="3420"/>
      <c r="BV891" s="3420"/>
      <c r="BW891" s="3420"/>
      <c r="BX891" s="3420"/>
      <c r="BY891" s="3421"/>
      <c r="BZ891" s="3419"/>
      <c r="CA891" s="3420"/>
      <c r="CB891" s="3420"/>
      <c r="CC891" s="3420"/>
      <c r="CD891" s="3420"/>
      <c r="CE891" s="3420"/>
      <c r="CF891" s="3420"/>
      <c r="CG891" s="3421"/>
      <c r="CH891" s="3419"/>
      <c r="CI891" s="3420"/>
      <c r="CJ891" s="3420"/>
      <c r="CK891" s="3420"/>
      <c r="CL891" s="3420"/>
      <c r="CM891" s="3420"/>
      <c r="CN891" s="3420"/>
      <c r="CO891" s="3421"/>
      <c r="CP891" s="3419"/>
      <c r="CQ891" s="3420"/>
      <c r="CR891" s="3420"/>
      <c r="CS891" s="3420"/>
      <c r="CT891" s="3420"/>
      <c r="CU891" s="3420"/>
      <c r="CV891" s="3420"/>
      <c r="CW891" s="3421"/>
      <c r="CX891" s="3419"/>
      <c r="CY891" s="3420"/>
      <c r="CZ891" s="3420"/>
      <c r="DA891" s="3420"/>
      <c r="DB891" s="3420"/>
      <c r="DC891" s="3420"/>
      <c r="DD891" s="3420"/>
      <c r="DE891" s="3421"/>
      <c r="DF891" s="3421"/>
      <c r="DG891" s="3907" t="s">
        <v>727</v>
      </c>
      <c r="DH891" s="3656"/>
      <c r="DI891" s="3908"/>
      <c r="DJ891" s="3908" t="str">
        <f>IF(T891="","",T891)</f>
        <v>Схема подключения теплопотребляющей установки к коллектору источника тепловой энергии</v>
      </c>
      <c r="DK891" s="3908"/>
      <c r="DL891" s="3908"/>
    </row>
    <row s="26181" customFormat="1" customHeight="1" ht="21">
      <c r="A892" s="3896"/>
      <c r="B892" s="3896"/>
      <c r="C892" s="3896"/>
      <c r="D892" s="3896"/>
      <c r="E892" s="3897"/>
      <c r="F892" s="3897" t="s">
        <v>159</v>
      </c>
      <c r="G892" s="3897"/>
      <c r="H892" s="3897"/>
      <c r="I892" s="3916"/>
      <c r="J892" s="3910" t="str">
        <f>I891&amp;".1"</f>
        <v>3.15.1.1.1.1</v>
      </c>
      <c r="K892" s="3896"/>
      <c r="L892" s="3899" t="s">
        <v>728</v>
      </c>
      <c r="M892" s="3647"/>
      <c r="N892" s="3647"/>
      <c r="O892" s="3911"/>
      <c r="P892" s="3912"/>
      <c r="Q892" s="3912">
        <v>1</v>
      </c>
      <c r="R892" s="3917"/>
      <c r="S892" s="3904" t="str">
        <f>$J892</f>
        <v>3.15.1.1.1.1</v>
      </c>
      <c r="T892" s="3918" t="s">
        <v>729</v>
      </c>
      <c r="U892" s="3906"/>
      <c r="V892" s="3419"/>
      <c r="W892" s="3420"/>
      <c r="X892" s="3420"/>
      <c r="Y892" s="3420"/>
      <c r="Z892" s="3420"/>
      <c r="AA892" s="3420"/>
      <c r="AB892" s="3420"/>
      <c r="AC892" s="3421"/>
      <c r="AD892" s="3419" t="s">
        <v>769</v>
      </c>
      <c r="AE892" s="3420"/>
      <c r="AF892" s="3420"/>
      <c r="AG892" s="3420"/>
      <c r="AH892" s="3420"/>
      <c r="AI892" s="3420"/>
      <c r="AJ892" s="3420"/>
      <c r="AK892" s="3420"/>
      <c r="AL892" s="3419"/>
      <c r="AM892" s="3420"/>
      <c r="AN892" s="3420"/>
      <c r="AO892" s="3420"/>
      <c r="AP892" s="3420"/>
      <c r="AQ892" s="3420"/>
      <c r="AR892" s="3420"/>
      <c r="AS892" s="3421"/>
      <c r="AT892" s="3419"/>
      <c r="AU892" s="3420"/>
      <c r="AV892" s="3420"/>
      <c r="AW892" s="3420"/>
      <c r="AX892" s="3420"/>
      <c r="AY892" s="3420"/>
      <c r="AZ892" s="3420"/>
      <c r="BA892" s="3421"/>
      <c r="BB892" s="3419"/>
      <c r="BC892" s="3420"/>
      <c r="BD892" s="3420"/>
      <c r="BE892" s="3420"/>
      <c r="BF892" s="3420"/>
      <c r="BG892" s="3420"/>
      <c r="BH892" s="3420"/>
      <c r="BI892" s="3421"/>
      <c r="BJ892" s="3419"/>
      <c r="BK892" s="3420"/>
      <c r="BL892" s="3420"/>
      <c r="BM892" s="3420"/>
      <c r="BN892" s="3420"/>
      <c r="BO892" s="3420"/>
      <c r="BP892" s="3420"/>
      <c r="BQ892" s="3421"/>
      <c r="BR892" s="3419"/>
      <c r="BS892" s="3420"/>
      <c r="BT892" s="3420"/>
      <c r="BU892" s="3420"/>
      <c r="BV892" s="3420"/>
      <c r="BW892" s="3420"/>
      <c r="BX892" s="3420"/>
      <c r="BY892" s="3421"/>
      <c r="BZ892" s="3419"/>
      <c r="CA892" s="3420"/>
      <c r="CB892" s="3420"/>
      <c r="CC892" s="3420"/>
      <c r="CD892" s="3420"/>
      <c r="CE892" s="3420"/>
      <c r="CF892" s="3420"/>
      <c r="CG892" s="3421"/>
      <c r="CH892" s="3419"/>
      <c r="CI892" s="3420"/>
      <c r="CJ892" s="3420"/>
      <c r="CK892" s="3420"/>
      <c r="CL892" s="3420"/>
      <c r="CM892" s="3420"/>
      <c r="CN892" s="3420"/>
      <c r="CO892" s="3421"/>
      <c r="CP892" s="3419"/>
      <c r="CQ892" s="3420"/>
      <c r="CR892" s="3420"/>
      <c r="CS892" s="3420"/>
      <c r="CT892" s="3420"/>
      <c r="CU892" s="3420"/>
      <c r="CV892" s="3420"/>
      <c r="CW892" s="3421"/>
      <c r="CX892" s="3419"/>
      <c r="CY892" s="3420"/>
      <c r="CZ892" s="3420"/>
      <c r="DA892" s="3420"/>
      <c r="DB892" s="3420"/>
      <c r="DC892" s="3420"/>
      <c r="DD892" s="3420"/>
      <c r="DE892" s="3421"/>
      <c r="DF892" s="3421"/>
      <c r="DG892" s="3907" t="s">
        <v>730</v>
      </c>
      <c r="DH892" s="3656"/>
      <c r="DI892" s="3908"/>
      <c r="DJ892" s="3908" t="str">
        <f>IF(T892="","",T892)</f>
        <v>Группа потребителей</v>
      </c>
      <c r="DK892" s="3908"/>
      <c r="DL892" s="3908"/>
    </row>
    <row s="26182" customFormat="1" customHeight="1" ht="21">
      <c r="A893" s="3896"/>
      <c r="B893" s="3896"/>
      <c r="C893" s="3896"/>
      <c r="D893" s="3896"/>
      <c r="E893" s="3897"/>
      <c r="F893" s="3897" t="s">
        <v>159</v>
      </c>
      <c r="G893" s="3897"/>
      <c r="H893" s="3897"/>
      <c r="I893" s="3916"/>
      <c r="J893" s="3916"/>
      <c r="K893" s="3910" t="str">
        <f>J892&amp;".1"</f>
        <v>3.15.1.1.1.1.1</v>
      </c>
      <c r="L893" s="3899" t="s">
        <v>731</v>
      </c>
      <c r="M893" s="3647"/>
      <c r="N893" s="3647"/>
      <c r="O893" s="3647"/>
      <c r="P893" s="3912"/>
      <c r="Q893" s="3912"/>
      <c r="R893" s="3917">
        <v>1</v>
      </c>
      <c r="S893" s="3904" t="str">
        <f>$K893</f>
        <v>3.15.1.1.1.1.1</v>
      </c>
      <c r="T893" s="3920" t="s">
        <v>770</v>
      </c>
      <c r="U893" s="3906"/>
      <c r="V893" s="3422"/>
      <c r="W893" s="3423"/>
      <c r="X893" s="3422"/>
      <c r="Y893" s="3424"/>
      <c r="Z893" s="3425"/>
      <c r="AA893" s="2871" t="s">
        <v>61</v>
      </c>
      <c r="AB893" s="3425"/>
      <c r="AC893" s="2871" t="s">
        <v>61</v>
      </c>
      <c r="AD893" s="3422">
        <v>3592.67</v>
      </c>
      <c r="AE893" s="3423"/>
      <c r="AF893" s="3422"/>
      <c r="AG893" s="3424"/>
      <c r="AH893" s="3425">
        <v>45292</v>
      </c>
      <c r="AI893" s="2871" t="s">
        <v>61</v>
      </c>
      <c r="AJ893" s="3425">
        <v>45473</v>
      </c>
      <c r="AK893" s="2871" t="s">
        <v>61</v>
      </c>
      <c r="AL893" s="3422">
        <v>7546.29</v>
      </c>
      <c r="AM893" s="3423"/>
      <c r="AN893" s="3422"/>
      <c r="AO893" s="3424"/>
      <c r="AP893" s="3425">
        <v>45474</v>
      </c>
      <c r="AQ893" s="2871" t="s">
        <v>61</v>
      </c>
      <c r="AR893" s="3425">
        <v>45657</v>
      </c>
      <c r="AS893" s="2871" t="s">
        <v>61</v>
      </c>
      <c r="AT893" s="3422">
        <v>5407.73</v>
      </c>
      <c r="AU893" s="3423"/>
      <c r="AV893" s="3422"/>
      <c r="AW893" s="3424"/>
      <c r="AX893" s="3425">
        <v>45658</v>
      </c>
      <c r="AY893" s="2871" t="s">
        <v>61</v>
      </c>
      <c r="AZ893" s="3425">
        <v>45838</v>
      </c>
      <c r="BA893" s="2871" t="s">
        <v>61</v>
      </c>
      <c r="BB893" s="3422">
        <v>5407.73</v>
      </c>
      <c r="BC893" s="3423"/>
      <c r="BD893" s="3422"/>
      <c r="BE893" s="3424"/>
      <c r="BF893" s="3425">
        <v>45839</v>
      </c>
      <c r="BG893" s="2871" t="s">
        <v>61</v>
      </c>
      <c r="BH893" s="3425">
        <v>46022</v>
      </c>
      <c r="BI893" s="2871" t="s">
        <v>61</v>
      </c>
      <c r="BJ893" s="3422">
        <v>5407.73</v>
      </c>
      <c r="BK893" s="3423"/>
      <c r="BL893" s="3422"/>
      <c r="BM893" s="3424"/>
      <c r="BN893" s="3425">
        <v>46023</v>
      </c>
      <c r="BO893" s="2871" t="s">
        <v>61</v>
      </c>
      <c r="BP893" s="3425">
        <v>46203</v>
      </c>
      <c r="BQ893" s="2871" t="s">
        <v>61</v>
      </c>
      <c r="BR893" s="3422">
        <v>5676.1</v>
      </c>
      <c r="BS893" s="3423"/>
      <c r="BT893" s="3422"/>
      <c r="BU893" s="3424"/>
      <c r="BV893" s="3425">
        <v>46204</v>
      </c>
      <c r="BW893" s="2871" t="s">
        <v>61</v>
      </c>
      <c r="BX893" s="3425">
        <v>46387</v>
      </c>
      <c r="BY893" s="2871" t="s">
        <v>61</v>
      </c>
      <c r="BZ893" s="3422">
        <v>5674.41</v>
      </c>
      <c r="CA893" s="3423"/>
      <c r="CB893" s="3422"/>
      <c r="CC893" s="3424"/>
      <c r="CD893" s="3425">
        <v>46388</v>
      </c>
      <c r="CE893" s="2871" t="s">
        <v>61</v>
      </c>
      <c r="CF893" s="3425">
        <v>46568</v>
      </c>
      <c r="CG893" s="2871" t="s">
        <v>61</v>
      </c>
      <c r="CH893" s="3422">
        <v>5674.41</v>
      </c>
      <c r="CI893" s="3423"/>
      <c r="CJ893" s="3422"/>
      <c r="CK893" s="3424"/>
      <c r="CL893" s="3425">
        <v>46569</v>
      </c>
      <c r="CM893" s="2871" t="s">
        <v>61</v>
      </c>
      <c r="CN893" s="3425">
        <v>46752</v>
      </c>
      <c r="CO893" s="2871" t="s">
        <v>61</v>
      </c>
      <c r="CP893" s="3422">
        <v>5674.41</v>
      </c>
      <c r="CQ893" s="3423"/>
      <c r="CR893" s="3422"/>
      <c r="CS893" s="3424"/>
      <c r="CT893" s="3425">
        <v>46753</v>
      </c>
      <c r="CU893" s="2871" t="s">
        <v>61</v>
      </c>
      <c r="CV893" s="3425">
        <v>46934</v>
      </c>
      <c r="CW893" s="2871" t="s">
        <v>61</v>
      </c>
      <c r="CX893" s="3422">
        <v>5983.26</v>
      </c>
      <c r="CY893" s="3423"/>
      <c r="CZ893" s="3422"/>
      <c r="DA893" s="3424"/>
      <c r="DB893" s="3425">
        <v>46935</v>
      </c>
      <c r="DC893" s="2871" t="s">
        <v>61</v>
      </c>
      <c r="DD893" s="3425">
        <v>47118</v>
      </c>
      <c r="DE893" s="2871" t="s">
        <v>61</v>
      </c>
      <c r="DF893" s="3423"/>
      <c r="DG893" s="3921" t="s">
        <v>732</v>
      </c>
      <c r="DH893" s="3656">
        <f>STRCHECKDATE(V894:DF894)</f>
      </c>
      <c r="DI893" s="3908"/>
      <c r="DJ893" s="3908" t="str">
        <f>IF(T893="","",T893)</f>
        <v>вода</v>
      </c>
      <c r="DK893" s="3908"/>
      <c r="DL893" s="3908"/>
    </row>
    <row s="26183" customFormat="1" customHeight="1" ht="0.75">
      <c r="A894" s="3896"/>
      <c r="B894" s="3896"/>
      <c r="C894" s="3896"/>
      <c r="D894" s="3896"/>
      <c r="E894" s="3897"/>
      <c r="F894" s="3897" t="s">
        <v>159</v>
      </c>
      <c r="G894" s="3897"/>
      <c r="H894" s="3897"/>
      <c r="I894" s="3916"/>
      <c r="J894" s="3916"/>
      <c r="K894" s="3910"/>
      <c r="L894" s="3899"/>
      <c r="M894" s="3647"/>
      <c r="N894" s="3647"/>
      <c r="O894" s="3647"/>
      <c r="P894" s="3912"/>
      <c r="Q894" s="3912"/>
      <c r="R894" s="3917"/>
      <c r="S894" s="3923"/>
      <c r="T894" s="3906"/>
      <c r="U894" s="3906"/>
      <c r="V894" s="3423"/>
      <c r="W894" s="3423"/>
      <c r="X894" s="3423"/>
      <c r="Y894" s="3427" t="str">
        <f>Z893&amp;"-"&amp;AB893</f>
        <v>-</v>
      </c>
      <c r="Z894" s="3428"/>
      <c r="AA894" s="2871"/>
      <c r="AB894" s="3428"/>
      <c r="AC894" s="2871"/>
      <c r="AD894" s="3423"/>
      <c r="AE894" s="3423"/>
      <c r="AF894" s="3423"/>
      <c r="AG894" s="3427" t="str">
        <f>AH893&amp;"-"&amp;AJ893</f>
        <v>45292-45473</v>
      </c>
      <c r="AH894" s="3428"/>
      <c r="AI894" s="2871"/>
      <c r="AJ894" s="3428"/>
      <c r="AK894" s="2871"/>
      <c r="AL894" s="3423"/>
      <c r="AM894" s="3423"/>
      <c r="AN894" s="3423"/>
      <c r="AO894" s="3427" t="str">
        <f>AP893&amp;"-"&amp;AR893</f>
        <v>45474-45657</v>
      </c>
      <c r="AP894" s="3428"/>
      <c r="AQ894" s="2871"/>
      <c r="AR894" s="3428"/>
      <c r="AS894" s="2871"/>
      <c r="AT894" s="3423"/>
      <c r="AU894" s="3423"/>
      <c r="AV894" s="3423"/>
      <c r="AW894" s="3427" t="str">
        <f>AX893&amp;"-"&amp;AZ893</f>
        <v>45658-45838</v>
      </c>
      <c r="AX894" s="3428"/>
      <c r="AY894" s="2871"/>
      <c r="AZ894" s="3428"/>
      <c r="BA894" s="2871"/>
      <c r="BB894" s="3423"/>
      <c r="BC894" s="3423"/>
      <c r="BD894" s="3423"/>
      <c r="BE894" s="3427" t="str">
        <f>BF893&amp;"-"&amp;BH893</f>
        <v>45839-46022</v>
      </c>
      <c r="BF894" s="3428"/>
      <c r="BG894" s="2871"/>
      <c r="BH894" s="3428"/>
      <c r="BI894" s="2871"/>
      <c r="BJ894" s="3423"/>
      <c r="BK894" s="3423"/>
      <c r="BL894" s="3423"/>
      <c r="BM894" s="3427" t="str">
        <f>BN893&amp;"-"&amp;BP893</f>
        <v>46023-46203</v>
      </c>
      <c r="BN894" s="3428"/>
      <c r="BO894" s="2871"/>
      <c r="BP894" s="3428"/>
      <c r="BQ894" s="2871"/>
      <c r="BR894" s="3423"/>
      <c r="BS894" s="3423"/>
      <c r="BT894" s="3423"/>
      <c r="BU894" s="3427" t="str">
        <f>BV893&amp;"-"&amp;BX893</f>
        <v>46204-46387</v>
      </c>
      <c r="BV894" s="3428"/>
      <c r="BW894" s="2871"/>
      <c r="BX894" s="3428"/>
      <c r="BY894" s="2871"/>
      <c r="BZ894" s="3423"/>
      <c r="CA894" s="3423"/>
      <c r="CB894" s="3423"/>
      <c r="CC894" s="3427" t="str">
        <f>CD893&amp;"-"&amp;CF893</f>
        <v>46388-46568</v>
      </c>
      <c r="CD894" s="3428"/>
      <c r="CE894" s="2871"/>
      <c r="CF894" s="3428"/>
      <c r="CG894" s="2871"/>
      <c r="CH894" s="3423"/>
      <c r="CI894" s="3423"/>
      <c r="CJ894" s="3423"/>
      <c r="CK894" s="3427" t="str">
        <f>CL893&amp;"-"&amp;CN893</f>
        <v>46569-46752</v>
      </c>
      <c r="CL894" s="3428"/>
      <c r="CM894" s="2871"/>
      <c r="CN894" s="3428"/>
      <c r="CO894" s="2871"/>
      <c r="CP894" s="3423"/>
      <c r="CQ894" s="3423"/>
      <c r="CR894" s="3423"/>
      <c r="CS894" s="3427" t="str">
        <f>CT893&amp;"-"&amp;CV893</f>
        <v>46753-46934</v>
      </c>
      <c r="CT894" s="3428"/>
      <c r="CU894" s="2871"/>
      <c r="CV894" s="3428"/>
      <c r="CW894" s="2871"/>
      <c r="CX894" s="3423"/>
      <c r="CY894" s="3423"/>
      <c r="CZ894" s="3423"/>
      <c r="DA894" s="3427" t="str">
        <f>DB893&amp;"-"&amp;DD893</f>
        <v>46935-47118</v>
      </c>
      <c r="DB894" s="3428"/>
      <c r="DC894" s="2871"/>
      <c r="DD894" s="3428"/>
      <c r="DE894" s="2871"/>
      <c r="DF894" s="3423"/>
      <c r="DG894" s="3924"/>
      <c r="DH894" s="3656"/>
      <c r="DI894" s="3908"/>
      <c r="DJ894" s="3908" t="str">
        <f>IF(T894="","",T894)</f>
        <v/>
      </c>
      <c r="DK894" s="3908"/>
      <c r="DL894" s="3908"/>
    </row>
    <row s="26184" customFormat="1" customHeight="1" ht="15">
      <c r="A895" s="3896"/>
      <c r="B895" s="3896"/>
      <c r="C895" s="3896"/>
      <c r="D895" s="3896"/>
      <c r="E895" s="3897"/>
      <c r="F895" s="3897" t="s">
        <v>159</v>
      </c>
      <c r="G895" s="3897"/>
      <c r="H895" s="3897"/>
      <c r="I895" s="3916"/>
      <c r="J895" s="3910"/>
      <c r="K895" s="3896"/>
      <c r="L895" s="3899"/>
      <c r="M895" s="3647"/>
      <c r="N895" s="3647"/>
      <c r="O895" s="3911"/>
      <c r="P895" s="3912"/>
      <c r="Q895" s="3912"/>
      <c r="R895" s="3913"/>
      <c r="S895" s="26185"/>
      <c r="T895" s="26186" t="s">
        <v>733</v>
      </c>
      <c r="U895" s="26187"/>
      <c r="V895" s="26188"/>
      <c r="W895" s="26189"/>
      <c r="X895" s="26190"/>
      <c r="Y895" s="26191"/>
      <c r="Z895" s="26192"/>
      <c r="AA895" s="26193"/>
      <c r="AB895" s="26194"/>
      <c r="AC895" s="26195"/>
      <c r="AD895" s="26196"/>
      <c r="AE895" s="26197"/>
      <c r="AF895" s="26198"/>
      <c r="AG895" s="26199"/>
      <c r="AH895" s="26200"/>
      <c r="AI895" s="26201"/>
      <c r="AJ895" s="26202"/>
      <c r="AK895" s="26203"/>
      <c r="AL895" s="26204"/>
      <c r="AM895" s="26205"/>
      <c r="AN895" s="26206"/>
      <c r="AO895" s="26207"/>
      <c r="AP895" s="26208"/>
      <c r="AQ895" s="26209"/>
      <c r="AR895" s="26210"/>
      <c r="AS895" s="26211"/>
      <c r="AT895" s="26212"/>
      <c r="AU895" s="26213"/>
      <c r="AV895" s="26214"/>
      <c r="AW895" s="26215"/>
      <c r="AX895" s="26216"/>
      <c r="AY895" s="26217"/>
      <c r="AZ895" s="26218"/>
      <c r="BA895" s="26219"/>
      <c r="BB895" s="26220"/>
      <c r="BC895" s="26221"/>
      <c r="BD895" s="26222"/>
      <c r="BE895" s="26223"/>
      <c r="BF895" s="26224"/>
      <c r="BG895" s="26225"/>
      <c r="BH895" s="26226"/>
      <c r="BI895" s="26227"/>
      <c r="BJ895" s="26228"/>
      <c r="BK895" s="26229"/>
      <c r="BL895" s="26230"/>
      <c r="BM895" s="26231"/>
      <c r="BN895" s="26232"/>
      <c r="BO895" s="26233"/>
      <c r="BP895" s="26234"/>
      <c r="BQ895" s="26235"/>
      <c r="BR895" s="26236"/>
      <c r="BS895" s="26237"/>
      <c r="BT895" s="26238"/>
      <c r="BU895" s="26239"/>
      <c r="BV895" s="26240"/>
      <c r="BW895" s="26241"/>
      <c r="BX895" s="26242"/>
      <c r="BY895" s="26243"/>
      <c r="BZ895" s="26244"/>
      <c r="CA895" s="26245"/>
      <c r="CB895" s="26246"/>
      <c r="CC895" s="26247"/>
      <c r="CD895" s="26248"/>
      <c r="CE895" s="26249"/>
      <c r="CF895" s="26250"/>
      <c r="CG895" s="26251"/>
      <c r="CH895" s="26252"/>
      <c r="CI895" s="26253"/>
      <c r="CJ895" s="26254"/>
      <c r="CK895" s="26255"/>
      <c r="CL895" s="26256"/>
      <c r="CM895" s="26257"/>
      <c r="CN895" s="26258"/>
      <c r="CO895" s="26259"/>
      <c r="CP895" s="26260"/>
      <c r="CQ895" s="26261"/>
      <c r="CR895" s="26262"/>
      <c r="CS895" s="26263"/>
      <c r="CT895" s="26264"/>
      <c r="CU895" s="26265"/>
      <c r="CV895" s="26266"/>
      <c r="CW895" s="26267"/>
      <c r="CX895" s="26268"/>
      <c r="CY895" s="26269"/>
      <c r="CZ895" s="26270"/>
      <c r="DA895" s="26271"/>
      <c r="DB895" s="26272"/>
      <c r="DC895" s="26273"/>
      <c r="DD895" s="26274"/>
      <c r="DE895" s="26275"/>
      <c r="DF895" s="26276"/>
      <c r="DG895" s="4018"/>
      <c r="DH895" s="3656"/>
      <c r="DI895" s="3908"/>
      <c r="DJ895" s="3908" t="str">
        <f>IF(T895="","",T895)</f>
        <v>Добавить вид теплоносителя (параметры теплоносителя)</v>
      </c>
      <c r="DK895" s="3908"/>
      <c r="DL895" s="3908"/>
    </row>
    <row s="26277" customFormat="1" customHeight="1" ht="15">
      <c r="A896" s="3896"/>
      <c r="B896" s="3896"/>
      <c r="C896" s="3896"/>
      <c r="D896" s="3896"/>
      <c r="E896" s="3897"/>
      <c r="F896" s="3897" t="s">
        <v>159</v>
      </c>
      <c r="G896" s="3897"/>
      <c r="H896" s="3897"/>
      <c r="I896" s="3910"/>
      <c r="J896" s="3896"/>
      <c r="K896" s="3896"/>
      <c r="L896" s="3899"/>
      <c r="M896" s="3647"/>
      <c r="N896" s="3911"/>
      <c r="O896" s="3911"/>
      <c r="P896" s="3912"/>
      <c r="Q896" s="3912"/>
      <c r="R896" s="3913"/>
      <c r="S896" s="26278"/>
      <c r="T896" s="26279" t="s">
        <v>734</v>
      </c>
      <c r="U896" s="26280"/>
      <c r="V896" s="26281"/>
      <c r="W896" s="26282"/>
      <c r="X896" s="26283"/>
      <c r="Y896" s="26284"/>
      <c r="Z896" s="26285"/>
      <c r="AA896" s="26286"/>
      <c r="AB896" s="26287"/>
      <c r="AC896" s="26288"/>
      <c r="AD896" s="26289"/>
      <c r="AE896" s="26290"/>
      <c r="AF896" s="26291"/>
      <c r="AG896" s="26292"/>
      <c r="AH896" s="26293"/>
      <c r="AI896" s="26294"/>
      <c r="AJ896" s="26295"/>
      <c r="AK896" s="26296"/>
      <c r="AL896" s="26297"/>
      <c r="AM896" s="26298"/>
      <c r="AN896" s="26299"/>
      <c r="AO896" s="26300"/>
      <c r="AP896" s="26301"/>
      <c r="AQ896" s="26302"/>
      <c r="AR896" s="26303"/>
      <c r="AS896" s="26304"/>
      <c r="AT896" s="26305"/>
      <c r="AU896" s="26306"/>
      <c r="AV896" s="26307"/>
      <c r="AW896" s="26308"/>
      <c r="AX896" s="26309"/>
      <c r="AY896" s="26310"/>
      <c r="AZ896" s="26311"/>
      <c r="BA896" s="26312"/>
      <c r="BB896" s="26313"/>
      <c r="BC896" s="26314"/>
      <c r="BD896" s="26315"/>
      <c r="BE896" s="26316"/>
      <c r="BF896" s="26317"/>
      <c r="BG896" s="26318"/>
      <c r="BH896" s="26319"/>
      <c r="BI896" s="26320"/>
      <c r="BJ896" s="26321"/>
      <c r="BK896" s="26322"/>
      <c r="BL896" s="26323"/>
      <c r="BM896" s="26324"/>
      <c r="BN896" s="26325"/>
      <c r="BO896" s="26326"/>
      <c r="BP896" s="26327"/>
      <c r="BQ896" s="26328"/>
      <c r="BR896" s="26329"/>
      <c r="BS896" s="26330"/>
      <c r="BT896" s="26331"/>
      <c r="BU896" s="26332"/>
      <c r="BV896" s="26333"/>
      <c r="BW896" s="26334"/>
      <c r="BX896" s="26335"/>
      <c r="BY896" s="26336"/>
      <c r="BZ896" s="26337"/>
      <c r="CA896" s="26338"/>
      <c r="CB896" s="26339"/>
      <c r="CC896" s="26340"/>
      <c r="CD896" s="26341"/>
      <c r="CE896" s="26342"/>
      <c r="CF896" s="26343"/>
      <c r="CG896" s="26344"/>
      <c r="CH896" s="26345"/>
      <c r="CI896" s="26346"/>
      <c r="CJ896" s="26347"/>
      <c r="CK896" s="26348"/>
      <c r="CL896" s="26349"/>
      <c r="CM896" s="26350"/>
      <c r="CN896" s="26351"/>
      <c r="CO896" s="26352"/>
      <c r="CP896" s="26353"/>
      <c r="CQ896" s="26354"/>
      <c r="CR896" s="26355"/>
      <c r="CS896" s="26356"/>
      <c r="CT896" s="26357"/>
      <c r="CU896" s="26358"/>
      <c r="CV896" s="26359"/>
      <c r="CW896" s="26360"/>
      <c r="CX896" s="26361"/>
      <c r="CY896" s="26362"/>
      <c r="CZ896" s="26363"/>
      <c r="DA896" s="26364"/>
      <c r="DB896" s="26365"/>
      <c r="DC896" s="26366"/>
      <c r="DD896" s="26367"/>
      <c r="DE896" s="26368"/>
      <c r="DF896" s="26369"/>
      <c r="DG896" s="26370"/>
      <c r="DH896" s="3656"/>
      <c r="DI896" s="3908"/>
      <c r="DJ896" s="3908" t="str">
        <f>IF(T896="","",T896)</f>
        <v>Добавить группу потребителей</v>
      </c>
      <c r="DK896" s="3908"/>
      <c r="DL896" s="3908"/>
    </row>
    <row s="26371" customFormat="1" customHeight="1" ht="14.25">
      <c r="A897" s="3896"/>
      <c r="B897" s="3896"/>
      <c r="C897" s="3896"/>
      <c r="D897" s="3896"/>
      <c r="E897" s="3897"/>
      <c r="F897" s="3897" t="s">
        <v>159</v>
      </c>
      <c r="G897" s="3897"/>
      <c r="H897" s="3898"/>
      <c r="I897" s="3896"/>
      <c r="J897" s="3896"/>
      <c r="K897" s="3896"/>
      <c r="L897" s="3899"/>
      <c r="M897" s="3900"/>
      <c r="N897" s="3900"/>
      <c r="O897" s="3647"/>
      <c r="P897" s="4114"/>
      <c r="Q897" s="4115"/>
      <c r="R897" s="4116"/>
      <c r="S897" s="26372"/>
      <c r="T897" s="26373" t="s">
        <v>735</v>
      </c>
      <c r="U897" s="26374"/>
      <c r="V897" s="26375"/>
      <c r="W897" s="26376"/>
      <c r="X897" s="26377"/>
      <c r="Y897" s="26378"/>
      <c r="Z897" s="26379"/>
      <c r="AA897" s="26380"/>
      <c r="AB897" s="26381"/>
      <c r="AC897" s="26382"/>
      <c r="AD897" s="26383"/>
      <c r="AE897" s="26384"/>
      <c r="AF897" s="26385"/>
      <c r="AG897" s="26386"/>
      <c r="AH897" s="26387"/>
      <c r="AI897" s="26388"/>
      <c r="AJ897" s="26389"/>
      <c r="AK897" s="26390"/>
      <c r="AL897" s="26391"/>
      <c r="AM897" s="26392"/>
      <c r="AN897" s="26393"/>
      <c r="AO897" s="26394"/>
      <c r="AP897" s="26395"/>
      <c r="AQ897" s="26396"/>
      <c r="AR897" s="26397"/>
      <c r="AS897" s="26398"/>
      <c r="AT897" s="26399"/>
      <c r="AU897" s="26400"/>
      <c r="AV897" s="26401"/>
      <c r="AW897" s="26402"/>
      <c r="AX897" s="26403"/>
      <c r="AY897" s="26404"/>
      <c r="AZ897" s="26405"/>
      <c r="BA897" s="26406"/>
      <c r="BB897" s="26407"/>
      <c r="BC897" s="26408"/>
      <c r="BD897" s="26409"/>
      <c r="BE897" s="26410"/>
      <c r="BF897" s="26411"/>
      <c r="BG897" s="26412"/>
      <c r="BH897" s="26413"/>
      <c r="BI897" s="26414"/>
      <c r="BJ897" s="26415"/>
      <c r="BK897" s="26416"/>
      <c r="BL897" s="26417"/>
      <c r="BM897" s="26418"/>
      <c r="BN897" s="26419"/>
      <c r="BO897" s="26420"/>
      <c r="BP897" s="26421"/>
      <c r="BQ897" s="26422"/>
      <c r="BR897" s="26423"/>
      <c r="BS897" s="26424"/>
      <c r="BT897" s="26425"/>
      <c r="BU897" s="26426"/>
      <c r="BV897" s="26427"/>
      <c r="BW897" s="26428"/>
      <c r="BX897" s="26429"/>
      <c r="BY897" s="26430"/>
      <c r="BZ897" s="26431"/>
      <c r="CA897" s="26432"/>
      <c r="CB897" s="26433"/>
      <c r="CC897" s="26434"/>
      <c r="CD897" s="26435"/>
      <c r="CE897" s="26436"/>
      <c r="CF897" s="26437"/>
      <c r="CG897" s="26438"/>
      <c r="CH897" s="26439"/>
      <c r="CI897" s="26440"/>
      <c r="CJ897" s="26441"/>
      <c r="CK897" s="26442"/>
      <c r="CL897" s="26443"/>
      <c r="CM897" s="26444"/>
      <c r="CN897" s="26445"/>
      <c r="CO897" s="26446"/>
      <c r="CP897" s="26447"/>
      <c r="CQ897" s="26448"/>
      <c r="CR897" s="26449"/>
      <c r="CS897" s="26450"/>
      <c r="CT897" s="26451"/>
      <c r="CU897" s="26452"/>
      <c r="CV897" s="26453"/>
      <c r="CW897" s="26454"/>
      <c r="CX897" s="26455"/>
      <c r="CY897" s="26456"/>
      <c r="CZ897" s="26457"/>
      <c r="DA897" s="26458"/>
      <c r="DB897" s="26459"/>
      <c r="DC897" s="26460"/>
      <c r="DD897" s="26461"/>
      <c r="DE897" s="26462"/>
      <c r="DF897" s="26463"/>
      <c r="DG897" s="26464"/>
      <c r="DH897" s="3656"/>
      <c r="DI897" s="3908"/>
      <c r="DJ897" s="3908" t="str">
        <f>IF(T897="","",T897)</f>
        <v>Добавить схему подключения</v>
      </c>
      <c r="DK897" s="3908"/>
      <c r="DL897" s="3908"/>
    </row>
    <row s="26465" customFormat="1" customHeight="1" ht="0.75">
      <c r="A898" s="4502"/>
      <c r="B898" s="4502"/>
      <c r="C898" s="4502"/>
      <c r="D898" s="4502"/>
      <c r="E898" s="3897"/>
      <c r="F898" s="3897" t="s">
        <v>159</v>
      </c>
      <c r="G898" s="3898"/>
      <c r="H898" s="4502"/>
      <c r="I898" s="4502"/>
      <c r="J898" s="4502"/>
      <c r="K898" s="4502"/>
      <c r="L898" s="4503"/>
      <c r="M898" s="4504"/>
      <c r="N898" s="4504"/>
      <c r="O898" s="3656"/>
      <c r="P898" s="4505"/>
      <c r="Q898" s="4506"/>
      <c r="R898" s="4505"/>
      <c r="S898" s="4507"/>
      <c r="T898" s="4508" t="s">
        <v>250</v>
      </c>
      <c r="U898" s="3645"/>
      <c r="V898" s="3645"/>
      <c r="W898" s="3645"/>
      <c r="X898" s="3645"/>
      <c r="Y898" s="3645"/>
      <c r="Z898" s="3645"/>
      <c r="AA898" s="3645"/>
      <c r="AB898" s="3645"/>
      <c r="AC898" s="3645"/>
      <c r="AD898" s="3645"/>
      <c r="AE898" s="3645"/>
      <c r="AF898" s="3645"/>
      <c r="AG898" s="3645"/>
      <c r="AH898" s="3645"/>
      <c r="AI898" s="3645"/>
      <c r="AJ898" s="3645"/>
      <c r="AK898" s="3645"/>
      <c r="AL898" s="3645"/>
      <c r="AM898" s="3645"/>
      <c r="AN898" s="3645"/>
      <c r="AO898" s="3645"/>
      <c r="AP898" s="3645"/>
      <c r="AQ898" s="3645"/>
      <c r="AR898" s="3645"/>
      <c r="AS898" s="3645"/>
      <c r="AT898" s="3645"/>
      <c r="AU898" s="3645"/>
      <c r="AV898" s="3645"/>
      <c r="AW898" s="3645"/>
      <c r="AX898" s="3645"/>
      <c r="AY898" s="3645"/>
      <c r="AZ898" s="3645"/>
      <c r="BA898" s="3645"/>
      <c r="BB898" s="3645"/>
      <c r="BC898" s="3645"/>
      <c r="BD898" s="3645"/>
      <c r="BE898" s="3645"/>
      <c r="BF898" s="3645"/>
      <c r="BG898" s="3645"/>
      <c r="BH898" s="3645"/>
      <c r="BI898" s="3645"/>
      <c r="BJ898" s="3645"/>
      <c r="BK898" s="3645"/>
      <c r="BL898" s="3645"/>
      <c r="BM898" s="3645"/>
      <c r="BN898" s="3645"/>
      <c r="BO898" s="3645"/>
      <c r="BP898" s="3645"/>
      <c r="BQ898" s="3645"/>
      <c r="BR898" s="3645"/>
      <c r="BS898" s="3645"/>
      <c r="BT898" s="3645"/>
      <c r="BU898" s="3645"/>
      <c r="BV898" s="3645"/>
      <c r="BW898" s="3645"/>
      <c r="BX898" s="3645"/>
      <c r="BY898" s="3645"/>
      <c r="BZ898" s="3645"/>
      <c r="CA898" s="3645"/>
      <c r="CB898" s="3645"/>
      <c r="CC898" s="3645"/>
      <c r="CD898" s="3645"/>
      <c r="CE898" s="3645"/>
      <c r="CF898" s="3645"/>
      <c r="CG898" s="3645"/>
      <c r="CH898" s="3645"/>
      <c r="CI898" s="3645"/>
      <c r="CJ898" s="3645"/>
      <c r="CK898" s="3645"/>
      <c r="CL898" s="3645"/>
      <c r="CM898" s="3645"/>
      <c r="CN898" s="3645"/>
      <c r="CO898" s="3645"/>
      <c r="CP898" s="3645"/>
      <c r="CQ898" s="3645"/>
      <c r="CR898" s="3645"/>
      <c r="CS898" s="3645"/>
      <c r="CT898" s="3645"/>
      <c r="CU898" s="3645"/>
      <c r="CV898" s="3645"/>
      <c r="CW898" s="3645"/>
      <c r="CX898" s="3645"/>
      <c r="CY898" s="3645"/>
      <c r="CZ898" s="3645"/>
      <c r="DA898" s="3645"/>
      <c r="DB898" s="3645"/>
      <c r="DC898" s="3645"/>
      <c r="DD898" s="3645"/>
      <c r="DE898" s="3645"/>
      <c r="DF898" s="3645"/>
      <c r="DG898" s="3645"/>
      <c r="DH898" s="3656"/>
      <c r="DI898" s="3908"/>
      <c r="DJ898" s="3908" t="str">
        <f>IF(T898="","",T898)</f>
        <v>Добавить источник для дифференциации</v>
      </c>
      <c r="DK898" s="3908"/>
      <c r="DL898" s="3908"/>
    </row>
    <row s="26466" customFormat="1" customHeight="1" ht="0.75">
      <c r="A899" s="4502"/>
      <c r="B899" s="4502"/>
      <c r="C899" s="4502"/>
      <c r="D899" s="4502"/>
      <c r="E899" s="3897"/>
      <c r="F899" s="3898" t="s">
        <v>159</v>
      </c>
      <c r="G899" s="4502"/>
      <c r="H899" s="4502"/>
      <c r="I899" s="4502"/>
      <c r="J899" s="4502"/>
      <c r="K899" s="4502"/>
      <c r="L899" s="4503"/>
      <c r="M899" s="4510"/>
      <c r="N899" s="4510"/>
      <c r="O899" s="3656"/>
      <c r="P899" s="4505"/>
      <c r="Q899" s="4506"/>
      <c r="R899" s="4505"/>
      <c r="S899" s="4511"/>
      <c r="T899" s="4512" t="s">
        <v>251</v>
      </c>
      <c r="U899" s="3646"/>
      <c r="V899" s="3646"/>
      <c r="W899" s="3646"/>
      <c r="X899" s="3646"/>
      <c r="Y899" s="3646"/>
      <c r="Z899" s="3646"/>
      <c r="AA899" s="3646"/>
      <c r="AB899" s="3646"/>
      <c r="AC899" s="3646"/>
      <c r="AD899" s="3646"/>
      <c r="AE899" s="3646"/>
      <c r="AF899" s="3646"/>
      <c r="AG899" s="3646"/>
      <c r="AH899" s="3646"/>
      <c r="AI899" s="3646"/>
      <c r="AJ899" s="3646"/>
      <c r="AK899" s="3646"/>
      <c r="AL899" s="3646"/>
      <c r="AM899" s="3646"/>
      <c r="AN899" s="3646"/>
      <c r="AO899" s="3646"/>
      <c r="AP899" s="3646"/>
      <c r="AQ899" s="3646"/>
      <c r="AR899" s="3646"/>
      <c r="AS899" s="3646"/>
      <c r="AT899" s="3646"/>
      <c r="AU899" s="3646"/>
      <c r="AV899" s="3646"/>
      <c r="AW899" s="3646"/>
      <c r="AX899" s="3646"/>
      <c r="AY899" s="3646"/>
      <c r="AZ899" s="3646"/>
      <c r="BA899" s="3646"/>
      <c r="BB899" s="3646"/>
      <c r="BC899" s="3646"/>
      <c r="BD899" s="3646"/>
      <c r="BE899" s="3646"/>
      <c r="BF899" s="3646"/>
      <c r="BG899" s="3646"/>
      <c r="BH899" s="3646"/>
      <c r="BI899" s="3646"/>
      <c r="BJ899" s="3646"/>
      <c r="BK899" s="3646"/>
      <c r="BL899" s="3646"/>
      <c r="BM899" s="3646"/>
      <c r="BN899" s="3646"/>
      <c r="BO899" s="3646"/>
      <c r="BP899" s="3646"/>
      <c r="BQ899" s="3646"/>
      <c r="BR899" s="3646"/>
      <c r="BS899" s="3646"/>
      <c r="BT899" s="3646"/>
      <c r="BU899" s="3646"/>
      <c r="BV899" s="3646"/>
      <c r="BW899" s="3646"/>
      <c r="BX899" s="3646"/>
      <c r="BY899" s="3646"/>
      <c r="BZ899" s="3646"/>
      <c r="CA899" s="3646"/>
      <c r="CB899" s="3646"/>
      <c r="CC899" s="3646"/>
      <c r="CD899" s="3646"/>
      <c r="CE899" s="3646"/>
      <c r="CF899" s="3646"/>
      <c r="CG899" s="3646"/>
      <c r="CH899" s="3646"/>
      <c r="CI899" s="3646"/>
      <c r="CJ899" s="3646"/>
      <c r="CK899" s="3646"/>
      <c r="CL899" s="3646"/>
      <c r="CM899" s="3646"/>
      <c r="CN899" s="3646"/>
      <c r="CO899" s="3646"/>
      <c r="CP899" s="3646"/>
      <c r="CQ899" s="3646"/>
      <c r="CR899" s="3646"/>
      <c r="CS899" s="3646"/>
      <c r="CT899" s="3646"/>
      <c r="CU899" s="3646"/>
      <c r="CV899" s="3646"/>
      <c r="CW899" s="3646"/>
      <c r="CX899" s="3646"/>
      <c r="CY899" s="3646"/>
      <c r="CZ899" s="3646"/>
      <c r="DA899" s="3646"/>
      <c r="DB899" s="3646"/>
      <c r="DC899" s="3646"/>
      <c r="DD899" s="3646"/>
      <c r="DE899" s="3646"/>
      <c r="DF899" s="3646"/>
      <c r="DG899" s="3646"/>
      <c r="DH899" s="3656"/>
      <c r="DI899" s="3908"/>
      <c r="DJ899" s="3908" t="str">
        <f>IF(T899="","",T899)</f>
        <v>Добавить централизованную систему для дифференциации</v>
      </c>
      <c r="DK899" s="3908"/>
      <c r="DL899" s="3908"/>
    </row>
    <row s="26467" customFormat="1" customHeight="1" ht="21">
      <c r="A900" s="3896"/>
      <c r="B900" s="3896" t="s">
        <v>468</v>
      </c>
      <c r="C900" s="3896"/>
      <c r="D900" s="3896"/>
      <c r="E900" s="3897"/>
      <c r="F900" s="3898" t="s">
        <v>169</v>
      </c>
      <c r="G900" s="3896"/>
      <c r="H900" s="3896"/>
      <c r="I900" s="3896"/>
      <c r="J900" s="3896"/>
      <c r="K900" s="3896"/>
      <c r="L900" s="3899"/>
      <c r="M900" s="3900"/>
      <c r="N900" s="3900"/>
      <c r="O900" s="3900"/>
      <c r="P900" s="4211"/>
      <c r="Q900" s="3902"/>
      <c r="R900" s="3903"/>
      <c r="S900" s="3904" t="str">
        <f>INDEX(PT_DIFFERENTIATION_NUM_TER,MATCH(B900,PT_DIFFERENTIATION_TER_ID,0))</f>
        <v>3.16</v>
      </c>
      <c r="T900" s="4212" t="s">
        <v>719</v>
      </c>
      <c r="U900" s="3906"/>
      <c r="V900" s="3414"/>
      <c r="W900" s="3415"/>
      <c r="X900" s="3415"/>
      <c r="Y900" s="3415"/>
      <c r="Z900" s="3415"/>
      <c r="AA900" s="3415"/>
      <c r="AB900" s="3415"/>
      <c r="AC900" s="3416"/>
      <c r="AD900" s="3414" t="str">
        <f>INDEX(PT_DIFFERENTIATION_TER,MATCH(B900,PT_DIFFERENTIATION_TER_ID,0))</f>
        <v>Территория 16</v>
      </c>
      <c r="AE900" s="3415"/>
      <c r="AF900" s="3415"/>
      <c r="AG900" s="3415"/>
      <c r="AH900" s="3415"/>
      <c r="AI900" s="3415"/>
      <c r="AJ900" s="3415"/>
      <c r="AK900" s="3415"/>
      <c r="AL900" s="3414"/>
      <c r="AM900" s="3415"/>
      <c r="AN900" s="3415"/>
      <c r="AO900" s="3415"/>
      <c r="AP900" s="3415"/>
      <c r="AQ900" s="3415"/>
      <c r="AR900" s="3415"/>
      <c r="AS900" s="3416"/>
      <c r="AT900" s="3414"/>
      <c r="AU900" s="3415"/>
      <c r="AV900" s="3415"/>
      <c r="AW900" s="3415"/>
      <c r="AX900" s="3415"/>
      <c r="AY900" s="3415"/>
      <c r="AZ900" s="3415"/>
      <c r="BA900" s="3416"/>
      <c r="BB900" s="3414"/>
      <c r="BC900" s="3415"/>
      <c r="BD900" s="3415"/>
      <c r="BE900" s="3415"/>
      <c r="BF900" s="3415"/>
      <c r="BG900" s="3415"/>
      <c r="BH900" s="3415"/>
      <c r="BI900" s="3416"/>
      <c r="BJ900" s="3414"/>
      <c r="BK900" s="3415"/>
      <c r="BL900" s="3415"/>
      <c r="BM900" s="3415"/>
      <c r="BN900" s="3415"/>
      <c r="BO900" s="3415"/>
      <c r="BP900" s="3415"/>
      <c r="BQ900" s="3416"/>
      <c r="BR900" s="3414"/>
      <c r="BS900" s="3415"/>
      <c r="BT900" s="3415"/>
      <c r="BU900" s="3415"/>
      <c r="BV900" s="3415"/>
      <c r="BW900" s="3415"/>
      <c r="BX900" s="3415"/>
      <c r="BY900" s="3416"/>
      <c r="BZ900" s="3414"/>
      <c r="CA900" s="3415"/>
      <c r="CB900" s="3415"/>
      <c r="CC900" s="3415"/>
      <c r="CD900" s="3415"/>
      <c r="CE900" s="3415"/>
      <c r="CF900" s="3415"/>
      <c r="CG900" s="3416"/>
      <c r="CH900" s="3414"/>
      <c r="CI900" s="3415"/>
      <c r="CJ900" s="3415"/>
      <c r="CK900" s="3415"/>
      <c r="CL900" s="3415"/>
      <c r="CM900" s="3415"/>
      <c r="CN900" s="3415"/>
      <c r="CO900" s="3416"/>
      <c r="CP900" s="3414"/>
      <c r="CQ900" s="3415"/>
      <c r="CR900" s="3415"/>
      <c r="CS900" s="3415"/>
      <c r="CT900" s="3415"/>
      <c r="CU900" s="3415"/>
      <c r="CV900" s="3415"/>
      <c r="CW900" s="3416"/>
      <c r="CX900" s="3414"/>
      <c r="CY900" s="3415"/>
      <c r="CZ900" s="3415"/>
      <c r="DA900" s="3415"/>
      <c r="DB900" s="3415"/>
      <c r="DC900" s="3415"/>
      <c r="DD900" s="3415"/>
      <c r="DE900" s="3416"/>
      <c r="DF900" s="3416"/>
      <c r="DG900" s="3907" t="s">
        <v>720</v>
      </c>
      <c r="DH900" s="3656"/>
      <c r="DI900" s="3908"/>
      <c r="DJ900" s="3908" t="str">
        <f>IF(T900="","",T900)</f>
        <v>Территория действия тарифа</v>
      </c>
      <c r="DK900" s="3908"/>
      <c r="DL900" s="3908"/>
    </row>
    <row s="26468" customFormat="1" customHeight="1" ht="23.25">
      <c r="A901" s="3896"/>
      <c r="B901" s="3896"/>
      <c r="C901" s="3896" t="s">
        <v>469</v>
      </c>
      <c r="D901" s="3896"/>
      <c r="E901" s="3897"/>
      <c r="F901" s="3897" t="s">
        <v>163</v>
      </c>
      <c r="G901" s="3898">
        <v>1</v>
      </c>
      <c r="H901" s="3896"/>
      <c r="I901" s="3896"/>
      <c r="J901" s="3896"/>
      <c r="K901" s="3896"/>
      <c r="L901" s="3899"/>
      <c r="M901" s="3900"/>
      <c r="N901" s="3900"/>
      <c r="O901" s="3900"/>
      <c r="P901" s="3901"/>
      <c r="Q901" s="3902"/>
      <c r="R901" s="3903"/>
      <c r="S901" s="3904" t="str">
        <f>INDEX(PT_DIFFERENTIATION_NUM_CS,MATCH(C901,PT_DIFFERENTIATION_CS_ID,0))</f>
        <v>3.16.1</v>
      </c>
      <c r="T901" s="4214" t="s">
        <v>721</v>
      </c>
      <c r="U901" s="3906"/>
      <c r="V901" s="3414"/>
      <c r="W901" s="3415"/>
      <c r="X901" s="3415"/>
      <c r="Y901" s="3415"/>
      <c r="Z901" s="3415"/>
      <c r="AA901" s="3415"/>
      <c r="AB901" s="3415"/>
      <c r="AC901" s="3416"/>
      <c r="AD901" s="3414" t="str">
        <f>INDEX(PT_DIFFERENTIATION_CS,MATCH(C901,PT_DIFFERENTIATION_CS_ID,0))</f>
        <v>без дифференциации</v>
      </c>
      <c r="AE901" s="3415"/>
      <c r="AF901" s="3415"/>
      <c r="AG901" s="3415"/>
      <c r="AH901" s="3415"/>
      <c r="AI901" s="3415"/>
      <c r="AJ901" s="3415"/>
      <c r="AK901" s="3415"/>
      <c r="AL901" s="3414"/>
      <c r="AM901" s="3415"/>
      <c r="AN901" s="3415"/>
      <c r="AO901" s="3415"/>
      <c r="AP901" s="3415"/>
      <c r="AQ901" s="3415"/>
      <c r="AR901" s="3415"/>
      <c r="AS901" s="3416"/>
      <c r="AT901" s="3414"/>
      <c r="AU901" s="3415"/>
      <c r="AV901" s="3415"/>
      <c r="AW901" s="3415"/>
      <c r="AX901" s="3415"/>
      <c r="AY901" s="3415"/>
      <c r="AZ901" s="3415"/>
      <c r="BA901" s="3416"/>
      <c r="BB901" s="3414"/>
      <c r="BC901" s="3415"/>
      <c r="BD901" s="3415"/>
      <c r="BE901" s="3415"/>
      <c r="BF901" s="3415"/>
      <c r="BG901" s="3415"/>
      <c r="BH901" s="3415"/>
      <c r="BI901" s="3416"/>
      <c r="BJ901" s="3414"/>
      <c r="BK901" s="3415"/>
      <c r="BL901" s="3415"/>
      <c r="BM901" s="3415"/>
      <c r="BN901" s="3415"/>
      <c r="BO901" s="3415"/>
      <c r="BP901" s="3415"/>
      <c r="BQ901" s="3416"/>
      <c r="BR901" s="3414"/>
      <c r="BS901" s="3415"/>
      <c r="BT901" s="3415"/>
      <c r="BU901" s="3415"/>
      <c r="BV901" s="3415"/>
      <c r="BW901" s="3415"/>
      <c r="BX901" s="3415"/>
      <c r="BY901" s="3416"/>
      <c r="BZ901" s="3414"/>
      <c r="CA901" s="3415"/>
      <c r="CB901" s="3415"/>
      <c r="CC901" s="3415"/>
      <c r="CD901" s="3415"/>
      <c r="CE901" s="3415"/>
      <c r="CF901" s="3415"/>
      <c r="CG901" s="3416"/>
      <c r="CH901" s="3414"/>
      <c r="CI901" s="3415"/>
      <c r="CJ901" s="3415"/>
      <c r="CK901" s="3415"/>
      <c r="CL901" s="3415"/>
      <c r="CM901" s="3415"/>
      <c r="CN901" s="3415"/>
      <c r="CO901" s="3416"/>
      <c r="CP901" s="3414"/>
      <c r="CQ901" s="3415"/>
      <c r="CR901" s="3415"/>
      <c r="CS901" s="3415"/>
      <c r="CT901" s="3415"/>
      <c r="CU901" s="3415"/>
      <c r="CV901" s="3415"/>
      <c r="CW901" s="3416"/>
      <c r="CX901" s="3414"/>
      <c r="CY901" s="3415"/>
      <c r="CZ901" s="3415"/>
      <c r="DA901" s="3415"/>
      <c r="DB901" s="3415"/>
      <c r="DC901" s="3415"/>
      <c r="DD901" s="3415"/>
      <c r="DE901" s="3416"/>
      <c r="DF901" s="3416"/>
      <c r="DG901" s="3907" t="s">
        <v>722</v>
      </c>
      <c r="DH901" s="3656"/>
      <c r="DI901" s="3908"/>
      <c r="DJ901" s="3908" t="str">
        <f>IF(T901="","",T901)</f>
        <v>Наименование системы теплоснабжения </v>
      </c>
      <c r="DK901" s="3908"/>
      <c r="DL901" s="3908"/>
    </row>
    <row s="26469" customFormat="1" customHeight="1" ht="21">
      <c r="A902" s="3896"/>
      <c r="B902" s="3896"/>
      <c r="C902" s="3896"/>
      <c r="D902" s="3896" t="s">
        <v>470</v>
      </c>
      <c r="E902" s="3897"/>
      <c r="F902" s="3897" t="s">
        <v>163</v>
      </c>
      <c r="G902" s="3897"/>
      <c r="H902" s="3898">
        <v>1</v>
      </c>
      <c r="I902" s="3896"/>
      <c r="J902" s="3896"/>
      <c r="K902" s="3896"/>
      <c r="L902" s="3899"/>
      <c r="M902" s="3900"/>
      <c r="N902" s="3900"/>
      <c r="O902" s="3900"/>
      <c r="P902" s="3901"/>
      <c r="Q902" s="3902"/>
      <c r="R902" s="3903"/>
      <c r="S902" s="3904" t="str">
        <f>INDEX(PT_DIFFERENTIATION_NUM_IST_TE,MATCH(D902,PT_DIFFERENTIATION_IST_TE_ID,0))</f>
        <v>3.16.1.1</v>
      </c>
      <c r="T902" s="3905" t="s">
        <v>723</v>
      </c>
      <c r="U902" s="3906"/>
      <c r="V902" s="3414"/>
      <c r="W902" s="3415"/>
      <c r="X902" s="3415"/>
      <c r="Y902" s="3415"/>
      <c r="Z902" s="3415"/>
      <c r="AA902" s="3415"/>
      <c r="AB902" s="3415"/>
      <c r="AC902" s="3416"/>
      <c r="AD902" s="3414" t="str">
        <f>INDEX(PT_DIFFERENTIATION_IST_TE,MATCH(D902,PT_DIFFERENTIATION_IST_TE_ID,0))</f>
        <v>потребители, присоединенные к тепловым сетям АО "МЭС"</v>
      </c>
      <c r="AE902" s="3415"/>
      <c r="AF902" s="3415"/>
      <c r="AG902" s="3415"/>
      <c r="AH902" s="3415"/>
      <c r="AI902" s="3415"/>
      <c r="AJ902" s="3415"/>
      <c r="AK902" s="3415"/>
      <c r="AL902" s="3414"/>
      <c r="AM902" s="3415"/>
      <c r="AN902" s="3415"/>
      <c r="AO902" s="3415"/>
      <c r="AP902" s="3415"/>
      <c r="AQ902" s="3415"/>
      <c r="AR902" s="3415"/>
      <c r="AS902" s="3416"/>
      <c r="AT902" s="3414"/>
      <c r="AU902" s="3415"/>
      <c r="AV902" s="3415"/>
      <c r="AW902" s="3415"/>
      <c r="AX902" s="3415"/>
      <c r="AY902" s="3415"/>
      <c r="AZ902" s="3415"/>
      <c r="BA902" s="3416"/>
      <c r="BB902" s="3414"/>
      <c r="BC902" s="3415"/>
      <c r="BD902" s="3415"/>
      <c r="BE902" s="3415"/>
      <c r="BF902" s="3415"/>
      <c r="BG902" s="3415"/>
      <c r="BH902" s="3415"/>
      <c r="BI902" s="3416"/>
      <c r="BJ902" s="3414"/>
      <c r="BK902" s="3415"/>
      <c r="BL902" s="3415"/>
      <c r="BM902" s="3415"/>
      <c r="BN902" s="3415"/>
      <c r="BO902" s="3415"/>
      <c r="BP902" s="3415"/>
      <c r="BQ902" s="3416"/>
      <c r="BR902" s="3414"/>
      <c r="BS902" s="3415"/>
      <c r="BT902" s="3415"/>
      <c r="BU902" s="3415"/>
      <c r="BV902" s="3415"/>
      <c r="BW902" s="3415"/>
      <c r="BX902" s="3415"/>
      <c r="BY902" s="3416"/>
      <c r="BZ902" s="3414"/>
      <c r="CA902" s="3415"/>
      <c r="CB902" s="3415"/>
      <c r="CC902" s="3415"/>
      <c r="CD902" s="3415"/>
      <c r="CE902" s="3415"/>
      <c r="CF902" s="3415"/>
      <c r="CG902" s="3416"/>
      <c r="CH902" s="3414"/>
      <c r="CI902" s="3415"/>
      <c r="CJ902" s="3415"/>
      <c r="CK902" s="3415"/>
      <c r="CL902" s="3415"/>
      <c r="CM902" s="3415"/>
      <c r="CN902" s="3415"/>
      <c r="CO902" s="3416"/>
      <c r="CP902" s="3414"/>
      <c r="CQ902" s="3415"/>
      <c r="CR902" s="3415"/>
      <c r="CS902" s="3415"/>
      <c r="CT902" s="3415"/>
      <c r="CU902" s="3415"/>
      <c r="CV902" s="3415"/>
      <c r="CW902" s="3416"/>
      <c r="CX902" s="3414"/>
      <c r="CY902" s="3415"/>
      <c r="CZ902" s="3415"/>
      <c r="DA902" s="3415"/>
      <c r="DB902" s="3415"/>
      <c r="DC902" s="3415"/>
      <c r="DD902" s="3415"/>
      <c r="DE902" s="3416"/>
      <c r="DF902" s="3416"/>
      <c r="DG902" s="3907" t="s">
        <v>724</v>
      </c>
      <c r="DH902" s="3656"/>
      <c r="DI902" s="3908"/>
      <c r="DJ902" s="3908" t="str">
        <f>IF(T902="","",T902)</f>
        <v>Источник тепловой энергии  </v>
      </c>
      <c r="DK902" s="3908"/>
      <c r="DL902" s="3908"/>
    </row>
    <row s="26470" customFormat="1" customHeight="1" ht="47.25">
      <c r="A903" s="3896"/>
      <c r="B903" s="3896"/>
      <c r="C903" s="3896"/>
      <c r="D903" s="3896"/>
      <c r="E903" s="3897"/>
      <c r="F903" s="3897" t="s">
        <v>163</v>
      </c>
      <c r="G903" s="3897"/>
      <c r="H903" s="3897"/>
      <c r="I903" s="3910" t="str">
        <f>S902&amp;".1"</f>
        <v>3.16.1.1.1</v>
      </c>
      <c r="J903" s="3896"/>
      <c r="K903" s="3896"/>
      <c r="L903" s="3899" t="s">
        <v>725</v>
      </c>
      <c r="M903" s="3647"/>
      <c r="N903" s="3911"/>
      <c r="O903" s="3911"/>
      <c r="P903" s="3912">
        <v>1</v>
      </c>
      <c r="Q903" s="3912"/>
      <c r="R903" s="3913"/>
      <c r="S903" s="3904" t="str">
        <f>$I903</f>
        <v>3.16.1.1.1</v>
      </c>
      <c r="T903" s="3914" t="s">
        <v>726</v>
      </c>
      <c r="U903" s="3906"/>
      <c r="V903" s="3419"/>
      <c r="W903" s="3420"/>
      <c r="X903" s="3420"/>
      <c r="Y903" s="3420"/>
      <c r="Z903" s="3420"/>
      <c r="AA903" s="3420"/>
      <c r="AB903" s="3420"/>
      <c r="AC903" s="3421"/>
      <c r="AD903" s="3419" t="s">
        <v>768</v>
      </c>
      <c r="AE903" s="3420"/>
      <c r="AF903" s="3420"/>
      <c r="AG903" s="3420"/>
      <c r="AH903" s="3420"/>
      <c r="AI903" s="3420"/>
      <c r="AJ903" s="3420"/>
      <c r="AK903" s="3420"/>
      <c r="AL903" s="3419"/>
      <c r="AM903" s="3420"/>
      <c r="AN903" s="3420"/>
      <c r="AO903" s="3420"/>
      <c r="AP903" s="3420"/>
      <c r="AQ903" s="3420"/>
      <c r="AR903" s="3420"/>
      <c r="AS903" s="3421"/>
      <c r="AT903" s="3419"/>
      <c r="AU903" s="3420"/>
      <c r="AV903" s="3420"/>
      <c r="AW903" s="3420"/>
      <c r="AX903" s="3420"/>
      <c r="AY903" s="3420"/>
      <c r="AZ903" s="3420"/>
      <c r="BA903" s="3421"/>
      <c r="BB903" s="3419"/>
      <c r="BC903" s="3420"/>
      <c r="BD903" s="3420"/>
      <c r="BE903" s="3420"/>
      <c r="BF903" s="3420"/>
      <c r="BG903" s="3420"/>
      <c r="BH903" s="3420"/>
      <c r="BI903" s="3421"/>
      <c r="BJ903" s="3419"/>
      <c r="BK903" s="3420"/>
      <c r="BL903" s="3420"/>
      <c r="BM903" s="3420"/>
      <c r="BN903" s="3420"/>
      <c r="BO903" s="3420"/>
      <c r="BP903" s="3420"/>
      <c r="BQ903" s="3421"/>
      <c r="BR903" s="3419"/>
      <c r="BS903" s="3420"/>
      <c r="BT903" s="3420"/>
      <c r="BU903" s="3420"/>
      <c r="BV903" s="3420"/>
      <c r="BW903" s="3420"/>
      <c r="BX903" s="3420"/>
      <c r="BY903" s="3421"/>
      <c r="BZ903" s="3419"/>
      <c r="CA903" s="3420"/>
      <c r="CB903" s="3420"/>
      <c r="CC903" s="3420"/>
      <c r="CD903" s="3420"/>
      <c r="CE903" s="3420"/>
      <c r="CF903" s="3420"/>
      <c r="CG903" s="3421"/>
      <c r="CH903" s="3419"/>
      <c r="CI903" s="3420"/>
      <c r="CJ903" s="3420"/>
      <c r="CK903" s="3420"/>
      <c r="CL903" s="3420"/>
      <c r="CM903" s="3420"/>
      <c r="CN903" s="3420"/>
      <c r="CO903" s="3421"/>
      <c r="CP903" s="3419"/>
      <c r="CQ903" s="3420"/>
      <c r="CR903" s="3420"/>
      <c r="CS903" s="3420"/>
      <c r="CT903" s="3420"/>
      <c r="CU903" s="3420"/>
      <c r="CV903" s="3420"/>
      <c r="CW903" s="3421"/>
      <c r="CX903" s="3419"/>
      <c r="CY903" s="3420"/>
      <c r="CZ903" s="3420"/>
      <c r="DA903" s="3420"/>
      <c r="DB903" s="3420"/>
      <c r="DC903" s="3420"/>
      <c r="DD903" s="3420"/>
      <c r="DE903" s="3421"/>
      <c r="DF903" s="3421"/>
      <c r="DG903" s="3907" t="s">
        <v>727</v>
      </c>
      <c r="DH903" s="3656"/>
      <c r="DI903" s="3908"/>
      <c r="DJ903" s="3908" t="str">
        <f>IF(T903="","",T903)</f>
        <v>Схема подключения теплопотребляющей установки к коллектору источника тепловой энергии</v>
      </c>
      <c r="DK903" s="3908"/>
      <c r="DL903" s="3908"/>
    </row>
    <row s="26471" customFormat="1" customHeight="1" ht="21">
      <c r="A904" s="3896"/>
      <c r="B904" s="3896"/>
      <c r="C904" s="3896"/>
      <c r="D904" s="3896"/>
      <c r="E904" s="3897"/>
      <c r="F904" s="3897" t="s">
        <v>163</v>
      </c>
      <c r="G904" s="3897"/>
      <c r="H904" s="3897"/>
      <c r="I904" s="3916"/>
      <c r="J904" s="3910" t="str">
        <f>I903&amp;".1"</f>
        <v>3.16.1.1.1.1</v>
      </c>
      <c r="K904" s="3896"/>
      <c r="L904" s="3899" t="s">
        <v>728</v>
      </c>
      <c r="M904" s="3647"/>
      <c r="N904" s="3647"/>
      <c r="O904" s="3911"/>
      <c r="P904" s="3912"/>
      <c r="Q904" s="3912">
        <v>1</v>
      </c>
      <c r="R904" s="3917"/>
      <c r="S904" s="3904" t="str">
        <f>$J904</f>
        <v>3.16.1.1.1.1</v>
      </c>
      <c r="T904" s="3918" t="s">
        <v>729</v>
      </c>
      <c r="U904" s="3906"/>
      <c r="V904" s="3419"/>
      <c r="W904" s="3420"/>
      <c r="X904" s="3420"/>
      <c r="Y904" s="3420"/>
      <c r="Z904" s="3420"/>
      <c r="AA904" s="3420"/>
      <c r="AB904" s="3420"/>
      <c r="AC904" s="3421"/>
      <c r="AD904" s="3419" t="s">
        <v>769</v>
      </c>
      <c r="AE904" s="3420"/>
      <c r="AF904" s="3420"/>
      <c r="AG904" s="3420"/>
      <c r="AH904" s="3420"/>
      <c r="AI904" s="3420"/>
      <c r="AJ904" s="3420"/>
      <c r="AK904" s="3420"/>
      <c r="AL904" s="3419"/>
      <c r="AM904" s="3420"/>
      <c r="AN904" s="3420"/>
      <c r="AO904" s="3420"/>
      <c r="AP904" s="3420"/>
      <c r="AQ904" s="3420"/>
      <c r="AR904" s="3420"/>
      <c r="AS904" s="3421"/>
      <c r="AT904" s="3419"/>
      <c r="AU904" s="3420"/>
      <c r="AV904" s="3420"/>
      <c r="AW904" s="3420"/>
      <c r="AX904" s="3420"/>
      <c r="AY904" s="3420"/>
      <c r="AZ904" s="3420"/>
      <c r="BA904" s="3421"/>
      <c r="BB904" s="3419"/>
      <c r="BC904" s="3420"/>
      <c r="BD904" s="3420"/>
      <c r="BE904" s="3420"/>
      <c r="BF904" s="3420"/>
      <c r="BG904" s="3420"/>
      <c r="BH904" s="3420"/>
      <c r="BI904" s="3421"/>
      <c r="BJ904" s="3419"/>
      <c r="BK904" s="3420"/>
      <c r="BL904" s="3420"/>
      <c r="BM904" s="3420"/>
      <c r="BN904" s="3420"/>
      <c r="BO904" s="3420"/>
      <c r="BP904" s="3420"/>
      <c r="BQ904" s="3421"/>
      <c r="BR904" s="3419"/>
      <c r="BS904" s="3420"/>
      <c r="BT904" s="3420"/>
      <c r="BU904" s="3420"/>
      <c r="BV904" s="3420"/>
      <c r="BW904" s="3420"/>
      <c r="BX904" s="3420"/>
      <c r="BY904" s="3421"/>
      <c r="BZ904" s="3419"/>
      <c r="CA904" s="3420"/>
      <c r="CB904" s="3420"/>
      <c r="CC904" s="3420"/>
      <c r="CD904" s="3420"/>
      <c r="CE904" s="3420"/>
      <c r="CF904" s="3420"/>
      <c r="CG904" s="3421"/>
      <c r="CH904" s="3419"/>
      <c r="CI904" s="3420"/>
      <c r="CJ904" s="3420"/>
      <c r="CK904" s="3420"/>
      <c r="CL904" s="3420"/>
      <c r="CM904" s="3420"/>
      <c r="CN904" s="3420"/>
      <c r="CO904" s="3421"/>
      <c r="CP904" s="3419"/>
      <c r="CQ904" s="3420"/>
      <c r="CR904" s="3420"/>
      <c r="CS904" s="3420"/>
      <c r="CT904" s="3420"/>
      <c r="CU904" s="3420"/>
      <c r="CV904" s="3420"/>
      <c r="CW904" s="3421"/>
      <c r="CX904" s="3419"/>
      <c r="CY904" s="3420"/>
      <c r="CZ904" s="3420"/>
      <c r="DA904" s="3420"/>
      <c r="DB904" s="3420"/>
      <c r="DC904" s="3420"/>
      <c r="DD904" s="3420"/>
      <c r="DE904" s="3421"/>
      <c r="DF904" s="3421"/>
      <c r="DG904" s="3907" t="s">
        <v>730</v>
      </c>
      <c r="DH904" s="3656"/>
      <c r="DI904" s="3908"/>
      <c r="DJ904" s="3908" t="str">
        <f>IF(T904="","",T904)</f>
        <v>Группа потребителей</v>
      </c>
      <c r="DK904" s="3908"/>
      <c r="DL904" s="3908"/>
    </row>
    <row s="26472" customFormat="1" customHeight="1" ht="21">
      <c r="A905" s="3896"/>
      <c r="B905" s="3896"/>
      <c r="C905" s="3896"/>
      <c r="D905" s="3896"/>
      <c r="E905" s="3897"/>
      <c r="F905" s="3897" t="s">
        <v>163</v>
      </c>
      <c r="G905" s="3897"/>
      <c r="H905" s="3897"/>
      <c r="I905" s="3916"/>
      <c r="J905" s="3916"/>
      <c r="K905" s="3910" t="str">
        <f>J904&amp;".1"</f>
        <v>3.16.1.1.1.1.1</v>
      </c>
      <c r="L905" s="3899" t="s">
        <v>731</v>
      </c>
      <c r="M905" s="3647"/>
      <c r="N905" s="3647"/>
      <c r="O905" s="3647"/>
      <c r="P905" s="3912"/>
      <c r="Q905" s="3912"/>
      <c r="R905" s="3917">
        <v>1</v>
      </c>
      <c r="S905" s="3904" t="str">
        <f>$K905</f>
        <v>3.16.1.1.1.1.1</v>
      </c>
      <c r="T905" s="3920" t="s">
        <v>770</v>
      </c>
      <c r="U905" s="3906"/>
      <c r="V905" s="3422"/>
      <c r="W905" s="3423"/>
      <c r="X905" s="3422"/>
      <c r="Y905" s="3424"/>
      <c r="Z905" s="3425"/>
      <c r="AA905" s="2871" t="s">
        <v>61</v>
      </c>
      <c r="AB905" s="3425"/>
      <c r="AC905" s="2871" t="s">
        <v>61</v>
      </c>
      <c r="AD905" s="3422">
        <v>3107.43</v>
      </c>
      <c r="AE905" s="3423"/>
      <c r="AF905" s="3422"/>
      <c r="AG905" s="3424"/>
      <c r="AH905" s="3425">
        <v>45292</v>
      </c>
      <c r="AI905" s="2871" t="s">
        <v>61</v>
      </c>
      <c r="AJ905" s="3425">
        <v>45473</v>
      </c>
      <c r="AK905" s="2871" t="s">
        <v>61</v>
      </c>
      <c r="AL905" s="3422">
        <v>8162.61</v>
      </c>
      <c r="AM905" s="3423"/>
      <c r="AN905" s="3422"/>
      <c r="AO905" s="3424"/>
      <c r="AP905" s="3425">
        <v>45474</v>
      </c>
      <c r="AQ905" s="2871" t="s">
        <v>61</v>
      </c>
      <c r="AR905" s="3425">
        <v>45657</v>
      </c>
      <c r="AS905" s="2871" t="s">
        <v>61</v>
      </c>
      <c r="AT905" s="3422">
        <v>5407.73</v>
      </c>
      <c r="AU905" s="3423"/>
      <c r="AV905" s="3422"/>
      <c r="AW905" s="3424"/>
      <c r="AX905" s="3425">
        <v>45658</v>
      </c>
      <c r="AY905" s="2871" t="s">
        <v>61</v>
      </c>
      <c r="AZ905" s="3425">
        <v>45838</v>
      </c>
      <c r="BA905" s="2871" t="s">
        <v>61</v>
      </c>
      <c r="BB905" s="3422">
        <v>5407.73</v>
      </c>
      <c r="BC905" s="3423"/>
      <c r="BD905" s="3422"/>
      <c r="BE905" s="3424"/>
      <c r="BF905" s="3425">
        <v>45839</v>
      </c>
      <c r="BG905" s="2871" t="s">
        <v>61</v>
      </c>
      <c r="BH905" s="3425">
        <v>46022</v>
      </c>
      <c r="BI905" s="2871" t="s">
        <v>61</v>
      </c>
      <c r="BJ905" s="3422">
        <v>5407.73</v>
      </c>
      <c r="BK905" s="3423"/>
      <c r="BL905" s="3422"/>
      <c r="BM905" s="3424"/>
      <c r="BN905" s="3425">
        <v>46023</v>
      </c>
      <c r="BO905" s="2871" t="s">
        <v>61</v>
      </c>
      <c r="BP905" s="3425">
        <v>46203</v>
      </c>
      <c r="BQ905" s="2871" t="s">
        <v>61</v>
      </c>
      <c r="BR905" s="3422">
        <v>5681.09</v>
      </c>
      <c r="BS905" s="3423"/>
      <c r="BT905" s="3422"/>
      <c r="BU905" s="3424"/>
      <c r="BV905" s="3425">
        <v>46204</v>
      </c>
      <c r="BW905" s="2871" t="s">
        <v>61</v>
      </c>
      <c r="BX905" s="3425">
        <v>46387</v>
      </c>
      <c r="BY905" s="2871" t="s">
        <v>61</v>
      </c>
      <c r="BZ905" s="3422">
        <v>5674.41</v>
      </c>
      <c r="CA905" s="3423"/>
      <c r="CB905" s="3422"/>
      <c r="CC905" s="3424"/>
      <c r="CD905" s="3425">
        <v>46388</v>
      </c>
      <c r="CE905" s="2871" t="s">
        <v>61</v>
      </c>
      <c r="CF905" s="3425">
        <v>46568</v>
      </c>
      <c r="CG905" s="2871" t="s">
        <v>61</v>
      </c>
      <c r="CH905" s="3422">
        <v>5674.41</v>
      </c>
      <c r="CI905" s="3423"/>
      <c r="CJ905" s="3422"/>
      <c r="CK905" s="3424"/>
      <c r="CL905" s="3425">
        <v>46569</v>
      </c>
      <c r="CM905" s="2871" t="s">
        <v>61</v>
      </c>
      <c r="CN905" s="3425">
        <v>46752</v>
      </c>
      <c r="CO905" s="2871" t="s">
        <v>61</v>
      </c>
      <c r="CP905" s="3422">
        <v>5674.41</v>
      </c>
      <c r="CQ905" s="3423"/>
      <c r="CR905" s="3422"/>
      <c r="CS905" s="3424"/>
      <c r="CT905" s="3425">
        <v>46753</v>
      </c>
      <c r="CU905" s="2871" t="s">
        <v>61</v>
      </c>
      <c r="CV905" s="3425">
        <v>46934</v>
      </c>
      <c r="CW905" s="2871" t="s">
        <v>61</v>
      </c>
      <c r="CX905" s="3422">
        <v>5989.01</v>
      </c>
      <c r="CY905" s="3423"/>
      <c r="CZ905" s="3422"/>
      <c r="DA905" s="3424"/>
      <c r="DB905" s="3425">
        <v>46935</v>
      </c>
      <c r="DC905" s="2871" t="s">
        <v>61</v>
      </c>
      <c r="DD905" s="3425">
        <v>47118</v>
      </c>
      <c r="DE905" s="2871" t="s">
        <v>61</v>
      </c>
      <c r="DF905" s="3423"/>
      <c r="DG905" s="3921" t="s">
        <v>732</v>
      </c>
      <c r="DH905" s="3656">
        <f>STRCHECKDATE(V906:DF906)</f>
      </c>
      <c r="DI905" s="3908"/>
      <c r="DJ905" s="3908" t="str">
        <f>IF(T905="","",T905)</f>
        <v>вода</v>
      </c>
      <c r="DK905" s="3908"/>
      <c r="DL905" s="3908"/>
    </row>
    <row s="26473" customFormat="1" customHeight="1" ht="0.75">
      <c r="A906" s="3896"/>
      <c r="B906" s="3896"/>
      <c r="C906" s="3896"/>
      <c r="D906" s="3896"/>
      <c r="E906" s="3897"/>
      <c r="F906" s="3897" t="s">
        <v>163</v>
      </c>
      <c r="G906" s="3897"/>
      <c r="H906" s="3897"/>
      <c r="I906" s="3916"/>
      <c r="J906" s="3916"/>
      <c r="K906" s="3910"/>
      <c r="L906" s="3899"/>
      <c r="M906" s="3647"/>
      <c r="N906" s="3647"/>
      <c r="O906" s="3647"/>
      <c r="P906" s="3912"/>
      <c r="Q906" s="3912"/>
      <c r="R906" s="3917"/>
      <c r="S906" s="3923"/>
      <c r="T906" s="3906"/>
      <c r="U906" s="3906"/>
      <c r="V906" s="3423"/>
      <c r="W906" s="3423"/>
      <c r="X906" s="3423"/>
      <c r="Y906" s="3427" t="str">
        <f>Z905&amp;"-"&amp;AB905</f>
        <v>-</v>
      </c>
      <c r="Z906" s="3428"/>
      <c r="AA906" s="2871"/>
      <c r="AB906" s="3428"/>
      <c r="AC906" s="2871"/>
      <c r="AD906" s="3423"/>
      <c r="AE906" s="3423"/>
      <c r="AF906" s="3423"/>
      <c r="AG906" s="3427" t="str">
        <f>AH905&amp;"-"&amp;AJ905</f>
        <v>45292-45473</v>
      </c>
      <c r="AH906" s="3428"/>
      <c r="AI906" s="2871"/>
      <c r="AJ906" s="3428"/>
      <c r="AK906" s="2871"/>
      <c r="AL906" s="3423"/>
      <c r="AM906" s="3423"/>
      <c r="AN906" s="3423"/>
      <c r="AO906" s="3427" t="str">
        <f>AP905&amp;"-"&amp;AR905</f>
        <v>45474-45657</v>
      </c>
      <c r="AP906" s="3428"/>
      <c r="AQ906" s="2871"/>
      <c r="AR906" s="3428"/>
      <c r="AS906" s="2871"/>
      <c r="AT906" s="3423"/>
      <c r="AU906" s="3423"/>
      <c r="AV906" s="3423"/>
      <c r="AW906" s="3427" t="str">
        <f>AX905&amp;"-"&amp;AZ905</f>
        <v>45658-45838</v>
      </c>
      <c r="AX906" s="3428"/>
      <c r="AY906" s="2871"/>
      <c r="AZ906" s="3428"/>
      <c r="BA906" s="2871"/>
      <c r="BB906" s="3423"/>
      <c r="BC906" s="3423"/>
      <c r="BD906" s="3423"/>
      <c r="BE906" s="3427" t="str">
        <f>BF905&amp;"-"&amp;BH905</f>
        <v>45839-46022</v>
      </c>
      <c r="BF906" s="3428"/>
      <c r="BG906" s="2871"/>
      <c r="BH906" s="3428"/>
      <c r="BI906" s="2871"/>
      <c r="BJ906" s="3423"/>
      <c r="BK906" s="3423"/>
      <c r="BL906" s="3423"/>
      <c r="BM906" s="3427" t="str">
        <f>BN905&amp;"-"&amp;BP905</f>
        <v>46023-46203</v>
      </c>
      <c r="BN906" s="3428"/>
      <c r="BO906" s="2871"/>
      <c r="BP906" s="3428"/>
      <c r="BQ906" s="2871"/>
      <c r="BR906" s="3423"/>
      <c r="BS906" s="3423"/>
      <c r="BT906" s="3423"/>
      <c r="BU906" s="3427" t="str">
        <f>BV905&amp;"-"&amp;BX905</f>
        <v>46204-46387</v>
      </c>
      <c r="BV906" s="3428"/>
      <c r="BW906" s="2871"/>
      <c r="BX906" s="3428"/>
      <c r="BY906" s="2871"/>
      <c r="BZ906" s="3423"/>
      <c r="CA906" s="3423"/>
      <c r="CB906" s="3423"/>
      <c r="CC906" s="3427" t="str">
        <f>CD905&amp;"-"&amp;CF905</f>
        <v>46388-46568</v>
      </c>
      <c r="CD906" s="3428"/>
      <c r="CE906" s="2871"/>
      <c r="CF906" s="3428"/>
      <c r="CG906" s="2871"/>
      <c r="CH906" s="3423"/>
      <c r="CI906" s="3423"/>
      <c r="CJ906" s="3423"/>
      <c r="CK906" s="3427" t="str">
        <f>CL905&amp;"-"&amp;CN905</f>
        <v>46569-46752</v>
      </c>
      <c r="CL906" s="3428"/>
      <c r="CM906" s="2871"/>
      <c r="CN906" s="3428"/>
      <c r="CO906" s="2871"/>
      <c r="CP906" s="3423"/>
      <c r="CQ906" s="3423"/>
      <c r="CR906" s="3423"/>
      <c r="CS906" s="3427" t="str">
        <f>CT905&amp;"-"&amp;CV905</f>
        <v>46753-46934</v>
      </c>
      <c r="CT906" s="3428"/>
      <c r="CU906" s="2871"/>
      <c r="CV906" s="3428"/>
      <c r="CW906" s="2871"/>
      <c r="CX906" s="3423"/>
      <c r="CY906" s="3423"/>
      <c r="CZ906" s="3423"/>
      <c r="DA906" s="3427" t="str">
        <f>DB905&amp;"-"&amp;DD905</f>
        <v>46935-47118</v>
      </c>
      <c r="DB906" s="3428"/>
      <c r="DC906" s="2871"/>
      <c r="DD906" s="3428"/>
      <c r="DE906" s="2871"/>
      <c r="DF906" s="3423"/>
      <c r="DG906" s="3924"/>
      <c r="DH906" s="3656"/>
      <c r="DI906" s="3908"/>
      <c r="DJ906" s="3908" t="str">
        <f>IF(T906="","",T906)</f>
        <v/>
      </c>
      <c r="DK906" s="3908"/>
      <c r="DL906" s="3908"/>
    </row>
    <row s="26474" customFormat="1" customHeight="1" ht="15">
      <c r="A907" s="3896"/>
      <c r="B907" s="3896"/>
      <c r="C907" s="3896"/>
      <c r="D907" s="3896"/>
      <c r="E907" s="3897"/>
      <c r="F907" s="3897" t="s">
        <v>163</v>
      </c>
      <c r="G907" s="3897"/>
      <c r="H907" s="3897"/>
      <c r="I907" s="3916"/>
      <c r="J907" s="3910"/>
      <c r="K907" s="3896"/>
      <c r="L907" s="3899"/>
      <c r="M907" s="3647"/>
      <c r="N907" s="3647"/>
      <c r="O907" s="3911"/>
      <c r="P907" s="3912"/>
      <c r="Q907" s="3912"/>
      <c r="R907" s="3913"/>
      <c r="S907" s="26475"/>
      <c r="T907" s="26476" t="s">
        <v>733</v>
      </c>
      <c r="U907" s="26477"/>
      <c r="V907" s="26478"/>
      <c r="W907" s="26479"/>
      <c r="X907" s="26480"/>
      <c r="Y907" s="26481"/>
      <c r="Z907" s="26482"/>
      <c r="AA907" s="26483"/>
      <c r="AB907" s="26484"/>
      <c r="AC907" s="26485"/>
      <c r="AD907" s="26486"/>
      <c r="AE907" s="26487"/>
      <c r="AF907" s="26488"/>
      <c r="AG907" s="26489"/>
      <c r="AH907" s="26490"/>
      <c r="AI907" s="26491"/>
      <c r="AJ907" s="26492"/>
      <c r="AK907" s="26493"/>
      <c r="AL907" s="26494"/>
      <c r="AM907" s="26495"/>
      <c r="AN907" s="26496"/>
      <c r="AO907" s="26497"/>
      <c r="AP907" s="26498"/>
      <c r="AQ907" s="26499"/>
      <c r="AR907" s="26500"/>
      <c r="AS907" s="26501"/>
      <c r="AT907" s="26502"/>
      <c r="AU907" s="26503"/>
      <c r="AV907" s="26504"/>
      <c r="AW907" s="26505"/>
      <c r="AX907" s="26506"/>
      <c r="AY907" s="26507"/>
      <c r="AZ907" s="26508"/>
      <c r="BA907" s="26509"/>
      <c r="BB907" s="26510"/>
      <c r="BC907" s="26511"/>
      <c r="BD907" s="26512"/>
      <c r="BE907" s="26513"/>
      <c r="BF907" s="26514"/>
      <c r="BG907" s="26515"/>
      <c r="BH907" s="26516"/>
      <c r="BI907" s="26517"/>
      <c r="BJ907" s="26518"/>
      <c r="BK907" s="26519"/>
      <c r="BL907" s="26520"/>
      <c r="BM907" s="26521"/>
      <c r="BN907" s="26522"/>
      <c r="BO907" s="26523"/>
      <c r="BP907" s="26524"/>
      <c r="BQ907" s="26525"/>
      <c r="BR907" s="26526"/>
      <c r="BS907" s="26527"/>
      <c r="BT907" s="26528"/>
      <c r="BU907" s="26529"/>
      <c r="BV907" s="26530"/>
      <c r="BW907" s="26531"/>
      <c r="BX907" s="26532"/>
      <c r="BY907" s="26533"/>
      <c r="BZ907" s="26534"/>
      <c r="CA907" s="26535"/>
      <c r="CB907" s="26536"/>
      <c r="CC907" s="26537"/>
      <c r="CD907" s="26538"/>
      <c r="CE907" s="26539"/>
      <c r="CF907" s="26540"/>
      <c r="CG907" s="26541"/>
      <c r="CH907" s="26542"/>
      <c r="CI907" s="26543"/>
      <c r="CJ907" s="26544"/>
      <c r="CK907" s="26545"/>
      <c r="CL907" s="26546"/>
      <c r="CM907" s="26547"/>
      <c r="CN907" s="26548"/>
      <c r="CO907" s="26549"/>
      <c r="CP907" s="26550"/>
      <c r="CQ907" s="26551"/>
      <c r="CR907" s="26552"/>
      <c r="CS907" s="26553"/>
      <c r="CT907" s="26554"/>
      <c r="CU907" s="26555"/>
      <c r="CV907" s="26556"/>
      <c r="CW907" s="26557"/>
      <c r="CX907" s="26558"/>
      <c r="CY907" s="26559"/>
      <c r="CZ907" s="26560"/>
      <c r="DA907" s="26561"/>
      <c r="DB907" s="26562"/>
      <c r="DC907" s="26563"/>
      <c r="DD907" s="26564"/>
      <c r="DE907" s="26565"/>
      <c r="DF907" s="26566"/>
      <c r="DG907" s="4018"/>
      <c r="DH907" s="3656"/>
      <c r="DI907" s="3908"/>
      <c r="DJ907" s="3908" t="str">
        <f>IF(T907="","",T907)</f>
        <v>Добавить вид теплоносителя (параметры теплоносителя)</v>
      </c>
      <c r="DK907" s="3908"/>
      <c r="DL907" s="3908"/>
    </row>
    <row s="26567" customFormat="1" customHeight="1" ht="15">
      <c r="A908" s="3896"/>
      <c r="B908" s="3896"/>
      <c r="C908" s="3896"/>
      <c r="D908" s="3896"/>
      <c r="E908" s="3897"/>
      <c r="F908" s="3897" t="s">
        <v>163</v>
      </c>
      <c r="G908" s="3897"/>
      <c r="H908" s="3897"/>
      <c r="I908" s="3910"/>
      <c r="J908" s="3896"/>
      <c r="K908" s="3896"/>
      <c r="L908" s="3899"/>
      <c r="M908" s="3647"/>
      <c r="N908" s="3911"/>
      <c r="O908" s="3911"/>
      <c r="P908" s="3912"/>
      <c r="Q908" s="3912"/>
      <c r="R908" s="3913"/>
      <c r="S908" s="26568"/>
      <c r="T908" s="26569" t="s">
        <v>734</v>
      </c>
      <c r="U908" s="26570"/>
      <c r="V908" s="26571"/>
      <c r="W908" s="26572"/>
      <c r="X908" s="26573"/>
      <c r="Y908" s="26574"/>
      <c r="Z908" s="26575"/>
      <c r="AA908" s="26576"/>
      <c r="AB908" s="26577"/>
      <c r="AC908" s="26578"/>
      <c r="AD908" s="26579"/>
      <c r="AE908" s="26580"/>
      <c r="AF908" s="26581"/>
      <c r="AG908" s="26582"/>
      <c r="AH908" s="26583"/>
      <c r="AI908" s="26584"/>
      <c r="AJ908" s="26585"/>
      <c r="AK908" s="26586"/>
      <c r="AL908" s="26587"/>
      <c r="AM908" s="26588"/>
      <c r="AN908" s="26589"/>
      <c r="AO908" s="26590"/>
      <c r="AP908" s="26591"/>
      <c r="AQ908" s="26592"/>
      <c r="AR908" s="26593"/>
      <c r="AS908" s="26594"/>
      <c r="AT908" s="26595"/>
      <c r="AU908" s="26596"/>
      <c r="AV908" s="26597"/>
      <c r="AW908" s="26598"/>
      <c r="AX908" s="26599"/>
      <c r="AY908" s="26600"/>
      <c r="AZ908" s="26601"/>
      <c r="BA908" s="26602"/>
      <c r="BB908" s="26603"/>
      <c r="BC908" s="26604"/>
      <c r="BD908" s="26605"/>
      <c r="BE908" s="26606"/>
      <c r="BF908" s="26607"/>
      <c r="BG908" s="26608"/>
      <c r="BH908" s="26609"/>
      <c r="BI908" s="26610"/>
      <c r="BJ908" s="26611"/>
      <c r="BK908" s="26612"/>
      <c r="BL908" s="26613"/>
      <c r="BM908" s="26614"/>
      <c r="BN908" s="26615"/>
      <c r="BO908" s="26616"/>
      <c r="BP908" s="26617"/>
      <c r="BQ908" s="26618"/>
      <c r="BR908" s="26619"/>
      <c r="BS908" s="26620"/>
      <c r="BT908" s="26621"/>
      <c r="BU908" s="26622"/>
      <c r="BV908" s="26623"/>
      <c r="BW908" s="26624"/>
      <c r="BX908" s="26625"/>
      <c r="BY908" s="26626"/>
      <c r="BZ908" s="26627"/>
      <c r="CA908" s="26628"/>
      <c r="CB908" s="26629"/>
      <c r="CC908" s="26630"/>
      <c r="CD908" s="26631"/>
      <c r="CE908" s="26632"/>
      <c r="CF908" s="26633"/>
      <c r="CG908" s="26634"/>
      <c r="CH908" s="26635"/>
      <c r="CI908" s="26636"/>
      <c r="CJ908" s="26637"/>
      <c r="CK908" s="26638"/>
      <c r="CL908" s="26639"/>
      <c r="CM908" s="26640"/>
      <c r="CN908" s="26641"/>
      <c r="CO908" s="26642"/>
      <c r="CP908" s="26643"/>
      <c r="CQ908" s="26644"/>
      <c r="CR908" s="26645"/>
      <c r="CS908" s="26646"/>
      <c r="CT908" s="26647"/>
      <c r="CU908" s="26648"/>
      <c r="CV908" s="26649"/>
      <c r="CW908" s="26650"/>
      <c r="CX908" s="26651"/>
      <c r="CY908" s="26652"/>
      <c r="CZ908" s="26653"/>
      <c r="DA908" s="26654"/>
      <c r="DB908" s="26655"/>
      <c r="DC908" s="26656"/>
      <c r="DD908" s="26657"/>
      <c r="DE908" s="26658"/>
      <c r="DF908" s="26659"/>
      <c r="DG908" s="26660"/>
      <c r="DH908" s="3656"/>
      <c r="DI908" s="3908"/>
      <c r="DJ908" s="3908" t="str">
        <f>IF(T908="","",T908)</f>
        <v>Добавить группу потребителей</v>
      </c>
      <c r="DK908" s="3908"/>
      <c r="DL908" s="3908"/>
    </row>
    <row s="26661" customFormat="1" customHeight="1" ht="14.25">
      <c r="A909" s="3896"/>
      <c r="B909" s="3896"/>
      <c r="C909" s="3896"/>
      <c r="D909" s="3896"/>
      <c r="E909" s="3897"/>
      <c r="F909" s="3897" t="s">
        <v>163</v>
      </c>
      <c r="G909" s="3897"/>
      <c r="H909" s="3898"/>
      <c r="I909" s="3896"/>
      <c r="J909" s="3896"/>
      <c r="K909" s="3896"/>
      <c r="L909" s="3899"/>
      <c r="M909" s="3900"/>
      <c r="N909" s="3900"/>
      <c r="O909" s="3647"/>
      <c r="P909" s="4114"/>
      <c r="Q909" s="4115"/>
      <c r="R909" s="4116"/>
      <c r="S909" s="26662"/>
      <c r="T909" s="26663" t="s">
        <v>735</v>
      </c>
      <c r="U909" s="26664"/>
      <c r="V909" s="26665"/>
      <c r="W909" s="26666"/>
      <c r="X909" s="26667"/>
      <c r="Y909" s="26668"/>
      <c r="Z909" s="26669"/>
      <c r="AA909" s="26670"/>
      <c r="AB909" s="26671"/>
      <c r="AC909" s="26672"/>
      <c r="AD909" s="26673"/>
      <c r="AE909" s="26674"/>
      <c r="AF909" s="26675"/>
      <c r="AG909" s="26676"/>
      <c r="AH909" s="26677"/>
      <c r="AI909" s="26678"/>
      <c r="AJ909" s="26679"/>
      <c r="AK909" s="26680"/>
      <c r="AL909" s="26681"/>
      <c r="AM909" s="26682"/>
      <c r="AN909" s="26683"/>
      <c r="AO909" s="26684"/>
      <c r="AP909" s="26685"/>
      <c r="AQ909" s="26686"/>
      <c r="AR909" s="26687"/>
      <c r="AS909" s="26688"/>
      <c r="AT909" s="26689"/>
      <c r="AU909" s="26690"/>
      <c r="AV909" s="26691"/>
      <c r="AW909" s="26692"/>
      <c r="AX909" s="26693"/>
      <c r="AY909" s="26694"/>
      <c r="AZ909" s="26695"/>
      <c r="BA909" s="26696"/>
      <c r="BB909" s="26697"/>
      <c r="BC909" s="26698"/>
      <c r="BD909" s="26699"/>
      <c r="BE909" s="26700"/>
      <c r="BF909" s="26701"/>
      <c r="BG909" s="26702"/>
      <c r="BH909" s="26703"/>
      <c r="BI909" s="26704"/>
      <c r="BJ909" s="26705"/>
      <c r="BK909" s="26706"/>
      <c r="BL909" s="26707"/>
      <c r="BM909" s="26708"/>
      <c r="BN909" s="26709"/>
      <c r="BO909" s="26710"/>
      <c r="BP909" s="26711"/>
      <c r="BQ909" s="26712"/>
      <c r="BR909" s="26713"/>
      <c r="BS909" s="26714"/>
      <c r="BT909" s="26715"/>
      <c r="BU909" s="26716"/>
      <c r="BV909" s="26717"/>
      <c r="BW909" s="26718"/>
      <c r="BX909" s="26719"/>
      <c r="BY909" s="26720"/>
      <c r="BZ909" s="26721"/>
      <c r="CA909" s="26722"/>
      <c r="CB909" s="26723"/>
      <c r="CC909" s="26724"/>
      <c r="CD909" s="26725"/>
      <c r="CE909" s="26726"/>
      <c r="CF909" s="26727"/>
      <c r="CG909" s="26728"/>
      <c r="CH909" s="26729"/>
      <c r="CI909" s="26730"/>
      <c r="CJ909" s="26731"/>
      <c r="CK909" s="26732"/>
      <c r="CL909" s="26733"/>
      <c r="CM909" s="26734"/>
      <c r="CN909" s="26735"/>
      <c r="CO909" s="26736"/>
      <c r="CP909" s="26737"/>
      <c r="CQ909" s="26738"/>
      <c r="CR909" s="26739"/>
      <c r="CS909" s="26740"/>
      <c r="CT909" s="26741"/>
      <c r="CU909" s="26742"/>
      <c r="CV909" s="26743"/>
      <c r="CW909" s="26744"/>
      <c r="CX909" s="26745"/>
      <c r="CY909" s="26746"/>
      <c r="CZ909" s="26747"/>
      <c r="DA909" s="26748"/>
      <c r="DB909" s="26749"/>
      <c r="DC909" s="26750"/>
      <c r="DD909" s="26751"/>
      <c r="DE909" s="26752"/>
      <c r="DF909" s="26753"/>
      <c r="DG909" s="26754"/>
      <c r="DH909" s="3656"/>
      <c r="DI909" s="3908"/>
      <c r="DJ909" s="3908" t="str">
        <f>IF(T909="","",T909)</f>
        <v>Добавить схему подключения</v>
      </c>
      <c r="DK909" s="3908"/>
      <c r="DL909" s="3908"/>
    </row>
    <row s="26755" customFormat="1" customHeight="1" ht="21">
      <c r="A910" s="3896"/>
      <c r="B910" s="3896"/>
      <c r="C910" s="3896"/>
      <c r="D910" s="3896" t="s">
        <v>471</v>
      </c>
      <c r="E910" s="3897"/>
      <c r="F910" s="3897"/>
      <c r="G910" s="3897"/>
      <c r="H910" s="3898" t="s">
        <v>102</v>
      </c>
      <c r="I910" s="3896"/>
      <c r="J910" s="3896"/>
      <c r="K910" s="3896"/>
      <c r="L910" s="3899"/>
      <c r="M910" s="3900"/>
      <c r="N910" s="3900"/>
      <c r="O910" s="3900"/>
      <c r="P910" s="3901"/>
      <c r="Q910" s="3902"/>
      <c r="R910" s="3903"/>
      <c r="S910" s="3904" t="str">
        <f>INDEX(PT_DIFFERENTIATION_NUM_IST_TE,MATCH(D910,PT_DIFFERENTIATION_IST_TE_ID,0))</f>
        <v>3.16.1.2</v>
      </c>
      <c r="T910" s="3905" t="s">
        <v>723</v>
      </c>
      <c r="U910" s="3906"/>
      <c r="V910" s="3414"/>
      <c r="W910" s="3415"/>
      <c r="X910" s="3415"/>
      <c r="Y910" s="3415"/>
      <c r="Z910" s="3415"/>
      <c r="AA910" s="3415"/>
      <c r="AB910" s="3415"/>
      <c r="AC910" s="3416"/>
      <c r="AD910" s="3414" t="str">
        <f>INDEX(PT_DIFFERENTIATION_IST_TE,MATCH(D910,PT_DIFFERENTIATION_IST_TE_ID,0))</f>
        <v>потребители, присоединенные к тепловым сетям МУП "Тепловые сети"</v>
      </c>
      <c r="AE910" s="3415"/>
      <c r="AF910" s="3415"/>
      <c r="AG910" s="3415"/>
      <c r="AH910" s="3415"/>
      <c r="AI910" s="3415"/>
      <c r="AJ910" s="3415"/>
      <c r="AK910" s="3415"/>
      <c r="AL910" s="3414"/>
      <c r="AM910" s="3415"/>
      <c r="AN910" s="3415"/>
      <c r="AO910" s="3415"/>
      <c r="AP910" s="3415"/>
      <c r="AQ910" s="3415"/>
      <c r="AR910" s="3415"/>
      <c r="AS910" s="3416"/>
      <c r="AT910" s="3414"/>
      <c r="AU910" s="3415"/>
      <c r="AV910" s="3415"/>
      <c r="AW910" s="3415"/>
      <c r="AX910" s="3415"/>
      <c r="AY910" s="3415"/>
      <c r="AZ910" s="3415"/>
      <c r="BA910" s="3416"/>
      <c r="BB910" s="3414"/>
      <c r="BC910" s="3415"/>
      <c r="BD910" s="3415"/>
      <c r="BE910" s="3415"/>
      <c r="BF910" s="3415"/>
      <c r="BG910" s="3415"/>
      <c r="BH910" s="3415"/>
      <c r="BI910" s="3416"/>
      <c r="BJ910" s="3414"/>
      <c r="BK910" s="3415"/>
      <c r="BL910" s="3415"/>
      <c r="BM910" s="3415"/>
      <c r="BN910" s="3415"/>
      <c r="BO910" s="3415"/>
      <c r="BP910" s="3415"/>
      <c r="BQ910" s="3416"/>
      <c r="BR910" s="3414"/>
      <c r="BS910" s="3415"/>
      <c r="BT910" s="3415"/>
      <c r="BU910" s="3415"/>
      <c r="BV910" s="3415"/>
      <c r="BW910" s="3415"/>
      <c r="BX910" s="3415"/>
      <c r="BY910" s="3416"/>
      <c r="BZ910" s="3414"/>
      <c r="CA910" s="3415"/>
      <c r="CB910" s="3415"/>
      <c r="CC910" s="3415"/>
      <c r="CD910" s="3415"/>
      <c r="CE910" s="3415"/>
      <c r="CF910" s="3415"/>
      <c r="CG910" s="3416"/>
      <c r="CH910" s="3414"/>
      <c r="CI910" s="3415"/>
      <c r="CJ910" s="3415"/>
      <c r="CK910" s="3415"/>
      <c r="CL910" s="3415"/>
      <c r="CM910" s="3415"/>
      <c r="CN910" s="3415"/>
      <c r="CO910" s="3416"/>
      <c r="CP910" s="3414"/>
      <c r="CQ910" s="3415"/>
      <c r="CR910" s="3415"/>
      <c r="CS910" s="3415"/>
      <c r="CT910" s="3415"/>
      <c r="CU910" s="3415"/>
      <c r="CV910" s="3415"/>
      <c r="CW910" s="3416"/>
      <c r="CX910" s="3414"/>
      <c r="CY910" s="3415"/>
      <c r="CZ910" s="3415"/>
      <c r="DA910" s="3415"/>
      <c r="DB910" s="3415"/>
      <c r="DC910" s="3415"/>
      <c r="DD910" s="3415"/>
      <c r="DE910" s="3416"/>
      <c r="DF910" s="3416"/>
      <c r="DG910" s="3907" t="s">
        <v>724</v>
      </c>
      <c r="DH910" s="3656"/>
      <c r="DI910" s="3908"/>
      <c r="DJ910" s="3908" t="str">
        <f>IF(T910="","",T910)</f>
        <v>Источник тепловой энергии  </v>
      </c>
      <c r="DK910" s="3908"/>
      <c r="DL910" s="3908"/>
    </row>
    <row s="26756" customFormat="1" customHeight="1" ht="47.25">
      <c r="A911" s="3896"/>
      <c r="B911" s="3896"/>
      <c r="C911" s="3896"/>
      <c r="D911" s="3896"/>
      <c r="E911" s="3897"/>
      <c r="F911" s="3897"/>
      <c r="G911" s="3897"/>
      <c r="H911" s="3897">
        <v>1</v>
      </c>
      <c r="I911" s="3910" t="str">
        <f>S910&amp;".1"</f>
        <v>3.16.1.2.1</v>
      </c>
      <c r="J911" s="3896"/>
      <c r="K911" s="3896"/>
      <c r="L911" s="3899" t="s">
        <v>725</v>
      </c>
      <c r="M911" s="3647"/>
      <c r="N911" s="3911"/>
      <c r="O911" s="3911"/>
      <c r="P911" s="3912">
        <v>1</v>
      </c>
      <c r="Q911" s="3912"/>
      <c r="R911" s="3913"/>
      <c r="S911" s="3904" t="str">
        <f>$I911</f>
        <v>3.16.1.2.1</v>
      </c>
      <c r="T911" s="3914" t="s">
        <v>726</v>
      </c>
      <c r="U911" s="3906"/>
      <c r="V911" s="3419"/>
      <c r="W911" s="3420"/>
      <c r="X911" s="3420"/>
      <c r="Y911" s="3420"/>
      <c r="Z911" s="3420"/>
      <c r="AA911" s="3420"/>
      <c r="AB911" s="3420"/>
      <c r="AC911" s="3421"/>
      <c r="AD911" s="3419" t="s">
        <v>768</v>
      </c>
      <c r="AE911" s="3420"/>
      <c r="AF911" s="3420"/>
      <c r="AG911" s="3420"/>
      <c r="AH911" s="3420"/>
      <c r="AI911" s="3420"/>
      <c r="AJ911" s="3420"/>
      <c r="AK911" s="3420"/>
      <c r="AL911" s="3419"/>
      <c r="AM911" s="3420"/>
      <c r="AN911" s="3420"/>
      <c r="AO911" s="3420"/>
      <c r="AP911" s="3420"/>
      <c r="AQ911" s="3420"/>
      <c r="AR911" s="3420"/>
      <c r="AS911" s="3421"/>
      <c r="AT911" s="3419"/>
      <c r="AU911" s="3420"/>
      <c r="AV911" s="3420"/>
      <c r="AW911" s="3420"/>
      <c r="AX911" s="3420"/>
      <c r="AY911" s="3420"/>
      <c r="AZ911" s="3420"/>
      <c r="BA911" s="3421"/>
      <c r="BB911" s="3419"/>
      <c r="BC911" s="3420"/>
      <c r="BD911" s="3420"/>
      <c r="BE911" s="3420"/>
      <c r="BF911" s="3420"/>
      <c r="BG911" s="3420"/>
      <c r="BH911" s="3420"/>
      <c r="BI911" s="3421"/>
      <c r="BJ911" s="3419"/>
      <c r="BK911" s="3420"/>
      <c r="BL911" s="3420"/>
      <c r="BM911" s="3420"/>
      <c r="BN911" s="3420"/>
      <c r="BO911" s="3420"/>
      <c r="BP911" s="3420"/>
      <c r="BQ911" s="3421"/>
      <c r="BR911" s="3419"/>
      <c r="BS911" s="3420"/>
      <c r="BT911" s="3420"/>
      <c r="BU911" s="3420"/>
      <c r="BV911" s="3420"/>
      <c r="BW911" s="3420"/>
      <c r="BX911" s="3420"/>
      <c r="BY911" s="3421"/>
      <c r="BZ911" s="3419"/>
      <c r="CA911" s="3420"/>
      <c r="CB911" s="3420"/>
      <c r="CC911" s="3420"/>
      <c r="CD911" s="3420"/>
      <c r="CE911" s="3420"/>
      <c r="CF911" s="3420"/>
      <c r="CG911" s="3421"/>
      <c r="CH911" s="3419"/>
      <c r="CI911" s="3420"/>
      <c r="CJ911" s="3420"/>
      <c r="CK911" s="3420"/>
      <c r="CL911" s="3420"/>
      <c r="CM911" s="3420"/>
      <c r="CN911" s="3420"/>
      <c r="CO911" s="3421"/>
      <c r="CP911" s="3419"/>
      <c r="CQ911" s="3420"/>
      <c r="CR911" s="3420"/>
      <c r="CS911" s="3420"/>
      <c r="CT911" s="3420"/>
      <c r="CU911" s="3420"/>
      <c r="CV911" s="3420"/>
      <c r="CW911" s="3421"/>
      <c r="CX911" s="3419"/>
      <c r="CY911" s="3420"/>
      <c r="CZ911" s="3420"/>
      <c r="DA911" s="3420"/>
      <c r="DB911" s="3420"/>
      <c r="DC911" s="3420"/>
      <c r="DD911" s="3420"/>
      <c r="DE911" s="3421"/>
      <c r="DF911" s="3421"/>
      <c r="DG911" s="3907" t="s">
        <v>727</v>
      </c>
      <c r="DH911" s="3656"/>
      <c r="DI911" s="3908"/>
      <c r="DJ911" s="3908" t="str">
        <f>IF(T911="","",T911)</f>
        <v>Схема подключения теплопотребляющей установки к коллектору источника тепловой энергии</v>
      </c>
      <c r="DK911" s="3908"/>
      <c r="DL911" s="3908"/>
    </row>
    <row s="26757" customFormat="1" customHeight="1" ht="21">
      <c r="A912" s="3896"/>
      <c r="B912" s="3896"/>
      <c r="C912" s="3896"/>
      <c r="D912" s="3896"/>
      <c r="E912" s="3897"/>
      <c r="F912" s="3897"/>
      <c r="G912" s="3897"/>
      <c r="H912" s="3897">
        <v>1</v>
      </c>
      <c r="I912" s="3916"/>
      <c r="J912" s="3910" t="str">
        <f>I911&amp;".1"</f>
        <v>3.16.1.2.1.1</v>
      </c>
      <c r="K912" s="3896"/>
      <c r="L912" s="3899" t="s">
        <v>728</v>
      </c>
      <c r="M912" s="3647"/>
      <c r="N912" s="3647"/>
      <c r="O912" s="3911"/>
      <c r="P912" s="3912"/>
      <c r="Q912" s="3912">
        <v>1</v>
      </c>
      <c r="R912" s="3917"/>
      <c r="S912" s="3904" t="str">
        <f>$J912</f>
        <v>3.16.1.2.1.1</v>
      </c>
      <c r="T912" s="3918" t="s">
        <v>729</v>
      </c>
      <c r="U912" s="3906"/>
      <c r="V912" s="3419"/>
      <c r="W912" s="3420"/>
      <c r="X912" s="3420"/>
      <c r="Y912" s="3420"/>
      <c r="Z912" s="3420"/>
      <c r="AA912" s="3420"/>
      <c r="AB912" s="3420"/>
      <c r="AC912" s="3421"/>
      <c r="AD912" s="3419" t="s">
        <v>769</v>
      </c>
      <c r="AE912" s="3420"/>
      <c r="AF912" s="3420"/>
      <c r="AG912" s="3420"/>
      <c r="AH912" s="3420"/>
      <c r="AI912" s="3420"/>
      <c r="AJ912" s="3420"/>
      <c r="AK912" s="3420"/>
      <c r="AL912" s="3419"/>
      <c r="AM912" s="3420"/>
      <c r="AN912" s="3420"/>
      <c r="AO912" s="3420"/>
      <c r="AP912" s="3420"/>
      <c r="AQ912" s="3420"/>
      <c r="AR912" s="3420"/>
      <c r="AS912" s="3421"/>
      <c r="AT912" s="3419"/>
      <c r="AU912" s="3420"/>
      <c r="AV912" s="3420"/>
      <c r="AW912" s="3420"/>
      <c r="AX912" s="3420"/>
      <c r="AY912" s="3420"/>
      <c r="AZ912" s="3420"/>
      <c r="BA912" s="3421"/>
      <c r="BB912" s="3419"/>
      <c r="BC912" s="3420"/>
      <c r="BD912" s="3420"/>
      <c r="BE912" s="3420"/>
      <c r="BF912" s="3420"/>
      <c r="BG912" s="3420"/>
      <c r="BH912" s="3420"/>
      <c r="BI912" s="3421"/>
      <c r="BJ912" s="3419"/>
      <c r="BK912" s="3420"/>
      <c r="BL912" s="3420"/>
      <c r="BM912" s="3420"/>
      <c r="BN912" s="3420"/>
      <c r="BO912" s="3420"/>
      <c r="BP912" s="3420"/>
      <c r="BQ912" s="3421"/>
      <c r="BR912" s="3419"/>
      <c r="BS912" s="3420"/>
      <c r="BT912" s="3420"/>
      <c r="BU912" s="3420"/>
      <c r="BV912" s="3420"/>
      <c r="BW912" s="3420"/>
      <c r="BX912" s="3420"/>
      <c r="BY912" s="3421"/>
      <c r="BZ912" s="3419"/>
      <c r="CA912" s="3420"/>
      <c r="CB912" s="3420"/>
      <c r="CC912" s="3420"/>
      <c r="CD912" s="3420"/>
      <c r="CE912" s="3420"/>
      <c r="CF912" s="3420"/>
      <c r="CG912" s="3421"/>
      <c r="CH912" s="3419"/>
      <c r="CI912" s="3420"/>
      <c r="CJ912" s="3420"/>
      <c r="CK912" s="3420"/>
      <c r="CL912" s="3420"/>
      <c r="CM912" s="3420"/>
      <c r="CN912" s="3420"/>
      <c r="CO912" s="3421"/>
      <c r="CP912" s="3419"/>
      <c r="CQ912" s="3420"/>
      <c r="CR912" s="3420"/>
      <c r="CS912" s="3420"/>
      <c r="CT912" s="3420"/>
      <c r="CU912" s="3420"/>
      <c r="CV912" s="3420"/>
      <c r="CW912" s="3421"/>
      <c r="CX912" s="3419"/>
      <c r="CY912" s="3420"/>
      <c r="CZ912" s="3420"/>
      <c r="DA912" s="3420"/>
      <c r="DB912" s="3420"/>
      <c r="DC912" s="3420"/>
      <c r="DD912" s="3420"/>
      <c r="DE912" s="3421"/>
      <c r="DF912" s="3421"/>
      <c r="DG912" s="3907" t="s">
        <v>730</v>
      </c>
      <c r="DH912" s="3656"/>
      <c r="DI912" s="3908"/>
      <c r="DJ912" s="3908" t="str">
        <f>IF(T912="","",T912)</f>
        <v>Группа потребителей</v>
      </c>
      <c r="DK912" s="3908"/>
      <c r="DL912" s="3908"/>
    </row>
    <row s="26758" customFormat="1" customHeight="1" ht="21">
      <c r="A913" s="3896"/>
      <c r="B913" s="3896"/>
      <c r="C913" s="3896"/>
      <c r="D913" s="3896"/>
      <c r="E913" s="3897"/>
      <c r="F913" s="3897"/>
      <c r="G913" s="3897"/>
      <c r="H913" s="3897">
        <v>1</v>
      </c>
      <c r="I913" s="3916"/>
      <c r="J913" s="3916"/>
      <c r="K913" s="3910" t="str">
        <f>J912&amp;".1"</f>
        <v>3.16.1.2.1.1.1</v>
      </c>
      <c r="L913" s="3899" t="s">
        <v>731</v>
      </c>
      <c r="M913" s="3647"/>
      <c r="N913" s="3647"/>
      <c r="O913" s="3647"/>
      <c r="P913" s="3912"/>
      <c r="Q913" s="3912"/>
      <c r="R913" s="3917">
        <v>1</v>
      </c>
      <c r="S913" s="3904" t="str">
        <f>$K913</f>
        <v>3.16.1.2.1.1.1</v>
      </c>
      <c r="T913" s="3920" t="s">
        <v>770</v>
      </c>
      <c r="U913" s="3906"/>
      <c r="V913" s="3422"/>
      <c r="W913" s="3423"/>
      <c r="X913" s="3422"/>
      <c r="Y913" s="3424"/>
      <c r="Z913" s="3425"/>
      <c r="AA913" s="2871" t="s">
        <v>61</v>
      </c>
      <c r="AB913" s="3425"/>
      <c r="AC913" s="2871" t="s">
        <v>61</v>
      </c>
      <c r="AD913" s="3422">
        <v>3594.67</v>
      </c>
      <c r="AE913" s="3423"/>
      <c r="AF913" s="3422"/>
      <c r="AG913" s="3424"/>
      <c r="AH913" s="3425">
        <v>45292</v>
      </c>
      <c r="AI913" s="2871" t="s">
        <v>61</v>
      </c>
      <c r="AJ913" s="3425">
        <v>45473</v>
      </c>
      <c r="AK913" s="2871" t="s">
        <v>61</v>
      </c>
      <c r="AL913" s="3422">
        <v>8945.63</v>
      </c>
      <c r="AM913" s="3423"/>
      <c r="AN913" s="3422"/>
      <c r="AO913" s="3424"/>
      <c r="AP913" s="3425">
        <v>45474</v>
      </c>
      <c r="AQ913" s="2871" t="s">
        <v>61</v>
      </c>
      <c r="AR913" s="3425">
        <v>45657</v>
      </c>
      <c r="AS913" s="2871" t="s">
        <v>61</v>
      </c>
      <c r="AT913" s="3422">
        <v>5914.95</v>
      </c>
      <c r="AU913" s="3423"/>
      <c r="AV913" s="3422"/>
      <c r="AW913" s="3424"/>
      <c r="AX913" s="3425">
        <v>45658</v>
      </c>
      <c r="AY913" s="2871" t="s">
        <v>61</v>
      </c>
      <c r="AZ913" s="3425">
        <v>45838</v>
      </c>
      <c r="BA913" s="2871" t="s">
        <v>61</v>
      </c>
      <c r="BB913" s="3422">
        <v>5914.95</v>
      </c>
      <c r="BC913" s="3423"/>
      <c r="BD913" s="3422"/>
      <c r="BE913" s="3424"/>
      <c r="BF913" s="3425">
        <v>45839</v>
      </c>
      <c r="BG913" s="2871" t="s">
        <v>61</v>
      </c>
      <c r="BH913" s="3425">
        <v>46022</v>
      </c>
      <c r="BI913" s="2871" t="s">
        <v>61</v>
      </c>
      <c r="BJ913" s="3422">
        <v>5914.95</v>
      </c>
      <c r="BK913" s="3423"/>
      <c r="BL913" s="3422"/>
      <c r="BM913" s="3424"/>
      <c r="BN913" s="3425">
        <v>46023</v>
      </c>
      <c r="BO913" s="2871" t="s">
        <v>61</v>
      </c>
      <c r="BP913" s="3425">
        <v>46203</v>
      </c>
      <c r="BQ913" s="2871" t="s">
        <v>61</v>
      </c>
      <c r="BR913" s="3422">
        <v>6188.31</v>
      </c>
      <c r="BS913" s="3423"/>
      <c r="BT913" s="3422"/>
      <c r="BU913" s="3424"/>
      <c r="BV913" s="3425">
        <v>46204</v>
      </c>
      <c r="BW913" s="2871" t="s">
        <v>61</v>
      </c>
      <c r="BX913" s="3425">
        <v>46387</v>
      </c>
      <c r="BY913" s="2871" t="s">
        <v>61</v>
      </c>
      <c r="BZ913" s="3422">
        <v>6181.63</v>
      </c>
      <c r="CA913" s="3423"/>
      <c r="CB913" s="3422"/>
      <c r="CC913" s="3424"/>
      <c r="CD913" s="3425">
        <v>46388</v>
      </c>
      <c r="CE913" s="2871" t="s">
        <v>61</v>
      </c>
      <c r="CF913" s="3425">
        <v>46568</v>
      </c>
      <c r="CG913" s="2871" t="s">
        <v>61</v>
      </c>
      <c r="CH913" s="3422">
        <v>6181.63</v>
      </c>
      <c r="CI913" s="3423"/>
      <c r="CJ913" s="3422"/>
      <c r="CK913" s="3424"/>
      <c r="CL913" s="3425">
        <v>46569</v>
      </c>
      <c r="CM913" s="2871" t="s">
        <v>61</v>
      </c>
      <c r="CN913" s="3425">
        <v>46752</v>
      </c>
      <c r="CO913" s="2871" t="s">
        <v>61</v>
      </c>
      <c r="CP913" s="3422">
        <v>6181.63</v>
      </c>
      <c r="CQ913" s="3423"/>
      <c r="CR913" s="3422"/>
      <c r="CS913" s="3424"/>
      <c r="CT913" s="3425">
        <v>46753</v>
      </c>
      <c r="CU913" s="2871" t="s">
        <v>61</v>
      </c>
      <c r="CV913" s="3425">
        <v>46934</v>
      </c>
      <c r="CW913" s="2871" t="s">
        <v>61</v>
      </c>
      <c r="CX913" s="3422">
        <v>6496.23</v>
      </c>
      <c r="CY913" s="3423"/>
      <c r="CZ913" s="3422"/>
      <c r="DA913" s="3424"/>
      <c r="DB913" s="3425">
        <v>46935</v>
      </c>
      <c r="DC913" s="2871" t="s">
        <v>61</v>
      </c>
      <c r="DD913" s="3425">
        <v>47118</v>
      </c>
      <c r="DE913" s="2871" t="s">
        <v>61</v>
      </c>
      <c r="DF913" s="3423"/>
      <c r="DG913" s="3921" t="s">
        <v>732</v>
      </c>
      <c r="DH913" s="3656">
        <f>STRCHECKDATE(V914:DF914)</f>
      </c>
      <c r="DI913" s="3908"/>
      <c r="DJ913" s="3908" t="str">
        <f>IF(T913="","",T913)</f>
        <v>вода</v>
      </c>
      <c r="DK913" s="3908"/>
      <c r="DL913" s="3908"/>
    </row>
    <row s="26759" customFormat="1" customHeight="1" ht="0.75">
      <c r="A914" s="3896"/>
      <c r="B914" s="3896"/>
      <c r="C914" s="3896"/>
      <c r="D914" s="3896"/>
      <c r="E914" s="3897"/>
      <c r="F914" s="3897"/>
      <c r="G914" s="3897"/>
      <c r="H914" s="3897">
        <v>1</v>
      </c>
      <c r="I914" s="3916"/>
      <c r="J914" s="3916"/>
      <c r="K914" s="3910"/>
      <c r="L914" s="3899"/>
      <c r="M914" s="3647"/>
      <c r="N914" s="3647"/>
      <c r="O914" s="3647"/>
      <c r="P914" s="3912"/>
      <c r="Q914" s="3912"/>
      <c r="R914" s="3917"/>
      <c r="S914" s="3923"/>
      <c r="T914" s="3906"/>
      <c r="U914" s="3906"/>
      <c r="V914" s="3423"/>
      <c r="W914" s="3423"/>
      <c r="X914" s="3423"/>
      <c r="Y914" s="3427" t="str">
        <f>Z913&amp;"-"&amp;AB913</f>
        <v>-</v>
      </c>
      <c r="Z914" s="3428"/>
      <c r="AA914" s="2871"/>
      <c r="AB914" s="3428"/>
      <c r="AC914" s="2871"/>
      <c r="AD914" s="3423"/>
      <c r="AE914" s="3423"/>
      <c r="AF914" s="3423"/>
      <c r="AG914" s="3427" t="str">
        <f>AH913&amp;"-"&amp;AJ913</f>
        <v>45292-45473</v>
      </c>
      <c r="AH914" s="3428"/>
      <c r="AI914" s="2871"/>
      <c r="AJ914" s="3428"/>
      <c r="AK914" s="2871"/>
      <c r="AL914" s="3423"/>
      <c r="AM914" s="3423"/>
      <c r="AN914" s="3423"/>
      <c r="AO914" s="3427" t="str">
        <f>AP913&amp;"-"&amp;AR913</f>
        <v>45474-45657</v>
      </c>
      <c r="AP914" s="3428"/>
      <c r="AQ914" s="2871"/>
      <c r="AR914" s="3428"/>
      <c r="AS914" s="2871"/>
      <c r="AT914" s="3423"/>
      <c r="AU914" s="3423"/>
      <c r="AV914" s="3423"/>
      <c r="AW914" s="3427" t="str">
        <f>AX913&amp;"-"&amp;AZ913</f>
        <v>45658-45838</v>
      </c>
      <c r="AX914" s="3428"/>
      <c r="AY914" s="2871"/>
      <c r="AZ914" s="3428"/>
      <c r="BA914" s="2871"/>
      <c r="BB914" s="3423"/>
      <c r="BC914" s="3423"/>
      <c r="BD914" s="3423"/>
      <c r="BE914" s="3427" t="str">
        <f>BF913&amp;"-"&amp;BH913</f>
        <v>45839-46022</v>
      </c>
      <c r="BF914" s="3428"/>
      <c r="BG914" s="2871"/>
      <c r="BH914" s="3428"/>
      <c r="BI914" s="2871"/>
      <c r="BJ914" s="3423"/>
      <c r="BK914" s="3423"/>
      <c r="BL914" s="3423"/>
      <c r="BM914" s="3427" t="str">
        <f>BN913&amp;"-"&amp;BP913</f>
        <v>46023-46203</v>
      </c>
      <c r="BN914" s="3428"/>
      <c r="BO914" s="2871"/>
      <c r="BP914" s="3428"/>
      <c r="BQ914" s="2871"/>
      <c r="BR914" s="3423"/>
      <c r="BS914" s="3423"/>
      <c r="BT914" s="3423"/>
      <c r="BU914" s="3427" t="str">
        <f>BV913&amp;"-"&amp;BX913</f>
        <v>46204-46387</v>
      </c>
      <c r="BV914" s="3428"/>
      <c r="BW914" s="2871"/>
      <c r="BX914" s="3428"/>
      <c r="BY914" s="2871"/>
      <c r="BZ914" s="3423"/>
      <c r="CA914" s="3423"/>
      <c r="CB914" s="3423"/>
      <c r="CC914" s="3427" t="str">
        <f>CD913&amp;"-"&amp;CF913</f>
        <v>46388-46568</v>
      </c>
      <c r="CD914" s="3428"/>
      <c r="CE914" s="2871"/>
      <c r="CF914" s="3428"/>
      <c r="CG914" s="2871"/>
      <c r="CH914" s="3423"/>
      <c r="CI914" s="3423"/>
      <c r="CJ914" s="3423"/>
      <c r="CK914" s="3427" t="str">
        <f>CL913&amp;"-"&amp;CN913</f>
        <v>46569-46752</v>
      </c>
      <c r="CL914" s="3428"/>
      <c r="CM914" s="2871"/>
      <c r="CN914" s="3428"/>
      <c r="CO914" s="2871"/>
      <c r="CP914" s="3423"/>
      <c r="CQ914" s="3423"/>
      <c r="CR914" s="3423"/>
      <c r="CS914" s="3427" t="str">
        <f>CT913&amp;"-"&amp;CV913</f>
        <v>46753-46934</v>
      </c>
      <c r="CT914" s="3428"/>
      <c r="CU914" s="2871"/>
      <c r="CV914" s="3428"/>
      <c r="CW914" s="2871"/>
      <c r="CX914" s="3423"/>
      <c r="CY914" s="3423"/>
      <c r="CZ914" s="3423"/>
      <c r="DA914" s="3427" t="str">
        <f>DB913&amp;"-"&amp;DD913</f>
        <v>46935-47118</v>
      </c>
      <c r="DB914" s="3428"/>
      <c r="DC914" s="2871"/>
      <c r="DD914" s="3428"/>
      <c r="DE914" s="2871"/>
      <c r="DF914" s="3423"/>
      <c r="DG914" s="3924"/>
      <c r="DH914" s="3656"/>
      <c r="DI914" s="3908"/>
      <c r="DJ914" s="3908" t="str">
        <f>IF(T914="","",T914)</f>
        <v/>
      </c>
      <c r="DK914" s="3908"/>
      <c r="DL914" s="3908"/>
    </row>
    <row s="26760" customFormat="1" customHeight="1" ht="15">
      <c r="A915" s="3896"/>
      <c r="B915" s="3896"/>
      <c r="C915" s="3896"/>
      <c r="D915" s="3896"/>
      <c r="E915" s="3897"/>
      <c r="F915" s="3897"/>
      <c r="G915" s="3897"/>
      <c r="H915" s="3897">
        <v>1</v>
      </c>
      <c r="I915" s="3916"/>
      <c r="J915" s="3910"/>
      <c r="K915" s="3896"/>
      <c r="L915" s="3899"/>
      <c r="M915" s="3647"/>
      <c r="N915" s="3647"/>
      <c r="O915" s="3911"/>
      <c r="P915" s="3912"/>
      <c r="Q915" s="3912"/>
      <c r="R915" s="3913"/>
      <c r="S915" s="26761"/>
      <c r="T915" s="26762" t="s">
        <v>733</v>
      </c>
      <c r="U915" s="26763"/>
      <c r="V915" s="26764"/>
      <c r="W915" s="26765"/>
      <c r="X915" s="26766"/>
      <c r="Y915" s="26767"/>
      <c r="Z915" s="26768"/>
      <c r="AA915" s="26769"/>
      <c r="AB915" s="26770"/>
      <c r="AC915" s="26771"/>
      <c r="AD915" s="26772"/>
      <c r="AE915" s="26773"/>
      <c r="AF915" s="26774"/>
      <c r="AG915" s="26775"/>
      <c r="AH915" s="26776"/>
      <c r="AI915" s="26777"/>
      <c r="AJ915" s="26778"/>
      <c r="AK915" s="26779"/>
      <c r="AL915" s="26780"/>
      <c r="AM915" s="26781"/>
      <c r="AN915" s="26782"/>
      <c r="AO915" s="26783"/>
      <c r="AP915" s="26784"/>
      <c r="AQ915" s="26785"/>
      <c r="AR915" s="26786"/>
      <c r="AS915" s="26787"/>
      <c r="AT915" s="26788"/>
      <c r="AU915" s="26789"/>
      <c r="AV915" s="26790"/>
      <c r="AW915" s="26791"/>
      <c r="AX915" s="26792"/>
      <c r="AY915" s="26793"/>
      <c r="AZ915" s="26794"/>
      <c r="BA915" s="26795"/>
      <c r="BB915" s="26796"/>
      <c r="BC915" s="26797"/>
      <c r="BD915" s="26798"/>
      <c r="BE915" s="26799"/>
      <c r="BF915" s="26800"/>
      <c r="BG915" s="26801"/>
      <c r="BH915" s="26802"/>
      <c r="BI915" s="26803"/>
      <c r="BJ915" s="26804"/>
      <c r="BK915" s="26805"/>
      <c r="BL915" s="26806"/>
      <c r="BM915" s="26807"/>
      <c r="BN915" s="26808"/>
      <c r="BO915" s="26809"/>
      <c r="BP915" s="26810"/>
      <c r="BQ915" s="26811"/>
      <c r="BR915" s="26812"/>
      <c r="BS915" s="26813"/>
      <c r="BT915" s="26814"/>
      <c r="BU915" s="26815"/>
      <c r="BV915" s="26816"/>
      <c r="BW915" s="26817"/>
      <c r="BX915" s="26818"/>
      <c r="BY915" s="26819"/>
      <c r="BZ915" s="26820"/>
      <c r="CA915" s="26821"/>
      <c r="CB915" s="26822"/>
      <c r="CC915" s="26823"/>
      <c r="CD915" s="26824"/>
      <c r="CE915" s="26825"/>
      <c r="CF915" s="26826"/>
      <c r="CG915" s="26827"/>
      <c r="CH915" s="26828"/>
      <c r="CI915" s="26829"/>
      <c r="CJ915" s="26830"/>
      <c r="CK915" s="26831"/>
      <c r="CL915" s="26832"/>
      <c r="CM915" s="26833"/>
      <c r="CN915" s="26834"/>
      <c r="CO915" s="26835"/>
      <c r="CP915" s="26836"/>
      <c r="CQ915" s="26837"/>
      <c r="CR915" s="26838"/>
      <c r="CS915" s="26839"/>
      <c r="CT915" s="26840"/>
      <c r="CU915" s="26841"/>
      <c r="CV915" s="26842"/>
      <c r="CW915" s="26843"/>
      <c r="CX915" s="26844"/>
      <c r="CY915" s="26845"/>
      <c r="CZ915" s="26846"/>
      <c r="DA915" s="26847"/>
      <c r="DB915" s="26848"/>
      <c r="DC915" s="26849"/>
      <c r="DD915" s="26850"/>
      <c r="DE915" s="26851"/>
      <c r="DF915" s="26852"/>
      <c r="DG915" s="4018"/>
      <c r="DH915" s="3656"/>
      <c r="DI915" s="3908"/>
      <c r="DJ915" s="3908" t="str">
        <f>IF(T915="","",T915)</f>
        <v>Добавить вид теплоносителя (параметры теплоносителя)</v>
      </c>
      <c r="DK915" s="3908"/>
      <c r="DL915" s="3908"/>
    </row>
    <row s="26853" customFormat="1" customHeight="1" ht="15">
      <c r="A916" s="3896"/>
      <c r="B916" s="3896"/>
      <c r="C916" s="3896"/>
      <c r="D916" s="3896"/>
      <c r="E916" s="3897"/>
      <c r="F916" s="3897"/>
      <c r="G916" s="3897"/>
      <c r="H916" s="3897">
        <v>1</v>
      </c>
      <c r="I916" s="3910"/>
      <c r="J916" s="3896"/>
      <c r="K916" s="3896"/>
      <c r="L916" s="3899"/>
      <c r="M916" s="3647"/>
      <c r="N916" s="3911"/>
      <c r="O916" s="3911"/>
      <c r="P916" s="3912"/>
      <c r="Q916" s="3912"/>
      <c r="R916" s="3913"/>
      <c r="S916" s="26854"/>
      <c r="T916" s="26855" t="s">
        <v>734</v>
      </c>
      <c r="U916" s="26856"/>
      <c r="V916" s="26857"/>
      <c r="W916" s="26858"/>
      <c r="X916" s="26859"/>
      <c r="Y916" s="26860"/>
      <c r="Z916" s="26861"/>
      <c r="AA916" s="26862"/>
      <c r="AB916" s="26863"/>
      <c r="AC916" s="26864"/>
      <c r="AD916" s="26865"/>
      <c r="AE916" s="26866"/>
      <c r="AF916" s="26867"/>
      <c r="AG916" s="26868"/>
      <c r="AH916" s="26869"/>
      <c r="AI916" s="26870"/>
      <c r="AJ916" s="26871"/>
      <c r="AK916" s="26872"/>
      <c r="AL916" s="26873"/>
      <c r="AM916" s="26874"/>
      <c r="AN916" s="26875"/>
      <c r="AO916" s="26876"/>
      <c r="AP916" s="26877"/>
      <c r="AQ916" s="26878"/>
      <c r="AR916" s="26879"/>
      <c r="AS916" s="26880"/>
      <c r="AT916" s="26881"/>
      <c r="AU916" s="26882"/>
      <c r="AV916" s="26883"/>
      <c r="AW916" s="26884"/>
      <c r="AX916" s="26885"/>
      <c r="AY916" s="26886"/>
      <c r="AZ916" s="26887"/>
      <c r="BA916" s="26888"/>
      <c r="BB916" s="26889"/>
      <c r="BC916" s="26890"/>
      <c r="BD916" s="26891"/>
      <c r="BE916" s="26892"/>
      <c r="BF916" s="26893"/>
      <c r="BG916" s="26894"/>
      <c r="BH916" s="26895"/>
      <c r="BI916" s="26896"/>
      <c r="BJ916" s="26897"/>
      <c r="BK916" s="26898"/>
      <c r="BL916" s="26899"/>
      <c r="BM916" s="26900"/>
      <c r="BN916" s="26901"/>
      <c r="BO916" s="26902"/>
      <c r="BP916" s="26903"/>
      <c r="BQ916" s="26904"/>
      <c r="BR916" s="26905"/>
      <c r="BS916" s="26906"/>
      <c r="BT916" s="26907"/>
      <c r="BU916" s="26908"/>
      <c r="BV916" s="26909"/>
      <c r="BW916" s="26910"/>
      <c r="BX916" s="26911"/>
      <c r="BY916" s="26912"/>
      <c r="BZ916" s="26913"/>
      <c r="CA916" s="26914"/>
      <c r="CB916" s="26915"/>
      <c r="CC916" s="26916"/>
      <c r="CD916" s="26917"/>
      <c r="CE916" s="26918"/>
      <c r="CF916" s="26919"/>
      <c r="CG916" s="26920"/>
      <c r="CH916" s="26921"/>
      <c r="CI916" s="26922"/>
      <c r="CJ916" s="26923"/>
      <c r="CK916" s="26924"/>
      <c r="CL916" s="26925"/>
      <c r="CM916" s="26926"/>
      <c r="CN916" s="26927"/>
      <c r="CO916" s="26928"/>
      <c r="CP916" s="26929"/>
      <c r="CQ916" s="26930"/>
      <c r="CR916" s="26931"/>
      <c r="CS916" s="26932"/>
      <c r="CT916" s="26933"/>
      <c r="CU916" s="26934"/>
      <c r="CV916" s="26935"/>
      <c r="CW916" s="26936"/>
      <c r="CX916" s="26937"/>
      <c r="CY916" s="26938"/>
      <c r="CZ916" s="26939"/>
      <c r="DA916" s="26940"/>
      <c r="DB916" s="26941"/>
      <c r="DC916" s="26942"/>
      <c r="DD916" s="26943"/>
      <c r="DE916" s="26944"/>
      <c r="DF916" s="26945"/>
      <c r="DG916" s="26946"/>
      <c r="DH916" s="3656"/>
      <c r="DI916" s="3908"/>
      <c r="DJ916" s="3908" t="str">
        <f>IF(T916="","",T916)</f>
        <v>Добавить группу потребителей</v>
      </c>
      <c r="DK916" s="3908"/>
      <c r="DL916" s="3908"/>
    </row>
    <row s="26947" customFormat="1" customHeight="1" ht="14.25">
      <c r="A917" s="3896"/>
      <c r="B917" s="3896"/>
      <c r="C917" s="3896"/>
      <c r="D917" s="3896"/>
      <c r="E917" s="3897"/>
      <c r="F917" s="3897"/>
      <c r="G917" s="3897"/>
      <c r="H917" s="3898">
        <v>1</v>
      </c>
      <c r="I917" s="3896"/>
      <c r="J917" s="3896"/>
      <c r="K917" s="3896"/>
      <c r="L917" s="3899"/>
      <c r="M917" s="3900"/>
      <c r="N917" s="3900"/>
      <c r="O917" s="3647"/>
      <c r="P917" s="4114"/>
      <c r="Q917" s="4115"/>
      <c r="R917" s="4116"/>
      <c r="S917" s="26948"/>
      <c r="T917" s="26949" t="s">
        <v>735</v>
      </c>
      <c r="U917" s="26950"/>
      <c r="V917" s="26951"/>
      <c r="W917" s="26952"/>
      <c r="X917" s="26953"/>
      <c r="Y917" s="26954"/>
      <c r="Z917" s="26955"/>
      <c r="AA917" s="26956"/>
      <c r="AB917" s="26957"/>
      <c r="AC917" s="26958"/>
      <c r="AD917" s="26959"/>
      <c r="AE917" s="26960"/>
      <c r="AF917" s="26961"/>
      <c r="AG917" s="26962"/>
      <c r="AH917" s="26963"/>
      <c r="AI917" s="26964"/>
      <c r="AJ917" s="26965"/>
      <c r="AK917" s="26966"/>
      <c r="AL917" s="26967"/>
      <c r="AM917" s="26968"/>
      <c r="AN917" s="26969"/>
      <c r="AO917" s="26970"/>
      <c r="AP917" s="26971"/>
      <c r="AQ917" s="26972"/>
      <c r="AR917" s="26973"/>
      <c r="AS917" s="26974"/>
      <c r="AT917" s="26975"/>
      <c r="AU917" s="26976"/>
      <c r="AV917" s="26977"/>
      <c r="AW917" s="26978"/>
      <c r="AX917" s="26979"/>
      <c r="AY917" s="26980"/>
      <c r="AZ917" s="26981"/>
      <c r="BA917" s="26982"/>
      <c r="BB917" s="26983"/>
      <c r="BC917" s="26984"/>
      <c r="BD917" s="26985"/>
      <c r="BE917" s="26986"/>
      <c r="BF917" s="26987"/>
      <c r="BG917" s="26988"/>
      <c r="BH917" s="26989"/>
      <c r="BI917" s="26990"/>
      <c r="BJ917" s="26991"/>
      <c r="BK917" s="26992"/>
      <c r="BL917" s="26993"/>
      <c r="BM917" s="26994"/>
      <c r="BN917" s="26995"/>
      <c r="BO917" s="26996"/>
      <c r="BP917" s="26997"/>
      <c r="BQ917" s="26998"/>
      <c r="BR917" s="26999"/>
      <c r="BS917" s="27000"/>
      <c r="BT917" s="27001"/>
      <c r="BU917" s="27002"/>
      <c r="BV917" s="27003"/>
      <c r="BW917" s="27004"/>
      <c r="BX917" s="27005"/>
      <c r="BY917" s="27006"/>
      <c r="BZ917" s="27007"/>
      <c r="CA917" s="27008"/>
      <c r="CB917" s="27009"/>
      <c r="CC917" s="27010"/>
      <c r="CD917" s="27011"/>
      <c r="CE917" s="27012"/>
      <c r="CF917" s="27013"/>
      <c r="CG917" s="27014"/>
      <c r="CH917" s="27015"/>
      <c r="CI917" s="27016"/>
      <c r="CJ917" s="27017"/>
      <c r="CK917" s="27018"/>
      <c r="CL917" s="27019"/>
      <c r="CM917" s="27020"/>
      <c r="CN917" s="27021"/>
      <c r="CO917" s="27022"/>
      <c r="CP917" s="27023"/>
      <c r="CQ917" s="27024"/>
      <c r="CR917" s="27025"/>
      <c r="CS917" s="27026"/>
      <c r="CT917" s="27027"/>
      <c r="CU917" s="27028"/>
      <c r="CV917" s="27029"/>
      <c r="CW917" s="27030"/>
      <c r="CX917" s="27031"/>
      <c r="CY917" s="27032"/>
      <c r="CZ917" s="27033"/>
      <c r="DA917" s="27034"/>
      <c r="DB917" s="27035"/>
      <c r="DC917" s="27036"/>
      <c r="DD917" s="27037"/>
      <c r="DE917" s="27038"/>
      <c r="DF917" s="27039"/>
      <c r="DG917" s="27040"/>
      <c r="DH917" s="3656"/>
      <c r="DI917" s="3908"/>
      <c r="DJ917" s="3908" t="str">
        <f>IF(T917="","",T917)</f>
        <v>Добавить схему подключения</v>
      </c>
      <c r="DK917" s="3908"/>
      <c r="DL917" s="3908"/>
    </row>
    <row s="27041" customFormat="1" customHeight="1" ht="0.75">
      <c r="A918" s="4502"/>
      <c r="B918" s="4502"/>
      <c r="C918" s="4502"/>
      <c r="D918" s="4502"/>
      <c r="E918" s="3897"/>
      <c r="F918" s="3897" t="s">
        <v>163</v>
      </c>
      <c r="G918" s="3898"/>
      <c r="H918" s="4502"/>
      <c r="I918" s="4502"/>
      <c r="J918" s="4502"/>
      <c r="K918" s="4502"/>
      <c r="L918" s="4503"/>
      <c r="M918" s="4504"/>
      <c r="N918" s="4504"/>
      <c r="O918" s="3656"/>
      <c r="P918" s="4505"/>
      <c r="Q918" s="4506"/>
      <c r="R918" s="4505"/>
      <c r="S918" s="4507"/>
      <c r="T918" s="4508" t="s">
        <v>250</v>
      </c>
      <c r="U918" s="3645"/>
      <c r="V918" s="3645"/>
      <c r="W918" s="3645"/>
      <c r="X918" s="3645"/>
      <c r="Y918" s="3645"/>
      <c r="Z918" s="3645"/>
      <c r="AA918" s="3645"/>
      <c r="AB918" s="3645"/>
      <c r="AC918" s="3645"/>
      <c r="AD918" s="3645"/>
      <c r="AE918" s="3645"/>
      <c r="AF918" s="3645"/>
      <c r="AG918" s="3645"/>
      <c r="AH918" s="3645"/>
      <c r="AI918" s="3645"/>
      <c r="AJ918" s="3645"/>
      <c r="AK918" s="3645"/>
      <c r="AL918" s="3645"/>
      <c r="AM918" s="3645"/>
      <c r="AN918" s="3645"/>
      <c r="AO918" s="3645"/>
      <c r="AP918" s="3645"/>
      <c r="AQ918" s="3645"/>
      <c r="AR918" s="3645"/>
      <c r="AS918" s="3645"/>
      <c r="AT918" s="3645"/>
      <c r="AU918" s="3645"/>
      <c r="AV918" s="3645"/>
      <c r="AW918" s="3645"/>
      <c r="AX918" s="3645"/>
      <c r="AY918" s="3645"/>
      <c r="AZ918" s="3645"/>
      <c r="BA918" s="3645"/>
      <c r="BB918" s="3645"/>
      <c r="BC918" s="3645"/>
      <c r="BD918" s="3645"/>
      <c r="BE918" s="3645"/>
      <c r="BF918" s="3645"/>
      <c r="BG918" s="3645"/>
      <c r="BH918" s="3645"/>
      <c r="BI918" s="3645"/>
      <c r="BJ918" s="3645"/>
      <c r="BK918" s="3645"/>
      <c r="BL918" s="3645"/>
      <c r="BM918" s="3645"/>
      <c r="BN918" s="3645"/>
      <c r="BO918" s="3645"/>
      <c r="BP918" s="3645"/>
      <c r="BQ918" s="3645"/>
      <c r="BR918" s="3645"/>
      <c r="BS918" s="3645"/>
      <c r="BT918" s="3645"/>
      <c r="BU918" s="3645"/>
      <c r="BV918" s="3645"/>
      <c r="BW918" s="3645"/>
      <c r="BX918" s="3645"/>
      <c r="BY918" s="3645"/>
      <c r="BZ918" s="3645"/>
      <c r="CA918" s="3645"/>
      <c r="CB918" s="3645"/>
      <c r="CC918" s="3645"/>
      <c r="CD918" s="3645"/>
      <c r="CE918" s="3645"/>
      <c r="CF918" s="3645"/>
      <c r="CG918" s="3645"/>
      <c r="CH918" s="3645"/>
      <c r="CI918" s="3645"/>
      <c r="CJ918" s="3645"/>
      <c r="CK918" s="3645"/>
      <c r="CL918" s="3645"/>
      <c r="CM918" s="3645"/>
      <c r="CN918" s="3645"/>
      <c r="CO918" s="3645"/>
      <c r="CP918" s="3645"/>
      <c r="CQ918" s="3645"/>
      <c r="CR918" s="3645"/>
      <c r="CS918" s="3645"/>
      <c r="CT918" s="3645"/>
      <c r="CU918" s="3645"/>
      <c r="CV918" s="3645"/>
      <c r="CW918" s="3645"/>
      <c r="CX918" s="3645"/>
      <c r="CY918" s="3645"/>
      <c r="CZ918" s="3645"/>
      <c r="DA918" s="3645"/>
      <c r="DB918" s="3645"/>
      <c r="DC918" s="3645"/>
      <c r="DD918" s="3645"/>
      <c r="DE918" s="3645"/>
      <c r="DF918" s="3645"/>
      <c r="DG918" s="3645"/>
      <c r="DH918" s="3656"/>
      <c r="DI918" s="3908"/>
      <c r="DJ918" s="3908" t="str">
        <f>IF(T918="","",T918)</f>
        <v>Добавить источник для дифференциации</v>
      </c>
      <c r="DK918" s="3908"/>
      <c r="DL918" s="3908"/>
    </row>
    <row s="27042" customFormat="1" customHeight="1" ht="0.75">
      <c r="A919" s="4502"/>
      <c r="B919" s="4502"/>
      <c r="C919" s="4502"/>
      <c r="D919" s="4502"/>
      <c r="E919" s="3897"/>
      <c r="F919" s="3898" t="s">
        <v>163</v>
      </c>
      <c r="G919" s="4502"/>
      <c r="H919" s="4502"/>
      <c r="I919" s="4502"/>
      <c r="J919" s="4502"/>
      <c r="K919" s="4502"/>
      <c r="L919" s="4503"/>
      <c r="M919" s="4510"/>
      <c r="N919" s="4510"/>
      <c r="O919" s="3656"/>
      <c r="P919" s="4505"/>
      <c r="Q919" s="4506"/>
      <c r="R919" s="4505"/>
      <c r="S919" s="4511"/>
      <c r="T919" s="4512" t="s">
        <v>251</v>
      </c>
      <c r="U919" s="3646"/>
      <c r="V919" s="3646"/>
      <c r="W919" s="3646"/>
      <c r="X919" s="3646"/>
      <c r="Y919" s="3646"/>
      <c r="Z919" s="3646"/>
      <c r="AA919" s="3646"/>
      <c r="AB919" s="3646"/>
      <c r="AC919" s="3646"/>
      <c r="AD919" s="3646"/>
      <c r="AE919" s="3646"/>
      <c r="AF919" s="3646"/>
      <c r="AG919" s="3646"/>
      <c r="AH919" s="3646"/>
      <c r="AI919" s="3646"/>
      <c r="AJ919" s="3646"/>
      <c r="AK919" s="3646"/>
      <c r="AL919" s="3646"/>
      <c r="AM919" s="3646"/>
      <c r="AN919" s="3646"/>
      <c r="AO919" s="3646"/>
      <c r="AP919" s="3646"/>
      <c r="AQ919" s="3646"/>
      <c r="AR919" s="3646"/>
      <c r="AS919" s="3646"/>
      <c r="AT919" s="3646"/>
      <c r="AU919" s="3646"/>
      <c r="AV919" s="3646"/>
      <c r="AW919" s="3646"/>
      <c r="AX919" s="3646"/>
      <c r="AY919" s="3646"/>
      <c r="AZ919" s="3646"/>
      <c r="BA919" s="3646"/>
      <c r="BB919" s="3646"/>
      <c r="BC919" s="3646"/>
      <c r="BD919" s="3646"/>
      <c r="BE919" s="3646"/>
      <c r="BF919" s="3646"/>
      <c r="BG919" s="3646"/>
      <c r="BH919" s="3646"/>
      <c r="BI919" s="3646"/>
      <c r="BJ919" s="3646"/>
      <c r="BK919" s="3646"/>
      <c r="BL919" s="3646"/>
      <c r="BM919" s="3646"/>
      <c r="BN919" s="3646"/>
      <c r="BO919" s="3646"/>
      <c r="BP919" s="3646"/>
      <c r="BQ919" s="3646"/>
      <c r="BR919" s="3646"/>
      <c r="BS919" s="3646"/>
      <c r="BT919" s="3646"/>
      <c r="BU919" s="3646"/>
      <c r="BV919" s="3646"/>
      <c r="BW919" s="3646"/>
      <c r="BX919" s="3646"/>
      <c r="BY919" s="3646"/>
      <c r="BZ919" s="3646"/>
      <c r="CA919" s="3646"/>
      <c r="CB919" s="3646"/>
      <c r="CC919" s="3646"/>
      <c r="CD919" s="3646"/>
      <c r="CE919" s="3646"/>
      <c r="CF919" s="3646"/>
      <c r="CG919" s="3646"/>
      <c r="CH919" s="3646"/>
      <c r="CI919" s="3646"/>
      <c r="CJ919" s="3646"/>
      <c r="CK919" s="3646"/>
      <c r="CL919" s="3646"/>
      <c r="CM919" s="3646"/>
      <c r="CN919" s="3646"/>
      <c r="CO919" s="3646"/>
      <c r="CP919" s="3646"/>
      <c r="CQ919" s="3646"/>
      <c r="CR919" s="3646"/>
      <c r="CS919" s="3646"/>
      <c r="CT919" s="3646"/>
      <c r="CU919" s="3646"/>
      <c r="CV919" s="3646"/>
      <c r="CW919" s="3646"/>
      <c r="CX919" s="3646"/>
      <c r="CY919" s="3646"/>
      <c r="CZ919" s="3646"/>
      <c r="DA919" s="3646"/>
      <c r="DB919" s="3646"/>
      <c r="DC919" s="3646"/>
      <c r="DD919" s="3646"/>
      <c r="DE919" s="3646"/>
      <c r="DF919" s="3646"/>
      <c r="DG919" s="3646"/>
      <c r="DH919" s="3656"/>
      <c r="DI919" s="3908"/>
      <c r="DJ919" s="3908" t="str">
        <f>IF(T919="","",T919)</f>
        <v>Добавить централизованную систему для дифференциации</v>
      </c>
      <c r="DK919" s="3908"/>
      <c r="DL919" s="3908"/>
    </row>
    <row s="27043" customFormat="1" customHeight="1" ht="21">
      <c r="A920" s="3896"/>
      <c r="B920" s="3896" t="s">
        <v>472</v>
      </c>
      <c r="C920" s="3896"/>
      <c r="D920" s="3896"/>
      <c r="E920" s="3897"/>
      <c r="F920" s="3898" t="s">
        <v>174</v>
      </c>
      <c r="G920" s="3896"/>
      <c r="H920" s="3896"/>
      <c r="I920" s="3896"/>
      <c r="J920" s="3896"/>
      <c r="K920" s="3896"/>
      <c r="L920" s="3899"/>
      <c r="M920" s="3900"/>
      <c r="N920" s="3900"/>
      <c r="O920" s="3900"/>
      <c r="P920" s="4211"/>
      <c r="Q920" s="3902"/>
      <c r="R920" s="3903"/>
      <c r="S920" s="3904" t="str">
        <f>INDEX(PT_DIFFERENTIATION_NUM_TER,MATCH(B920,PT_DIFFERENTIATION_TER_ID,0))</f>
        <v>3.17</v>
      </c>
      <c r="T920" s="4212" t="s">
        <v>719</v>
      </c>
      <c r="U920" s="3906"/>
      <c r="V920" s="3414"/>
      <c r="W920" s="3415"/>
      <c r="X920" s="3415"/>
      <c r="Y920" s="3415"/>
      <c r="Z920" s="3415"/>
      <c r="AA920" s="3415"/>
      <c r="AB920" s="3415"/>
      <c r="AC920" s="3416"/>
      <c r="AD920" s="3414" t="str">
        <f>INDEX(PT_DIFFERENTIATION_TER,MATCH(B920,PT_DIFFERENTIATION_TER_ID,0))</f>
        <v>Территория 17</v>
      </c>
      <c r="AE920" s="3415"/>
      <c r="AF920" s="3415"/>
      <c r="AG920" s="3415"/>
      <c r="AH920" s="3415"/>
      <c r="AI920" s="3415"/>
      <c r="AJ920" s="3415"/>
      <c r="AK920" s="3415"/>
      <c r="AL920" s="3414"/>
      <c r="AM920" s="3415"/>
      <c r="AN920" s="3415"/>
      <c r="AO920" s="3415"/>
      <c r="AP920" s="3415"/>
      <c r="AQ920" s="3415"/>
      <c r="AR920" s="3415"/>
      <c r="AS920" s="3416"/>
      <c r="AT920" s="3414"/>
      <c r="AU920" s="3415"/>
      <c r="AV920" s="3415"/>
      <c r="AW920" s="3415"/>
      <c r="AX920" s="3415"/>
      <c r="AY920" s="3415"/>
      <c r="AZ920" s="3415"/>
      <c r="BA920" s="3416"/>
      <c r="BB920" s="3414"/>
      <c r="BC920" s="3415"/>
      <c r="BD920" s="3415"/>
      <c r="BE920" s="3415"/>
      <c r="BF920" s="3415"/>
      <c r="BG920" s="3415"/>
      <c r="BH920" s="3415"/>
      <c r="BI920" s="3416"/>
      <c r="BJ920" s="3414"/>
      <c r="BK920" s="3415"/>
      <c r="BL920" s="3415"/>
      <c r="BM920" s="3415"/>
      <c r="BN920" s="3415"/>
      <c r="BO920" s="3415"/>
      <c r="BP920" s="3415"/>
      <c r="BQ920" s="3416"/>
      <c r="BR920" s="3414"/>
      <c r="BS920" s="3415"/>
      <c r="BT920" s="3415"/>
      <c r="BU920" s="3415"/>
      <c r="BV920" s="3415"/>
      <c r="BW920" s="3415"/>
      <c r="BX920" s="3415"/>
      <c r="BY920" s="3416"/>
      <c r="BZ920" s="3414"/>
      <c r="CA920" s="3415"/>
      <c r="CB920" s="3415"/>
      <c r="CC920" s="3415"/>
      <c r="CD920" s="3415"/>
      <c r="CE920" s="3415"/>
      <c r="CF920" s="3415"/>
      <c r="CG920" s="3416"/>
      <c r="CH920" s="3414"/>
      <c r="CI920" s="3415"/>
      <c r="CJ920" s="3415"/>
      <c r="CK920" s="3415"/>
      <c r="CL920" s="3415"/>
      <c r="CM920" s="3415"/>
      <c r="CN920" s="3415"/>
      <c r="CO920" s="3416"/>
      <c r="CP920" s="3414"/>
      <c r="CQ920" s="3415"/>
      <c r="CR920" s="3415"/>
      <c r="CS920" s="3415"/>
      <c r="CT920" s="3415"/>
      <c r="CU920" s="3415"/>
      <c r="CV920" s="3415"/>
      <c r="CW920" s="3416"/>
      <c r="CX920" s="3414"/>
      <c r="CY920" s="3415"/>
      <c r="CZ920" s="3415"/>
      <c r="DA920" s="3415"/>
      <c r="DB920" s="3415"/>
      <c r="DC920" s="3415"/>
      <c r="DD920" s="3415"/>
      <c r="DE920" s="3416"/>
      <c r="DF920" s="3416"/>
      <c r="DG920" s="3907" t="s">
        <v>720</v>
      </c>
      <c r="DH920" s="3656"/>
      <c r="DI920" s="3908"/>
      <c r="DJ920" s="3908" t="str">
        <f>IF(T920="","",T920)</f>
        <v>Территория действия тарифа</v>
      </c>
      <c r="DK920" s="3908"/>
      <c r="DL920" s="3908"/>
    </row>
    <row s="27044" customFormat="1" customHeight="1" ht="23.25">
      <c r="A921" s="3896"/>
      <c r="B921" s="3896"/>
      <c r="C921" s="3896" t="s">
        <v>473</v>
      </c>
      <c r="D921" s="3896"/>
      <c r="E921" s="3897"/>
      <c r="F921" s="3897" t="s">
        <v>169</v>
      </c>
      <c r="G921" s="3898">
        <v>1</v>
      </c>
      <c r="H921" s="3896"/>
      <c r="I921" s="3896"/>
      <c r="J921" s="3896"/>
      <c r="K921" s="3896"/>
      <c r="L921" s="3899"/>
      <c r="M921" s="3900"/>
      <c r="N921" s="3900"/>
      <c r="O921" s="3900"/>
      <c r="P921" s="3901"/>
      <c r="Q921" s="3902"/>
      <c r="R921" s="3903"/>
      <c r="S921" s="3904" t="str">
        <f>INDEX(PT_DIFFERENTIATION_NUM_CS,MATCH(C921,PT_DIFFERENTIATION_CS_ID,0))</f>
        <v>3.17.1</v>
      </c>
      <c r="T921" s="4214" t="s">
        <v>721</v>
      </c>
      <c r="U921" s="3906"/>
      <c r="V921" s="3414"/>
      <c r="W921" s="3415"/>
      <c r="X921" s="3415"/>
      <c r="Y921" s="3415"/>
      <c r="Z921" s="3415"/>
      <c r="AA921" s="3415"/>
      <c r="AB921" s="3415"/>
      <c r="AC921" s="3416"/>
      <c r="AD921" s="3414" t="str">
        <f>INDEX(PT_DIFFERENTIATION_CS,MATCH(C921,PT_DIFFERENTIATION_CS_ID,0))</f>
        <v>без дифференциации</v>
      </c>
      <c r="AE921" s="3415"/>
      <c r="AF921" s="3415"/>
      <c r="AG921" s="3415"/>
      <c r="AH921" s="3415"/>
      <c r="AI921" s="3415"/>
      <c r="AJ921" s="3415"/>
      <c r="AK921" s="3415"/>
      <c r="AL921" s="3414"/>
      <c r="AM921" s="3415"/>
      <c r="AN921" s="3415"/>
      <c r="AO921" s="3415"/>
      <c r="AP921" s="3415"/>
      <c r="AQ921" s="3415"/>
      <c r="AR921" s="3415"/>
      <c r="AS921" s="3416"/>
      <c r="AT921" s="3414"/>
      <c r="AU921" s="3415"/>
      <c r="AV921" s="3415"/>
      <c r="AW921" s="3415"/>
      <c r="AX921" s="3415"/>
      <c r="AY921" s="3415"/>
      <c r="AZ921" s="3415"/>
      <c r="BA921" s="3416"/>
      <c r="BB921" s="3414"/>
      <c r="BC921" s="3415"/>
      <c r="BD921" s="3415"/>
      <c r="BE921" s="3415"/>
      <c r="BF921" s="3415"/>
      <c r="BG921" s="3415"/>
      <c r="BH921" s="3415"/>
      <c r="BI921" s="3416"/>
      <c r="BJ921" s="3414"/>
      <c r="BK921" s="3415"/>
      <c r="BL921" s="3415"/>
      <c r="BM921" s="3415"/>
      <c r="BN921" s="3415"/>
      <c r="BO921" s="3415"/>
      <c r="BP921" s="3415"/>
      <c r="BQ921" s="3416"/>
      <c r="BR921" s="3414"/>
      <c r="BS921" s="3415"/>
      <c r="BT921" s="3415"/>
      <c r="BU921" s="3415"/>
      <c r="BV921" s="3415"/>
      <c r="BW921" s="3415"/>
      <c r="BX921" s="3415"/>
      <c r="BY921" s="3416"/>
      <c r="BZ921" s="3414"/>
      <c r="CA921" s="3415"/>
      <c r="CB921" s="3415"/>
      <c r="CC921" s="3415"/>
      <c r="CD921" s="3415"/>
      <c r="CE921" s="3415"/>
      <c r="CF921" s="3415"/>
      <c r="CG921" s="3416"/>
      <c r="CH921" s="3414"/>
      <c r="CI921" s="3415"/>
      <c r="CJ921" s="3415"/>
      <c r="CK921" s="3415"/>
      <c r="CL921" s="3415"/>
      <c r="CM921" s="3415"/>
      <c r="CN921" s="3415"/>
      <c r="CO921" s="3416"/>
      <c r="CP921" s="3414"/>
      <c r="CQ921" s="3415"/>
      <c r="CR921" s="3415"/>
      <c r="CS921" s="3415"/>
      <c r="CT921" s="3415"/>
      <c r="CU921" s="3415"/>
      <c r="CV921" s="3415"/>
      <c r="CW921" s="3416"/>
      <c r="CX921" s="3414"/>
      <c r="CY921" s="3415"/>
      <c r="CZ921" s="3415"/>
      <c r="DA921" s="3415"/>
      <c r="DB921" s="3415"/>
      <c r="DC921" s="3415"/>
      <c r="DD921" s="3415"/>
      <c r="DE921" s="3416"/>
      <c r="DF921" s="3416"/>
      <c r="DG921" s="3907" t="s">
        <v>722</v>
      </c>
      <c r="DH921" s="3656"/>
      <c r="DI921" s="3908"/>
      <c r="DJ921" s="3908" t="str">
        <f>IF(T921="","",T921)</f>
        <v>Наименование системы теплоснабжения </v>
      </c>
      <c r="DK921" s="3908"/>
      <c r="DL921" s="3908"/>
    </row>
    <row s="27045" customFormat="1" customHeight="1" ht="21">
      <c r="A922" s="3896"/>
      <c r="B922" s="3896"/>
      <c r="C922" s="3896"/>
      <c r="D922" s="3896" t="s">
        <v>474</v>
      </c>
      <c r="E922" s="3897"/>
      <c r="F922" s="3897" t="s">
        <v>169</v>
      </c>
      <c r="G922" s="3897"/>
      <c r="H922" s="3898">
        <v>1</v>
      </c>
      <c r="I922" s="3896"/>
      <c r="J922" s="3896"/>
      <c r="K922" s="3896"/>
      <c r="L922" s="3899"/>
      <c r="M922" s="3900"/>
      <c r="N922" s="3900"/>
      <c r="O922" s="3900"/>
      <c r="P922" s="3901"/>
      <c r="Q922" s="3902"/>
      <c r="R922" s="3903"/>
      <c r="S922" s="3904" t="str">
        <f>INDEX(PT_DIFFERENTIATION_NUM_IST_TE,MATCH(D922,PT_DIFFERENTIATION_IST_TE_ID,0))</f>
        <v>3.17.1.1</v>
      </c>
      <c r="T922" s="3905" t="s">
        <v>723</v>
      </c>
      <c r="U922" s="3906"/>
      <c r="V922" s="3414"/>
      <c r="W922" s="3415"/>
      <c r="X922" s="3415"/>
      <c r="Y922" s="3415"/>
      <c r="Z922" s="3415"/>
      <c r="AA922" s="3415"/>
      <c r="AB922" s="3415"/>
      <c r="AC922" s="3416"/>
      <c r="AD922" s="3414" t="str">
        <f>INDEX(PT_DIFFERENTIATION_IST_TE,MATCH(D922,PT_DIFFERENTIATION_IST_TE_ID,0))</f>
        <v>без дифференциации</v>
      </c>
      <c r="AE922" s="3415"/>
      <c r="AF922" s="3415"/>
      <c r="AG922" s="3415"/>
      <c r="AH922" s="3415"/>
      <c r="AI922" s="3415"/>
      <c r="AJ922" s="3415"/>
      <c r="AK922" s="3415"/>
      <c r="AL922" s="3414"/>
      <c r="AM922" s="3415"/>
      <c r="AN922" s="3415"/>
      <c r="AO922" s="3415"/>
      <c r="AP922" s="3415"/>
      <c r="AQ922" s="3415"/>
      <c r="AR922" s="3415"/>
      <c r="AS922" s="3416"/>
      <c r="AT922" s="3414"/>
      <c r="AU922" s="3415"/>
      <c r="AV922" s="3415"/>
      <c r="AW922" s="3415"/>
      <c r="AX922" s="3415"/>
      <c r="AY922" s="3415"/>
      <c r="AZ922" s="3415"/>
      <c r="BA922" s="3416"/>
      <c r="BB922" s="3414"/>
      <c r="BC922" s="3415"/>
      <c r="BD922" s="3415"/>
      <c r="BE922" s="3415"/>
      <c r="BF922" s="3415"/>
      <c r="BG922" s="3415"/>
      <c r="BH922" s="3415"/>
      <c r="BI922" s="3416"/>
      <c r="BJ922" s="3414"/>
      <c r="BK922" s="3415"/>
      <c r="BL922" s="3415"/>
      <c r="BM922" s="3415"/>
      <c r="BN922" s="3415"/>
      <c r="BO922" s="3415"/>
      <c r="BP922" s="3415"/>
      <c r="BQ922" s="3416"/>
      <c r="BR922" s="3414"/>
      <c r="BS922" s="3415"/>
      <c r="BT922" s="3415"/>
      <c r="BU922" s="3415"/>
      <c r="BV922" s="3415"/>
      <c r="BW922" s="3415"/>
      <c r="BX922" s="3415"/>
      <c r="BY922" s="3416"/>
      <c r="BZ922" s="3414"/>
      <c r="CA922" s="3415"/>
      <c r="CB922" s="3415"/>
      <c r="CC922" s="3415"/>
      <c r="CD922" s="3415"/>
      <c r="CE922" s="3415"/>
      <c r="CF922" s="3415"/>
      <c r="CG922" s="3416"/>
      <c r="CH922" s="3414"/>
      <c r="CI922" s="3415"/>
      <c r="CJ922" s="3415"/>
      <c r="CK922" s="3415"/>
      <c r="CL922" s="3415"/>
      <c r="CM922" s="3415"/>
      <c r="CN922" s="3415"/>
      <c r="CO922" s="3416"/>
      <c r="CP922" s="3414"/>
      <c r="CQ922" s="3415"/>
      <c r="CR922" s="3415"/>
      <c r="CS922" s="3415"/>
      <c r="CT922" s="3415"/>
      <c r="CU922" s="3415"/>
      <c r="CV922" s="3415"/>
      <c r="CW922" s="3416"/>
      <c r="CX922" s="3414"/>
      <c r="CY922" s="3415"/>
      <c r="CZ922" s="3415"/>
      <c r="DA922" s="3415"/>
      <c r="DB922" s="3415"/>
      <c r="DC922" s="3415"/>
      <c r="DD922" s="3415"/>
      <c r="DE922" s="3416"/>
      <c r="DF922" s="3416"/>
      <c r="DG922" s="3907" t="s">
        <v>724</v>
      </c>
      <c r="DH922" s="3656"/>
      <c r="DI922" s="3908"/>
      <c r="DJ922" s="3908" t="str">
        <f>IF(T922="","",T922)</f>
        <v>Источник тепловой энергии  </v>
      </c>
      <c r="DK922" s="3908"/>
      <c r="DL922" s="3908"/>
    </row>
    <row s="27046" customFormat="1" customHeight="1" ht="47.25">
      <c r="A923" s="3896"/>
      <c r="B923" s="3896"/>
      <c r="C923" s="3896"/>
      <c r="D923" s="3896"/>
      <c r="E923" s="3897"/>
      <c r="F923" s="3897" t="s">
        <v>169</v>
      </c>
      <c r="G923" s="3897"/>
      <c r="H923" s="3897"/>
      <c r="I923" s="3910" t="str">
        <f>S922&amp;".1"</f>
        <v>3.17.1.1.1</v>
      </c>
      <c r="J923" s="3896"/>
      <c r="K923" s="3896"/>
      <c r="L923" s="3899" t="s">
        <v>725</v>
      </c>
      <c r="M923" s="3647"/>
      <c r="N923" s="3911"/>
      <c r="O923" s="3911"/>
      <c r="P923" s="3912">
        <v>1</v>
      </c>
      <c r="Q923" s="3912"/>
      <c r="R923" s="3913"/>
      <c r="S923" s="3904" t="str">
        <f>$I923</f>
        <v>3.17.1.1.1</v>
      </c>
      <c r="T923" s="3914" t="s">
        <v>726</v>
      </c>
      <c r="U923" s="3906"/>
      <c r="V923" s="3419"/>
      <c r="W923" s="3420"/>
      <c r="X923" s="3420"/>
      <c r="Y923" s="3420"/>
      <c r="Z923" s="3420"/>
      <c r="AA923" s="3420"/>
      <c r="AB923" s="3420"/>
      <c r="AC923" s="3421"/>
      <c r="AD923" s="3419" t="s">
        <v>768</v>
      </c>
      <c r="AE923" s="3420"/>
      <c r="AF923" s="3420"/>
      <c r="AG923" s="3420"/>
      <c r="AH923" s="3420"/>
      <c r="AI923" s="3420"/>
      <c r="AJ923" s="3420"/>
      <c r="AK923" s="3420"/>
      <c r="AL923" s="3419"/>
      <c r="AM923" s="3420"/>
      <c r="AN923" s="3420"/>
      <c r="AO923" s="3420"/>
      <c r="AP923" s="3420"/>
      <c r="AQ923" s="3420"/>
      <c r="AR923" s="3420"/>
      <c r="AS923" s="3421"/>
      <c r="AT923" s="3419"/>
      <c r="AU923" s="3420"/>
      <c r="AV923" s="3420"/>
      <c r="AW923" s="3420"/>
      <c r="AX923" s="3420"/>
      <c r="AY923" s="3420"/>
      <c r="AZ923" s="3420"/>
      <c r="BA923" s="3421"/>
      <c r="BB923" s="3419"/>
      <c r="BC923" s="3420"/>
      <c r="BD923" s="3420"/>
      <c r="BE923" s="3420"/>
      <c r="BF923" s="3420"/>
      <c r="BG923" s="3420"/>
      <c r="BH923" s="3420"/>
      <c r="BI923" s="3421"/>
      <c r="BJ923" s="3419"/>
      <c r="BK923" s="3420"/>
      <c r="BL923" s="3420"/>
      <c r="BM923" s="3420"/>
      <c r="BN923" s="3420"/>
      <c r="BO923" s="3420"/>
      <c r="BP923" s="3420"/>
      <c r="BQ923" s="3421"/>
      <c r="BR923" s="3419"/>
      <c r="BS923" s="3420"/>
      <c r="BT923" s="3420"/>
      <c r="BU923" s="3420"/>
      <c r="BV923" s="3420"/>
      <c r="BW923" s="3420"/>
      <c r="BX923" s="3420"/>
      <c r="BY923" s="3421"/>
      <c r="BZ923" s="3419"/>
      <c r="CA923" s="3420"/>
      <c r="CB923" s="3420"/>
      <c r="CC923" s="3420"/>
      <c r="CD923" s="3420"/>
      <c r="CE923" s="3420"/>
      <c r="CF923" s="3420"/>
      <c r="CG923" s="3421"/>
      <c r="CH923" s="3419"/>
      <c r="CI923" s="3420"/>
      <c r="CJ923" s="3420"/>
      <c r="CK923" s="3420"/>
      <c r="CL923" s="3420"/>
      <c r="CM923" s="3420"/>
      <c r="CN923" s="3420"/>
      <c r="CO923" s="3421"/>
      <c r="CP923" s="3419"/>
      <c r="CQ923" s="3420"/>
      <c r="CR923" s="3420"/>
      <c r="CS923" s="3420"/>
      <c r="CT923" s="3420"/>
      <c r="CU923" s="3420"/>
      <c r="CV923" s="3420"/>
      <c r="CW923" s="3421"/>
      <c r="CX923" s="3419"/>
      <c r="CY923" s="3420"/>
      <c r="CZ923" s="3420"/>
      <c r="DA923" s="3420"/>
      <c r="DB923" s="3420"/>
      <c r="DC923" s="3420"/>
      <c r="DD923" s="3420"/>
      <c r="DE923" s="3421"/>
      <c r="DF923" s="3421"/>
      <c r="DG923" s="3907" t="s">
        <v>727</v>
      </c>
      <c r="DH923" s="3656"/>
      <c r="DI923" s="3908"/>
      <c r="DJ923" s="3908" t="str">
        <f>IF(T923="","",T923)</f>
        <v>Схема подключения теплопотребляющей установки к коллектору источника тепловой энергии</v>
      </c>
      <c r="DK923" s="3908"/>
      <c r="DL923" s="3908"/>
    </row>
    <row s="27047" customFormat="1" customHeight="1" ht="21">
      <c r="A924" s="3896"/>
      <c r="B924" s="3896"/>
      <c r="C924" s="3896"/>
      <c r="D924" s="3896"/>
      <c r="E924" s="3897"/>
      <c r="F924" s="3897" t="s">
        <v>169</v>
      </c>
      <c r="G924" s="3897"/>
      <c r="H924" s="3897"/>
      <c r="I924" s="3916"/>
      <c r="J924" s="3910" t="str">
        <f>I923&amp;".1"</f>
        <v>3.17.1.1.1.1</v>
      </c>
      <c r="K924" s="3896"/>
      <c r="L924" s="3899" t="s">
        <v>728</v>
      </c>
      <c r="M924" s="3647"/>
      <c r="N924" s="3647"/>
      <c r="O924" s="3911"/>
      <c r="P924" s="3912"/>
      <c r="Q924" s="3912">
        <v>1</v>
      </c>
      <c r="R924" s="3917"/>
      <c r="S924" s="3904" t="str">
        <f>$J924</f>
        <v>3.17.1.1.1.1</v>
      </c>
      <c r="T924" s="3918" t="s">
        <v>729</v>
      </c>
      <c r="U924" s="3906"/>
      <c r="V924" s="3419"/>
      <c r="W924" s="3420"/>
      <c r="X924" s="3420"/>
      <c r="Y924" s="3420"/>
      <c r="Z924" s="3420"/>
      <c r="AA924" s="3420"/>
      <c r="AB924" s="3420"/>
      <c r="AC924" s="3421"/>
      <c r="AD924" s="3419" t="s">
        <v>769</v>
      </c>
      <c r="AE924" s="3420"/>
      <c r="AF924" s="3420"/>
      <c r="AG924" s="3420"/>
      <c r="AH924" s="3420"/>
      <c r="AI924" s="3420"/>
      <c r="AJ924" s="3420"/>
      <c r="AK924" s="3420"/>
      <c r="AL924" s="3419"/>
      <c r="AM924" s="3420"/>
      <c r="AN924" s="3420"/>
      <c r="AO924" s="3420"/>
      <c r="AP924" s="3420"/>
      <c r="AQ924" s="3420"/>
      <c r="AR924" s="3420"/>
      <c r="AS924" s="3421"/>
      <c r="AT924" s="3419"/>
      <c r="AU924" s="3420"/>
      <c r="AV924" s="3420"/>
      <c r="AW924" s="3420"/>
      <c r="AX924" s="3420"/>
      <c r="AY924" s="3420"/>
      <c r="AZ924" s="3420"/>
      <c r="BA924" s="3421"/>
      <c r="BB924" s="3419"/>
      <c r="BC924" s="3420"/>
      <c r="BD924" s="3420"/>
      <c r="BE924" s="3420"/>
      <c r="BF924" s="3420"/>
      <c r="BG924" s="3420"/>
      <c r="BH924" s="3420"/>
      <c r="BI924" s="3421"/>
      <c r="BJ924" s="3419"/>
      <c r="BK924" s="3420"/>
      <c r="BL924" s="3420"/>
      <c r="BM924" s="3420"/>
      <c r="BN924" s="3420"/>
      <c r="BO924" s="3420"/>
      <c r="BP924" s="3420"/>
      <c r="BQ924" s="3421"/>
      <c r="BR924" s="3419"/>
      <c r="BS924" s="3420"/>
      <c r="BT924" s="3420"/>
      <c r="BU924" s="3420"/>
      <c r="BV924" s="3420"/>
      <c r="BW924" s="3420"/>
      <c r="BX924" s="3420"/>
      <c r="BY924" s="3421"/>
      <c r="BZ924" s="3419"/>
      <c r="CA924" s="3420"/>
      <c r="CB924" s="3420"/>
      <c r="CC924" s="3420"/>
      <c r="CD924" s="3420"/>
      <c r="CE924" s="3420"/>
      <c r="CF924" s="3420"/>
      <c r="CG924" s="3421"/>
      <c r="CH924" s="3419"/>
      <c r="CI924" s="3420"/>
      <c r="CJ924" s="3420"/>
      <c r="CK924" s="3420"/>
      <c r="CL924" s="3420"/>
      <c r="CM924" s="3420"/>
      <c r="CN924" s="3420"/>
      <c r="CO924" s="3421"/>
      <c r="CP924" s="3419"/>
      <c r="CQ924" s="3420"/>
      <c r="CR924" s="3420"/>
      <c r="CS924" s="3420"/>
      <c r="CT924" s="3420"/>
      <c r="CU924" s="3420"/>
      <c r="CV924" s="3420"/>
      <c r="CW924" s="3421"/>
      <c r="CX924" s="3419"/>
      <c r="CY924" s="3420"/>
      <c r="CZ924" s="3420"/>
      <c r="DA924" s="3420"/>
      <c r="DB924" s="3420"/>
      <c r="DC924" s="3420"/>
      <c r="DD924" s="3420"/>
      <c r="DE924" s="3421"/>
      <c r="DF924" s="3421"/>
      <c r="DG924" s="3907" t="s">
        <v>730</v>
      </c>
      <c r="DH924" s="3656"/>
      <c r="DI924" s="3908"/>
      <c r="DJ924" s="3908" t="str">
        <f>IF(T924="","",T924)</f>
        <v>Группа потребителей</v>
      </c>
      <c r="DK924" s="3908"/>
      <c r="DL924" s="3908"/>
    </row>
    <row s="27048" customFormat="1" customHeight="1" ht="21">
      <c r="A925" s="3896"/>
      <c r="B925" s="3896"/>
      <c r="C925" s="3896"/>
      <c r="D925" s="3896"/>
      <c r="E925" s="3897"/>
      <c r="F925" s="3897" t="s">
        <v>169</v>
      </c>
      <c r="G925" s="3897"/>
      <c r="H925" s="3897"/>
      <c r="I925" s="3916"/>
      <c r="J925" s="3916"/>
      <c r="K925" s="3910" t="str">
        <f>J924&amp;".1"</f>
        <v>3.17.1.1.1.1.1</v>
      </c>
      <c r="L925" s="3899" t="s">
        <v>731</v>
      </c>
      <c r="M925" s="3647"/>
      <c r="N925" s="3647"/>
      <c r="O925" s="3647"/>
      <c r="P925" s="3912"/>
      <c r="Q925" s="3912"/>
      <c r="R925" s="3917">
        <v>1</v>
      </c>
      <c r="S925" s="3904" t="str">
        <f>$K925</f>
        <v>3.17.1.1.1.1.1</v>
      </c>
      <c r="T925" s="3920" t="s">
        <v>770</v>
      </c>
      <c r="U925" s="3906"/>
      <c r="V925" s="3422"/>
      <c r="W925" s="3423"/>
      <c r="X925" s="3422"/>
      <c r="Y925" s="3424"/>
      <c r="Z925" s="3425"/>
      <c r="AA925" s="2871" t="s">
        <v>61</v>
      </c>
      <c r="AB925" s="3425"/>
      <c r="AC925" s="2871" t="s">
        <v>61</v>
      </c>
      <c r="AD925" s="3422">
        <v>5493.65</v>
      </c>
      <c r="AE925" s="3423"/>
      <c r="AF925" s="3422"/>
      <c r="AG925" s="3424"/>
      <c r="AH925" s="3425">
        <v>45292</v>
      </c>
      <c r="AI925" s="2871" t="s">
        <v>61</v>
      </c>
      <c r="AJ925" s="3425">
        <v>45473</v>
      </c>
      <c r="AK925" s="2871" t="s">
        <v>61</v>
      </c>
      <c r="AL925" s="3422">
        <v>5493.65</v>
      </c>
      <c r="AM925" s="3423"/>
      <c r="AN925" s="3422"/>
      <c r="AO925" s="3424"/>
      <c r="AP925" s="3425">
        <v>45474</v>
      </c>
      <c r="AQ925" s="2871" t="s">
        <v>61</v>
      </c>
      <c r="AR925" s="3425">
        <v>45657</v>
      </c>
      <c r="AS925" s="2871" t="s">
        <v>61</v>
      </c>
      <c r="AT925" s="3422">
        <v>5407.73</v>
      </c>
      <c r="AU925" s="3423"/>
      <c r="AV925" s="3422"/>
      <c r="AW925" s="3424"/>
      <c r="AX925" s="3425">
        <v>45658</v>
      </c>
      <c r="AY925" s="2871" t="s">
        <v>61</v>
      </c>
      <c r="AZ925" s="3425">
        <v>45838</v>
      </c>
      <c r="BA925" s="2871" t="s">
        <v>61</v>
      </c>
      <c r="BB925" s="3422">
        <v>5407.73</v>
      </c>
      <c r="BC925" s="3423"/>
      <c r="BD925" s="3422"/>
      <c r="BE925" s="3424"/>
      <c r="BF925" s="3425">
        <v>45839</v>
      </c>
      <c r="BG925" s="2871" t="s">
        <v>61</v>
      </c>
      <c r="BH925" s="3425">
        <v>46022</v>
      </c>
      <c r="BI925" s="2871" t="s">
        <v>61</v>
      </c>
      <c r="BJ925" s="3422">
        <v>5407.73</v>
      </c>
      <c r="BK925" s="3423"/>
      <c r="BL925" s="3422"/>
      <c r="BM925" s="3424"/>
      <c r="BN925" s="3425">
        <v>46023</v>
      </c>
      <c r="BO925" s="2871" t="s">
        <v>61</v>
      </c>
      <c r="BP925" s="3425">
        <v>46203</v>
      </c>
      <c r="BQ925" s="2871" t="s">
        <v>61</v>
      </c>
      <c r="BR925" s="3422">
        <v>5689.51</v>
      </c>
      <c r="BS925" s="3423"/>
      <c r="BT925" s="3422"/>
      <c r="BU925" s="3424"/>
      <c r="BV925" s="3425">
        <v>46204</v>
      </c>
      <c r="BW925" s="2871" t="s">
        <v>61</v>
      </c>
      <c r="BX925" s="3425">
        <v>46387</v>
      </c>
      <c r="BY925" s="2871" t="s">
        <v>61</v>
      </c>
      <c r="BZ925" s="3422">
        <v>5674.41</v>
      </c>
      <c r="CA925" s="3423"/>
      <c r="CB925" s="3422"/>
      <c r="CC925" s="3424"/>
      <c r="CD925" s="3425">
        <v>46388</v>
      </c>
      <c r="CE925" s="2871" t="s">
        <v>61</v>
      </c>
      <c r="CF925" s="3425">
        <v>46568</v>
      </c>
      <c r="CG925" s="2871" t="s">
        <v>61</v>
      </c>
      <c r="CH925" s="3422">
        <v>5674.41</v>
      </c>
      <c r="CI925" s="3423"/>
      <c r="CJ925" s="3422"/>
      <c r="CK925" s="3424"/>
      <c r="CL925" s="3425">
        <v>46569</v>
      </c>
      <c r="CM925" s="2871" t="s">
        <v>61</v>
      </c>
      <c r="CN925" s="3425">
        <v>46752</v>
      </c>
      <c r="CO925" s="2871" t="s">
        <v>61</v>
      </c>
      <c r="CP925" s="3422">
        <v>5674.41</v>
      </c>
      <c r="CQ925" s="3423"/>
      <c r="CR925" s="3422"/>
      <c r="CS925" s="3424"/>
      <c r="CT925" s="3425">
        <v>46753</v>
      </c>
      <c r="CU925" s="2871" t="s">
        <v>61</v>
      </c>
      <c r="CV925" s="3425">
        <v>46934</v>
      </c>
      <c r="CW925" s="2871" t="s">
        <v>61</v>
      </c>
      <c r="CX925" s="3422">
        <v>5998.7</v>
      </c>
      <c r="CY925" s="3423"/>
      <c r="CZ925" s="3422"/>
      <c r="DA925" s="3424"/>
      <c r="DB925" s="3425">
        <v>46935</v>
      </c>
      <c r="DC925" s="2871" t="s">
        <v>61</v>
      </c>
      <c r="DD925" s="3425">
        <v>47118</v>
      </c>
      <c r="DE925" s="2871" t="s">
        <v>61</v>
      </c>
      <c r="DF925" s="3423"/>
      <c r="DG925" s="3921" t="s">
        <v>732</v>
      </c>
      <c r="DH925" s="3656">
        <f>STRCHECKDATE(V926:DF926)</f>
      </c>
      <c r="DI925" s="3908"/>
      <c r="DJ925" s="3908" t="str">
        <f>IF(T925="","",T925)</f>
        <v>вода</v>
      </c>
      <c r="DK925" s="3908"/>
      <c r="DL925" s="3908"/>
    </row>
    <row s="27049" customFormat="1" customHeight="1" ht="0.75">
      <c r="A926" s="3896"/>
      <c r="B926" s="3896"/>
      <c r="C926" s="3896"/>
      <c r="D926" s="3896"/>
      <c r="E926" s="3897"/>
      <c r="F926" s="3897" t="s">
        <v>169</v>
      </c>
      <c r="G926" s="3897"/>
      <c r="H926" s="3897"/>
      <c r="I926" s="3916"/>
      <c r="J926" s="3916"/>
      <c r="K926" s="3910"/>
      <c r="L926" s="3899"/>
      <c r="M926" s="3647"/>
      <c r="N926" s="3647"/>
      <c r="O926" s="3647"/>
      <c r="P926" s="3912"/>
      <c r="Q926" s="3912"/>
      <c r="R926" s="3917"/>
      <c r="S926" s="3923"/>
      <c r="T926" s="3906"/>
      <c r="U926" s="3906"/>
      <c r="V926" s="3423"/>
      <c r="W926" s="3423"/>
      <c r="X926" s="3423"/>
      <c r="Y926" s="3427" t="str">
        <f>Z925&amp;"-"&amp;AB925</f>
        <v>-</v>
      </c>
      <c r="Z926" s="3428"/>
      <c r="AA926" s="2871"/>
      <c r="AB926" s="3428"/>
      <c r="AC926" s="2871"/>
      <c r="AD926" s="3423"/>
      <c r="AE926" s="3423"/>
      <c r="AF926" s="3423"/>
      <c r="AG926" s="3427" t="str">
        <f>AH925&amp;"-"&amp;AJ925</f>
        <v>45292-45473</v>
      </c>
      <c r="AH926" s="3428"/>
      <c r="AI926" s="2871"/>
      <c r="AJ926" s="3428"/>
      <c r="AK926" s="2871"/>
      <c r="AL926" s="3423"/>
      <c r="AM926" s="3423"/>
      <c r="AN926" s="3423"/>
      <c r="AO926" s="3427" t="str">
        <f>AP925&amp;"-"&amp;AR925</f>
        <v>45474-45657</v>
      </c>
      <c r="AP926" s="3428"/>
      <c r="AQ926" s="2871"/>
      <c r="AR926" s="3428"/>
      <c r="AS926" s="2871"/>
      <c r="AT926" s="3423"/>
      <c r="AU926" s="3423"/>
      <c r="AV926" s="3423"/>
      <c r="AW926" s="3427" t="str">
        <f>AX925&amp;"-"&amp;AZ925</f>
        <v>45658-45838</v>
      </c>
      <c r="AX926" s="3428"/>
      <c r="AY926" s="2871"/>
      <c r="AZ926" s="3428"/>
      <c r="BA926" s="2871"/>
      <c r="BB926" s="3423"/>
      <c r="BC926" s="3423"/>
      <c r="BD926" s="3423"/>
      <c r="BE926" s="3427" t="str">
        <f>BF925&amp;"-"&amp;BH925</f>
        <v>45839-46022</v>
      </c>
      <c r="BF926" s="3428"/>
      <c r="BG926" s="2871"/>
      <c r="BH926" s="3428"/>
      <c r="BI926" s="2871"/>
      <c r="BJ926" s="3423"/>
      <c r="BK926" s="3423"/>
      <c r="BL926" s="3423"/>
      <c r="BM926" s="3427" t="str">
        <f>BN925&amp;"-"&amp;BP925</f>
        <v>46023-46203</v>
      </c>
      <c r="BN926" s="3428"/>
      <c r="BO926" s="2871"/>
      <c r="BP926" s="3428"/>
      <c r="BQ926" s="2871"/>
      <c r="BR926" s="3423"/>
      <c r="BS926" s="3423"/>
      <c r="BT926" s="3423"/>
      <c r="BU926" s="3427" t="str">
        <f>BV925&amp;"-"&amp;BX925</f>
        <v>46204-46387</v>
      </c>
      <c r="BV926" s="3428"/>
      <c r="BW926" s="2871"/>
      <c r="BX926" s="3428"/>
      <c r="BY926" s="2871"/>
      <c r="BZ926" s="3423"/>
      <c r="CA926" s="3423"/>
      <c r="CB926" s="3423"/>
      <c r="CC926" s="3427" t="str">
        <f>CD925&amp;"-"&amp;CF925</f>
        <v>46388-46568</v>
      </c>
      <c r="CD926" s="3428"/>
      <c r="CE926" s="2871"/>
      <c r="CF926" s="3428"/>
      <c r="CG926" s="2871"/>
      <c r="CH926" s="3423"/>
      <c r="CI926" s="3423"/>
      <c r="CJ926" s="3423"/>
      <c r="CK926" s="3427" t="str">
        <f>CL925&amp;"-"&amp;CN925</f>
        <v>46569-46752</v>
      </c>
      <c r="CL926" s="3428"/>
      <c r="CM926" s="2871"/>
      <c r="CN926" s="3428"/>
      <c r="CO926" s="2871"/>
      <c r="CP926" s="3423"/>
      <c r="CQ926" s="3423"/>
      <c r="CR926" s="3423"/>
      <c r="CS926" s="3427" t="str">
        <f>CT925&amp;"-"&amp;CV925</f>
        <v>46753-46934</v>
      </c>
      <c r="CT926" s="3428"/>
      <c r="CU926" s="2871"/>
      <c r="CV926" s="3428"/>
      <c r="CW926" s="2871"/>
      <c r="CX926" s="3423"/>
      <c r="CY926" s="3423"/>
      <c r="CZ926" s="3423"/>
      <c r="DA926" s="3427" t="str">
        <f>DB925&amp;"-"&amp;DD925</f>
        <v>46935-47118</v>
      </c>
      <c r="DB926" s="3428"/>
      <c r="DC926" s="2871"/>
      <c r="DD926" s="3428"/>
      <c r="DE926" s="2871"/>
      <c r="DF926" s="3423"/>
      <c r="DG926" s="3924"/>
      <c r="DH926" s="3656"/>
      <c r="DI926" s="3908"/>
      <c r="DJ926" s="3908" t="str">
        <f>IF(T926="","",T926)</f>
        <v/>
      </c>
      <c r="DK926" s="3908"/>
      <c r="DL926" s="3908"/>
    </row>
    <row s="27050" customFormat="1" customHeight="1" ht="15">
      <c r="A927" s="3896"/>
      <c r="B927" s="3896"/>
      <c r="C927" s="3896"/>
      <c r="D927" s="3896"/>
      <c r="E927" s="3897"/>
      <c r="F927" s="3897" t="s">
        <v>169</v>
      </c>
      <c r="G927" s="3897"/>
      <c r="H927" s="3897"/>
      <c r="I927" s="3916"/>
      <c r="J927" s="3910"/>
      <c r="K927" s="3896"/>
      <c r="L927" s="3899"/>
      <c r="M927" s="3647"/>
      <c r="N927" s="3647"/>
      <c r="O927" s="3911"/>
      <c r="P927" s="3912"/>
      <c r="Q927" s="3912"/>
      <c r="R927" s="3913"/>
      <c r="S927" s="27051"/>
      <c r="T927" s="27052" t="s">
        <v>733</v>
      </c>
      <c r="U927" s="27053"/>
      <c r="V927" s="27054"/>
      <c r="W927" s="27055"/>
      <c r="X927" s="27056"/>
      <c r="Y927" s="27057"/>
      <c r="Z927" s="27058"/>
      <c r="AA927" s="27059"/>
      <c r="AB927" s="27060"/>
      <c r="AC927" s="27061"/>
      <c r="AD927" s="27062"/>
      <c r="AE927" s="27063"/>
      <c r="AF927" s="27064"/>
      <c r="AG927" s="27065"/>
      <c r="AH927" s="27066"/>
      <c r="AI927" s="27067"/>
      <c r="AJ927" s="27068"/>
      <c r="AK927" s="27069"/>
      <c r="AL927" s="27070"/>
      <c r="AM927" s="27071"/>
      <c r="AN927" s="27072"/>
      <c r="AO927" s="27073"/>
      <c r="AP927" s="27074"/>
      <c r="AQ927" s="27075"/>
      <c r="AR927" s="27076"/>
      <c r="AS927" s="27077"/>
      <c r="AT927" s="27078"/>
      <c r="AU927" s="27079"/>
      <c r="AV927" s="27080"/>
      <c r="AW927" s="27081"/>
      <c r="AX927" s="27082"/>
      <c r="AY927" s="27083"/>
      <c r="AZ927" s="27084"/>
      <c r="BA927" s="27085"/>
      <c r="BB927" s="27086"/>
      <c r="BC927" s="27087"/>
      <c r="BD927" s="27088"/>
      <c r="BE927" s="27089"/>
      <c r="BF927" s="27090"/>
      <c r="BG927" s="27091"/>
      <c r="BH927" s="27092"/>
      <c r="BI927" s="27093"/>
      <c r="BJ927" s="27094"/>
      <c r="BK927" s="27095"/>
      <c r="BL927" s="27096"/>
      <c r="BM927" s="27097"/>
      <c r="BN927" s="27098"/>
      <c r="BO927" s="27099"/>
      <c r="BP927" s="27100"/>
      <c r="BQ927" s="27101"/>
      <c r="BR927" s="27102"/>
      <c r="BS927" s="27103"/>
      <c r="BT927" s="27104"/>
      <c r="BU927" s="27105"/>
      <c r="BV927" s="27106"/>
      <c r="BW927" s="27107"/>
      <c r="BX927" s="27108"/>
      <c r="BY927" s="27109"/>
      <c r="BZ927" s="27110"/>
      <c r="CA927" s="27111"/>
      <c r="CB927" s="27112"/>
      <c r="CC927" s="27113"/>
      <c r="CD927" s="27114"/>
      <c r="CE927" s="27115"/>
      <c r="CF927" s="27116"/>
      <c r="CG927" s="27117"/>
      <c r="CH927" s="27118"/>
      <c r="CI927" s="27119"/>
      <c r="CJ927" s="27120"/>
      <c r="CK927" s="27121"/>
      <c r="CL927" s="27122"/>
      <c r="CM927" s="27123"/>
      <c r="CN927" s="27124"/>
      <c r="CO927" s="27125"/>
      <c r="CP927" s="27126"/>
      <c r="CQ927" s="27127"/>
      <c r="CR927" s="27128"/>
      <c r="CS927" s="27129"/>
      <c r="CT927" s="27130"/>
      <c r="CU927" s="27131"/>
      <c r="CV927" s="27132"/>
      <c r="CW927" s="27133"/>
      <c r="CX927" s="27134"/>
      <c r="CY927" s="27135"/>
      <c r="CZ927" s="27136"/>
      <c r="DA927" s="27137"/>
      <c r="DB927" s="27138"/>
      <c r="DC927" s="27139"/>
      <c r="DD927" s="27140"/>
      <c r="DE927" s="27141"/>
      <c r="DF927" s="27142"/>
      <c r="DG927" s="4018"/>
      <c r="DH927" s="3656"/>
      <c r="DI927" s="3908"/>
      <c r="DJ927" s="3908" t="str">
        <f>IF(T927="","",T927)</f>
        <v>Добавить вид теплоносителя (параметры теплоносителя)</v>
      </c>
      <c r="DK927" s="3908"/>
      <c r="DL927" s="3908"/>
    </row>
    <row s="27143" customFormat="1" customHeight="1" ht="15">
      <c r="A928" s="3896"/>
      <c r="B928" s="3896"/>
      <c r="C928" s="3896"/>
      <c r="D928" s="3896"/>
      <c r="E928" s="3897"/>
      <c r="F928" s="3897" t="s">
        <v>169</v>
      </c>
      <c r="G928" s="3897"/>
      <c r="H928" s="3897"/>
      <c r="I928" s="3910"/>
      <c r="J928" s="3896"/>
      <c r="K928" s="3896"/>
      <c r="L928" s="3899"/>
      <c r="M928" s="3647"/>
      <c r="N928" s="3911"/>
      <c r="O928" s="3911"/>
      <c r="P928" s="3912"/>
      <c r="Q928" s="3912"/>
      <c r="R928" s="3913"/>
      <c r="S928" s="27144"/>
      <c r="T928" s="27145" t="s">
        <v>734</v>
      </c>
      <c r="U928" s="27146"/>
      <c r="V928" s="27147"/>
      <c r="W928" s="27148"/>
      <c r="X928" s="27149"/>
      <c r="Y928" s="27150"/>
      <c r="Z928" s="27151"/>
      <c r="AA928" s="27152"/>
      <c r="AB928" s="27153"/>
      <c r="AC928" s="27154"/>
      <c r="AD928" s="27155"/>
      <c r="AE928" s="27156"/>
      <c r="AF928" s="27157"/>
      <c r="AG928" s="27158"/>
      <c r="AH928" s="27159"/>
      <c r="AI928" s="27160"/>
      <c r="AJ928" s="27161"/>
      <c r="AK928" s="27162"/>
      <c r="AL928" s="27163"/>
      <c r="AM928" s="27164"/>
      <c r="AN928" s="27165"/>
      <c r="AO928" s="27166"/>
      <c r="AP928" s="27167"/>
      <c r="AQ928" s="27168"/>
      <c r="AR928" s="27169"/>
      <c r="AS928" s="27170"/>
      <c r="AT928" s="27171"/>
      <c r="AU928" s="27172"/>
      <c r="AV928" s="27173"/>
      <c r="AW928" s="27174"/>
      <c r="AX928" s="27175"/>
      <c r="AY928" s="27176"/>
      <c r="AZ928" s="27177"/>
      <c r="BA928" s="27178"/>
      <c r="BB928" s="27179"/>
      <c r="BC928" s="27180"/>
      <c r="BD928" s="27181"/>
      <c r="BE928" s="27182"/>
      <c r="BF928" s="27183"/>
      <c r="BG928" s="27184"/>
      <c r="BH928" s="27185"/>
      <c r="BI928" s="27186"/>
      <c r="BJ928" s="27187"/>
      <c r="BK928" s="27188"/>
      <c r="BL928" s="27189"/>
      <c r="BM928" s="27190"/>
      <c r="BN928" s="27191"/>
      <c r="BO928" s="27192"/>
      <c r="BP928" s="27193"/>
      <c r="BQ928" s="27194"/>
      <c r="BR928" s="27195"/>
      <c r="BS928" s="27196"/>
      <c r="BT928" s="27197"/>
      <c r="BU928" s="27198"/>
      <c r="BV928" s="27199"/>
      <c r="BW928" s="27200"/>
      <c r="BX928" s="27201"/>
      <c r="BY928" s="27202"/>
      <c r="BZ928" s="27203"/>
      <c r="CA928" s="27204"/>
      <c r="CB928" s="27205"/>
      <c r="CC928" s="27206"/>
      <c r="CD928" s="27207"/>
      <c r="CE928" s="27208"/>
      <c r="CF928" s="27209"/>
      <c r="CG928" s="27210"/>
      <c r="CH928" s="27211"/>
      <c r="CI928" s="27212"/>
      <c r="CJ928" s="27213"/>
      <c r="CK928" s="27214"/>
      <c r="CL928" s="27215"/>
      <c r="CM928" s="27216"/>
      <c r="CN928" s="27217"/>
      <c r="CO928" s="27218"/>
      <c r="CP928" s="27219"/>
      <c r="CQ928" s="27220"/>
      <c r="CR928" s="27221"/>
      <c r="CS928" s="27222"/>
      <c r="CT928" s="27223"/>
      <c r="CU928" s="27224"/>
      <c r="CV928" s="27225"/>
      <c r="CW928" s="27226"/>
      <c r="CX928" s="27227"/>
      <c r="CY928" s="27228"/>
      <c r="CZ928" s="27229"/>
      <c r="DA928" s="27230"/>
      <c r="DB928" s="27231"/>
      <c r="DC928" s="27232"/>
      <c r="DD928" s="27233"/>
      <c r="DE928" s="27234"/>
      <c r="DF928" s="27235"/>
      <c r="DG928" s="27236"/>
      <c r="DH928" s="3656"/>
      <c r="DI928" s="3908"/>
      <c r="DJ928" s="3908" t="str">
        <f>IF(T928="","",T928)</f>
        <v>Добавить группу потребителей</v>
      </c>
      <c r="DK928" s="3908"/>
      <c r="DL928" s="3908"/>
    </row>
    <row s="27237" customFormat="1" customHeight="1" ht="14.25">
      <c r="A929" s="3896"/>
      <c r="B929" s="3896"/>
      <c r="C929" s="3896"/>
      <c r="D929" s="3896"/>
      <c r="E929" s="3897"/>
      <c r="F929" s="3897" t="s">
        <v>169</v>
      </c>
      <c r="G929" s="3897"/>
      <c r="H929" s="3898"/>
      <c r="I929" s="3896"/>
      <c r="J929" s="3896"/>
      <c r="K929" s="3896"/>
      <c r="L929" s="3899"/>
      <c r="M929" s="3900"/>
      <c r="N929" s="3900"/>
      <c r="O929" s="3647"/>
      <c r="P929" s="4114"/>
      <c r="Q929" s="4115"/>
      <c r="R929" s="4116"/>
      <c r="S929" s="27238"/>
      <c r="T929" s="27239" t="s">
        <v>735</v>
      </c>
      <c r="U929" s="27240"/>
      <c r="V929" s="27241"/>
      <c r="W929" s="27242"/>
      <c r="X929" s="27243"/>
      <c r="Y929" s="27244"/>
      <c r="Z929" s="27245"/>
      <c r="AA929" s="27246"/>
      <c r="AB929" s="27247"/>
      <c r="AC929" s="27248"/>
      <c r="AD929" s="27249"/>
      <c r="AE929" s="27250"/>
      <c r="AF929" s="27251"/>
      <c r="AG929" s="27252"/>
      <c r="AH929" s="27253"/>
      <c r="AI929" s="27254"/>
      <c r="AJ929" s="27255"/>
      <c r="AK929" s="27256"/>
      <c r="AL929" s="27257"/>
      <c r="AM929" s="27258"/>
      <c r="AN929" s="27259"/>
      <c r="AO929" s="27260"/>
      <c r="AP929" s="27261"/>
      <c r="AQ929" s="27262"/>
      <c r="AR929" s="27263"/>
      <c r="AS929" s="27264"/>
      <c r="AT929" s="27265"/>
      <c r="AU929" s="27266"/>
      <c r="AV929" s="27267"/>
      <c r="AW929" s="27268"/>
      <c r="AX929" s="27269"/>
      <c r="AY929" s="27270"/>
      <c r="AZ929" s="27271"/>
      <c r="BA929" s="27272"/>
      <c r="BB929" s="27273"/>
      <c r="BC929" s="27274"/>
      <c r="BD929" s="27275"/>
      <c r="BE929" s="27276"/>
      <c r="BF929" s="27277"/>
      <c r="BG929" s="27278"/>
      <c r="BH929" s="27279"/>
      <c r="BI929" s="27280"/>
      <c r="BJ929" s="27281"/>
      <c r="BK929" s="27282"/>
      <c r="BL929" s="27283"/>
      <c r="BM929" s="27284"/>
      <c r="BN929" s="27285"/>
      <c r="BO929" s="27286"/>
      <c r="BP929" s="27287"/>
      <c r="BQ929" s="27288"/>
      <c r="BR929" s="27289"/>
      <c r="BS929" s="27290"/>
      <c r="BT929" s="27291"/>
      <c r="BU929" s="27292"/>
      <c r="BV929" s="27293"/>
      <c r="BW929" s="27294"/>
      <c r="BX929" s="27295"/>
      <c r="BY929" s="27296"/>
      <c r="BZ929" s="27297"/>
      <c r="CA929" s="27298"/>
      <c r="CB929" s="27299"/>
      <c r="CC929" s="27300"/>
      <c r="CD929" s="27301"/>
      <c r="CE929" s="27302"/>
      <c r="CF929" s="27303"/>
      <c r="CG929" s="27304"/>
      <c r="CH929" s="27305"/>
      <c r="CI929" s="27306"/>
      <c r="CJ929" s="27307"/>
      <c r="CK929" s="27308"/>
      <c r="CL929" s="27309"/>
      <c r="CM929" s="27310"/>
      <c r="CN929" s="27311"/>
      <c r="CO929" s="27312"/>
      <c r="CP929" s="27313"/>
      <c r="CQ929" s="27314"/>
      <c r="CR929" s="27315"/>
      <c r="CS929" s="27316"/>
      <c r="CT929" s="27317"/>
      <c r="CU929" s="27318"/>
      <c r="CV929" s="27319"/>
      <c r="CW929" s="27320"/>
      <c r="CX929" s="27321"/>
      <c r="CY929" s="27322"/>
      <c r="CZ929" s="27323"/>
      <c r="DA929" s="27324"/>
      <c r="DB929" s="27325"/>
      <c r="DC929" s="27326"/>
      <c r="DD929" s="27327"/>
      <c r="DE929" s="27328"/>
      <c r="DF929" s="27329"/>
      <c r="DG929" s="27330"/>
      <c r="DH929" s="3656"/>
      <c r="DI929" s="3908"/>
      <c r="DJ929" s="3908" t="str">
        <f>IF(T929="","",T929)</f>
        <v>Добавить схему подключения</v>
      </c>
      <c r="DK929" s="3908"/>
      <c r="DL929" s="3908"/>
    </row>
    <row s="27331" customFormat="1" customHeight="1" ht="0.75">
      <c r="A930" s="4502"/>
      <c r="B930" s="4502"/>
      <c r="C930" s="4502"/>
      <c r="D930" s="4502"/>
      <c r="E930" s="3897"/>
      <c r="F930" s="3897" t="s">
        <v>169</v>
      </c>
      <c r="G930" s="3898"/>
      <c r="H930" s="4502"/>
      <c r="I930" s="4502"/>
      <c r="J930" s="4502"/>
      <c r="K930" s="4502"/>
      <c r="L930" s="4503"/>
      <c r="M930" s="4504"/>
      <c r="N930" s="4504"/>
      <c r="O930" s="3656"/>
      <c r="P930" s="4505"/>
      <c r="Q930" s="4506"/>
      <c r="R930" s="4505"/>
      <c r="S930" s="4507"/>
      <c r="T930" s="4508" t="s">
        <v>250</v>
      </c>
      <c r="U930" s="3645"/>
      <c r="V930" s="3645"/>
      <c r="W930" s="3645"/>
      <c r="X930" s="3645"/>
      <c r="Y930" s="3645"/>
      <c r="Z930" s="3645"/>
      <c r="AA930" s="3645"/>
      <c r="AB930" s="3645"/>
      <c r="AC930" s="3645"/>
      <c r="AD930" s="3645"/>
      <c r="AE930" s="3645"/>
      <c r="AF930" s="3645"/>
      <c r="AG930" s="3645"/>
      <c r="AH930" s="3645"/>
      <c r="AI930" s="3645"/>
      <c r="AJ930" s="3645"/>
      <c r="AK930" s="3645"/>
      <c r="AL930" s="3645"/>
      <c r="AM930" s="3645"/>
      <c r="AN930" s="3645"/>
      <c r="AO930" s="3645"/>
      <c r="AP930" s="3645"/>
      <c r="AQ930" s="3645"/>
      <c r="AR930" s="3645"/>
      <c r="AS930" s="3645"/>
      <c r="AT930" s="3645"/>
      <c r="AU930" s="3645"/>
      <c r="AV930" s="3645"/>
      <c r="AW930" s="3645"/>
      <c r="AX930" s="3645"/>
      <c r="AY930" s="3645"/>
      <c r="AZ930" s="3645"/>
      <c r="BA930" s="3645"/>
      <c r="BB930" s="3645"/>
      <c r="BC930" s="3645"/>
      <c r="BD930" s="3645"/>
      <c r="BE930" s="3645"/>
      <c r="BF930" s="3645"/>
      <c r="BG930" s="3645"/>
      <c r="BH930" s="3645"/>
      <c r="BI930" s="3645"/>
      <c r="BJ930" s="3645"/>
      <c r="BK930" s="3645"/>
      <c r="BL930" s="3645"/>
      <c r="BM930" s="3645"/>
      <c r="BN930" s="3645"/>
      <c r="BO930" s="3645"/>
      <c r="BP930" s="3645"/>
      <c r="BQ930" s="3645"/>
      <c r="BR930" s="3645"/>
      <c r="BS930" s="3645"/>
      <c r="BT930" s="3645"/>
      <c r="BU930" s="3645"/>
      <c r="BV930" s="3645"/>
      <c r="BW930" s="3645"/>
      <c r="BX930" s="3645"/>
      <c r="BY930" s="3645"/>
      <c r="BZ930" s="3645"/>
      <c r="CA930" s="3645"/>
      <c r="CB930" s="3645"/>
      <c r="CC930" s="3645"/>
      <c r="CD930" s="3645"/>
      <c r="CE930" s="3645"/>
      <c r="CF930" s="3645"/>
      <c r="CG930" s="3645"/>
      <c r="CH930" s="3645"/>
      <c r="CI930" s="3645"/>
      <c r="CJ930" s="3645"/>
      <c r="CK930" s="3645"/>
      <c r="CL930" s="3645"/>
      <c r="CM930" s="3645"/>
      <c r="CN930" s="3645"/>
      <c r="CO930" s="3645"/>
      <c r="CP930" s="3645"/>
      <c r="CQ930" s="3645"/>
      <c r="CR930" s="3645"/>
      <c r="CS930" s="3645"/>
      <c r="CT930" s="3645"/>
      <c r="CU930" s="3645"/>
      <c r="CV930" s="3645"/>
      <c r="CW930" s="3645"/>
      <c r="CX930" s="3645"/>
      <c r="CY930" s="3645"/>
      <c r="CZ930" s="3645"/>
      <c r="DA930" s="3645"/>
      <c r="DB930" s="3645"/>
      <c r="DC930" s="3645"/>
      <c r="DD930" s="3645"/>
      <c r="DE930" s="3645"/>
      <c r="DF930" s="3645"/>
      <c r="DG930" s="3645"/>
      <c r="DH930" s="3656"/>
      <c r="DI930" s="3908"/>
      <c r="DJ930" s="3908" t="str">
        <f>IF(T930="","",T930)</f>
        <v>Добавить источник для дифференциации</v>
      </c>
      <c r="DK930" s="3908"/>
      <c r="DL930" s="3908"/>
    </row>
    <row s="27332" customFormat="1" customHeight="1" ht="0.75">
      <c r="A931" s="4502"/>
      <c r="B931" s="4502"/>
      <c r="C931" s="4502"/>
      <c r="D931" s="4502"/>
      <c r="E931" s="3897"/>
      <c r="F931" s="3898" t="s">
        <v>169</v>
      </c>
      <c r="G931" s="4502"/>
      <c r="H931" s="4502"/>
      <c r="I931" s="4502"/>
      <c r="J931" s="4502"/>
      <c r="K931" s="4502"/>
      <c r="L931" s="4503"/>
      <c r="M931" s="4510"/>
      <c r="N931" s="4510"/>
      <c r="O931" s="3656"/>
      <c r="P931" s="4505"/>
      <c r="Q931" s="4506"/>
      <c r="R931" s="4505"/>
      <c r="S931" s="4511"/>
      <c r="T931" s="4512" t="s">
        <v>251</v>
      </c>
      <c r="U931" s="3646"/>
      <c r="V931" s="3646"/>
      <c r="W931" s="3646"/>
      <c r="X931" s="3646"/>
      <c r="Y931" s="3646"/>
      <c r="Z931" s="3646"/>
      <c r="AA931" s="3646"/>
      <c r="AB931" s="3646"/>
      <c r="AC931" s="3646"/>
      <c r="AD931" s="3646"/>
      <c r="AE931" s="3646"/>
      <c r="AF931" s="3646"/>
      <c r="AG931" s="3646"/>
      <c r="AH931" s="3646"/>
      <c r="AI931" s="3646"/>
      <c r="AJ931" s="3646"/>
      <c r="AK931" s="3646"/>
      <c r="AL931" s="3646"/>
      <c r="AM931" s="3646"/>
      <c r="AN931" s="3646"/>
      <c r="AO931" s="3646"/>
      <c r="AP931" s="3646"/>
      <c r="AQ931" s="3646"/>
      <c r="AR931" s="3646"/>
      <c r="AS931" s="3646"/>
      <c r="AT931" s="3646"/>
      <c r="AU931" s="3646"/>
      <c r="AV931" s="3646"/>
      <c r="AW931" s="3646"/>
      <c r="AX931" s="3646"/>
      <c r="AY931" s="3646"/>
      <c r="AZ931" s="3646"/>
      <c r="BA931" s="3646"/>
      <c r="BB931" s="3646"/>
      <c r="BC931" s="3646"/>
      <c r="BD931" s="3646"/>
      <c r="BE931" s="3646"/>
      <c r="BF931" s="3646"/>
      <c r="BG931" s="3646"/>
      <c r="BH931" s="3646"/>
      <c r="BI931" s="3646"/>
      <c r="BJ931" s="3646"/>
      <c r="BK931" s="3646"/>
      <c r="BL931" s="3646"/>
      <c r="BM931" s="3646"/>
      <c r="BN931" s="3646"/>
      <c r="BO931" s="3646"/>
      <c r="BP931" s="3646"/>
      <c r="BQ931" s="3646"/>
      <c r="BR931" s="3646"/>
      <c r="BS931" s="3646"/>
      <c r="BT931" s="3646"/>
      <c r="BU931" s="3646"/>
      <c r="BV931" s="3646"/>
      <c r="BW931" s="3646"/>
      <c r="BX931" s="3646"/>
      <c r="BY931" s="3646"/>
      <c r="BZ931" s="3646"/>
      <c r="CA931" s="3646"/>
      <c r="CB931" s="3646"/>
      <c r="CC931" s="3646"/>
      <c r="CD931" s="3646"/>
      <c r="CE931" s="3646"/>
      <c r="CF931" s="3646"/>
      <c r="CG931" s="3646"/>
      <c r="CH931" s="3646"/>
      <c r="CI931" s="3646"/>
      <c r="CJ931" s="3646"/>
      <c r="CK931" s="3646"/>
      <c r="CL931" s="3646"/>
      <c r="CM931" s="3646"/>
      <c r="CN931" s="3646"/>
      <c r="CO931" s="3646"/>
      <c r="CP931" s="3646"/>
      <c r="CQ931" s="3646"/>
      <c r="CR931" s="3646"/>
      <c r="CS931" s="3646"/>
      <c r="CT931" s="3646"/>
      <c r="CU931" s="3646"/>
      <c r="CV931" s="3646"/>
      <c r="CW931" s="3646"/>
      <c r="CX931" s="3646"/>
      <c r="CY931" s="3646"/>
      <c r="CZ931" s="3646"/>
      <c r="DA931" s="3646"/>
      <c r="DB931" s="3646"/>
      <c r="DC931" s="3646"/>
      <c r="DD931" s="3646"/>
      <c r="DE931" s="3646"/>
      <c r="DF931" s="3646"/>
      <c r="DG931" s="3646"/>
      <c r="DH931" s="3656"/>
      <c r="DI931" s="3908"/>
      <c r="DJ931" s="3908" t="str">
        <f>IF(T931="","",T931)</f>
        <v>Добавить централизованную систему для дифференциации</v>
      </c>
      <c r="DK931" s="3908"/>
      <c r="DL931" s="3908"/>
    </row>
    <row s="27333" customFormat="1" customHeight="1" ht="21">
      <c r="A932" s="3896"/>
      <c r="B932" s="3896" t="s">
        <v>475</v>
      </c>
      <c r="C932" s="3896"/>
      <c r="D932" s="3896"/>
      <c r="E932" s="3897"/>
      <c r="F932" s="3898" t="s">
        <v>178</v>
      </c>
      <c r="G932" s="3896"/>
      <c r="H932" s="3896"/>
      <c r="I932" s="3896"/>
      <c r="J932" s="3896"/>
      <c r="K932" s="3896"/>
      <c r="L932" s="3899"/>
      <c r="M932" s="3900"/>
      <c r="N932" s="3900"/>
      <c r="O932" s="3900"/>
      <c r="P932" s="4211"/>
      <c r="Q932" s="3902"/>
      <c r="R932" s="3903"/>
      <c r="S932" s="3904" t="str">
        <f>INDEX(PT_DIFFERENTIATION_NUM_TER,MATCH(B932,PT_DIFFERENTIATION_TER_ID,0))</f>
        <v>3.18</v>
      </c>
      <c r="T932" s="4212" t="s">
        <v>719</v>
      </c>
      <c r="U932" s="3906"/>
      <c r="V932" s="3414"/>
      <c r="W932" s="3415"/>
      <c r="X932" s="3415"/>
      <c r="Y932" s="3415"/>
      <c r="Z932" s="3415"/>
      <c r="AA932" s="3415"/>
      <c r="AB932" s="3415"/>
      <c r="AC932" s="3416"/>
      <c r="AD932" s="3414" t="str">
        <f>INDEX(PT_DIFFERENTIATION_TER,MATCH(B932,PT_DIFFERENTIATION_TER_ID,0))</f>
        <v>Территория 18</v>
      </c>
      <c r="AE932" s="3415"/>
      <c r="AF932" s="3415"/>
      <c r="AG932" s="3415"/>
      <c r="AH932" s="3415"/>
      <c r="AI932" s="3415"/>
      <c r="AJ932" s="3415"/>
      <c r="AK932" s="3415"/>
      <c r="AL932" s="3414"/>
      <c r="AM932" s="3415"/>
      <c r="AN932" s="3415"/>
      <c r="AO932" s="3415"/>
      <c r="AP932" s="3415"/>
      <c r="AQ932" s="3415"/>
      <c r="AR932" s="3415"/>
      <c r="AS932" s="3416"/>
      <c r="AT932" s="3414"/>
      <c r="AU932" s="3415"/>
      <c r="AV932" s="3415"/>
      <c r="AW932" s="3415"/>
      <c r="AX932" s="3415"/>
      <c r="AY932" s="3415"/>
      <c r="AZ932" s="3415"/>
      <c r="BA932" s="3416"/>
      <c r="BB932" s="3414"/>
      <c r="BC932" s="3415"/>
      <c r="BD932" s="3415"/>
      <c r="BE932" s="3415"/>
      <c r="BF932" s="3415"/>
      <c r="BG932" s="3415"/>
      <c r="BH932" s="3415"/>
      <c r="BI932" s="3416"/>
      <c r="BJ932" s="3414"/>
      <c r="BK932" s="3415"/>
      <c r="BL932" s="3415"/>
      <c r="BM932" s="3415"/>
      <c r="BN932" s="3415"/>
      <c r="BO932" s="3415"/>
      <c r="BP932" s="3415"/>
      <c r="BQ932" s="3416"/>
      <c r="BR932" s="3414"/>
      <c r="BS932" s="3415"/>
      <c r="BT932" s="3415"/>
      <c r="BU932" s="3415"/>
      <c r="BV932" s="3415"/>
      <c r="BW932" s="3415"/>
      <c r="BX932" s="3415"/>
      <c r="BY932" s="3416"/>
      <c r="BZ932" s="3414"/>
      <c r="CA932" s="3415"/>
      <c r="CB932" s="3415"/>
      <c r="CC932" s="3415"/>
      <c r="CD932" s="3415"/>
      <c r="CE932" s="3415"/>
      <c r="CF932" s="3415"/>
      <c r="CG932" s="3416"/>
      <c r="CH932" s="3414"/>
      <c r="CI932" s="3415"/>
      <c r="CJ932" s="3415"/>
      <c r="CK932" s="3415"/>
      <c r="CL932" s="3415"/>
      <c r="CM932" s="3415"/>
      <c r="CN932" s="3415"/>
      <c r="CO932" s="3416"/>
      <c r="CP932" s="3414"/>
      <c r="CQ932" s="3415"/>
      <c r="CR932" s="3415"/>
      <c r="CS932" s="3415"/>
      <c r="CT932" s="3415"/>
      <c r="CU932" s="3415"/>
      <c r="CV932" s="3415"/>
      <c r="CW932" s="3416"/>
      <c r="CX932" s="3414"/>
      <c r="CY932" s="3415"/>
      <c r="CZ932" s="3415"/>
      <c r="DA932" s="3415"/>
      <c r="DB932" s="3415"/>
      <c r="DC932" s="3415"/>
      <c r="DD932" s="3415"/>
      <c r="DE932" s="3416"/>
      <c r="DF932" s="3416"/>
      <c r="DG932" s="3907" t="s">
        <v>720</v>
      </c>
      <c r="DH932" s="3656"/>
      <c r="DI932" s="3908"/>
      <c r="DJ932" s="3908" t="str">
        <f>IF(T932="","",T932)</f>
        <v>Территория действия тарифа</v>
      </c>
      <c r="DK932" s="3908"/>
      <c r="DL932" s="3908"/>
    </row>
    <row s="27334" customFormat="1" customHeight="1" ht="23.25">
      <c r="A933" s="3896"/>
      <c r="B933" s="3896"/>
      <c r="C933" s="3896" t="s">
        <v>476</v>
      </c>
      <c r="D933" s="3896"/>
      <c r="E933" s="3897"/>
      <c r="F933" s="3897" t="s">
        <v>174</v>
      </c>
      <c r="G933" s="3898">
        <v>1</v>
      </c>
      <c r="H933" s="3896"/>
      <c r="I933" s="3896"/>
      <c r="J933" s="3896"/>
      <c r="K933" s="3896"/>
      <c r="L933" s="3899"/>
      <c r="M933" s="3900"/>
      <c r="N933" s="3900"/>
      <c r="O933" s="3900"/>
      <c r="P933" s="3901"/>
      <c r="Q933" s="3902"/>
      <c r="R933" s="3903"/>
      <c r="S933" s="3904" t="str">
        <f>INDEX(PT_DIFFERENTIATION_NUM_CS,MATCH(C933,PT_DIFFERENTIATION_CS_ID,0))</f>
        <v>3.18.1</v>
      </c>
      <c r="T933" s="4214" t="s">
        <v>721</v>
      </c>
      <c r="U933" s="3906"/>
      <c r="V933" s="3414"/>
      <c r="W933" s="3415"/>
      <c r="X933" s="3415"/>
      <c r="Y933" s="3415"/>
      <c r="Z933" s="3415"/>
      <c r="AA933" s="3415"/>
      <c r="AB933" s="3415"/>
      <c r="AC933" s="3416"/>
      <c r="AD933" s="3414" t="str">
        <f>INDEX(PT_DIFFERENTIATION_CS,MATCH(C933,PT_DIFFERENTIATION_CS_ID,0))</f>
        <v>без дифференциации</v>
      </c>
      <c r="AE933" s="3415"/>
      <c r="AF933" s="3415"/>
      <c r="AG933" s="3415"/>
      <c r="AH933" s="3415"/>
      <c r="AI933" s="3415"/>
      <c r="AJ933" s="3415"/>
      <c r="AK933" s="3415"/>
      <c r="AL933" s="3414"/>
      <c r="AM933" s="3415"/>
      <c r="AN933" s="3415"/>
      <c r="AO933" s="3415"/>
      <c r="AP933" s="3415"/>
      <c r="AQ933" s="3415"/>
      <c r="AR933" s="3415"/>
      <c r="AS933" s="3416"/>
      <c r="AT933" s="3414"/>
      <c r="AU933" s="3415"/>
      <c r="AV933" s="3415"/>
      <c r="AW933" s="3415"/>
      <c r="AX933" s="3415"/>
      <c r="AY933" s="3415"/>
      <c r="AZ933" s="3415"/>
      <c r="BA933" s="3416"/>
      <c r="BB933" s="3414"/>
      <c r="BC933" s="3415"/>
      <c r="BD933" s="3415"/>
      <c r="BE933" s="3415"/>
      <c r="BF933" s="3415"/>
      <c r="BG933" s="3415"/>
      <c r="BH933" s="3415"/>
      <c r="BI933" s="3416"/>
      <c r="BJ933" s="3414"/>
      <c r="BK933" s="3415"/>
      <c r="BL933" s="3415"/>
      <c r="BM933" s="3415"/>
      <c r="BN933" s="3415"/>
      <c r="BO933" s="3415"/>
      <c r="BP933" s="3415"/>
      <c r="BQ933" s="3416"/>
      <c r="BR933" s="3414"/>
      <c r="BS933" s="3415"/>
      <c r="BT933" s="3415"/>
      <c r="BU933" s="3415"/>
      <c r="BV933" s="3415"/>
      <c r="BW933" s="3415"/>
      <c r="BX933" s="3415"/>
      <c r="BY933" s="3416"/>
      <c r="BZ933" s="3414"/>
      <c r="CA933" s="3415"/>
      <c r="CB933" s="3415"/>
      <c r="CC933" s="3415"/>
      <c r="CD933" s="3415"/>
      <c r="CE933" s="3415"/>
      <c r="CF933" s="3415"/>
      <c r="CG933" s="3416"/>
      <c r="CH933" s="3414"/>
      <c r="CI933" s="3415"/>
      <c r="CJ933" s="3415"/>
      <c r="CK933" s="3415"/>
      <c r="CL933" s="3415"/>
      <c r="CM933" s="3415"/>
      <c r="CN933" s="3415"/>
      <c r="CO933" s="3416"/>
      <c r="CP933" s="3414"/>
      <c r="CQ933" s="3415"/>
      <c r="CR933" s="3415"/>
      <c r="CS933" s="3415"/>
      <c r="CT933" s="3415"/>
      <c r="CU933" s="3415"/>
      <c r="CV933" s="3415"/>
      <c r="CW933" s="3416"/>
      <c r="CX933" s="3414"/>
      <c r="CY933" s="3415"/>
      <c r="CZ933" s="3415"/>
      <c r="DA933" s="3415"/>
      <c r="DB933" s="3415"/>
      <c r="DC933" s="3415"/>
      <c r="DD933" s="3415"/>
      <c r="DE933" s="3416"/>
      <c r="DF933" s="3416"/>
      <c r="DG933" s="3907" t="s">
        <v>722</v>
      </c>
      <c r="DH933" s="3656"/>
      <c r="DI933" s="3908"/>
      <c r="DJ933" s="3908" t="str">
        <f>IF(T933="","",T933)</f>
        <v>Наименование системы теплоснабжения </v>
      </c>
      <c r="DK933" s="3908"/>
      <c r="DL933" s="3908"/>
    </row>
    <row s="27335" customFormat="1" customHeight="1" ht="21">
      <c r="A934" s="3896"/>
      <c r="B934" s="3896"/>
      <c r="C934" s="3896"/>
      <c r="D934" s="3896" t="s">
        <v>477</v>
      </c>
      <c r="E934" s="3897"/>
      <c r="F934" s="3897" t="s">
        <v>174</v>
      </c>
      <c r="G934" s="3897"/>
      <c r="H934" s="3898">
        <v>1</v>
      </c>
      <c r="I934" s="3896"/>
      <c r="J934" s="3896"/>
      <c r="K934" s="3896"/>
      <c r="L934" s="3899"/>
      <c r="M934" s="3900"/>
      <c r="N934" s="3900"/>
      <c r="O934" s="3900"/>
      <c r="P934" s="3901"/>
      <c r="Q934" s="3902"/>
      <c r="R934" s="3903"/>
      <c r="S934" s="3904" t="str">
        <f>INDEX(PT_DIFFERENTIATION_NUM_IST_TE,MATCH(D934,PT_DIFFERENTIATION_IST_TE_ID,0))</f>
        <v>3.18.1.1</v>
      </c>
      <c r="T934" s="3905" t="s">
        <v>723</v>
      </c>
      <c r="U934" s="3906"/>
      <c r="V934" s="3414"/>
      <c r="W934" s="3415"/>
      <c r="X934" s="3415"/>
      <c r="Y934" s="3415"/>
      <c r="Z934" s="3415"/>
      <c r="AA934" s="3415"/>
      <c r="AB934" s="3415"/>
      <c r="AC934" s="3416"/>
      <c r="AD934" s="3414" t="str">
        <f>INDEX(PT_DIFFERENTIATION_IST_TE,MATCH(D934,PT_DIFFERENTIATION_IST_TE_ID,0))</f>
        <v>город Кандалакша (кроме микрорайона Нива-3)</v>
      </c>
      <c r="AE934" s="3415"/>
      <c r="AF934" s="3415"/>
      <c r="AG934" s="3415"/>
      <c r="AH934" s="3415"/>
      <c r="AI934" s="3415"/>
      <c r="AJ934" s="3415"/>
      <c r="AK934" s="3415"/>
      <c r="AL934" s="3414"/>
      <c r="AM934" s="3415"/>
      <c r="AN934" s="3415"/>
      <c r="AO934" s="3415"/>
      <c r="AP934" s="3415"/>
      <c r="AQ934" s="3415"/>
      <c r="AR934" s="3415"/>
      <c r="AS934" s="3416"/>
      <c r="AT934" s="3414"/>
      <c r="AU934" s="3415"/>
      <c r="AV934" s="3415"/>
      <c r="AW934" s="3415"/>
      <c r="AX934" s="3415"/>
      <c r="AY934" s="3415"/>
      <c r="AZ934" s="3415"/>
      <c r="BA934" s="3416"/>
      <c r="BB934" s="3414"/>
      <c r="BC934" s="3415"/>
      <c r="BD934" s="3415"/>
      <c r="BE934" s="3415"/>
      <c r="BF934" s="3415"/>
      <c r="BG934" s="3415"/>
      <c r="BH934" s="3415"/>
      <c r="BI934" s="3416"/>
      <c r="BJ934" s="3414"/>
      <c r="BK934" s="3415"/>
      <c r="BL934" s="3415"/>
      <c r="BM934" s="3415"/>
      <c r="BN934" s="3415"/>
      <c r="BO934" s="3415"/>
      <c r="BP934" s="3415"/>
      <c r="BQ934" s="3416"/>
      <c r="BR934" s="3414"/>
      <c r="BS934" s="3415"/>
      <c r="BT934" s="3415"/>
      <c r="BU934" s="3415"/>
      <c r="BV934" s="3415"/>
      <c r="BW934" s="3415"/>
      <c r="BX934" s="3415"/>
      <c r="BY934" s="3416"/>
      <c r="BZ934" s="3414"/>
      <c r="CA934" s="3415"/>
      <c r="CB934" s="3415"/>
      <c r="CC934" s="3415"/>
      <c r="CD934" s="3415"/>
      <c r="CE934" s="3415"/>
      <c r="CF934" s="3415"/>
      <c r="CG934" s="3416"/>
      <c r="CH934" s="3414"/>
      <c r="CI934" s="3415"/>
      <c r="CJ934" s="3415"/>
      <c r="CK934" s="3415"/>
      <c r="CL934" s="3415"/>
      <c r="CM934" s="3415"/>
      <c r="CN934" s="3415"/>
      <c r="CO934" s="3416"/>
      <c r="CP934" s="3414"/>
      <c r="CQ934" s="3415"/>
      <c r="CR934" s="3415"/>
      <c r="CS934" s="3415"/>
      <c r="CT934" s="3415"/>
      <c r="CU934" s="3415"/>
      <c r="CV934" s="3415"/>
      <c r="CW934" s="3416"/>
      <c r="CX934" s="3414"/>
      <c r="CY934" s="3415"/>
      <c r="CZ934" s="3415"/>
      <c r="DA934" s="3415"/>
      <c r="DB934" s="3415"/>
      <c r="DC934" s="3415"/>
      <c r="DD934" s="3415"/>
      <c r="DE934" s="3416"/>
      <c r="DF934" s="3416"/>
      <c r="DG934" s="3907" t="s">
        <v>724</v>
      </c>
      <c r="DH934" s="3656"/>
      <c r="DI934" s="3908"/>
      <c r="DJ934" s="3908" t="str">
        <f>IF(T934="","",T934)</f>
        <v>Источник тепловой энергии  </v>
      </c>
      <c r="DK934" s="3908"/>
      <c r="DL934" s="3908"/>
    </row>
    <row s="27336" customFormat="1" customHeight="1" ht="47.25">
      <c r="A935" s="3896"/>
      <c r="B935" s="3896"/>
      <c r="C935" s="3896"/>
      <c r="D935" s="3896"/>
      <c r="E935" s="3897"/>
      <c r="F935" s="3897" t="s">
        <v>174</v>
      </c>
      <c r="G935" s="3897"/>
      <c r="H935" s="3897"/>
      <c r="I935" s="3910" t="str">
        <f>S934&amp;".1"</f>
        <v>3.18.1.1.1</v>
      </c>
      <c r="J935" s="3896"/>
      <c r="K935" s="3896"/>
      <c r="L935" s="3899" t="s">
        <v>725</v>
      </c>
      <c r="M935" s="3647"/>
      <c r="N935" s="3911"/>
      <c r="O935" s="3911"/>
      <c r="P935" s="3912">
        <v>1</v>
      </c>
      <c r="Q935" s="3912"/>
      <c r="R935" s="3913"/>
      <c r="S935" s="3904" t="str">
        <f>$I935</f>
        <v>3.18.1.1.1</v>
      </c>
      <c r="T935" s="3914" t="s">
        <v>726</v>
      </c>
      <c r="U935" s="3906"/>
      <c r="V935" s="3419"/>
      <c r="W935" s="3420"/>
      <c r="X935" s="3420"/>
      <c r="Y935" s="3420"/>
      <c r="Z935" s="3420"/>
      <c r="AA935" s="3420"/>
      <c r="AB935" s="3420"/>
      <c r="AC935" s="3421"/>
      <c r="AD935" s="3419" t="s">
        <v>768</v>
      </c>
      <c r="AE935" s="3420"/>
      <c r="AF935" s="3420"/>
      <c r="AG935" s="3420"/>
      <c r="AH935" s="3420"/>
      <c r="AI935" s="3420"/>
      <c r="AJ935" s="3420"/>
      <c r="AK935" s="3420"/>
      <c r="AL935" s="3419"/>
      <c r="AM935" s="3420"/>
      <c r="AN935" s="3420"/>
      <c r="AO935" s="3420"/>
      <c r="AP935" s="3420"/>
      <c r="AQ935" s="3420"/>
      <c r="AR935" s="3420"/>
      <c r="AS935" s="3421"/>
      <c r="AT935" s="3419"/>
      <c r="AU935" s="3420"/>
      <c r="AV935" s="3420"/>
      <c r="AW935" s="3420"/>
      <c r="AX935" s="3420"/>
      <c r="AY935" s="3420"/>
      <c r="AZ935" s="3420"/>
      <c r="BA935" s="3421"/>
      <c r="BB935" s="3419"/>
      <c r="BC935" s="3420"/>
      <c r="BD935" s="3420"/>
      <c r="BE935" s="3420"/>
      <c r="BF935" s="3420"/>
      <c r="BG935" s="3420"/>
      <c r="BH935" s="3420"/>
      <c r="BI935" s="3421"/>
      <c r="BJ935" s="3419"/>
      <c r="BK935" s="3420"/>
      <c r="BL935" s="3420"/>
      <c r="BM935" s="3420"/>
      <c r="BN935" s="3420"/>
      <c r="BO935" s="3420"/>
      <c r="BP935" s="3420"/>
      <c r="BQ935" s="3421"/>
      <c r="BR935" s="3419"/>
      <c r="BS935" s="3420"/>
      <c r="BT935" s="3420"/>
      <c r="BU935" s="3420"/>
      <c r="BV935" s="3420"/>
      <c r="BW935" s="3420"/>
      <c r="BX935" s="3420"/>
      <c r="BY935" s="3421"/>
      <c r="BZ935" s="3419"/>
      <c r="CA935" s="3420"/>
      <c r="CB935" s="3420"/>
      <c r="CC935" s="3420"/>
      <c r="CD935" s="3420"/>
      <c r="CE935" s="3420"/>
      <c r="CF935" s="3420"/>
      <c r="CG935" s="3421"/>
      <c r="CH935" s="3419"/>
      <c r="CI935" s="3420"/>
      <c r="CJ935" s="3420"/>
      <c r="CK935" s="3420"/>
      <c r="CL935" s="3420"/>
      <c r="CM935" s="3420"/>
      <c r="CN935" s="3420"/>
      <c r="CO935" s="3421"/>
      <c r="CP935" s="3419"/>
      <c r="CQ935" s="3420"/>
      <c r="CR935" s="3420"/>
      <c r="CS935" s="3420"/>
      <c r="CT935" s="3420"/>
      <c r="CU935" s="3420"/>
      <c r="CV935" s="3420"/>
      <c r="CW935" s="3421"/>
      <c r="CX935" s="3419"/>
      <c r="CY935" s="3420"/>
      <c r="CZ935" s="3420"/>
      <c r="DA935" s="3420"/>
      <c r="DB935" s="3420"/>
      <c r="DC935" s="3420"/>
      <c r="DD935" s="3420"/>
      <c r="DE935" s="3421"/>
      <c r="DF935" s="3421"/>
      <c r="DG935" s="3907" t="s">
        <v>727</v>
      </c>
      <c r="DH935" s="3656"/>
      <c r="DI935" s="3908"/>
      <c r="DJ935" s="3908" t="str">
        <f>IF(T935="","",T935)</f>
        <v>Схема подключения теплопотребляющей установки к коллектору источника тепловой энергии</v>
      </c>
      <c r="DK935" s="3908"/>
      <c r="DL935" s="3908"/>
    </row>
    <row s="27337" customFormat="1" customHeight="1" ht="21">
      <c r="A936" s="3896"/>
      <c r="B936" s="3896"/>
      <c r="C936" s="3896"/>
      <c r="D936" s="3896"/>
      <c r="E936" s="3897"/>
      <c r="F936" s="3897" t="s">
        <v>174</v>
      </c>
      <c r="G936" s="3897"/>
      <c r="H936" s="3897"/>
      <c r="I936" s="3916"/>
      <c r="J936" s="3910" t="str">
        <f>I935&amp;".1"</f>
        <v>3.18.1.1.1.1</v>
      </c>
      <c r="K936" s="3896"/>
      <c r="L936" s="3899" t="s">
        <v>728</v>
      </c>
      <c r="M936" s="3647"/>
      <c r="N936" s="3647"/>
      <c r="O936" s="3911"/>
      <c r="P936" s="3912"/>
      <c r="Q936" s="3912">
        <v>1</v>
      </c>
      <c r="R936" s="3917"/>
      <c r="S936" s="3904" t="str">
        <f>$J936</f>
        <v>3.18.1.1.1.1</v>
      </c>
      <c r="T936" s="3918" t="s">
        <v>729</v>
      </c>
      <c r="U936" s="3906"/>
      <c r="V936" s="3419"/>
      <c r="W936" s="3420"/>
      <c r="X936" s="3420"/>
      <c r="Y936" s="3420"/>
      <c r="Z936" s="3420"/>
      <c r="AA936" s="3420"/>
      <c r="AB936" s="3420"/>
      <c r="AC936" s="3421"/>
      <c r="AD936" s="3419" t="s">
        <v>769</v>
      </c>
      <c r="AE936" s="3420"/>
      <c r="AF936" s="3420"/>
      <c r="AG936" s="3420"/>
      <c r="AH936" s="3420"/>
      <c r="AI936" s="3420"/>
      <c r="AJ936" s="3420"/>
      <c r="AK936" s="3420"/>
      <c r="AL936" s="3419"/>
      <c r="AM936" s="3420"/>
      <c r="AN936" s="3420"/>
      <c r="AO936" s="3420"/>
      <c r="AP936" s="3420"/>
      <c r="AQ936" s="3420"/>
      <c r="AR936" s="3420"/>
      <c r="AS936" s="3421"/>
      <c r="AT936" s="3419"/>
      <c r="AU936" s="3420"/>
      <c r="AV936" s="3420"/>
      <c r="AW936" s="3420"/>
      <c r="AX936" s="3420"/>
      <c r="AY936" s="3420"/>
      <c r="AZ936" s="3420"/>
      <c r="BA936" s="3421"/>
      <c r="BB936" s="3419"/>
      <c r="BC936" s="3420"/>
      <c r="BD936" s="3420"/>
      <c r="BE936" s="3420"/>
      <c r="BF936" s="3420"/>
      <c r="BG936" s="3420"/>
      <c r="BH936" s="3420"/>
      <c r="BI936" s="3421"/>
      <c r="BJ936" s="3419"/>
      <c r="BK936" s="3420"/>
      <c r="BL936" s="3420"/>
      <c r="BM936" s="3420"/>
      <c r="BN936" s="3420"/>
      <c r="BO936" s="3420"/>
      <c r="BP936" s="3420"/>
      <c r="BQ936" s="3421"/>
      <c r="BR936" s="3419"/>
      <c r="BS936" s="3420"/>
      <c r="BT936" s="3420"/>
      <c r="BU936" s="3420"/>
      <c r="BV936" s="3420"/>
      <c r="BW936" s="3420"/>
      <c r="BX936" s="3420"/>
      <c r="BY936" s="3421"/>
      <c r="BZ936" s="3419"/>
      <c r="CA936" s="3420"/>
      <c r="CB936" s="3420"/>
      <c r="CC936" s="3420"/>
      <c r="CD936" s="3420"/>
      <c r="CE936" s="3420"/>
      <c r="CF936" s="3420"/>
      <c r="CG936" s="3421"/>
      <c r="CH936" s="3419"/>
      <c r="CI936" s="3420"/>
      <c r="CJ936" s="3420"/>
      <c r="CK936" s="3420"/>
      <c r="CL936" s="3420"/>
      <c r="CM936" s="3420"/>
      <c r="CN936" s="3420"/>
      <c r="CO936" s="3421"/>
      <c r="CP936" s="3419"/>
      <c r="CQ936" s="3420"/>
      <c r="CR936" s="3420"/>
      <c r="CS936" s="3420"/>
      <c r="CT936" s="3420"/>
      <c r="CU936" s="3420"/>
      <c r="CV936" s="3420"/>
      <c r="CW936" s="3421"/>
      <c r="CX936" s="3419"/>
      <c r="CY936" s="3420"/>
      <c r="CZ936" s="3420"/>
      <c r="DA936" s="3420"/>
      <c r="DB936" s="3420"/>
      <c r="DC936" s="3420"/>
      <c r="DD936" s="3420"/>
      <c r="DE936" s="3421"/>
      <c r="DF936" s="3421"/>
      <c r="DG936" s="3907" t="s">
        <v>730</v>
      </c>
      <c r="DH936" s="3656"/>
      <c r="DI936" s="3908"/>
      <c r="DJ936" s="3908" t="str">
        <f>IF(T936="","",T936)</f>
        <v>Группа потребителей</v>
      </c>
      <c r="DK936" s="3908"/>
      <c r="DL936" s="3908"/>
    </row>
    <row s="27338" customFormat="1" customHeight="1" ht="21">
      <c r="A937" s="3896"/>
      <c r="B937" s="3896"/>
      <c r="C937" s="3896"/>
      <c r="D937" s="3896"/>
      <c r="E937" s="3897"/>
      <c r="F937" s="3897" t="s">
        <v>174</v>
      </c>
      <c r="G937" s="3897"/>
      <c r="H937" s="3897"/>
      <c r="I937" s="3916"/>
      <c r="J937" s="3916"/>
      <c r="K937" s="3910" t="str">
        <f>J936&amp;".1"</f>
        <v>3.18.1.1.1.1.1</v>
      </c>
      <c r="L937" s="3899" t="s">
        <v>731</v>
      </c>
      <c r="M937" s="3647"/>
      <c r="N937" s="3647"/>
      <c r="O937" s="3647"/>
      <c r="P937" s="3912"/>
      <c r="Q937" s="3912"/>
      <c r="R937" s="3917">
        <v>1</v>
      </c>
      <c r="S937" s="3904" t="str">
        <f>$K937</f>
        <v>3.18.1.1.1.1.1</v>
      </c>
      <c r="T937" s="3920" t="s">
        <v>770</v>
      </c>
      <c r="U937" s="3906"/>
      <c r="V937" s="3422"/>
      <c r="W937" s="3423"/>
      <c r="X937" s="3422"/>
      <c r="Y937" s="3424"/>
      <c r="Z937" s="3425"/>
      <c r="AA937" s="2871" t="s">
        <v>61</v>
      </c>
      <c r="AB937" s="3425"/>
      <c r="AC937" s="2871" t="s">
        <v>61</v>
      </c>
      <c r="AD937" s="3422">
        <v>3787.95</v>
      </c>
      <c r="AE937" s="3423"/>
      <c r="AF937" s="3422"/>
      <c r="AG937" s="3424"/>
      <c r="AH937" s="3425">
        <v>45292</v>
      </c>
      <c r="AI937" s="2871" t="s">
        <v>61</v>
      </c>
      <c r="AJ937" s="3425">
        <v>45473</v>
      </c>
      <c r="AK937" s="2871" t="s">
        <v>61</v>
      </c>
      <c r="AL937" s="3422">
        <v>7865.98</v>
      </c>
      <c r="AM937" s="3423"/>
      <c r="AN937" s="3422"/>
      <c r="AO937" s="3424"/>
      <c r="AP937" s="3425">
        <v>45474</v>
      </c>
      <c r="AQ937" s="2871" t="s">
        <v>61</v>
      </c>
      <c r="AR937" s="3425">
        <v>45657</v>
      </c>
      <c r="AS937" s="2871" t="s">
        <v>61</v>
      </c>
      <c r="AT937" s="3422">
        <v>5407.73</v>
      </c>
      <c r="AU937" s="3423"/>
      <c r="AV937" s="3422"/>
      <c r="AW937" s="3424"/>
      <c r="AX937" s="3425">
        <v>45658</v>
      </c>
      <c r="AY937" s="2871" t="s">
        <v>61</v>
      </c>
      <c r="AZ937" s="3425">
        <v>45838</v>
      </c>
      <c r="BA937" s="2871" t="s">
        <v>61</v>
      </c>
      <c r="BB937" s="3422">
        <v>5407.73</v>
      </c>
      <c r="BC937" s="3423"/>
      <c r="BD937" s="3422"/>
      <c r="BE937" s="3424"/>
      <c r="BF937" s="3425">
        <v>45839</v>
      </c>
      <c r="BG937" s="2871" t="s">
        <v>61</v>
      </c>
      <c r="BH937" s="3425">
        <v>46022</v>
      </c>
      <c r="BI937" s="2871" t="s">
        <v>61</v>
      </c>
      <c r="BJ937" s="3422">
        <v>5407.73</v>
      </c>
      <c r="BK937" s="3423"/>
      <c r="BL937" s="3422"/>
      <c r="BM937" s="3424"/>
      <c r="BN937" s="3425">
        <v>46023</v>
      </c>
      <c r="BO937" s="2871" t="s">
        <v>61</v>
      </c>
      <c r="BP937" s="3425">
        <v>46203</v>
      </c>
      <c r="BQ937" s="2871" t="s">
        <v>61</v>
      </c>
      <c r="BR937" s="3422">
        <v>5716.23</v>
      </c>
      <c r="BS937" s="3423"/>
      <c r="BT937" s="3422"/>
      <c r="BU937" s="3424"/>
      <c r="BV937" s="3425">
        <v>46204</v>
      </c>
      <c r="BW937" s="2871" t="s">
        <v>61</v>
      </c>
      <c r="BX937" s="3425">
        <v>46387</v>
      </c>
      <c r="BY937" s="2871" t="s">
        <v>61</v>
      </c>
      <c r="BZ937" s="3422">
        <v>5674.41</v>
      </c>
      <c r="CA937" s="3423"/>
      <c r="CB937" s="3422"/>
      <c r="CC937" s="3424"/>
      <c r="CD937" s="3425">
        <v>46388</v>
      </c>
      <c r="CE937" s="2871" t="s">
        <v>61</v>
      </c>
      <c r="CF937" s="3425">
        <v>46568</v>
      </c>
      <c r="CG937" s="2871" t="s">
        <v>61</v>
      </c>
      <c r="CH937" s="3422">
        <v>5674.41</v>
      </c>
      <c r="CI937" s="3423"/>
      <c r="CJ937" s="3422"/>
      <c r="CK937" s="3424"/>
      <c r="CL937" s="3425">
        <v>46569</v>
      </c>
      <c r="CM937" s="2871" t="s">
        <v>61</v>
      </c>
      <c r="CN937" s="3425">
        <v>46752</v>
      </c>
      <c r="CO937" s="2871" t="s">
        <v>61</v>
      </c>
      <c r="CP937" s="3422">
        <v>5674.41</v>
      </c>
      <c r="CQ937" s="3423"/>
      <c r="CR937" s="3422"/>
      <c r="CS937" s="3424"/>
      <c r="CT937" s="3425">
        <v>46753</v>
      </c>
      <c r="CU937" s="2871" t="s">
        <v>61</v>
      </c>
      <c r="CV937" s="3425">
        <v>46934</v>
      </c>
      <c r="CW937" s="2871" t="s">
        <v>61</v>
      </c>
      <c r="CX937" s="3422">
        <v>6029.45</v>
      </c>
      <c r="CY937" s="3423"/>
      <c r="CZ937" s="3422"/>
      <c r="DA937" s="3424"/>
      <c r="DB937" s="3425">
        <v>46935</v>
      </c>
      <c r="DC937" s="2871" t="s">
        <v>61</v>
      </c>
      <c r="DD937" s="3425">
        <v>47118</v>
      </c>
      <c r="DE937" s="2871" t="s">
        <v>61</v>
      </c>
      <c r="DF937" s="3423"/>
      <c r="DG937" s="3921" t="s">
        <v>732</v>
      </c>
      <c r="DH937" s="3656">
        <f>STRCHECKDATE(V938:DF938)</f>
      </c>
      <c r="DI937" s="3908"/>
      <c r="DJ937" s="3908" t="str">
        <f>IF(T937="","",T937)</f>
        <v>вода</v>
      </c>
      <c r="DK937" s="3908"/>
      <c r="DL937" s="3908"/>
    </row>
    <row s="27339" customFormat="1" customHeight="1" ht="0.75">
      <c r="A938" s="3896"/>
      <c r="B938" s="3896"/>
      <c r="C938" s="3896"/>
      <c r="D938" s="3896"/>
      <c r="E938" s="3897"/>
      <c r="F938" s="3897" t="s">
        <v>174</v>
      </c>
      <c r="G938" s="3897"/>
      <c r="H938" s="3897"/>
      <c r="I938" s="3916"/>
      <c r="J938" s="3916"/>
      <c r="K938" s="3910"/>
      <c r="L938" s="3899"/>
      <c r="M938" s="3647"/>
      <c r="N938" s="3647"/>
      <c r="O938" s="3647"/>
      <c r="P938" s="3912"/>
      <c r="Q938" s="3912"/>
      <c r="R938" s="3917"/>
      <c r="S938" s="3923"/>
      <c r="T938" s="3906"/>
      <c r="U938" s="3906"/>
      <c r="V938" s="3423"/>
      <c r="W938" s="3423"/>
      <c r="X938" s="3423"/>
      <c r="Y938" s="3427" t="str">
        <f>Z937&amp;"-"&amp;AB937</f>
        <v>-</v>
      </c>
      <c r="Z938" s="3428"/>
      <c r="AA938" s="2871"/>
      <c r="AB938" s="3428"/>
      <c r="AC938" s="2871"/>
      <c r="AD938" s="3423"/>
      <c r="AE938" s="3423"/>
      <c r="AF938" s="3423"/>
      <c r="AG938" s="3427" t="str">
        <f>AH937&amp;"-"&amp;AJ937</f>
        <v>45292-45473</v>
      </c>
      <c r="AH938" s="3428"/>
      <c r="AI938" s="2871"/>
      <c r="AJ938" s="3428"/>
      <c r="AK938" s="2871"/>
      <c r="AL938" s="3423"/>
      <c r="AM938" s="3423"/>
      <c r="AN938" s="3423"/>
      <c r="AO938" s="3427" t="str">
        <f>AP937&amp;"-"&amp;AR937</f>
        <v>45474-45657</v>
      </c>
      <c r="AP938" s="3428"/>
      <c r="AQ938" s="2871"/>
      <c r="AR938" s="3428"/>
      <c r="AS938" s="2871"/>
      <c r="AT938" s="3423"/>
      <c r="AU938" s="3423"/>
      <c r="AV938" s="3423"/>
      <c r="AW938" s="3427" t="str">
        <f>AX937&amp;"-"&amp;AZ937</f>
        <v>45658-45838</v>
      </c>
      <c r="AX938" s="3428"/>
      <c r="AY938" s="2871"/>
      <c r="AZ938" s="3428"/>
      <c r="BA938" s="2871"/>
      <c r="BB938" s="3423"/>
      <c r="BC938" s="3423"/>
      <c r="BD938" s="3423"/>
      <c r="BE938" s="3427" t="str">
        <f>BF937&amp;"-"&amp;BH937</f>
        <v>45839-46022</v>
      </c>
      <c r="BF938" s="3428"/>
      <c r="BG938" s="2871"/>
      <c r="BH938" s="3428"/>
      <c r="BI938" s="2871"/>
      <c r="BJ938" s="3423"/>
      <c r="BK938" s="3423"/>
      <c r="BL938" s="3423"/>
      <c r="BM938" s="3427" t="str">
        <f>BN937&amp;"-"&amp;BP937</f>
        <v>46023-46203</v>
      </c>
      <c r="BN938" s="3428"/>
      <c r="BO938" s="2871"/>
      <c r="BP938" s="3428"/>
      <c r="BQ938" s="2871"/>
      <c r="BR938" s="3423"/>
      <c r="BS938" s="3423"/>
      <c r="BT938" s="3423"/>
      <c r="BU938" s="3427" t="str">
        <f>BV937&amp;"-"&amp;BX937</f>
        <v>46204-46387</v>
      </c>
      <c r="BV938" s="3428"/>
      <c r="BW938" s="2871"/>
      <c r="BX938" s="3428"/>
      <c r="BY938" s="2871"/>
      <c r="BZ938" s="3423"/>
      <c r="CA938" s="3423"/>
      <c r="CB938" s="3423"/>
      <c r="CC938" s="3427" t="str">
        <f>CD937&amp;"-"&amp;CF937</f>
        <v>46388-46568</v>
      </c>
      <c r="CD938" s="3428"/>
      <c r="CE938" s="2871"/>
      <c r="CF938" s="3428"/>
      <c r="CG938" s="2871"/>
      <c r="CH938" s="3423"/>
      <c r="CI938" s="3423"/>
      <c r="CJ938" s="3423"/>
      <c r="CK938" s="3427" t="str">
        <f>CL937&amp;"-"&amp;CN937</f>
        <v>46569-46752</v>
      </c>
      <c r="CL938" s="3428"/>
      <c r="CM938" s="2871"/>
      <c r="CN938" s="3428"/>
      <c r="CO938" s="2871"/>
      <c r="CP938" s="3423"/>
      <c r="CQ938" s="3423"/>
      <c r="CR938" s="3423"/>
      <c r="CS938" s="3427" t="str">
        <f>CT937&amp;"-"&amp;CV937</f>
        <v>46753-46934</v>
      </c>
      <c r="CT938" s="3428"/>
      <c r="CU938" s="2871"/>
      <c r="CV938" s="3428"/>
      <c r="CW938" s="2871"/>
      <c r="CX938" s="3423"/>
      <c r="CY938" s="3423"/>
      <c r="CZ938" s="3423"/>
      <c r="DA938" s="3427" t="str">
        <f>DB937&amp;"-"&amp;DD937</f>
        <v>46935-47118</v>
      </c>
      <c r="DB938" s="3428"/>
      <c r="DC938" s="2871"/>
      <c r="DD938" s="3428"/>
      <c r="DE938" s="2871"/>
      <c r="DF938" s="3423"/>
      <c r="DG938" s="3924"/>
      <c r="DH938" s="3656"/>
      <c r="DI938" s="3908"/>
      <c r="DJ938" s="3908" t="str">
        <f>IF(T938="","",T938)</f>
        <v/>
      </c>
      <c r="DK938" s="3908"/>
      <c r="DL938" s="3908"/>
    </row>
    <row s="27340" customFormat="1" customHeight="1" ht="15">
      <c r="A939" s="3896"/>
      <c r="B939" s="3896"/>
      <c r="C939" s="3896"/>
      <c r="D939" s="3896"/>
      <c r="E939" s="3897"/>
      <c r="F939" s="3897" t="s">
        <v>174</v>
      </c>
      <c r="G939" s="3897"/>
      <c r="H939" s="3897"/>
      <c r="I939" s="3916"/>
      <c r="J939" s="3910"/>
      <c r="K939" s="3896"/>
      <c r="L939" s="3899"/>
      <c r="M939" s="3647"/>
      <c r="N939" s="3647"/>
      <c r="O939" s="3911"/>
      <c r="P939" s="3912"/>
      <c r="Q939" s="3912"/>
      <c r="R939" s="3913"/>
      <c r="S939" s="27341"/>
      <c r="T939" s="27342" t="s">
        <v>733</v>
      </c>
      <c r="U939" s="27343"/>
      <c r="V939" s="27344"/>
      <c r="W939" s="27345"/>
      <c r="X939" s="27346"/>
      <c r="Y939" s="27347"/>
      <c r="Z939" s="27348"/>
      <c r="AA939" s="27349"/>
      <c r="AB939" s="27350"/>
      <c r="AC939" s="27351"/>
      <c r="AD939" s="27352"/>
      <c r="AE939" s="27353"/>
      <c r="AF939" s="27354"/>
      <c r="AG939" s="27355"/>
      <c r="AH939" s="27356"/>
      <c r="AI939" s="27357"/>
      <c r="AJ939" s="27358"/>
      <c r="AK939" s="27359"/>
      <c r="AL939" s="27360"/>
      <c r="AM939" s="27361"/>
      <c r="AN939" s="27362"/>
      <c r="AO939" s="27363"/>
      <c r="AP939" s="27364"/>
      <c r="AQ939" s="27365"/>
      <c r="AR939" s="27366"/>
      <c r="AS939" s="27367"/>
      <c r="AT939" s="27368"/>
      <c r="AU939" s="27369"/>
      <c r="AV939" s="27370"/>
      <c r="AW939" s="27371"/>
      <c r="AX939" s="27372"/>
      <c r="AY939" s="27373"/>
      <c r="AZ939" s="27374"/>
      <c r="BA939" s="27375"/>
      <c r="BB939" s="27376"/>
      <c r="BC939" s="27377"/>
      <c r="BD939" s="27378"/>
      <c r="BE939" s="27379"/>
      <c r="BF939" s="27380"/>
      <c r="BG939" s="27381"/>
      <c r="BH939" s="27382"/>
      <c r="BI939" s="27383"/>
      <c r="BJ939" s="27384"/>
      <c r="BK939" s="27385"/>
      <c r="BL939" s="27386"/>
      <c r="BM939" s="27387"/>
      <c r="BN939" s="27388"/>
      <c r="BO939" s="27389"/>
      <c r="BP939" s="27390"/>
      <c r="BQ939" s="27391"/>
      <c r="BR939" s="27392"/>
      <c r="BS939" s="27393"/>
      <c r="BT939" s="27394"/>
      <c r="BU939" s="27395"/>
      <c r="BV939" s="27396"/>
      <c r="BW939" s="27397"/>
      <c r="BX939" s="27398"/>
      <c r="BY939" s="27399"/>
      <c r="BZ939" s="27400"/>
      <c r="CA939" s="27401"/>
      <c r="CB939" s="27402"/>
      <c r="CC939" s="27403"/>
      <c r="CD939" s="27404"/>
      <c r="CE939" s="27405"/>
      <c r="CF939" s="27406"/>
      <c r="CG939" s="27407"/>
      <c r="CH939" s="27408"/>
      <c r="CI939" s="27409"/>
      <c r="CJ939" s="27410"/>
      <c r="CK939" s="27411"/>
      <c r="CL939" s="27412"/>
      <c r="CM939" s="27413"/>
      <c r="CN939" s="27414"/>
      <c r="CO939" s="27415"/>
      <c r="CP939" s="27416"/>
      <c r="CQ939" s="27417"/>
      <c r="CR939" s="27418"/>
      <c r="CS939" s="27419"/>
      <c r="CT939" s="27420"/>
      <c r="CU939" s="27421"/>
      <c r="CV939" s="27422"/>
      <c r="CW939" s="27423"/>
      <c r="CX939" s="27424"/>
      <c r="CY939" s="27425"/>
      <c r="CZ939" s="27426"/>
      <c r="DA939" s="27427"/>
      <c r="DB939" s="27428"/>
      <c r="DC939" s="27429"/>
      <c r="DD939" s="27430"/>
      <c r="DE939" s="27431"/>
      <c r="DF939" s="27432"/>
      <c r="DG939" s="4018"/>
      <c r="DH939" s="3656"/>
      <c r="DI939" s="3908"/>
      <c r="DJ939" s="3908" t="str">
        <f>IF(T939="","",T939)</f>
        <v>Добавить вид теплоносителя (параметры теплоносителя)</v>
      </c>
      <c r="DK939" s="3908"/>
      <c r="DL939" s="3908"/>
    </row>
    <row s="27433" customFormat="1" customHeight="1" ht="15">
      <c r="A940" s="3896"/>
      <c r="B940" s="3896"/>
      <c r="C940" s="3896"/>
      <c r="D940" s="3896"/>
      <c r="E940" s="3897"/>
      <c r="F940" s="3897" t="s">
        <v>174</v>
      </c>
      <c r="G940" s="3897"/>
      <c r="H940" s="3897"/>
      <c r="I940" s="3910"/>
      <c r="J940" s="3896"/>
      <c r="K940" s="3896"/>
      <c r="L940" s="3899"/>
      <c r="M940" s="3647"/>
      <c r="N940" s="3911"/>
      <c r="O940" s="3911"/>
      <c r="P940" s="3912"/>
      <c r="Q940" s="3912"/>
      <c r="R940" s="3913"/>
      <c r="S940" s="27434"/>
      <c r="T940" s="27435" t="s">
        <v>734</v>
      </c>
      <c r="U940" s="27436"/>
      <c r="V940" s="27437"/>
      <c r="W940" s="27438"/>
      <c r="X940" s="27439"/>
      <c r="Y940" s="27440"/>
      <c r="Z940" s="27441"/>
      <c r="AA940" s="27442"/>
      <c r="AB940" s="27443"/>
      <c r="AC940" s="27444"/>
      <c r="AD940" s="27445"/>
      <c r="AE940" s="27446"/>
      <c r="AF940" s="27447"/>
      <c r="AG940" s="27448"/>
      <c r="AH940" s="27449"/>
      <c r="AI940" s="27450"/>
      <c r="AJ940" s="27451"/>
      <c r="AK940" s="27452"/>
      <c r="AL940" s="27453"/>
      <c r="AM940" s="27454"/>
      <c r="AN940" s="27455"/>
      <c r="AO940" s="27456"/>
      <c r="AP940" s="27457"/>
      <c r="AQ940" s="27458"/>
      <c r="AR940" s="27459"/>
      <c r="AS940" s="27460"/>
      <c r="AT940" s="27461"/>
      <c r="AU940" s="27462"/>
      <c r="AV940" s="27463"/>
      <c r="AW940" s="27464"/>
      <c r="AX940" s="27465"/>
      <c r="AY940" s="27466"/>
      <c r="AZ940" s="27467"/>
      <c r="BA940" s="27468"/>
      <c r="BB940" s="27469"/>
      <c r="BC940" s="27470"/>
      <c r="BD940" s="27471"/>
      <c r="BE940" s="27472"/>
      <c r="BF940" s="27473"/>
      <c r="BG940" s="27474"/>
      <c r="BH940" s="27475"/>
      <c r="BI940" s="27476"/>
      <c r="BJ940" s="27477"/>
      <c r="BK940" s="27478"/>
      <c r="BL940" s="27479"/>
      <c r="BM940" s="27480"/>
      <c r="BN940" s="27481"/>
      <c r="BO940" s="27482"/>
      <c r="BP940" s="27483"/>
      <c r="BQ940" s="27484"/>
      <c r="BR940" s="27485"/>
      <c r="BS940" s="27486"/>
      <c r="BT940" s="27487"/>
      <c r="BU940" s="27488"/>
      <c r="BV940" s="27489"/>
      <c r="BW940" s="27490"/>
      <c r="BX940" s="27491"/>
      <c r="BY940" s="27492"/>
      <c r="BZ940" s="27493"/>
      <c r="CA940" s="27494"/>
      <c r="CB940" s="27495"/>
      <c r="CC940" s="27496"/>
      <c r="CD940" s="27497"/>
      <c r="CE940" s="27498"/>
      <c r="CF940" s="27499"/>
      <c r="CG940" s="27500"/>
      <c r="CH940" s="27501"/>
      <c r="CI940" s="27502"/>
      <c r="CJ940" s="27503"/>
      <c r="CK940" s="27504"/>
      <c r="CL940" s="27505"/>
      <c r="CM940" s="27506"/>
      <c r="CN940" s="27507"/>
      <c r="CO940" s="27508"/>
      <c r="CP940" s="27509"/>
      <c r="CQ940" s="27510"/>
      <c r="CR940" s="27511"/>
      <c r="CS940" s="27512"/>
      <c r="CT940" s="27513"/>
      <c r="CU940" s="27514"/>
      <c r="CV940" s="27515"/>
      <c r="CW940" s="27516"/>
      <c r="CX940" s="27517"/>
      <c r="CY940" s="27518"/>
      <c r="CZ940" s="27519"/>
      <c r="DA940" s="27520"/>
      <c r="DB940" s="27521"/>
      <c r="DC940" s="27522"/>
      <c r="DD940" s="27523"/>
      <c r="DE940" s="27524"/>
      <c r="DF940" s="27525"/>
      <c r="DG940" s="27526"/>
      <c r="DH940" s="3656"/>
      <c r="DI940" s="3908"/>
      <c r="DJ940" s="3908" t="str">
        <f>IF(T940="","",T940)</f>
        <v>Добавить группу потребителей</v>
      </c>
      <c r="DK940" s="3908"/>
      <c r="DL940" s="3908"/>
    </row>
    <row s="27527" customFormat="1" customHeight="1" ht="14.25">
      <c r="A941" s="3896"/>
      <c r="B941" s="3896"/>
      <c r="C941" s="3896"/>
      <c r="D941" s="3896"/>
      <c r="E941" s="3897"/>
      <c r="F941" s="3897" t="s">
        <v>174</v>
      </c>
      <c r="G941" s="3897"/>
      <c r="H941" s="3898"/>
      <c r="I941" s="3896"/>
      <c r="J941" s="3896"/>
      <c r="K941" s="3896"/>
      <c r="L941" s="3899"/>
      <c r="M941" s="3900"/>
      <c r="N941" s="3900"/>
      <c r="O941" s="3647"/>
      <c r="P941" s="4114"/>
      <c r="Q941" s="4115"/>
      <c r="R941" s="4116"/>
      <c r="S941" s="27528"/>
      <c r="T941" s="27529" t="s">
        <v>735</v>
      </c>
      <c r="U941" s="27530"/>
      <c r="V941" s="27531"/>
      <c r="W941" s="27532"/>
      <c r="X941" s="27533"/>
      <c r="Y941" s="27534"/>
      <c r="Z941" s="27535"/>
      <c r="AA941" s="27536"/>
      <c r="AB941" s="27537"/>
      <c r="AC941" s="27538"/>
      <c r="AD941" s="27539"/>
      <c r="AE941" s="27540"/>
      <c r="AF941" s="27541"/>
      <c r="AG941" s="27542"/>
      <c r="AH941" s="27543"/>
      <c r="AI941" s="27544"/>
      <c r="AJ941" s="27545"/>
      <c r="AK941" s="27546"/>
      <c r="AL941" s="27547"/>
      <c r="AM941" s="27548"/>
      <c r="AN941" s="27549"/>
      <c r="AO941" s="27550"/>
      <c r="AP941" s="27551"/>
      <c r="AQ941" s="27552"/>
      <c r="AR941" s="27553"/>
      <c r="AS941" s="27554"/>
      <c r="AT941" s="27555"/>
      <c r="AU941" s="27556"/>
      <c r="AV941" s="27557"/>
      <c r="AW941" s="27558"/>
      <c r="AX941" s="27559"/>
      <c r="AY941" s="27560"/>
      <c r="AZ941" s="27561"/>
      <c r="BA941" s="27562"/>
      <c r="BB941" s="27563"/>
      <c r="BC941" s="27564"/>
      <c r="BD941" s="27565"/>
      <c r="BE941" s="27566"/>
      <c r="BF941" s="27567"/>
      <c r="BG941" s="27568"/>
      <c r="BH941" s="27569"/>
      <c r="BI941" s="27570"/>
      <c r="BJ941" s="27571"/>
      <c r="BK941" s="27572"/>
      <c r="BL941" s="27573"/>
      <c r="BM941" s="27574"/>
      <c r="BN941" s="27575"/>
      <c r="BO941" s="27576"/>
      <c r="BP941" s="27577"/>
      <c r="BQ941" s="27578"/>
      <c r="BR941" s="27579"/>
      <c r="BS941" s="27580"/>
      <c r="BT941" s="27581"/>
      <c r="BU941" s="27582"/>
      <c r="BV941" s="27583"/>
      <c r="BW941" s="27584"/>
      <c r="BX941" s="27585"/>
      <c r="BY941" s="27586"/>
      <c r="BZ941" s="27587"/>
      <c r="CA941" s="27588"/>
      <c r="CB941" s="27589"/>
      <c r="CC941" s="27590"/>
      <c r="CD941" s="27591"/>
      <c r="CE941" s="27592"/>
      <c r="CF941" s="27593"/>
      <c r="CG941" s="27594"/>
      <c r="CH941" s="27595"/>
      <c r="CI941" s="27596"/>
      <c r="CJ941" s="27597"/>
      <c r="CK941" s="27598"/>
      <c r="CL941" s="27599"/>
      <c r="CM941" s="27600"/>
      <c r="CN941" s="27601"/>
      <c r="CO941" s="27602"/>
      <c r="CP941" s="27603"/>
      <c r="CQ941" s="27604"/>
      <c r="CR941" s="27605"/>
      <c r="CS941" s="27606"/>
      <c r="CT941" s="27607"/>
      <c r="CU941" s="27608"/>
      <c r="CV941" s="27609"/>
      <c r="CW941" s="27610"/>
      <c r="CX941" s="27611"/>
      <c r="CY941" s="27612"/>
      <c r="CZ941" s="27613"/>
      <c r="DA941" s="27614"/>
      <c r="DB941" s="27615"/>
      <c r="DC941" s="27616"/>
      <c r="DD941" s="27617"/>
      <c r="DE941" s="27618"/>
      <c r="DF941" s="27619"/>
      <c r="DG941" s="27620"/>
      <c r="DH941" s="3656"/>
      <c r="DI941" s="3908"/>
      <c r="DJ941" s="3908" t="str">
        <f>IF(T941="","",T941)</f>
        <v>Добавить схему подключения</v>
      </c>
      <c r="DK941" s="3908"/>
      <c r="DL941" s="3908"/>
    </row>
    <row s="27621" customFormat="1" customHeight="1" ht="21">
      <c r="A942" s="3896"/>
      <c r="B942" s="3896"/>
      <c r="C942" s="3896"/>
      <c r="D942" s="3896" t="s">
        <v>478</v>
      </c>
      <c r="E942" s="3897"/>
      <c r="F942" s="3897"/>
      <c r="G942" s="3897"/>
      <c r="H942" s="3898" t="s">
        <v>102</v>
      </c>
      <c r="I942" s="3896"/>
      <c r="J942" s="3896"/>
      <c r="K942" s="3896"/>
      <c r="L942" s="3899"/>
      <c r="M942" s="3900"/>
      <c r="N942" s="3900"/>
      <c r="O942" s="3900"/>
      <c r="P942" s="3901"/>
      <c r="Q942" s="3902"/>
      <c r="R942" s="3903"/>
      <c r="S942" s="3904" t="str">
        <f>INDEX(PT_DIFFERENTIATION_NUM_IST_TE,MATCH(D942,PT_DIFFERENTIATION_IST_TE_ID,0))</f>
        <v>3.18.1.2</v>
      </c>
      <c r="T942" s="3905" t="s">
        <v>723</v>
      </c>
      <c r="U942" s="3906"/>
      <c r="V942" s="3414"/>
      <c r="W942" s="3415"/>
      <c r="X942" s="3415"/>
      <c r="Y942" s="3415"/>
      <c r="Z942" s="3415"/>
      <c r="AA942" s="3415"/>
      <c r="AB942" s="3415"/>
      <c r="AC942" s="3416"/>
      <c r="AD942" s="3414" t="str">
        <f>INDEX(PT_DIFFERENTIATION_IST_TE,MATCH(D942,PT_DIFFERENTIATION_IST_TE_ID,0))</f>
        <v>город Кандалакша (микрорайон Нива-3)</v>
      </c>
      <c r="AE942" s="3415"/>
      <c r="AF942" s="3415"/>
      <c r="AG942" s="3415"/>
      <c r="AH942" s="3415"/>
      <c r="AI942" s="3415"/>
      <c r="AJ942" s="3415"/>
      <c r="AK942" s="3415"/>
      <c r="AL942" s="3414"/>
      <c r="AM942" s="3415"/>
      <c r="AN942" s="3415"/>
      <c r="AO942" s="3415"/>
      <c r="AP942" s="3415"/>
      <c r="AQ942" s="3415"/>
      <c r="AR942" s="3415"/>
      <c r="AS942" s="3416"/>
      <c r="AT942" s="3414"/>
      <c r="AU942" s="3415"/>
      <c r="AV942" s="3415"/>
      <c r="AW942" s="3415"/>
      <c r="AX942" s="3415"/>
      <c r="AY942" s="3415"/>
      <c r="AZ942" s="3415"/>
      <c r="BA942" s="3416"/>
      <c r="BB942" s="3414"/>
      <c r="BC942" s="3415"/>
      <c r="BD942" s="3415"/>
      <c r="BE942" s="3415"/>
      <c r="BF942" s="3415"/>
      <c r="BG942" s="3415"/>
      <c r="BH942" s="3415"/>
      <c r="BI942" s="3416"/>
      <c r="BJ942" s="3414"/>
      <c r="BK942" s="3415"/>
      <c r="BL942" s="3415"/>
      <c r="BM942" s="3415"/>
      <c r="BN942" s="3415"/>
      <c r="BO942" s="3415"/>
      <c r="BP942" s="3415"/>
      <c r="BQ942" s="3416"/>
      <c r="BR942" s="3414"/>
      <c r="BS942" s="3415"/>
      <c r="BT942" s="3415"/>
      <c r="BU942" s="3415"/>
      <c r="BV942" s="3415"/>
      <c r="BW942" s="3415"/>
      <c r="BX942" s="3415"/>
      <c r="BY942" s="3416"/>
      <c r="BZ942" s="3414"/>
      <c r="CA942" s="3415"/>
      <c r="CB942" s="3415"/>
      <c r="CC942" s="3415"/>
      <c r="CD942" s="3415"/>
      <c r="CE942" s="3415"/>
      <c r="CF942" s="3415"/>
      <c r="CG942" s="3416"/>
      <c r="CH942" s="3414"/>
      <c r="CI942" s="3415"/>
      <c r="CJ942" s="3415"/>
      <c r="CK942" s="3415"/>
      <c r="CL942" s="3415"/>
      <c r="CM942" s="3415"/>
      <c r="CN942" s="3415"/>
      <c r="CO942" s="3416"/>
      <c r="CP942" s="3414"/>
      <c r="CQ942" s="3415"/>
      <c r="CR942" s="3415"/>
      <c r="CS942" s="3415"/>
      <c r="CT942" s="3415"/>
      <c r="CU942" s="3415"/>
      <c r="CV942" s="3415"/>
      <c r="CW942" s="3416"/>
      <c r="CX942" s="3414"/>
      <c r="CY942" s="3415"/>
      <c r="CZ942" s="3415"/>
      <c r="DA942" s="3415"/>
      <c r="DB942" s="3415"/>
      <c r="DC942" s="3415"/>
      <c r="DD942" s="3415"/>
      <c r="DE942" s="3416"/>
      <c r="DF942" s="3416"/>
      <c r="DG942" s="3907" t="s">
        <v>724</v>
      </c>
      <c r="DH942" s="3656"/>
      <c r="DI942" s="3908"/>
      <c r="DJ942" s="3908" t="str">
        <f>IF(T942="","",T942)</f>
        <v>Источник тепловой энергии  </v>
      </c>
      <c r="DK942" s="3908"/>
      <c r="DL942" s="3908"/>
    </row>
    <row s="27622" customFormat="1" customHeight="1" ht="47.25">
      <c r="A943" s="3896"/>
      <c r="B943" s="3896"/>
      <c r="C943" s="3896"/>
      <c r="D943" s="3896"/>
      <c r="E943" s="3897"/>
      <c r="F943" s="3897"/>
      <c r="G943" s="3897"/>
      <c r="H943" s="3897">
        <v>1</v>
      </c>
      <c r="I943" s="3910" t="str">
        <f>S942&amp;".1"</f>
        <v>3.18.1.2.1</v>
      </c>
      <c r="J943" s="3896"/>
      <c r="K943" s="3896"/>
      <c r="L943" s="3899" t="s">
        <v>725</v>
      </c>
      <c r="M943" s="3647"/>
      <c r="N943" s="3911"/>
      <c r="O943" s="3911"/>
      <c r="P943" s="3912">
        <v>1</v>
      </c>
      <c r="Q943" s="3912"/>
      <c r="R943" s="3913"/>
      <c r="S943" s="3904" t="str">
        <f>$I943</f>
        <v>3.18.1.2.1</v>
      </c>
      <c r="T943" s="3914" t="s">
        <v>726</v>
      </c>
      <c r="U943" s="3906"/>
      <c r="V943" s="3419"/>
      <c r="W943" s="3420"/>
      <c r="X943" s="3420"/>
      <c r="Y943" s="3420"/>
      <c r="Z943" s="3420"/>
      <c r="AA943" s="3420"/>
      <c r="AB943" s="3420"/>
      <c r="AC943" s="3421"/>
      <c r="AD943" s="3419" t="s">
        <v>768</v>
      </c>
      <c r="AE943" s="3420"/>
      <c r="AF943" s="3420"/>
      <c r="AG943" s="3420"/>
      <c r="AH943" s="3420"/>
      <c r="AI943" s="3420"/>
      <c r="AJ943" s="3420"/>
      <c r="AK943" s="3420"/>
      <c r="AL943" s="3419"/>
      <c r="AM943" s="3420"/>
      <c r="AN943" s="3420"/>
      <c r="AO943" s="3420"/>
      <c r="AP943" s="3420"/>
      <c r="AQ943" s="3420"/>
      <c r="AR943" s="3420"/>
      <c r="AS943" s="3421"/>
      <c r="AT943" s="3419"/>
      <c r="AU943" s="3420"/>
      <c r="AV943" s="3420"/>
      <c r="AW943" s="3420"/>
      <c r="AX943" s="3420"/>
      <c r="AY943" s="3420"/>
      <c r="AZ943" s="3420"/>
      <c r="BA943" s="3421"/>
      <c r="BB943" s="3419"/>
      <c r="BC943" s="3420"/>
      <c r="BD943" s="3420"/>
      <c r="BE943" s="3420"/>
      <c r="BF943" s="3420"/>
      <c r="BG943" s="3420"/>
      <c r="BH943" s="3420"/>
      <c r="BI943" s="3421"/>
      <c r="BJ943" s="3419"/>
      <c r="BK943" s="3420"/>
      <c r="BL943" s="3420"/>
      <c r="BM943" s="3420"/>
      <c r="BN943" s="3420"/>
      <c r="BO943" s="3420"/>
      <c r="BP943" s="3420"/>
      <c r="BQ943" s="3421"/>
      <c r="BR943" s="3419"/>
      <c r="BS943" s="3420"/>
      <c r="BT943" s="3420"/>
      <c r="BU943" s="3420"/>
      <c r="BV943" s="3420"/>
      <c r="BW943" s="3420"/>
      <c r="BX943" s="3420"/>
      <c r="BY943" s="3421"/>
      <c r="BZ943" s="3419"/>
      <c r="CA943" s="3420"/>
      <c r="CB943" s="3420"/>
      <c r="CC943" s="3420"/>
      <c r="CD943" s="3420"/>
      <c r="CE943" s="3420"/>
      <c r="CF943" s="3420"/>
      <c r="CG943" s="3421"/>
      <c r="CH943" s="3419"/>
      <c r="CI943" s="3420"/>
      <c r="CJ943" s="3420"/>
      <c r="CK943" s="3420"/>
      <c r="CL943" s="3420"/>
      <c r="CM943" s="3420"/>
      <c r="CN943" s="3420"/>
      <c r="CO943" s="3421"/>
      <c r="CP943" s="3419"/>
      <c r="CQ943" s="3420"/>
      <c r="CR943" s="3420"/>
      <c r="CS943" s="3420"/>
      <c r="CT943" s="3420"/>
      <c r="CU943" s="3420"/>
      <c r="CV943" s="3420"/>
      <c r="CW943" s="3421"/>
      <c r="CX943" s="3419"/>
      <c r="CY943" s="3420"/>
      <c r="CZ943" s="3420"/>
      <c r="DA943" s="3420"/>
      <c r="DB943" s="3420"/>
      <c r="DC943" s="3420"/>
      <c r="DD943" s="3420"/>
      <c r="DE943" s="3421"/>
      <c r="DF943" s="3421"/>
      <c r="DG943" s="3907" t="s">
        <v>727</v>
      </c>
      <c r="DH943" s="3656"/>
      <c r="DI943" s="3908"/>
      <c r="DJ943" s="3908" t="str">
        <f>IF(T943="","",T943)</f>
        <v>Схема подключения теплопотребляющей установки к коллектору источника тепловой энергии</v>
      </c>
      <c r="DK943" s="3908"/>
      <c r="DL943" s="3908"/>
    </row>
    <row s="27623" customFormat="1" customHeight="1" ht="21">
      <c r="A944" s="3896"/>
      <c r="B944" s="3896"/>
      <c r="C944" s="3896"/>
      <c r="D944" s="3896"/>
      <c r="E944" s="3897"/>
      <c r="F944" s="3897"/>
      <c r="G944" s="3897"/>
      <c r="H944" s="3897">
        <v>1</v>
      </c>
      <c r="I944" s="3916"/>
      <c r="J944" s="3910" t="str">
        <f>I943&amp;".1"</f>
        <v>3.18.1.2.1.1</v>
      </c>
      <c r="K944" s="3896"/>
      <c r="L944" s="3899" t="s">
        <v>728</v>
      </c>
      <c r="M944" s="3647"/>
      <c r="N944" s="3647"/>
      <c r="O944" s="3911"/>
      <c r="P944" s="3912"/>
      <c r="Q944" s="3912">
        <v>1</v>
      </c>
      <c r="R944" s="3917"/>
      <c r="S944" s="3904" t="str">
        <f>$J944</f>
        <v>3.18.1.2.1.1</v>
      </c>
      <c r="T944" s="3918" t="s">
        <v>729</v>
      </c>
      <c r="U944" s="3906"/>
      <c r="V944" s="3419"/>
      <c r="W944" s="3420"/>
      <c r="X944" s="3420"/>
      <c r="Y944" s="3420"/>
      <c r="Z944" s="3420"/>
      <c r="AA944" s="3420"/>
      <c r="AB944" s="3420"/>
      <c r="AC944" s="3421"/>
      <c r="AD944" s="3419" t="s">
        <v>769</v>
      </c>
      <c r="AE944" s="3420"/>
      <c r="AF944" s="3420"/>
      <c r="AG944" s="3420"/>
      <c r="AH944" s="3420"/>
      <c r="AI944" s="3420"/>
      <c r="AJ944" s="3420"/>
      <c r="AK944" s="3420"/>
      <c r="AL944" s="3419"/>
      <c r="AM944" s="3420"/>
      <c r="AN944" s="3420"/>
      <c r="AO944" s="3420"/>
      <c r="AP944" s="3420"/>
      <c r="AQ944" s="3420"/>
      <c r="AR944" s="3420"/>
      <c r="AS944" s="3421"/>
      <c r="AT944" s="3419"/>
      <c r="AU944" s="3420"/>
      <c r="AV944" s="3420"/>
      <c r="AW944" s="3420"/>
      <c r="AX944" s="3420"/>
      <c r="AY944" s="3420"/>
      <c r="AZ944" s="3420"/>
      <c r="BA944" s="3421"/>
      <c r="BB944" s="3419"/>
      <c r="BC944" s="3420"/>
      <c r="BD944" s="3420"/>
      <c r="BE944" s="3420"/>
      <c r="BF944" s="3420"/>
      <c r="BG944" s="3420"/>
      <c r="BH944" s="3420"/>
      <c r="BI944" s="3421"/>
      <c r="BJ944" s="3419"/>
      <c r="BK944" s="3420"/>
      <c r="BL944" s="3420"/>
      <c r="BM944" s="3420"/>
      <c r="BN944" s="3420"/>
      <c r="BO944" s="3420"/>
      <c r="BP944" s="3420"/>
      <c r="BQ944" s="3421"/>
      <c r="BR944" s="3419"/>
      <c r="BS944" s="3420"/>
      <c r="BT944" s="3420"/>
      <c r="BU944" s="3420"/>
      <c r="BV944" s="3420"/>
      <c r="BW944" s="3420"/>
      <c r="BX944" s="3420"/>
      <c r="BY944" s="3421"/>
      <c r="BZ944" s="3419"/>
      <c r="CA944" s="3420"/>
      <c r="CB944" s="3420"/>
      <c r="CC944" s="3420"/>
      <c r="CD944" s="3420"/>
      <c r="CE944" s="3420"/>
      <c r="CF944" s="3420"/>
      <c r="CG944" s="3421"/>
      <c r="CH944" s="3419"/>
      <c r="CI944" s="3420"/>
      <c r="CJ944" s="3420"/>
      <c r="CK944" s="3420"/>
      <c r="CL944" s="3420"/>
      <c r="CM944" s="3420"/>
      <c r="CN944" s="3420"/>
      <c r="CO944" s="3421"/>
      <c r="CP944" s="3419"/>
      <c r="CQ944" s="3420"/>
      <c r="CR944" s="3420"/>
      <c r="CS944" s="3420"/>
      <c r="CT944" s="3420"/>
      <c r="CU944" s="3420"/>
      <c r="CV944" s="3420"/>
      <c r="CW944" s="3421"/>
      <c r="CX944" s="3419"/>
      <c r="CY944" s="3420"/>
      <c r="CZ944" s="3420"/>
      <c r="DA944" s="3420"/>
      <c r="DB944" s="3420"/>
      <c r="DC944" s="3420"/>
      <c r="DD944" s="3420"/>
      <c r="DE944" s="3421"/>
      <c r="DF944" s="3421"/>
      <c r="DG944" s="3907" t="s">
        <v>730</v>
      </c>
      <c r="DH944" s="3656"/>
      <c r="DI944" s="3908"/>
      <c r="DJ944" s="3908" t="str">
        <f>IF(T944="","",T944)</f>
        <v>Группа потребителей</v>
      </c>
      <c r="DK944" s="3908"/>
      <c r="DL944" s="3908"/>
    </row>
    <row s="27624" customFormat="1" customHeight="1" ht="21">
      <c r="A945" s="3896"/>
      <c r="B945" s="3896"/>
      <c r="C945" s="3896"/>
      <c r="D945" s="3896"/>
      <c r="E945" s="3897"/>
      <c r="F945" s="3897"/>
      <c r="G945" s="3897"/>
      <c r="H945" s="3897">
        <v>1</v>
      </c>
      <c r="I945" s="3916"/>
      <c r="J945" s="3916"/>
      <c r="K945" s="3910" t="str">
        <f>J944&amp;".1"</f>
        <v>3.18.1.2.1.1.1</v>
      </c>
      <c r="L945" s="3899" t="s">
        <v>731</v>
      </c>
      <c r="M945" s="3647"/>
      <c r="N945" s="3647"/>
      <c r="O945" s="3647"/>
      <c r="P945" s="3912"/>
      <c r="Q945" s="3912"/>
      <c r="R945" s="3917">
        <v>1</v>
      </c>
      <c r="S945" s="3904" t="str">
        <f>$K945</f>
        <v>3.18.1.2.1.1.1</v>
      </c>
      <c r="T945" s="3920" t="s">
        <v>770</v>
      </c>
      <c r="U945" s="3906"/>
      <c r="V945" s="3422"/>
      <c r="W945" s="3423"/>
      <c r="X945" s="3422"/>
      <c r="Y945" s="3424"/>
      <c r="Z945" s="3425"/>
      <c r="AA945" s="2871" t="s">
        <v>61</v>
      </c>
      <c r="AB945" s="3425"/>
      <c r="AC945" s="2871" t="s">
        <v>61</v>
      </c>
      <c r="AD945" s="3422">
        <v>3420.25</v>
      </c>
      <c r="AE945" s="3423"/>
      <c r="AF945" s="3422"/>
      <c r="AG945" s="3424"/>
      <c r="AH945" s="3425">
        <v>45292</v>
      </c>
      <c r="AI945" s="2871" t="s">
        <v>61</v>
      </c>
      <c r="AJ945" s="3425">
        <v>45473</v>
      </c>
      <c r="AK945" s="2871" t="s">
        <v>61</v>
      </c>
      <c r="AL945" s="3422">
        <v>8115.64</v>
      </c>
      <c r="AM945" s="3423"/>
      <c r="AN945" s="3422"/>
      <c r="AO945" s="3424"/>
      <c r="AP945" s="3425">
        <v>45474</v>
      </c>
      <c r="AQ945" s="2871" t="s">
        <v>61</v>
      </c>
      <c r="AR945" s="3425">
        <v>45657</v>
      </c>
      <c r="AS945" s="2871" t="s">
        <v>61</v>
      </c>
      <c r="AT945" s="3422">
        <v>5407.73</v>
      </c>
      <c r="AU945" s="3423"/>
      <c r="AV945" s="3422"/>
      <c r="AW945" s="3424"/>
      <c r="AX945" s="3425">
        <v>45658</v>
      </c>
      <c r="AY945" s="2871" t="s">
        <v>61</v>
      </c>
      <c r="AZ945" s="3425">
        <v>45838</v>
      </c>
      <c r="BA945" s="2871" t="s">
        <v>61</v>
      </c>
      <c r="BB945" s="3422">
        <v>5407.73</v>
      </c>
      <c r="BC945" s="3423"/>
      <c r="BD945" s="3422"/>
      <c r="BE945" s="3424"/>
      <c r="BF945" s="3425">
        <v>45839</v>
      </c>
      <c r="BG945" s="2871" t="s">
        <v>61</v>
      </c>
      <c r="BH945" s="3425">
        <v>46022</v>
      </c>
      <c r="BI945" s="2871" t="s">
        <v>61</v>
      </c>
      <c r="BJ945" s="3422">
        <v>5407.73</v>
      </c>
      <c r="BK945" s="3423"/>
      <c r="BL945" s="3422"/>
      <c r="BM945" s="3424"/>
      <c r="BN945" s="3425">
        <v>46023</v>
      </c>
      <c r="BO945" s="2871" t="s">
        <v>61</v>
      </c>
      <c r="BP945" s="3425">
        <v>46203</v>
      </c>
      <c r="BQ945" s="2871" t="s">
        <v>61</v>
      </c>
      <c r="BR945" s="3422">
        <v>5699.95</v>
      </c>
      <c r="BS945" s="3423"/>
      <c r="BT945" s="3422"/>
      <c r="BU945" s="3424"/>
      <c r="BV945" s="3425">
        <v>46204</v>
      </c>
      <c r="BW945" s="2871" t="s">
        <v>61</v>
      </c>
      <c r="BX945" s="3425">
        <v>46387</v>
      </c>
      <c r="BY945" s="2871" t="s">
        <v>61</v>
      </c>
      <c r="BZ945" s="3422">
        <v>5674.41</v>
      </c>
      <c r="CA945" s="3423"/>
      <c r="CB945" s="3422"/>
      <c r="CC945" s="3424"/>
      <c r="CD945" s="3425">
        <v>46388</v>
      </c>
      <c r="CE945" s="2871" t="s">
        <v>61</v>
      </c>
      <c r="CF945" s="3425">
        <v>46568</v>
      </c>
      <c r="CG945" s="2871" t="s">
        <v>61</v>
      </c>
      <c r="CH945" s="3422">
        <v>5674.41</v>
      </c>
      <c r="CI945" s="3423"/>
      <c r="CJ945" s="3422"/>
      <c r="CK945" s="3424"/>
      <c r="CL945" s="3425">
        <v>46569</v>
      </c>
      <c r="CM945" s="2871" t="s">
        <v>61</v>
      </c>
      <c r="CN945" s="3425">
        <v>46752</v>
      </c>
      <c r="CO945" s="2871" t="s">
        <v>61</v>
      </c>
      <c r="CP945" s="3422">
        <v>5674.41</v>
      </c>
      <c r="CQ945" s="3423"/>
      <c r="CR945" s="3422"/>
      <c r="CS945" s="3424"/>
      <c r="CT945" s="3425">
        <v>46753</v>
      </c>
      <c r="CU945" s="2871" t="s">
        <v>61</v>
      </c>
      <c r="CV945" s="3425">
        <v>46934</v>
      </c>
      <c r="CW945" s="2871" t="s">
        <v>61</v>
      </c>
      <c r="CX945" s="3422">
        <v>6010.71</v>
      </c>
      <c r="CY945" s="3423"/>
      <c r="CZ945" s="3422"/>
      <c r="DA945" s="3424"/>
      <c r="DB945" s="3425">
        <v>46935</v>
      </c>
      <c r="DC945" s="2871" t="s">
        <v>61</v>
      </c>
      <c r="DD945" s="3425">
        <v>47118</v>
      </c>
      <c r="DE945" s="2871" t="s">
        <v>61</v>
      </c>
      <c r="DF945" s="3423"/>
      <c r="DG945" s="3921" t="s">
        <v>732</v>
      </c>
      <c r="DH945" s="3656">
        <f>STRCHECKDATE(V946:DF946)</f>
      </c>
      <c r="DI945" s="3908"/>
      <c r="DJ945" s="3908" t="str">
        <f>IF(T945="","",T945)</f>
        <v>вода</v>
      </c>
      <c r="DK945" s="3908"/>
      <c r="DL945" s="3908"/>
    </row>
    <row s="27625" customFormat="1" customHeight="1" ht="0.75">
      <c r="A946" s="3896"/>
      <c r="B946" s="3896"/>
      <c r="C946" s="3896"/>
      <c r="D946" s="3896"/>
      <c r="E946" s="3897"/>
      <c r="F946" s="3897"/>
      <c r="G946" s="3897"/>
      <c r="H946" s="3897">
        <v>1</v>
      </c>
      <c r="I946" s="3916"/>
      <c r="J946" s="3916"/>
      <c r="K946" s="3910"/>
      <c r="L946" s="3899"/>
      <c r="M946" s="3647"/>
      <c r="N946" s="3647"/>
      <c r="O946" s="3647"/>
      <c r="P946" s="3912"/>
      <c r="Q946" s="3912"/>
      <c r="R946" s="3917"/>
      <c r="S946" s="3923"/>
      <c r="T946" s="3906"/>
      <c r="U946" s="3906"/>
      <c r="V946" s="3423"/>
      <c r="W946" s="3423"/>
      <c r="X946" s="3423"/>
      <c r="Y946" s="3427" t="str">
        <f>Z945&amp;"-"&amp;AB945</f>
        <v>-</v>
      </c>
      <c r="Z946" s="3428"/>
      <c r="AA946" s="2871"/>
      <c r="AB946" s="3428"/>
      <c r="AC946" s="2871"/>
      <c r="AD946" s="3423"/>
      <c r="AE946" s="3423"/>
      <c r="AF946" s="3423"/>
      <c r="AG946" s="3427" t="str">
        <f>AH945&amp;"-"&amp;AJ945</f>
        <v>45292-45473</v>
      </c>
      <c r="AH946" s="3428"/>
      <c r="AI946" s="2871"/>
      <c r="AJ946" s="3428"/>
      <c r="AK946" s="2871"/>
      <c r="AL946" s="3423"/>
      <c r="AM946" s="3423"/>
      <c r="AN946" s="3423"/>
      <c r="AO946" s="3427" t="str">
        <f>AP945&amp;"-"&amp;AR945</f>
        <v>45474-45657</v>
      </c>
      <c r="AP946" s="3428"/>
      <c r="AQ946" s="2871"/>
      <c r="AR946" s="3428"/>
      <c r="AS946" s="2871"/>
      <c r="AT946" s="3423"/>
      <c r="AU946" s="3423"/>
      <c r="AV946" s="3423"/>
      <c r="AW946" s="3427" t="str">
        <f>AX945&amp;"-"&amp;AZ945</f>
        <v>45658-45838</v>
      </c>
      <c r="AX946" s="3428"/>
      <c r="AY946" s="2871"/>
      <c r="AZ946" s="3428"/>
      <c r="BA946" s="2871"/>
      <c r="BB946" s="3423"/>
      <c r="BC946" s="3423"/>
      <c r="BD946" s="3423"/>
      <c r="BE946" s="3427" t="str">
        <f>BF945&amp;"-"&amp;BH945</f>
        <v>45839-46022</v>
      </c>
      <c r="BF946" s="3428"/>
      <c r="BG946" s="2871"/>
      <c r="BH946" s="3428"/>
      <c r="BI946" s="2871"/>
      <c r="BJ946" s="3423"/>
      <c r="BK946" s="3423"/>
      <c r="BL946" s="3423"/>
      <c r="BM946" s="3427" t="str">
        <f>BN945&amp;"-"&amp;BP945</f>
        <v>46023-46203</v>
      </c>
      <c r="BN946" s="3428"/>
      <c r="BO946" s="2871"/>
      <c r="BP946" s="3428"/>
      <c r="BQ946" s="2871"/>
      <c r="BR946" s="3423"/>
      <c r="BS946" s="3423"/>
      <c r="BT946" s="3423"/>
      <c r="BU946" s="3427" t="str">
        <f>BV945&amp;"-"&amp;BX945</f>
        <v>46204-46387</v>
      </c>
      <c r="BV946" s="3428"/>
      <c r="BW946" s="2871"/>
      <c r="BX946" s="3428"/>
      <c r="BY946" s="2871"/>
      <c r="BZ946" s="3423"/>
      <c r="CA946" s="3423"/>
      <c r="CB946" s="3423"/>
      <c r="CC946" s="3427" t="str">
        <f>CD945&amp;"-"&amp;CF945</f>
        <v>46388-46568</v>
      </c>
      <c r="CD946" s="3428"/>
      <c r="CE946" s="2871"/>
      <c r="CF946" s="3428"/>
      <c r="CG946" s="2871"/>
      <c r="CH946" s="3423"/>
      <c r="CI946" s="3423"/>
      <c r="CJ946" s="3423"/>
      <c r="CK946" s="3427" t="str">
        <f>CL945&amp;"-"&amp;CN945</f>
        <v>46569-46752</v>
      </c>
      <c r="CL946" s="3428"/>
      <c r="CM946" s="2871"/>
      <c r="CN946" s="3428"/>
      <c r="CO946" s="2871"/>
      <c r="CP946" s="3423"/>
      <c r="CQ946" s="3423"/>
      <c r="CR946" s="3423"/>
      <c r="CS946" s="3427" t="str">
        <f>CT945&amp;"-"&amp;CV945</f>
        <v>46753-46934</v>
      </c>
      <c r="CT946" s="3428"/>
      <c r="CU946" s="2871"/>
      <c r="CV946" s="3428"/>
      <c r="CW946" s="2871"/>
      <c r="CX946" s="3423"/>
      <c r="CY946" s="3423"/>
      <c r="CZ946" s="3423"/>
      <c r="DA946" s="3427" t="str">
        <f>DB945&amp;"-"&amp;DD945</f>
        <v>46935-47118</v>
      </c>
      <c r="DB946" s="3428"/>
      <c r="DC946" s="2871"/>
      <c r="DD946" s="3428"/>
      <c r="DE946" s="2871"/>
      <c r="DF946" s="3423"/>
      <c r="DG946" s="3924"/>
      <c r="DH946" s="3656"/>
      <c r="DI946" s="3908"/>
      <c r="DJ946" s="3908" t="str">
        <f>IF(T946="","",T946)</f>
        <v/>
      </c>
      <c r="DK946" s="3908"/>
      <c r="DL946" s="3908"/>
    </row>
    <row s="27626" customFormat="1" customHeight="1" ht="15">
      <c r="A947" s="3896"/>
      <c r="B947" s="3896"/>
      <c r="C947" s="3896"/>
      <c r="D947" s="3896"/>
      <c r="E947" s="3897"/>
      <c r="F947" s="3897"/>
      <c r="G947" s="3897"/>
      <c r="H947" s="3897">
        <v>1</v>
      </c>
      <c r="I947" s="3916"/>
      <c r="J947" s="3910"/>
      <c r="K947" s="3896"/>
      <c r="L947" s="3899"/>
      <c r="M947" s="3647"/>
      <c r="N947" s="3647"/>
      <c r="O947" s="3911"/>
      <c r="P947" s="3912"/>
      <c r="Q947" s="3912"/>
      <c r="R947" s="3913"/>
      <c r="S947" s="27627"/>
      <c r="T947" s="27628" t="s">
        <v>733</v>
      </c>
      <c r="U947" s="27629"/>
      <c r="V947" s="27630"/>
      <c r="W947" s="27631"/>
      <c r="X947" s="27632"/>
      <c r="Y947" s="27633"/>
      <c r="Z947" s="27634"/>
      <c r="AA947" s="27635"/>
      <c r="AB947" s="27636"/>
      <c r="AC947" s="27637"/>
      <c r="AD947" s="27638"/>
      <c r="AE947" s="27639"/>
      <c r="AF947" s="27640"/>
      <c r="AG947" s="27641"/>
      <c r="AH947" s="27642"/>
      <c r="AI947" s="27643"/>
      <c r="AJ947" s="27644"/>
      <c r="AK947" s="27645"/>
      <c r="AL947" s="27646"/>
      <c r="AM947" s="27647"/>
      <c r="AN947" s="27648"/>
      <c r="AO947" s="27649"/>
      <c r="AP947" s="27650"/>
      <c r="AQ947" s="27651"/>
      <c r="AR947" s="27652"/>
      <c r="AS947" s="27653"/>
      <c r="AT947" s="27654"/>
      <c r="AU947" s="27655"/>
      <c r="AV947" s="27656"/>
      <c r="AW947" s="27657"/>
      <c r="AX947" s="27658"/>
      <c r="AY947" s="27659"/>
      <c r="AZ947" s="27660"/>
      <c r="BA947" s="27661"/>
      <c r="BB947" s="27662"/>
      <c r="BC947" s="27663"/>
      <c r="BD947" s="27664"/>
      <c r="BE947" s="27665"/>
      <c r="BF947" s="27666"/>
      <c r="BG947" s="27667"/>
      <c r="BH947" s="27668"/>
      <c r="BI947" s="27669"/>
      <c r="BJ947" s="27670"/>
      <c r="BK947" s="27671"/>
      <c r="BL947" s="27672"/>
      <c r="BM947" s="27673"/>
      <c r="BN947" s="27674"/>
      <c r="BO947" s="27675"/>
      <c r="BP947" s="27676"/>
      <c r="BQ947" s="27677"/>
      <c r="BR947" s="27678"/>
      <c r="BS947" s="27679"/>
      <c r="BT947" s="27680"/>
      <c r="BU947" s="27681"/>
      <c r="BV947" s="27682"/>
      <c r="BW947" s="27683"/>
      <c r="BX947" s="27684"/>
      <c r="BY947" s="27685"/>
      <c r="BZ947" s="27686"/>
      <c r="CA947" s="27687"/>
      <c r="CB947" s="27688"/>
      <c r="CC947" s="27689"/>
      <c r="CD947" s="27690"/>
      <c r="CE947" s="27691"/>
      <c r="CF947" s="27692"/>
      <c r="CG947" s="27693"/>
      <c r="CH947" s="27694"/>
      <c r="CI947" s="27695"/>
      <c r="CJ947" s="27696"/>
      <c r="CK947" s="27697"/>
      <c r="CL947" s="27698"/>
      <c r="CM947" s="27699"/>
      <c r="CN947" s="27700"/>
      <c r="CO947" s="27701"/>
      <c r="CP947" s="27702"/>
      <c r="CQ947" s="27703"/>
      <c r="CR947" s="27704"/>
      <c r="CS947" s="27705"/>
      <c r="CT947" s="27706"/>
      <c r="CU947" s="27707"/>
      <c r="CV947" s="27708"/>
      <c r="CW947" s="27709"/>
      <c r="CX947" s="27710"/>
      <c r="CY947" s="27711"/>
      <c r="CZ947" s="27712"/>
      <c r="DA947" s="27713"/>
      <c r="DB947" s="27714"/>
      <c r="DC947" s="27715"/>
      <c r="DD947" s="27716"/>
      <c r="DE947" s="27717"/>
      <c r="DF947" s="27718"/>
      <c r="DG947" s="4018"/>
      <c r="DH947" s="3656"/>
      <c r="DI947" s="3908"/>
      <c r="DJ947" s="3908" t="str">
        <f>IF(T947="","",T947)</f>
        <v>Добавить вид теплоносителя (параметры теплоносителя)</v>
      </c>
      <c r="DK947" s="3908"/>
      <c r="DL947" s="3908"/>
    </row>
    <row s="27719" customFormat="1" customHeight="1" ht="15">
      <c r="A948" s="3896"/>
      <c r="B948" s="3896"/>
      <c r="C948" s="3896"/>
      <c r="D948" s="3896"/>
      <c r="E948" s="3897"/>
      <c r="F948" s="3897"/>
      <c r="G948" s="3897"/>
      <c r="H948" s="3897">
        <v>1</v>
      </c>
      <c r="I948" s="3910"/>
      <c r="J948" s="3896"/>
      <c r="K948" s="3896"/>
      <c r="L948" s="3899"/>
      <c r="M948" s="3647"/>
      <c r="N948" s="3911"/>
      <c r="O948" s="3911"/>
      <c r="P948" s="3912"/>
      <c r="Q948" s="3912"/>
      <c r="R948" s="3913"/>
      <c r="S948" s="27720"/>
      <c r="T948" s="27721" t="s">
        <v>734</v>
      </c>
      <c r="U948" s="27722"/>
      <c r="V948" s="27723"/>
      <c r="W948" s="27724"/>
      <c r="X948" s="27725"/>
      <c r="Y948" s="27726"/>
      <c r="Z948" s="27727"/>
      <c r="AA948" s="27728"/>
      <c r="AB948" s="27729"/>
      <c r="AC948" s="27730"/>
      <c r="AD948" s="27731"/>
      <c r="AE948" s="27732"/>
      <c r="AF948" s="27733"/>
      <c r="AG948" s="27734"/>
      <c r="AH948" s="27735"/>
      <c r="AI948" s="27736"/>
      <c r="AJ948" s="27737"/>
      <c r="AK948" s="27738"/>
      <c r="AL948" s="27739"/>
      <c r="AM948" s="27740"/>
      <c r="AN948" s="27741"/>
      <c r="AO948" s="27742"/>
      <c r="AP948" s="27743"/>
      <c r="AQ948" s="27744"/>
      <c r="AR948" s="27745"/>
      <c r="AS948" s="27746"/>
      <c r="AT948" s="27747"/>
      <c r="AU948" s="27748"/>
      <c r="AV948" s="27749"/>
      <c r="AW948" s="27750"/>
      <c r="AX948" s="27751"/>
      <c r="AY948" s="27752"/>
      <c r="AZ948" s="27753"/>
      <c r="BA948" s="27754"/>
      <c r="BB948" s="27755"/>
      <c r="BC948" s="27756"/>
      <c r="BD948" s="27757"/>
      <c r="BE948" s="27758"/>
      <c r="BF948" s="27759"/>
      <c r="BG948" s="27760"/>
      <c r="BH948" s="27761"/>
      <c r="BI948" s="27762"/>
      <c r="BJ948" s="27763"/>
      <c r="BK948" s="27764"/>
      <c r="BL948" s="27765"/>
      <c r="BM948" s="27766"/>
      <c r="BN948" s="27767"/>
      <c r="BO948" s="27768"/>
      <c r="BP948" s="27769"/>
      <c r="BQ948" s="27770"/>
      <c r="BR948" s="27771"/>
      <c r="BS948" s="27772"/>
      <c r="BT948" s="27773"/>
      <c r="BU948" s="27774"/>
      <c r="BV948" s="27775"/>
      <c r="BW948" s="27776"/>
      <c r="BX948" s="27777"/>
      <c r="BY948" s="27778"/>
      <c r="BZ948" s="27779"/>
      <c r="CA948" s="27780"/>
      <c r="CB948" s="27781"/>
      <c r="CC948" s="27782"/>
      <c r="CD948" s="27783"/>
      <c r="CE948" s="27784"/>
      <c r="CF948" s="27785"/>
      <c r="CG948" s="27786"/>
      <c r="CH948" s="27787"/>
      <c r="CI948" s="27788"/>
      <c r="CJ948" s="27789"/>
      <c r="CK948" s="27790"/>
      <c r="CL948" s="27791"/>
      <c r="CM948" s="27792"/>
      <c r="CN948" s="27793"/>
      <c r="CO948" s="27794"/>
      <c r="CP948" s="27795"/>
      <c r="CQ948" s="27796"/>
      <c r="CR948" s="27797"/>
      <c r="CS948" s="27798"/>
      <c r="CT948" s="27799"/>
      <c r="CU948" s="27800"/>
      <c r="CV948" s="27801"/>
      <c r="CW948" s="27802"/>
      <c r="CX948" s="27803"/>
      <c r="CY948" s="27804"/>
      <c r="CZ948" s="27805"/>
      <c r="DA948" s="27806"/>
      <c r="DB948" s="27807"/>
      <c r="DC948" s="27808"/>
      <c r="DD948" s="27809"/>
      <c r="DE948" s="27810"/>
      <c r="DF948" s="27811"/>
      <c r="DG948" s="27812"/>
      <c r="DH948" s="3656"/>
      <c r="DI948" s="3908"/>
      <c r="DJ948" s="3908" t="str">
        <f>IF(T948="","",T948)</f>
        <v>Добавить группу потребителей</v>
      </c>
      <c r="DK948" s="3908"/>
      <c r="DL948" s="3908"/>
    </row>
    <row s="27813" customFormat="1" customHeight="1" ht="14.25">
      <c r="A949" s="3896"/>
      <c r="B949" s="3896"/>
      <c r="C949" s="3896"/>
      <c r="D949" s="3896"/>
      <c r="E949" s="3897"/>
      <c r="F949" s="3897"/>
      <c r="G949" s="3897"/>
      <c r="H949" s="3898">
        <v>1</v>
      </c>
      <c r="I949" s="3896"/>
      <c r="J949" s="3896"/>
      <c r="K949" s="3896"/>
      <c r="L949" s="3899"/>
      <c r="M949" s="3900"/>
      <c r="N949" s="3900"/>
      <c r="O949" s="3647"/>
      <c r="P949" s="4114"/>
      <c r="Q949" s="4115"/>
      <c r="R949" s="4116"/>
      <c r="S949" s="27814"/>
      <c r="T949" s="27815" t="s">
        <v>735</v>
      </c>
      <c r="U949" s="27816"/>
      <c r="V949" s="27817"/>
      <c r="W949" s="27818"/>
      <c r="X949" s="27819"/>
      <c r="Y949" s="27820"/>
      <c r="Z949" s="27821"/>
      <c r="AA949" s="27822"/>
      <c r="AB949" s="27823"/>
      <c r="AC949" s="27824"/>
      <c r="AD949" s="27825"/>
      <c r="AE949" s="27826"/>
      <c r="AF949" s="27827"/>
      <c r="AG949" s="27828"/>
      <c r="AH949" s="27829"/>
      <c r="AI949" s="27830"/>
      <c r="AJ949" s="27831"/>
      <c r="AK949" s="27832"/>
      <c r="AL949" s="27833"/>
      <c r="AM949" s="27834"/>
      <c r="AN949" s="27835"/>
      <c r="AO949" s="27836"/>
      <c r="AP949" s="27837"/>
      <c r="AQ949" s="27838"/>
      <c r="AR949" s="27839"/>
      <c r="AS949" s="27840"/>
      <c r="AT949" s="27841"/>
      <c r="AU949" s="27842"/>
      <c r="AV949" s="27843"/>
      <c r="AW949" s="27844"/>
      <c r="AX949" s="27845"/>
      <c r="AY949" s="27846"/>
      <c r="AZ949" s="27847"/>
      <c r="BA949" s="27848"/>
      <c r="BB949" s="27849"/>
      <c r="BC949" s="27850"/>
      <c r="BD949" s="27851"/>
      <c r="BE949" s="27852"/>
      <c r="BF949" s="27853"/>
      <c r="BG949" s="27854"/>
      <c r="BH949" s="27855"/>
      <c r="BI949" s="27856"/>
      <c r="BJ949" s="27857"/>
      <c r="BK949" s="27858"/>
      <c r="BL949" s="27859"/>
      <c r="BM949" s="27860"/>
      <c r="BN949" s="27861"/>
      <c r="BO949" s="27862"/>
      <c r="BP949" s="27863"/>
      <c r="BQ949" s="27864"/>
      <c r="BR949" s="27865"/>
      <c r="BS949" s="27866"/>
      <c r="BT949" s="27867"/>
      <c r="BU949" s="27868"/>
      <c r="BV949" s="27869"/>
      <c r="BW949" s="27870"/>
      <c r="BX949" s="27871"/>
      <c r="BY949" s="27872"/>
      <c r="BZ949" s="27873"/>
      <c r="CA949" s="27874"/>
      <c r="CB949" s="27875"/>
      <c r="CC949" s="27876"/>
      <c r="CD949" s="27877"/>
      <c r="CE949" s="27878"/>
      <c r="CF949" s="27879"/>
      <c r="CG949" s="27880"/>
      <c r="CH949" s="27881"/>
      <c r="CI949" s="27882"/>
      <c r="CJ949" s="27883"/>
      <c r="CK949" s="27884"/>
      <c r="CL949" s="27885"/>
      <c r="CM949" s="27886"/>
      <c r="CN949" s="27887"/>
      <c r="CO949" s="27888"/>
      <c r="CP949" s="27889"/>
      <c r="CQ949" s="27890"/>
      <c r="CR949" s="27891"/>
      <c r="CS949" s="27892"/>
      <c r="CT949" s="27893"/>
      <c r="CU949" s="27894"/>
      <c r="CV949" s="27895"/>
      <c r="CW949" s="27896"/>
      <c r="CX949" s="27897"/>
      <c r="CY949" s="27898"/>
      <c r="CZ949" s="27899"/>
      <c r="DA949" s="27900"/>
      <c r="DB949" s="27901"/>
      <c r="DC949" s="27902"/>
      <c r="DD949" s="27903"/>
      <c r="DE949" s="27904"/>
      <c r="DF949" s="27905"/>
      <c r="DG949" s="27906"/>
      <c r="DH949" s="3656"/>
      <c r="DI949" s="3908"/>
      <c r="DJ949" s="3908" t="str">
        <f>IF(T949="","",T949)</f>
        <v>Добавить схему подключения</v>
      </c>
      <c r="DK949" s="3908"/>
      <c r="DL949" s="3908"/>
    </row>
    <row s="27907" customFormat="1" customHeight="1" ht="0.75">
      <c r="A950" s="4502"/>
      <c r="B950" s="4502"/>
      <c r="C950" s="4502"/>
      <c r="D950" s="4502"/>
      <c r="E950" s="3897"/>
      <c r="F950" s="3897" t="s">
        <v>174</v>
      </c>
      <c r="G950" s="3898"/>
      <c r="H950" s="4502"/>
      <c r="I950" s="4502"/>
      <c r="J950" s="4502"/>
      <c r="K950" s="4502"/>
      <c r="L950" s="4503"/>
      <c r="M950" s="4504"/>
      <c r="N950" s="4504"/>
      <c r="O950" s="3656"/>
      <c r="P950" s="4505"/>
      <c r="Q950" s="4506"/>
      <c r="R950" s="4505"/>
      <c r="S950" s="4507"/>
      <c r="T950" s="4508" t="s">
        <v>250</v>
      </c>
      <c r="U950" s="3645"/>
      <c r="V950" s="3645"/>
      <c r="W950" s="3645"/>
      <c r="X950" s="3645"/>
      <c r="Y950" s="3645"/>
      <c r="Z950" s="3645"/>
      <c r="AA950" s="3645"/>
      <c r="AB950" s="3645"/>
      <c r="AC950" s="3645"/>
      <c r="AD950" s="3645"/>
      <c r="AE950" s="3645"/>
      <c r="AF950" s="3645"/>
      <c r="AG950" s="3645"/>
      <c r="AH950" s="3645"/>
      <c r="AI950" s="3645"/>
      <c r="AJ950" s="3645"/>
      <c r="AK950" s="3645"/>
      <c r="AL950" s="3645"/>
      <c r="AM950" s="3645"/>
      <c r="AN950" s="3645"/>
      <c r="AO950" s="3645"/>
      <c r="AP950" s="3645"/>
      <c r="AQ950" s="3645"/>
      <c r="AR950" s="3645"/>
      <c r="AS950" s="3645"/>
      <c r="AT950" s="3645"/>
      <c r="AU950" s="3645"/>
      <c r="AV950" s="3645"/>
      <c r="AW950" s="3645"/>
      <c r="AX950" s="3645"/>
      <c r="AY950" s="3645"/>
      <c r="AZ950" s="3645"/>
      <c r="BA950" s="3645"/>
      <c r="BB950" s="3645"/>
      <c r="BC950" s="3645"/>
      <c r="BD950" s="3645"/>
      <c r="BE950" s="3645"/>
      <c r="BF950" s="3645"/>
      <c r="BG950" s="3645"/>
      <c r="BH950" s="3645"/>
      <c r="BI950" s="3645"/>
      <c r="BJ950" s="3645"/>
      <c r="BK950" s="3645"/>
      <c r="BL950" s="3645"/>
      <c r="BM950" s="3645"/>
      <c r="BN950" s="3645"/>
      <c r="BO950" s="3645"/>
      <c r="BP950" s="3645"/>
      <c r="BQ950" s="3645"/>
      <c r="BR950" s="3645"/>
      <c r="BS950" s="3645"/>
      <c r="BT950" s="3645"/>
      <c r="BU950" s="3645"/>
      <c r="BV950" s="3645"/>
      <c r="BW950" s="3645"/>
      <c r="BX950" s="3645"/>
      <c r="BY950" s="3645"/>
      <c r="BZ950" s="3645"/>
      <c r="CA950" s="3645"/>
      <c r="CB950" s="3645"/>
      <c r="CC950" s="3645"/>
      <c r="CD950" s="3645"/>
      <c r="CE950" s="3645"/>
      <c r="CF950" s="3645"/>
      <c r="CG950" s="3645"/>
      <c r="CH950" s="3645"/>
      <c r="CI950" s="3645"/>
      <c r="CJ950" s="3645"/>
      <c r="CK950" s="3645"/>
      <c r="CL950" s="3645"/>
      <c r="CM950" s="3645"/>
      <c r="CN950" s="3645"/>
      <c r="CO950" s="3645"/>
      <c r="CP950" s="3645"/>
      <c r="CQ950" s="3645"/>
      <c r="CR950" s="3645"/>
      <c r="CS950" s="3645"/>
      <c r="CT950" s="3645"/>
      <c r="CU950" s="3645"/>
      <c r="CV950" s="3645"/>
      <c r="CW950" s="3645"/>
      <c r="CX950" s="3645"/>
      <c r="CY950" s="3645"/>
      <c r="CZ950" s="3645"/>
      <c r="DA950" s="3645"/>
      <c r="DB950" s="3645"/>
      <c r="DC950" s="3645"/>
      <c r="DD950" s="3645"/>
      <c r="DE950" s="3645"/>
      <c r="DF950" s="3645"/>
      <c r="DG950" s="3645"/>
      <c r="DH950" s="3656"/>
      <c r="DI950" s="3908"/>
      <c r="DJ950" s="3908" t="str">
        <f>IF(T950="","",T950)</f>
        <v>Добавить источник для дифференциации</v>
      </c>
      <c r="DK950" s="3908"/>
      <c r="DL950" s="3908"/>
    </row>
    <row s="27908" customFormat="1" customHeight="1" ht="0.75">
      <c r="A951" s="4502"/>
      <c r="B951" s="4502"/>
      <c r="C951" s="4502"/>
      <c r="D951" s="4502"/>
      <c r="E951" s="3897"/>
      <c r="F951" s="3898" t="s">
        <v>174</v>
      </c>
      <c r="G951" s="4502"/>
      <c r="H951" s="4502"/>
      <c r="I951" s="4502"/>
      <c r="J951" s="4502"/>
      <c r="K951" s="4502"/>
      <c r="L951" s="4503"/>
      <c r="M951" s="4510"/>
      <c r="N951" s="4510"/>
      <c r="O951" s="3656"/>
      <c r="P951" s="4505"/>
      <c r="Q951" s="4506"/>
      <c r="R951" s="4505"/>
      <c r="S951" s="4511"/>
      <c r="T951" s="4512" t="s">
        <v>251</v>
      </c>
      <c r="U951" s="3646"/>
      <c r="V951" s="3646"/>
      <c r="W951" s="3646"/>
      <c r="X951" s="3646"/>
      <c r="Y951" s="3646"/>
      <c r="Z951" s="3646"/>
      <c r="AA951" s="3646"/>
      <c r="AB951" s="3646"/>
      <c r="AC951" s="3646"/>
      <c r="AD951" s="3646"/>
      <c r="AE951" s="3646"/>
      <c r="AF951" s="3646"/>
      <c r="AG951" s="3646"/>
      <c r="AH951" s="3646"/>
      <c r="AI951" s="3646"/>
      <c r="AJ951" s="3646"/>
      <c r="AK951" s="3646"/>
      <c r="AL951" s="3646"/>
      <c r="AM951" s="3646"/>
      <c r="AN951" s="3646"/>
      <c r="AO951" s="3646"/>
      <c r="AP951" s="3646"/>
      <c r="AQ951" s="3646"/>
      <c r="AR951" s="3646"/>
      <c r="AS951" s="3646"/>
      <c r="AT951" s="3646"/>
      <c r="AU951" s="3646"/>
      <c r="AV951" s="3646"/>
      <c r="AW951" s="3646"/>
      <c r="AX951" s="3646"/>
      <c r="AY951" s="3646"/>
      <c r="AZ951" s="3646"/>
      <c r="BA951" s="3646"/>
      <c r="BB951" s="3646"/>
      <c r="BC951" s="3646"/>
      <c r="BD951" s="3646"/>
      <c r="BE951" s="3646"/>
      <c r="BF951" s="3646"/>
      <c r="BG951" s="3646"/>
      <c r="BH951" s="3646"/>
      <c r="BI951" s="3646"/>
      <c r="BJ951" s="3646"/>
      <c r="BK951" s="3646"/>
      <c r="BL951" s="3646"/>
      <c r="BM951" s="3646"/>
      <c r="BN951" s="3646"/>
      <c r="BO951" s="3646"/>
      <c r="BP951" s="3646"/>
      <c r="BQ951" s="3646"/>
      <c r="BR951" s="3646"/>
      <c r="BS951" s="3646"/>
      <c r="BT951" s="3646"/>
      <c r="BU951" s="3646"/>
      <c r="BV951" s="3646"/>
      <c r="BW951" s="3646"/>
      <c r="BX951" s="3646"/>
      <c r="BY951" s="3646"/>
      <c r="BZ951" s="3646"/>
      <c r="CA951" s="3646"/>
      <c r="CB951" s="3646"/>
      <c r="CC951" s="3646"/>
      <c r="CD951" s="3646"/>
      <c r="CE951" s="3646"/>
      <c r="CF951" s="3646"/>
      <c r="CG951" s="3646"/>
      <c r="CH951" s="3646"/>
      <c r="CI951" s="3646"/>
      <c r="CJ951" s="3646"/>
      <c r="CK951" s="3646"/>
      <c r="CL951" s="3646"/>
      <c r="CM951" s="3646"/>
      <c r="CN951" s="3646"/>
      <c r="CO951" s="3646"/>
      <c r="CP951" s="3646"/>
      <c r="CQ951" s="3646"/>
      <c r="CR951" s="3646"/>
      <c r="CS951" s="3646"/>
      <c r="CT951" s="3646"/>
      <c r="CU951" s="3646"/>
      <c r="CV951" s="3646"/>
      <c r="CW951" s="3646"/>
      <c r="CX951" s="3646"/>
      <c r="CY951" s="3646"/>
      <c r="CZ951" s="3646"/>
      <c r="DA951" s="3646"/>
      <c r="DB951" s="3646"/>
      <c r="DC951" s="3646"/>
      <c r="DD951" s="3646"/>
      <c r="DE951" s="3646"/>
      <c r="DF951" s="3646"/>
      <c r="DG951" s="3646"/>
      <c r="DH951" s="3656"/>
      <c r="DI951" s="3908"/>
      <c r="DJ951" s="3908" t="str">
        <f>IF(T951="","",T951)</f>
        <v>Добавить централизованную систему для дифференциации</v>
      </c>
      <c r="DK951" s="3908"/>
      <c r="DL951" s="3908"/>
    </row>
    <row s="27909" customFormat="1" customHeight="1" ht="21">
      <c r="A952" s="3896"/>
      <c r="B952" s="3896" t="s">
        <v>479</v>
      </c>
      <c r="C952" s="3896"/>
      <c r="D952" s="3896"/>
      <c r="E952" s="3897"/>
      <c r="F952" s="3898" t="s">
        <v>183</v>
      </c>
      <c r="G952" s="3896"/>
      <c r="H952" s="3896"/>
      <c r="I952" s="3896"/>
      <c r="J952" s="3896"/>
      <c r="K952" s="3896"/>
      <c r="L952" s="3899"/>
      <c r="M952" s="3900"/>
      <c r="N952" s="3900"/>
      <c r="O952" s="3900"/>
      <c r="P952" s="4211"/>
      <c r="Q952" s="3902"/>
      <c r="R952" s="3903"/>
      <c r="S952" s="3904" t="str">
        <f>INDEX(PT_DIFFERENTIATION_NUM_TER,MATCH(B952,PT_DIFFERENTIATION_TER_ID,0))</f>
        <v>3.19</v>
      </c>
      <c r="T952" s="4212" t="s">
        <v>719</v>
      </c>
      <c r="U952" s="3906"/>
      <c r="V952" s="3414"/>
      <c r="W952" s="3415"/>
      <c r="X952" s="3415"/>
      <c r="Y952" s="3415"/>
      <c r="Z952" s="3415"/>
      <c r="AA952" s="3415"/>
      <c r="AB952" s="3415"/>
      <c r="AC952" s="3416"/>
      <c r="AD952" s="3414" t="str">
        <f>INDEX(PT_DIFFERENTIATION_TER,MATCH(B952,PT_DIFFERENTIATION_TER_ID,0))</f>
        <v>Территория 19</v>
      </c>
      <c r="AE952" s="3415"/>
      <c r="AF952" s="3415"/>
      <c r="AG952" s="3415"/>
      <c r="AH952" s="3415"/>
      <c r="AI952" s="3415"/>
      <c r="AJ952" s="3415"/>
      <c r="AK952" s="3415"/>
      <c r="AL952" s="3414"/>
      <c r="AM952" s="3415"/>
      <c r="AN952" s="3415"/>
      <c r="AO952" s="3415"/>
      <c r="AP952" s="3415"/>
      <c r="AQ952" s="3415"/>
      <c r="AR952" s="3415"/>
      <c r="AS952" s="3416"/>
      <c r="AT952" s="3414"/>
      <c r="AU952" s="3415"/>
      <c r="AV952" s="3415"/>
      <c r="AW952" s="3415"/>
      <c r="AX952" s="3415"/>
      <c r="AY952" s="3415"/>
      <c r="AZ952" s="3415"/>
      <c r="BA952" s="3416"/>
      <c r="BB952" s="3414"/>
      <c r="BC952" s="3415"/>
      <c r="BD952" s="3415"/>
      <c r="BE952" s="3415"/>
      <c r="BF952" s="3415"/>
      <c r="BG952" s="3415"/>
      <c r="BH952" s="3415"/>
      <c r="BI952" s="3416"/>
      <c r="BJ952" s="3414"/>
      <c r="BK952" s="3415"/>
      <c r="BL952" s="3415"/>
      <c r="BM952" s="3415"/>
      <c r="BN952" s="3415"/>
      <c r="BO952" s="3415"/>
      <c r="BP952" s="3415"/>
      <c r="BQ952" s="3416"/>
      <c r="BR952" s="3414"/>
      <c r="BS952" s="3415"/>
      <c r="BT952" s="3415"/>
      <c r="BU952" s="3415"/>
      <c r="BV952" s="3415"/>
      <c r="BW952" s="3415"/>
      <c r="BX952" s="3415"/>
      <c r="BY952" s="3416"/>
      <c r="BZ952" s="3414"/>
      <c r="CA952" s="3415"/>
      <c r="CB952" s="3415"/>
      <c r="CC952" s="3415"/>
      <c r="CD952" s="3415"/>
      <c r="CE952" s="3415"/>
      <c r="CF952" s="3415"/>
      <c r="CG952" s="3416"/>
      <c r="CH952" s="3414"/>
      <c r="CI952" s="3415"/>
      <c r="CJ952" s="3415"/>
      <c r="CK952" s="3415"/>
      <c r="CL952" s="3415"/>
      <c r="CM952" s="3415"/>
      <c r="CN952" s="3415"/>
      <c r="CO952" s="3416"/>
      <c r="CP952" s="3414"/>
      <c r="CQ952" s="3415"/>
      <c r="CR952" s="3415"/>
      <c r="CS952" s="3415"/>
      <c r="CT952" s="3415"/>
      <c r="CU952" s="3415"/>
      <c r="CV952" s="3415"/>
      <c r="CW952" s="3416"/>
      <c r="CX952" s="3414"/>
      <c r="CY952" s="3415"/>
      <c r="CZ952" s="3415"/>
      <c r="DA952" s="3415"/>
      <c r="DB952" s="3415"/>
      <c r="DC952" s="3415"/>
      <c r="DD952" s="3415"/>
      <c r="DE952" s="3416"/>
      <c r="DF952" s="3416"/>
      <c r="DG952" s="3907" t="s">
        <v>720</v>
      </c>
      <c r="DH952" s="3656"/>
      <c r="DI952" s="3908"/>
      <c r="DJ952" s="3908" t="str">
        <f>IF(T952="","",T952)</f>
        <v>Территория действия тарифа</v>
      </c>
      <c r="DK952" s="3908"/>
      <c r="DL952" s="3908"/>
    </row>
    <row s="27910" customFormat="1" customHeight="1" ht="23.25">
      <c r="A953" s="3896"/>
      <c r="B953" s="3896"/>
      <c r="C953" s="3896" t="s">
        <v>480</v>
      </c>
      <c r="D953" s="3896"/>
      <c r="E953" s="3897"/>
      <c r="F953" s="3897" t="s">
        <v>178</v>
      </c>
      <c r="G953" s="3898">
        <v>1</v>
      </c>
      <c r="H953" s="3896"/>
      <c r="I953" s="3896"/>
      <c r="J953" s="3896"/>
      <c r="K953" s="3896"/>
      <c r="L953" s="3899"/>
      <c r="M953" s="3900"/>
      <c r="N953" s="3900"/>
      <c r="O953" s="3900"/>
      <c r="P953" s="3901"/>
      <c r="Q953" s="3902"/>
      <c r="R953" s="3903"/>
      <c r="S953" s="3904" t="str">
        <f>INDEX(PT_DIFFERENTIATION_NUM_CS,MATCH(C953,PT_DIFFERENTIATION_CS_ID,0))</f>
        <v>3.19.1</v>
      </c>
      <c r="T953" s="4214" t="s">
        <v>721</v>
      </c>
      <c r="U953" s="3906"/>
      <c r="V953" s="3414"/>
      <c r="W953" s="3415"/>
      <c r="X953" s="3415"/>
      <c r="Y953" s="3415"/>
      <c r="Z953" s="3415"/>
      <c r="AA953" s="3415"/>
      <c r="AB953" s="3415"/>
      <c r="AC953" s="3416"/>
      <c r="AD953" s="3414" t="str">
        <f>INDEX(PT_DIFFERENTIATION_CS,MATCH(C953,PT_DIFFERENTIATION_CS_ID,0))</f>
        <v>без дифференциации</v>
      </c>
      <c r="AE953" s="3415"/>
      <c r="AF953" s="3415"/>
      <c r="AG953" s="3415"/>
      <c r="AH953" s="3415"/>
      <c r="AI953" s="3415"/>
      <c r="AJ953" s="3415"/>
      <c r="AK953" s="3415"/>
      <c r="AL953" s="3414"/>
      <c r="AM953" s="3415"/>
      <c r="AN953" s="3415"/>
      <c r="AO953" s="3415"/>
      <c r="AP953" s="3415"/>
      <c r="AQ953" s="3415"/>
      <c r="AR953" s="3415"/>
      <c r="AS953" s="3416"/>
      <c r="AT953" s="3414"/>
      <c r="AU953" s="3415"/>
      <c r="AV953" s="3415"/>
      <c r="AW953" s="3415"/>
      <c r="AX953" s="3415"/>
      <c r="AY953" s="3415"/>
      <c r="AZ953" s="3415"/>
      <c r="BA953" s="3416"/>
      <c r="BB953" s="3414"/>
      <c r="BC953" s="3415"/>
      <c r="BD953" s="3415"/>
      <c r="BE953" s="3415"/>
      <c r="BF953" s="3415"/>
      <c r="BG953" s="3415"/>
      <c r="BH953" s="3415"/>
      <c r="BI953" s="3416"/>
      <c r="BJ953" s="3414"/>
      <c r="BK953" s="3415"/>
      <c r="BL953" s="3415"/>
      <c r="BM953" s="3415"/>
      <c r="BN953" s="3415"/>
      <c r="BO953" s="3415"/>
      <c r="BP953" s="3415"/>
      <c r="BQ953" s="3416"/>
      <c r="BR953" s="3414"/>
      <c r="BS953" s="3415"/>
      <c r="BT953" s="3415"/>
      <c r="BU953" s="3415"/>
      <c r="BV953" s="3415"/>
      <c r="BW953" s="3415"/>
      <c r="BX953" s="3415"/>
      <c r="BY953" s="3416"/>
      <c r="BZ953" s="3414"/>
      <c r="CA953" s="3415"/>
      <c r="CB953" s="3415"/>
      <c r="CC953" s="3415"/>
      <c r="CD953" s="3415"/>
      <c r="CE953" s="3415"/>
      <c r="CF953" s="3415"/>
      <c r="CG953" s="3416"/>
      <c r="CH953" s="3414"/>
      <c r="CI953" s="3415"/>
      <c r="CJ953" s="3415"/>
      <c r="CK953" s="3415"/>
      <c r="CL953" s="3415"/>
      <c r="CM953" s="3415"/>
      <c r="CN953" s="3415"/>
      <c r="CO953" s="3416"/>
      <c r="CP953" s="3414"/>
      <c r="CQ953" s="3415"/>
      <c r="CR953" s="3415"/>
      <c r="CS953" s="3415"/>
      <c r="CT953" s="3415"/>
      <c r="CU953" s="3415"/>
      <c r="CV953" s="3415"/>
      <c r="CW953" s="3416"/>
      <c r="CX953" s="3414"/>
      <c r="CY953" s="3415"/>
      <c r="CZ953" s="3415"/>
      <c r="DA953" s="3415"/>
      <c r="DB953" s="3415"/>
      <c r="DC953" s="3415"/>
      <c r="DD953" s="3415"/>
      <c r="DE953" s="3416"/>
      <c r="DF953" s="3416"/>
      <c r="DG953" s="3907" t="s">
        <v>722</v>
      </c>
      <c r="DH953" s="3656"/>
      <c r="DI953" s="3908"/>
      <c r="DJ953" s="3908" t="str">
        <f>IF(T953="","",T953)</f>
        <v>Наименование системы теплоснабжения </v>
      </c>
      <c r="DK953" s="3908"/>
      <c r="DL953" s="3908"/>
    </row>
    <row s="27911" customFormat="1" customHeight="1" ht="21">
      <c r="A954" s="3896"/>
      <c r="B954" s="3896"/>
      <c r="C954" s="3896"/>
      <c r="D954" s="3896" t="s">
        <v>481</v>
      </c>
      <c r="E954" s="3897"/>
      <c r="F954" s="3897" t="s">
        <v>178</v>
      </c>
      <c r="G954" s="3897"/>
      <c r="H954" s="3898">
        <v>1</v>
      </c>
      <c r="I954" s="3896"/>
      <c r="J954" s="3896"/>
      <c r="K954" s="3896"/>
      <c r="L954" s="3899"/>
      <c r="M954" s="3900"/>
      <c r="N954" s="3900"/>
      <c r="O954" s="3900"/>
      <c r="P954" s="3901"/>
      <c r="Q954" s="3902"/>
      <c r="R954" s="3903"/>
      <c r="S954" s="3904" t="str">
        <f>INDEX(PT_DIFFERENTIATION_NUM_IST_TE,MATCH(D954,PT_DIFFERENTIATION_IST_TE_ID,0))</f>
        <v>3.19.1.1</v>
      </c>
      <c r="T954" s="3905" t="s">
        <v>723</v>
      </c>
      <c r="U954" s="3906"/>
      <c r="V954" s="3414"/>
      <c r="W954" s="3415"/>
      <c r="X954" s="3415"/>
      <c r="Y954" s="3415"/>
      <c r="Z954" s="3415"/>
      <c r="AA954" s="3415"/>
      <c r="AB954" s="3415"/>
      <c r="AC954" s="3416"/>
      <c r="AD954" s="3414" t="str">
        <f>INDEX(PT_DIFFERENTIATION_IST_TE,MATCH(D954,PT_DIFFERENTIATION_IST_TE_ID,0))</f>
        <v>без дифференциации</v>
      </c>
      <c r="AE954" s="3415"/>
      <c r="AF954" s="3415"/>
      <c r="AG954" s="3415"/>
      <c r="AH954" s="3415"/>
      <c r="AI954" s="3415"/>
      <c r="AJ954" s="3415"/>
      <c r="AK954" s="3415"/>
      <c r="AL954" s="3414"/>
      <c r="AM954" s="3415"/>
      <c r="AN954" s="3415"/>
      <c r="AO954" s="3415"/>
      <c r="AP954" s="3415"/>
      <c r="AQ954" s="3415"/>
      <c r="AR954" s="3415"/>
      <c r="AS954" s="3416"/>
      <c r="AT954" s="3414"/>
      <c r="AU954" s="3415"/>
      <c r="AV954" s="3415"/>
      <c r="AW954" s="3415"/>
      <c r="AX954" s="3415"/>
      <c r="AY954" s="3415"/>
      <c r="AZ954" s="3415"/>
      <c r="BA954" s="3416"/>
      <c r="BB954" s="3414"/>
      <c r="BC954" s="3415"/>
      <c r="BD954" s="3415"/>
      <c r="BE954" s="3415"/>
      <c r="BF954" s="3415"/>
      <c r="BG954" s="3415"/>
      <c r="BH954" s="3415"/>
      <c r="BI954" s="3416"/>
      <c r="BJ954" s="3414"/>
      <c r="BK954" s="3415"/>
      <c r="BL954" s="3415"/>
      <c r="BM954" s="3415"/>
      <c r="BN954" s="3415"/>
      <c r="BO954" s="3415"/>
      <c r="BP954" s="3415"/>
      <c r="BQ954" s="3416"/>
      <c r="BR954" s="3414"/>
      <c r="BS954" s="3415"/>
      <c r="BT954" s="3415"/>
      <c r="BU954" s="3415"/>
      <c r="BV954" s="3415"/>
      <c r="BW954" s="3415"/>
      <c r="BX954" s="3415"/>
      <c r="BY954" s="3416"/>
      <c r="BZ954" s="3414"/>
      <c r="CA954" s="3415"/>
      <c r="CB954" s="3415"/>
      <c r="CC954" s="3415"/>
      <c r="CD954" s="3415"/>
      <c r="CE954" s="3415"/>
      <c r="CF954" s="3415"/>
      <c r="CG954" s="3416"/>
      <c r="CH954" s="3414"/>
      <c r="CI954" s="3415"/>
      <c r="CJ954" s="3415"/>
      <c r="CK954" s="3415"/>
      <c r="CL954" s="3415"/>
      <c r="CM954" s="3415"/>
      <c r="CN954" s="3415"/>
      <c r="CO954" s="3416"/>
      <c r="CP954" s="3414"/>
      <c r="CQ954" s="3415"/>
      <c r="CR954" s="3415"/>
      <c r="CS954" s="3415"/>
      <c r="CT954" s="3415"/>
      <c r="CU954" s="3415"/>
      <c r="CV954" s="3415"/>
      <c r="CW954" s="3416"/>
      <c r="CX954" s="3414"/>
      <c r="CY954" s="3415"/>
      <c r="CZ954" s="3415"/>
      <c r="DA954" s="3415"/>
      <c r="DB954" s="3415"/>
      <c r="DC954" s="3415"/>
      <c r="DD954" s="3415"/>
      <c r="DE954" s="3416"/>
      <c r="DF954" s="3416"/>
      <c r="DG954" s="3907" t="s">
        <v>724</v>
      </c>
      <c r="DH954" s="3656"/>
      <c r="DI954" s="3908"/>
      <c r="DJ954" s="3908" t="str">
        <f>IF(T954="","",T954)</f>
        <v>Источник тепловой энергии  </v>
      </c>
      <c r="DK954" s="3908"/>
      <c r="DL954" s="3908"/>
    </row>
    <row s="27912" customFormat="1" customHeight="1" ht="47.25">
      <c r="A955" s="3896"/>
      <c r="B955" s="3896"/>
      <c r="C955" s="3896"/>
      <c r="D955" s="3896"/>
      <c r="E955" s="3897"/>
      <c r="F955" s="3897" t="s">
        <v>178</v>
      </c>
      <c r="G955" s="3897"/>
      <c r="H955" s="3897"/>
      <c r="I955" s="3910" t="str">
        <f>S954&amp;".1"</f>
        <v>3.19.1.1.1</v>
      </c>
      <c r="J955" s="3896"/>
      <c r="K955" s="3896"/>
      <c r="L955" s="3899" t="s">
        <v>725</v>
      </c>
      <c r="M955" s="3647"/>
      <c r="N955" s="3911"/>
      <c r="O955" s="3911"/>
      <c r="P955" s="3912">
        <v>1</v>
      </c>
      <c r="Q955" s="3912"/>
      <c r="R955" s="3913"/>
      <c r="S955" s="3904" t="str">
        <f>$I955</f>
        <v>3.19.1.1.1</v>
      </c>
      <c r="T955" s="3914" t="s">
        <v>726</v>
      </c>
      <c r="U955" s="3906"/>
      <c r="V955" s="3419"/>
      <c r="W955" s="3420"/>
      <c r="X955" s="3420"/>
      <c r="Y955" s="3420"/>
      <c r="Z955" s="3420"/>
      <c r="AA955" s="3420"/>
      <c r="AB955" s="3420"/>
      <c r="AC955" s="3421"/>
      <c r="AD955" s="3419" t="s">
        <v>768</v>
      </c>
      <c r="AE955" s="3420"/>
      <c r="AF955" s="3420"/>
      <c r="AG955" s="3420"/>
      <c r="AH955" s="3420"/>
      <c r="AI955" s="3420"/>
      <c r="AJ955" s="3420"/>
      <c r="AK955" s="3420"/>
      <c r="AL955" s="3419"/>
      <c r="AM955" s="3420"/>
      <c r="AN955" s="3420"/>
      <c r="AO955" s="3420"/>
      <c r="AP955" s="3420"/>
      <c r="AQ955" s="3420"/>
      <c r="AR955" s="3420"/>
      <c r="AS955" s="3421"/>
      <c r="AT955" s="3419"/>
      <c r="AU955" s="3420"/>
      <c r="AV955" s="3420"/>
      <c r="AW955" s="3420"/>
      <c r="AX955" s="3420"/>
      <c r="AY955" s="3420"/>
      <c r="AZ955" s="3420"/>
      <c r="BA955" s="3421"/>
      <c r="BB955" s="3419"/>
      <c r="BC955" s="3420"/>
      <c r="BD955" s="3420"/>
      <c r="BE955" s="3420"/>
      <c r="BF955" s="3420"/>
      <c r="BG955" s="3420"/>
      <c r="BH955" s="3420"/>
      <c r="BI955" s="3421"/>
      <c r="BJ955" s="3419"/>
      <c r="BK955" s="3420"/>
      <c r="BL955" s="3420"/>
      <c r="BM955" s="3420"/>
      <c r="BN955" s="3420"/>
      <c r="BO955" s="3420"/>
      <c r="BP955" s="3420"/>
      <c r="BQ955" s="3421"/>
      <c r="BR955" s="3419"/>
      <c r="BS955" s="3420"/>
      <c r="BT955" s="3420"/>
      <c r="BU955" s="3420"/>
      <c r="BV955" s="3420"/>
      <c r="BW955" s="3420"/>
      <c r="BX955" s="3420"/>
      <c r="BY955" s="3421"/>
      <c r="BZ955" s="3419"/>
      <c r="CA955" s="3420"/>
      <c r="CB955" s="3420"/>
      <c r="CC955" s="3420"/>
      <c r="CD955" s="3420"/>
      <c r="CE955" s="3420"/>
      <c r="CF955" s="3420"/>
      <c r="CG955" s="3421"/>
      <c r="CH955" s="3419"/>
      <c r="CI955" s="3420"/>
      <c r="CJ955" s="3420"/>
      <c r="CK955" s="3420"/>
      <c r="CL955" s="3420"/>
      <c r="CM955" s="3420"/>
      <c r="CN955" s="3420"/>
      <c r="CO955" s="3421"/>
      <c r="CP955" s="3419"/>
      <c r="CQ955" s="3420"/>
      <c r="CR955" s="3420"/>
      <c r="CS955" s="3420"/>
      <c r="CT955" s="3420"/>
      <c r="CU955" s="3420"/>
      <c r="CV955" s="3420"/>
      <c r="CW955" s="3421"/>
      <c r="CX955" s="3419"/>
      <c r="CY955" s="3420"/>
      <c r="CZ955" s="3420"/>
      <c r="DA955" s="3420"/>
      <c r="DB955" s="3420"/>
      <c r="DC955" s="3420"/>
      <c r="DD955" s="3420"/>
      <c r="DE955" s="3421"/>
      <c r="DF955" s="3421"/>
      <c r="DG955" s="3907" t="s">
        <v>727</v>
      </c>
      <c r="DH955" s="3656"/>
      <c r="DI955" s="3908"/>
      <c r="DJ955" s="3908" t="str">
        <f>IF(T955="","",T955)</f>
        <v>Схема подключения теплопотребляющей установки к коллектору источника тепловой энергии</v>
      </c>
      <c r="DK955" s="3908"/>
      <c r="DL955" s="3908"/>
    </row>
    <row s="27913" customFormat="1" customHeight="1" ht="21">
      <c r="A956" s="3896"/>
      <c r="B956" s="3896"/>
      <c r="C956" s="3896"/>
      <c r="D956" s="3896"/>
      <c r="E956" s="3897"/>
      <c r="F956" s="3897" t="s">
        <v>178</v>
      </c>
      <c r="G956" s="3897"/>
      <c r="H956" s="3897"/>
      <c r="I956" s="3916"/>
      <c r="J956" s="3910" t="str">
        <f>I955&amp;".1"</f>
        <v>3.19.1.1.1.1</v>
      </c>
      <c r="K956" s="3896"/>
      <c r="L956" s="3899" t="s">
        <v>728</v>
      </c>
      <c r="M956" s="3647"/>
      <c r="N956" s="3647"/>
      <c r="O956" s="3911"/>
      <c r="P956" s="3912"/>
      <c r="Q956" s="3912">
        <v>1</v>
      </c>
      <c r="R956" s="3917"/>
      <c r="S956" s="3904" t="str">
        <f>$J956</f>
        <v>3.19.1.1.1.1</v>
      </c>
      <c r="T956" s="3918" t="s">
        <v>729</v>
      </c>
      <c r="U956" s="3906"/>
      <c r="V956" s="3419"/>
      <c r="W956" s="3420"/>
      <c r="X956" s="3420"/>
      <c r="Y956" s="3420"/>
      <c r="Z956" s="3420"/>
      <c r="AA956" s="3420"/>
      <c r="AB956" s="3420"/>
      <c r="AC956" s="3421"/>
      <c r="AD956" s="3419" t="s">
        <v>769</v>
      </c>
      <c r="AE956" s="3420"/>
      <c r="AF956" s="3420"/>
      <c r="AG956" s="3420"/>
      <c r="AH956" s="3420"/>
      <c r="AI956" s="3420"/>
      <c r="AJ956" s="3420"/>
      <c r="AK956" s="3420"/>
      <c r="AL956" s="3419"/>
      <c r="AM956" s="3420"/>
      <c r="AN956" s="3420"/>
      <c r="AO956" s="3420"/>
      <c r="AP956" s="3420"/>
      <c r="AQ956" s="3420"/>
      <c r="AR956" s="3420"/>
      <c r="AS956" s="3421"/>
      <c r="AT956" s="3419"/>
      <c r="AU956" s="3420"/>
      <c r="AV956" s="3420"/>
      <c r="AW956" s="3420"/>
      <c r="AX956" s="3420"/>
      <c r="AY956" s="3420"/>
      <c r="AZ956" s="3420"/>
      <c r="BA956" s="3421"/>
      <c r="BB956" s="3419"/>
      <c r="BC956" s="3420"/>
      <c r="BD956" s="3420"/>
      <c r="BE956" s="3420"/>
      <c r="BF956" s="3420"/>
      <c r="BG956" s="3420"/>
      <c r="BH956" s="3420"/>
      <c r="BI956" s="3421"/>
      <c r="BJ956" s="3419"/>
      <c r="BK956" s="3420"/>
      <c r="BL956" s="3420"/>
      <c r="BM956" s="3420"/>
      <c r="BN956" s="3420"/>
      <c r="BO956" s="3420"/>
      <c r="BP956" s="3420"/>
      <c r="BQ956" s="3421"/>
      <c r="BR956" s="3419"/>
      <c r="BS956" s="3420"/>
      <c r="BT956" s="3420"/>
      <c r="BU956" s="3420"/>
      <c r="BV956" s="3420"/>
      <c r="BW956" s="3420"/>
      <c r="BX956" s="3420"/>
      <c r="BY956" s="3421"/>
      <c r="BZ956" s="3419"/>
      <c r="CA956" s="3420"/>
      <c r="CB956" s="3420"/>
      <c r="CC956" s="3420"/>
      <c r="CD956" s="3420"/>
      <c r="CE956" s="3420"/>
      <c r="CF956" s="3420"/>
      <c r="CG956" s="3421"/>
      <c r="CH956" s="3419"/>
      <c r="CI956" s="3420"/>
      <c r="CJ956" s="3420"/>
      <c r="CK956" s="3420"/>
      <c r="CL956" s="3420"/>
      <c r="CM956" s="3420"/>
      <c r="CN956" s="3420"/>
      <c r="CO956" s="3421"/>
      <c r="CP956" s="3419"/>
      <c r="CQ956" s="3420"/>
      <c r="CR956" s="3420"/>
      <c r="CS956" s="3420"/>
      <c r="CT956" s="3420"/>
      <c r="CU956" s="3420"/>
      <c r="CV956" s="3420"/>
      <c r="CW956" s="3421"/>
      <c r="CX956" s="3419"/>
      <c r="CY956" s="3420"/>
      <c r="CZ956" s="3420"/>
      <c r="DA956" s="3420"/>
      <c r="DB956" s="3420"/>
      <c r="DC956" s="3420"/>
      <c r="DD956" s="3420"/>
      <c r="DE956" s="3421"/>
      <c r="DF956" s="3421"/>
      <c r="DG956" s="3907" t="s">
        <v>730</v>
      </c>
      <c r="DH956" s="3656"/>
      <c r="DI956" s="3908"/>
      <c r="DJ956" s="3908" t="str">
        <f>IF(T956="","",T956)</f>
        <v>Группа потребителей</v>
      </c>
      <c r="DK956" s="3908"/>
      <c r="DL956" s="3908"/>
    </row>
    <row s="27914" customFormat="1" customHeight="1" ht="21">
      <c r="A957" s="3896"/>
      <c r="B957" s="3896"/>
      <c r="C957" s="3896"/>
      <c r="D957" s="3896"/>
      <c r="E957" s="3897"/>
      <c r="F957" s="3897" t="s">
        <v>178</v>
      </c>
      <c r="G957" s="3897"/>
      <c r="H957" s="3897"/>
      <c r="I957" s="3916"/>
      <c r="J957" s="3916"/>
      <c r="K957" s="3910" t="str">
        <f>J956&amp;".1"</f>
        <v>3.19.1.1.1.1.1</v>
      </c>
      <c r="L957" s="3899" t="s">
        <v>731</v>
      </c>
      <c r="M957" s="3647"/>
      <c r="N957" s="3647"/>
      <c r="O957" s="3647"/>
      <c r="P957" s="3912"/>
      <c r="Q957" s="3912"/>
      <c r="R957" s="3917">
        <v>1</v>
      </c>
      <c r="S957" s="3904" t="str">
        <f>$K957</f>
        <v>3.19.1.1.1.1.1</v>
      </c>
      <c r="T957" s="3920" t="s">
        <v>770</v>
      </c>
      <c r="U957" s="3906"/>
      <c r="V957" s="3422"/>
      <c r="W957" s="3423"/>
      <c r="X957" s="3422"/>
      <c r="Y957" s="3424"/>
      <c r="Z957" s="3425"/>
      <c r="AA957" s="2871" t="s">
        <v>61</v>
      </c>
      <c r="AB957" s="3425"/>
      <c r="AC957" s="2871" t="s">
        <v>61</v>
      </c>
      <c r="AD957" s="3422">
        <v>5367.18</v>
      </c>
      <c r="AE957" s="3423"/>
      <c r="AF957" s="3422"/>
      <c r="AG957" s="3424"/>
      <c r="AH957" s="3425">
        <v>45292</v>
      </c>
      <c r="AI957" s="2871" t="s">
        <v>61</v>
      </c>
      <c r="AJ957" s="3425">
        <v>45473</v>
      </c>
      <c r="AK957" s="2871" t="s">
        <v>61</v>
      </c>
      <c r="AL957" s="3422">
        <v>5655.37</v>
      </c>
      <c r="AM957" s="3423"/>
      <c r="AN957" s="3422"/>
      <c r="AO957" s="3424"/>
      <c r="AP957" s="3425">
        <v>45474</v>
      </c>
      <c r="AQ957" s="2871" t="s">
        <v>61</v>
      </c>
      <c r="AR957" s="3425">
        <v>45657</v>
      </c>
      <c r="AS957" s="2871" t="s">
        <v>61</v>
      </c>
      <c r="AT957" s="3422">
        <v>5407.73</v>
      </c>
      <c r="AU957" s="3423"/>
      <c r="AV957" s="3422"/>
      <c r="AW957" s="3424"/>
      <c r="AX957" s="3425">
        <v>45658</v>
      </c>
      <c r="AY957" s="2871" t="s">
        <v>61</v>
      </c>
      <c r="AZ957" s="3425">
        <v>45838</v>
      </c>
      <c r="BA957" s="2871" t="s">
        <v>61</v>
      </c>
      <c r="BB957" s="3422">
        <v>5407.73</v>
      </c>
      <c r="BC957" s="3423"/>
      <c r="BD957" s="3422"/>
      <c r="BE957" s="3424"/>
      <c r="BF957" s="3425">
        <v>45839</v>
      </c>
      <c r="BG957" s="2871" t="s">
        <v>61</v>
      </c>
      <c r="BH957" s="3425">
        <v>46022</v>
      </c>
      <c r="BI957" s="2871" t="s">
        <v>61</v>
      </c>
      <c r="BJ957" s="3422">
        <v>5407.73</v>
      </c>
      <c r="BK957" s="3423"/>
      <c r="BL957" s="3422"/>
      <c r="BM957" s="3424"/>
      <c r="BN957" s="3425">
        <v>46023</v>
      </c>
      <c r="BO957" s="2871" t="s">
        <v>61</v>
      </c>
      <c r="BP957" s="3425">
        <v>46203</v>
      </c>
      <c r="BQ957" s="2871" t="s">
        <v>61</v>
      </c>
      <c r="BR957" s="3422">
        <v>5701.77</v>
      </c>
      <c r="BS957" s="3423"/>
      <c r="BT957" s="3422"/>
      <c r="BU957" s="3424"/>
      <c r="BV957" s="3425">
        <v>46204</v>
      </c>
      <c r="BW957" s="2871" t="s">
        <v>61</v>
      </c>
      <c r="BX957" s="3425">
        <v>46387</v>
      </c>
      <c r="BY957" s="2871" t="s">
        <v>61</v>
      </c>
      <c r="BZ957" s="3422">
        <v>5674.41</v>
      </c>
      <c r="CA957" s="3423"/>
      <c r="CB957" s="3422"/>
      <c r="CC957" s="3424"/>
      <c r="CD957" s="3425">
        <v>46388</v>
      </c>
      <c r="CE957" s="2871" t="s">
        <v>61</v>
      </c>
      <c r="CF957" s="3425">
        <v>46568</v>
      </c>
      <c r="CG957" s="2871" t="s">
        <v>61</v>
      </c>
      <c r="CH957" s="3422">
        <v>5674.41</v>
      </c>
      <c r="CI957" s="3423"/>
      <c r="CJ957" s="3422"/>
      <c r="CK957" s="3424"/>
      <c r="CL957" s="3425">
        <v>46569</v>
      </c>
      <c r="CM957" s="2871" t="s">
        <v>61</v>
      </c>
      <c r="CN957" s="3425">
        <v>46752</v>
      </c>
      <c r="CO957" s="2871" t="s">
        <v>61</v>
      </c>
      <c r="CP957" s="3422">
        <v>5674.41</v>
      </c>
      <c r="CQ957" s="3423"/>
      <c r="CR957" s="3422"/>
      <c r="CS957" s="3424"/>
      <c r="CT957" s="3425">
        <v>46753</v>
      </c>
      <c r="CU957" s="2871" t="s">
        <v>61</v>
      </c>
      <c r="CV957" s="3425">
        <v>46934</v>
      </c>
      <c r="CW957" s="2871" t="s">
        <v>61</v>
      </c>
      <c r="CX957" s="3422">
        <v>6012.81</v>
      </c>
      <c r="CY957" s="3423"/>
      <c r="CZ957" s="3422"/>
      <c r="DA957" s="3424"/>
      <c r="DB957" s="3425">
        <v>46935</v>
      </c>
      <c r="DC957" s="2871" t="s">
        <v>61</v>
      </c>
      <c r="DD957" s="3425">
        <v>47118</v>
      </c>
      <c r="DE957" s="2871" t="s">
        <v>61</v>
      </c>
      <c r="DF957" s="3423"/>
      <c r="DG957" s="3921" t="s">
        <v>732</v>
      </c>
      <c r="DH957" s="3656">
        <f>STRCHECKDATE(V958:DF958)</f>
      </c>
      <c r="DI957" s="3908"/>
      <c r="DJ957" s="3908" t="str">
        <f>IF(T957="","",T957)</f>
        <v>вода</v>
      </c>
      <c r="DK957" s="3908"/>
      <c r="DL957" s="3908"/>
    </row>
    <row s="27915" customFormat="1" customHeight="1" ht="0.75">
      <c r="A958" s="3896"/>
      <c r="B958" s="3896"/>
      <c r="C958" s="3896"/>
      <c r="D958" s="3896"/>
      <c r="E958" s="3897"/>
      <c r="F958" s="3897" t="s">
        <v>178</v>
      </c>
      <c r="G958" s="3897"/>
      <c r="H958" s="3897"/>
      <c r="I958" s="3916"/>
      <c r="J958" s="3916"/>
      <c r="K958" s="3910"/>
      <c r="L958" s="3899"/>
      <c r="M958" s="3647"/>
      <c r="N958" s="3647"/>
      <c r="O958" s="3647"/>
      <c r="P958" s="3912"/>
      <c r="Q958" s="3912"/>
      <c r="R958" s="3917"/>
      <c r="S958" s="3923"/>
      <c r="T958" s="3906"/>
      <c r="U958" s="3906"/>
      <c r="V958" s="3423"/>
      <c r="W958" s="3423"/>
      <c r="X958" s="3423"/>
      <c r="Y958" s="3427" t="str">
        <f>Z957&amp;"-"&amp;AB957</f>
        <v>-</v>
      </c>
      <c r="Z958" s="3428"/>
      <c r="AA958" s="2871"/>
      <c r="AB958" s="3428"/>
      <c r="AC958" s="2871"/>
      <c r="AD958" s="3423"/>
      <c r="AE958" s="3423"/>
      <c r="AF958" s="3423"/>
      <c r="AG958" s="3427" t="str">
        <f>AH957&amp;"-"&amp;AJ957</f>
        <v>45292-45473</v>
      </c>
      <c r="AH958" s="3428"/>
      <c r="AI958" s="2871"/>
      <c r="AJ958" s="3428"/>
      <c r="AK958" s="2871"/>
      <c r="AL958" s="3423"/>
      <c r="AM958" s="3423"/>
      <c r="AN958" s="3423"/>
      <c r="AO958" s="3427" t="str">
        <f>AP957&amp;"-"&amp;AR957</f>
        <v>45474-45657</v>
      </c>
      <c r="AP958" s="3428"/>
      <c r="AQ958" s="2871"/>
      <c r="AR958" s="3428"/>
      <c r="AS958" s="2871"/>
      <c r="AT958" s="3423"/>
      <c r="AU958" s="3423"/>
      <c r="AV958" s="3423"/>
      <c r="AW958" s="3427" t="str">
        <f>AX957&amp;"-"&amp;AZ957</f>
        <v>45658-45838</v>
      </c>
      <c r="AX958" s="3428"/>
      <c r="AY958" s="2871"/>
      <c r="AZ958" s="3428"/>
      <c r="BA958" s="2871"/>
      <c r="BB958" s="3423"/>
      <c r="BC958" s="3423"/>
      <c r="BD958" s="3423"/>
      <c r="BE958" s="3427" t="str">
        <f>BF957&amp;"-"&amp;BH957</f>
        <v>45839-46022</v>
      </c>
      <c r="BF958" s="3428"/>
      <c r="BG958" s="2871"/>
      <c r="BH958" s="3428"/>
      <c r="BI958" s="2871"/>
      <c r="BJ958" s="3423"/>
      <c r="BK958" s="3423"/>
      <c r="BL958" s="3423"/>
      <c r="BM958" s="3427" t="str">
        <f>BN957&amp;"-"&amp;BP957</f>
        <v>46023-46203</v>
      </c>
      <c r="BN958" s="3428"/>
      <c r="BO958" s="2871"/>
      <c r="BP958" s="3428"/>
      <c r="BQ958" s="2871"/>
      <c r="BR958" s="3423"/>
      <c r="BS958" s="3423"/>
      <c r="BT958" s="3423"/>
      <c r="BU958" s="3427" t="str">
        <f>BV957&amp;"-"&amp;BX957</f>
        <v>46204-46387</v>
      </c>
      <c r="BV958" s="3428"/>
      <c r="BW958" s="2871"/>
      <c r="BX958" s="3428"/>
      <c r="BY958" s="2871"/>
      <c r="BZ958" s="3423"/>
      <c r="CA958" s="3423"/>
      <c r="CB958" s="3423"/>
      <c r="CC958" s="3427" t="str">
        <f>CD957&amp;"-"&amp;CF957</f>
        <v>46388-46568</v>
      </c>
      <c r="CD958" s="3428"/>
      <c r="CE958" s="2871"/>
      <c r="CF958" s="3428"/>
      <c r="CG958" s="2871"/>
      <c r="CH958" s="3423"/>
      <c r="CI958" s="3423"/>
      <c r="CJ958" s="3423"/>
      <c r="CK958" s="3427" t="str">
        <f>CL957&amp;"-"&amp;CN957</f>
        <v>46569-46752</v>
      </c>
      <c r="CL958" s="3428"/>
      <c r="CM958" s="2871"/>
      <c r="CN958" s="3428"/>
      <c r="CO958" s="2871"/>
      <c r="CP958" s="3423"/>
      <c r="CQ958" s="3423"/>
      <c r="CR958" s="3423"/>
      <c r="CS958" s="3427" t="str">
        <f>CT957&amp;"-"&amp;CV957</f>
        <v>46753-46934</v>
      </c>
      <c r="CT958" s="3428"/>
      <c r="CU958" s="2871"/>
      <c r="CV958" s="3428"/>
      <c r="CW958" s="2871"/>
      <c r="CX958" s="3423"/>
      <c r="CY958" s="3423"/>
      <c r="CZ958" s="3423"/>
      <c r="DA958" s="3427" t="str">
        <f>DB957&amp;"-"&amp;DD957</f>
        <v>46935-47118</v>
      </c>
      <c r="DB958" s="3428"/>
      <c r="DC958" s="2871"/>
      <c r="DD958" s="3428"/>
      <c r="DE958" s="2871"/>
      <c r="DF958" s="3423"/>
      <c r="DG958" s="3924"/>
      <c r="DH958" s="3656"/>
      <c r="DI958" s="3908"/>
      <c r="DJ958" s="3908" t="str">
        <f>IF(T958="","",T958)</f>
        <v/>
      </c>
      <c r="DK958" s="3908"/>
      <c r="DL958" s="3908"/>
    </row>
    <row s="27916" customFormat="1" customHeight="1" ht="15">
      <c r="A959" s="3896"/>
      <c r="B959" s="3896"/>
      <c r="C959" s="3896"/>
      <c r="D959" s="3896"/>
      <c r="E959" s="3897"/>
      <c r="F959" s="3897" t="s">
        <v>178</v>
      </c>
      <c r="G959" s="3897"/>
      <c r="H959" s="3897"/>
      <c r="I959" s="3916"/>
      <c r="J959" s="3910"/>
      <c r="K959" s="3896"/>
      <c r="L959" s="3899"/>
      <c r="M959" s="3647"/>
      <c r="N959" s="3647"/>
      <c r="O959" s="3911"/>
      <c r="P959" s="3912"/>
      <c r="Q959" s="3912"/>
      <c r="R959" s="3913"/>
      <c r="S959" s="27917"/>
      <c r="T959" s="27918" t="s">
        <v>733</v>
      </c>
      <c r="U959" s="27919"/>
      <c r="V959" s="27920"/>
      <c r="W959" s="27921"/>
      <c r="X959" s="27922"/>
      <c r="Y959" s="27923"/>
      <c r="Z959" s="27924"/>
      <c r="AA959" s="27925"/>
      <c r="AB959" s="27926"/>
      <c r="AC959" s="27927"/>
      <c r="AD959" s="27928"/>
      <c r="AE959" s="27929"/>
      <c r="AF959" s="27930"/>
      <c r="AG959" s="27931"/>
      <c r="AH959" s="27932"/>
      <c r="AI959" s="27933"/>
      <c r="AJ959" s="27934"/>
      <c r="AK959" s="27935"/>
      <c r="AL959" s="27936"/>
      <c r="AM959" s="27937"/>
      <c r="AN959" s="27938"/>
      <c r="AO959" s="27939"/>
      <c r="AP959" s="27940"/>
      <c r="AQ959" s="27941"/>
      <c r="AR959" s="27942"/>
      <c r="AS959" s="27943"/>
      <c r="AT959" s="27944"/>
      <c r="AU959" s="27945"/>
      <c r="AV959" s="27946"/>
      <c r="AW959" s="27947"/>
      <c r="AX959" s="27948"/>
      <c r="AY959" s="27949"/>
      <c r="AZ959" s="27950"/>
      <c r="BA959" s="27951"/>
      <c r="BB959" s="27952"/>
      <c r="BC959" s="27953"/>
      <c r="BD959" s="27954"/>
      <c r="BE959" s="27955"/>
      <c r="BF959" s="27956"/>
      <c r="BG959" s="27957"/>
      <c r="BH959" s="27958"/>
      <c r="BI959" s="27959"/>
      <c r="BJ959" s="27960"/>
      <c r="BK959" s="27961"/>
      <c r="BL959" s="27962"/>
      <c r="BM959" s="27963"/>
      <c r="BN959" s="27964"/>
      <c r="BO959" s="27965"/>
      <c r="BP959" s="27966"/>
      <c r="BQ959" s="27967"/>
      <c r="BR959" s="27968"/>
      <c r="BS959" s="27969"/>
      <c r="BT959" s="27970"/>
      <c r="BU959" s="27971"/>
      <c r="BV959" s="27972"/>
      <c r="BW959" s="27973"/>
      <c r="BX959" s="27974"/>
      <c r="BY959" s="27975"/>
      <c r="BZ959" s="27976"/>
      <c r="CA959" s="27977"/>
      <c r="CB959" s="27978"/>
      <c r="CC959" s="27979"/>
      <c r="CD959" s="27980"/>
      <c r="CE959" s="27981"/>
      <c r="CF959" s="27982"/>
      <c r="CG959" s="27983"/>
      <c r="CH959" s="27984"/>
      <c r="CI959" s="27985"/>
      <c r="CJ959" s="27986"/>
      <c r="CK959" s="27987"/>
      <c r="CL959" s="27988"/>
      <c r="CM959" s="27989"/>
      <c r="CN959" s="27990"/>
      <c r="CO959" s="27991"/>
      <c r="CP959" s="27992"/>
      <c r="CQ959" s="27993"/>
      <c r="CR959" s="27994"/>
      <c r="CS959" s="27995"/>
      <c r="CT959" s="27996"/>
      <c r="CU959" s="27997"/>
      <c r="CV959" s="27998"/>
      <c r="CW959" s="27999"/>
      <c r="CX959" s="28000"/>
      <c r="CY959" s="28001"/>
      <c r="CZ959" s="28002"/>
      <c r="DA959" s="28003"/>
      <c r="DB959" s="28004"/>
      <c r="DC959" s="28005"/>
      <c r="DD959" s="28006"/>
      <c r="DE959" s="28007"/>
      <c r="DF959" s="28008"/>
      <c r="DG959" s="4018"/>
      <c r="DH959" s="3656"/>
      <c r="DI959" s="3908"/>
      <c r="DJ959" s="3908" t="str">
        <f>IF(T959="","",T959)</f>
        <v>Добавить вид теплоносителя (параметры теплоносителя)</v>
      </c>
      <c r="DK959" s="3908"/>
      <c r="DL959" s="3908"/>
    </row>
    <row s="28009" customFormat="1" customHeight="1" ht="15">
      <c r="A960" s="3896"/>
      <c r="B960" s="3896"/>
      <c r="C960" s="3896"/>
      <c r="D960" s="3896"/>
      <c r="E960" s="3897"/>
      <c r="F960" s="3897" t="s">
        <v>178</v>
      </c>
      <c r="G960" s="3897"/>
      <c r="H960" s="3897"/>
      <c r="I960" s="3910"/>
      <c r="J960" s="3896"/>
      <c r="K960" s="3896"/>
      <c r="L960" s="3899"/>
      <c r="M960" s="3647"/>
      <c r="N960" s="3911"/>
      <c r="O960" s="3911"/>
      <c r="P960" s="3912"/>
      <c r="Q960" s="3912"/>
      <c r="R960" s="3913"/>
      <c r="S960" s="28010"/>
      <c r="T960" s="28011" t="s">
        <v>734</v>
      </c>
      <c r="U960" s="28012"/>
      <c r="V960" s="28013"/>
      <c r="W960" s="28014"/>
      <c r="X960" s="28015"/>
      <c r="Y960" s="28016"/>
      <c r="Z960" s="28017"/>
      <c r="AA960" s="28018"/>
      <c r="AB960" s="28019"/>
      <c r="AC960" s="28020"/>
      <c r="AD960" s="28021"/>
      <c r="AE960" s="28022"/>
      <c r="AF960" s="28023"/>
      <c r="AG960" s="28024"/>
      <c r="AH960" s="28025"/>
      <c r="AI960" s="28026"/>
      <c r="AJ960" s="28027"/>
      <c r="AK960" s="28028"/>
      <c r="AL960" s="28029"/>
      <c r="AM960" s="28030"/>
      <c r="AN960" s="28031"/>
      <c r="AO960" s="28032"/>
      <c r="AP960" s="28033"/>
      <c r="AQ960" s="28034"/>
      <c r="AR960" s="28035"/>
      <c r="AS960" s="28036"/>
      <c r="AT960" s="28037"/>
      <c r="AU960" s="28038"/>
      <c r="AV960" s="28039"/>
      <c r="AW960" s="28040"/>
      <c r="AX960" s="28041"/>
      <c r="AY960" s="28042"/>
      <c r="AZ960" s="28043"/>
      <c r="BA960" s="28044"/>
      <c r="BB960" s="28045"/>
      <c r="BC960" s="28046"/>
      <c r="BD960" s="28047"/>
      <c r="BE960" s="28048"/>
      <c r="BF960" s="28049"/>
      <c r="BG960" s="28050"/>
      <c r="BH960" s="28051"/>
      <c r="BI960" s="28052"/>
      <c r="BJ960" s="28053"/>
      <c r="BK960" s="28054"/>
      <c r="BL960" s="28055"/>
      <c r="BM960" s="28056"/>
      <c r="BN960" s="28057"/>
      <c r="BO960" s="28058"/>
      <c r="BP960" s="28059"/>
      <c r="BQ960" s="28060"/>
      <c r="BR960" s="28061"/>
      <c r="BS960" s="28062"/>
      <c r="BT960" s="28063"/>
      <c r="BU960" s="28064"/>
      <c r="BV960" s="28065"/>
      <c r="BW960" s="28066"/>
      <c r="BX960" s="28067"/>
      <c r="BY960" s="28068"/>
      <c r="BZ960" s="28069"/>
      <c r="CA960" s="28070"/>
      <c r="CB960" s="28071"/>
      <c r="CC960" s="28072"/>
      <c r="CD960" s="28073"/>
      <c r="CE960" s="28074"/>
      <c r="CF960" s="28075"/>
      <c r="CG960" s="28076"/>
      <c r="CH960" s="28077"/>
      <c r="CI960" s="28078"/>
      <c r="CJ960" s="28079"/>
      <c r="CK960" s="28080"/>
      <c r="CL960" s="28081"/>
      <c r="CM960" s="28082"/>
      <c r="CN960" s="28083"/>
      <c r="CO960" s="28084"/>
      <c r="CP960" s="28085"/>
      <c r="CQ960" s="28086"/>
      <c r="CR960" s="28087"/>
      <c r="CS960" s="28088"/>
      <c r="CT960" s="28089"/>
      <c r="CU960" s="28090"/>
      <c r="CV960" s="28091"/>
      <c r="CW960" s="28092"/>
      <c r="CX960" s="28093"/>
      <c r="CY960" s="28094"/>
      <c r="CZ960" s="28095"/>
      <c r="DA960" s="28096"/>
      <c r="DB960" s="28097"/>
      <c r="DC960" s="28098"/>
      <c r="DD960" s="28099"/>
      <c r="DE960" s="28100"/>
      <c r="DF960" s="28101"/>
      <c r="DG960" s="28102"/>
      <c r="DH960" s="3656"/>
      <c r="DI960" s="3908"/>
      <c r="DJ960" s="3908" t="str">
        <f>IF(T960="","",T960)</f>
        <v>Добавить группу потребителей</v>
      </c>
      <c r="DK960" s="3908"/>
      <c r="DL960" s="3908"/>
    </row>
    <row s="28103" customFormat="1" customHeight="1" ht="14.25">
      <c r="A961" s="3896"/>
      <c r="B961" s="3896"/>
      <c r="C961" s="3896"/>
      <c r="D961" s="3896"/>
      <c r="E961" s="3897"/>
      <c r="F961" s="3897" t="s">
        <v>178</v>
      </c>
      <c r="G961" s="3897"/>
      <c r="H961" s="3898"/>
      <c r="I961" s="3896"/>
      <c r="J961" s="3896"/>
      <c r="K961" s="3896"/>
      <c r="L961" s="3899"/>
      <c r="M961" s="3900"/>
      <c r="N961" s="3900"/>
      <c r="O961" s="3647"/>
      <c r="P961" s="4114"/>
      <c r="Q961" s="4115"/>
      <c r="R961" s="4116"/>
      <c r="S961" s="28104"/>
      <c r="T961" s="28105" t="s">
        <v>735</v>
      </c>
      <c r="U961" s="28106"/>
      <c r="V961" s="28107"/>
      <c r="W961" s="28108"/>
      <c r="X961" s="28109"/>
      <c r="Y961" s="28110"/>
      <c r="Z961" s="28111"/>
      <c r="AA961" s="28112"/>
      <c r="AB961" s="28113"/>
      <c r="AC961" s="28114"/>
      <c r="AD961" s="28115"/>
      <c r="AE961" s="28116"/>
      <c r="AF961" s="28117"/>
      <c r="AG961" s="28118"/>
      <c r="AH961" s="28119"/>
      <c r="AI961" s="28120"/>
      <c r="AJ961" s="28121"/>
      <c r="AK961" s="28122"/>
      <c r="AL961" s="28123"/>
      <c r="AM961" s="28124"/>
      <c r="AN961" s="28125"/>
      <c r="AO961" s="28126"/>
      <c r="AP961" s="28127"/>
      <c r="AQ961" s="28128"/>
      <c r="AR961" s="28129"/>
      <c r="AS961" s="28130"/>
      <c r="AT961" s="28131"/>
      <c r="AU961" s="28132"/>
      <c r="AV961" s="28133"/>
      <c r="AW961" s="28134"/>
      <c r="AX961" s="28135"/>
      <c r="AY961" s="28136"/>
      <c r="AZ961" s="28137"/>
      <c r="BA961" s="28138"/>
      <c r="BB961" s="28139"/>
      <c r="BC961" s="28140"/>
      <c r="BD961" s="28141"/>
      <c r="BE961" s="28142"/>
      <c r="BF961" s="28143"/>
      <c r="BG961" s="28144"/>
      <c r="BH961" s="28145"/>
      <c r="BI961" s="28146"/>
      <c r="BJ961" s="28147"/>
      <c r="BK961" s="28148"/>
      <c r="BL961" s="28149"/>
      <c r="BM961" s="28150"/>
      <c r="BN961" s="28151"/>
      <c r="BO961" s="28152"/>
      <c r="BP961" s="28153"/>
      <c r="BQ961" s="28154"/>
      <c r="BR961" s="28155"/>
      <c r="BS961" s="28156"/>
      <c r="BT961" s="28157"/>
      <c r="BU961" s="28158"/>
      <c r="BV961" s="28159"/>
      <c r="BW961" s="28160"/>
      <c r="BX961" s="28161"/>
      <c r="BY961" s="28162"/>
      <c r="BZ961" s="28163"/>
      <c r="CA961" s="28164"/>
      <c r="CB961" s="28165"/>
      <c r="CC961" s="28166"/>
      <c r="CD961" s="28167"/>
      <c r="CE961" s="28168"/>
      <c r="CF961" s="28169"/>
      <c r="CG961" s="28170"/>
      <c r="CH961" s="28171"/>
      <c r="CI961" s="28172"/>
      <c r="CJ961" s="28173"/>
      <c r="CK961" s="28174"/>
      <c r="CL961" s="28175"/>
      <c r="CM961" s="28176"/>
      <c r="CN961" s="28177"/>
      <c r="CO961" s="28178"/>
      <c r="CP961" s="28179"/>
      <c r="CQ961" s="28180"/>
      <c r="CR961" s="28181"/>
      <c r="CS961" s="28182"/>
      <c r="CT961" s="28183"/>
      <c r="CU961" s="28184"/>
      <c r="CV961" s="28185"/>
      <c r="CW961" s="28186"/>
      <c r="CX961" s="28187"/>
      <c r="CY961" s="28188"/>
      <c r="CZ961" s="28189"/>
      <c r="DA961" s="28190"/>
      <c r="DB961" s="28191"/>
      <c r="DC961" s="28192"/>
      <c r="DD961" s="28193"/>
      <c r="DE961" s="28194"/>
      <c r="DF961" s="28195"/>
      <c r="DG961" s="28196"/>
      <c r="DH961" s="3656"/>
      <c r="DI961" s="3908"/>
      <c r="DJ961" s="3908" t="str">
        <f>IF(T961="","",T961)</f>
        <v>Добавить схему подключения</v>
      </c>
      <c r="DK961" s="3908"/>
      <c r="DL961" s="3908"/>
    </row>
    <row s="28197" customFormat="1" customHeight="1" ht="0.75">
      <c r="A962" s="4502"/>
      <c r="B962" s="4502"/>
      <c r="C962" s="4502"/>
      <c r="D962" s="4502"/>
      <c r="E962" s="3897"/>
      <c r="F962" s="3897" t="s">
        <v>178</v>
      </c>
      <c r="G962" s="3898"/>
      <c r="H962" s="4502"/>
      <c r="I962" s="4502"/>
      <c r="J962" s="4502"/>
      <c r="K962" s="4502"/>
      <c r="L962" s="4503"/>
      <c r="M962" s="4504"/>
      <c r="N962" s="4504"/>
      <c r="O962" s="3656"/>
      <c r="P962" s="4505"/>
      <c r="Q962" s="4506"/>
      <c r="R962" s="4505"/>
      <c r="S962" s="4507"/>
      <c r="T962" s="4508" t="s">
        <v>250</v>
      </c>
      <c r="U962" s="3645"/>
      <c r="V962" s="3645"/>
      <c r="W962" s="3645"/>
      <c r="X962" s="3645"/>
      <c r="Y962" s="3645"/>
      <c r="Z962" s="3645"/>
      <c r="AA962" s="3645"/>
      <c r="AB962" s="3645"/>
      <c r="AC962" s="3645"/>
      <c r="AD962" s="3645"/>
      <c r="AE962" s="3645"/>
      <c r="AF962" s="3645"/>
      <c r="AG962" s="3645"/>
      <c r="AH962" s="3645"/>
      <c r="AI962" s="3645"/>
      <c r="AJ962" s="3645"/>
      <c r="AK962" s="3645"/>
      <c r="AL962" s="3645"/>
      <c r="AM962" s="3645"/>
      <c r="AN962" s="3645"/>
      <c r="AO962" s="3645"/>
      <c r="AP962" s="3645"/>
      <c r="AQ962" s="3645"/>
      <c r="AR962" s="3645"/>
      <c r="AS962" s="3645"/>
      <c r="AT962" s="3645"/>
      <c r="AU962" s="3645"/>
      <c r="AV962" s="3645"/>
      <c r="AW962" s="3645"/>
      <c r="AX962" s="3645"/>
      <c r="AY962" s="3645"/>
      <c r="AZ962" s="3645"/>
      <c r="BA962" s="3645"/>
      <c r="BB962" s="3645"/>
      <c r="BC962" s="3645"/>
      <c r="BD962" s="3645"/>
      <c r="BE962" s="3645"/>
      <c r="BF962" s="3645"/>
      <c r="BG962" s="3645"/>
      <c r="BH962" s="3645"/>
      <c r="BI962" s="3645"/>
      <c r="BJ962" s="3645"/>
      <c r="BK962" s="3645"/>
      <c r="BL962" s="3645"/>
      <c r="BM962" s="3645"/>
      <c r="BN962" s="3645"/>
      <c r="BO962" s="3645"/>
      <c r="BP962" s="3645"/>
      <c r="BQ962" s="3645"/>
      <c r="BR962" s="3645"/>
      <c r="BS962" s="3645"/>
      <c r="BT962" s="3645"/>
      <c r="BU962" s="3645"/>
      <c r="BV962" s="3645"/>
      <c r="BW962" s="3645"/>
      <c r="BX962" s="3645"/>
      <c r="BY962" s="3645"/>
      <c r="BZ962" s="3645"/>
      <c r="CA962" s="3645"/>
      <c r="CB962" s="3645"/>
      <c r="CC962" s="3645"/>
      <c r="CD962" s="3645"/>
      <c r="CE962" s="3645"/>
      <c r="CF962" s="3645"/>
      <c r="CG962" s="3645"/>
      <c r="CH962" s="3645"/>
      <c r="CI962" s="3645"/>
      <c r="CJ962" s="3645"/>
      <c r="CK962" s="3645"/>
      <c r="CL962" s="3645"/>
      <c r="CM962" s="3645"/>
      <c r="CN962" s="3645"/>
      <c r="CO962" s="3645"/>
      <c r="CP962" s="3645"/>
      <c r="CQ962" s="3645"/>
      <c r="CR962" s="3645"/>
      <c r="CS962" s="3645"/>
      <c r="CT962" s="3645"/>
      <c r="CU962" s="3645"/>
      <c r="CV962" s="3645"/>
      <c r="CW962" s="3645"/>
      <c r="CX962" s="3645"/>
      <c r="CY962" s="3645"/>
      <c r="CZ962" s="3645"/>
      <c r="DA962" s="3645"/>
      <c r="DB962" s="3645"/>
      <c r="DC962" s="3645"/>
      <c r="DD962" s="3645"/>
      <c r="DE962" s="3645"/>
      <c r="DF962" s="3645"/>
      <c r="DG962" s="3645"/>
      <c r="DH962" s="3656"/>
      <c r="DI962" s="3908"/>
      <c r="DJ962" s="3908" t="str">
        <f>IF(T962="","",T962)</f>
        <v>Добавить источник для дифференциации</v>
      </c>
      <c r="DK962" s="3908"/>
      <c r="DL962" s="3908"/>
    </row>
    <row s="28198" customFormat="1" customHeight="1" ht="0.75">
      <c r="A963" s="4502"/>
      <c r="B963" s="4502"/>
      <c r="C963" s="4502"/>
      <c r="D963" s="4502"/>
      <c r="E963" s="3897"/>
      <c r="F963" s="3898" t="s">
        <v>178</v>
      </c>
      <c r="G963" s="4502"/>
      <c r="H963" s="4502"/>
      <c r="I963" s="4502"/>
      <c r="J963" s="4502"/>
      <c r="K963" s="4502"/>
      <c r="L963" s="4503"/>
      <c r="M963" s="4510"/>
      <c r="N963" s="4510"/>
      <c r="O963" s="3656"/>
      <c r="P963" s="4505"/>
      <c r="Q963" s="4506"/>
      <c r="R963" s="4505"/>
      <c r="S963" s="4511"/>
      <c r="T963" s="4512" t="s">
        <v>251</v>
      </c>
      <c r="U963" s="3646"/>
      <c r="V963" s="3646"/>
      <c r="W963" s="3646"/>
      <c r="X963" s="3646"/>
      <c r="Y963" s="3646"/>
      <c r="Z963" s="3646"/>
      <c r="AA963" s="3646"/>
      <c r="AB963" s="3646"/>
      <c r="AC963" s="3646"/>
      <c r="AD963" s="3646"/>
      <c r="AE963" s="3646"/>
      <c r="AF963" s="3646"/>
      <c r="AG963" s="3646"/>
      <c r="AH963" s="3646"/>
      <c r="AI963" s="3646"/>
      <c r="AJ963" s="3646"/>
      <c r="AK963" s="3646"/>
      <c r="AL963" s="3646"/>
      <c r="AM963" s="3646"/>
      <c r="AN963" s="3646"/>
      <c r="AO963" s="3646"/>
      <c r="AP963" s="3646"/>
      <c r="AQ963" s="3646"/>
      <c r="AR963" s="3646"/>
      <c r="AS963" s="3646"/>
      <c r="AT963" s="3646"/>
      <c r="AU963" s="3646"/>
      <c r="AV963" s="3646"/>
      <c r="AW963" s="3646"/>
      <c r="AX963" s="3646"/>
      <c r="AY963" s="3646"/>
      <c r="AZ963" s="3646"/>
      <c r="BA963" s="3646"/>
      <c r="BB963" s="3646"/>
      <c r="BC963" s="3646"/>
      <c r="BD963" s="3646"/>
      <c r="BE963" s="3646"/>
      <c r="BF963" s="3646"/>
      <c r="BG963" s="3646"/>
      <c r="BH963" s="3646"/>
      <c r="BI963" s="3646"/>
      <c r="BJ963" s="3646"/>
      <c r="BK963" s="3646"/>
      <c r="BL963" s="3646"/>
      <c r="BM963" s="3646"/>
      <c r="BN963" s="3646"/>
      <c r="BO963" s="3646"/>
      <c r="BP963" s="3646"/>
      <c r="BQ963" s="3646"/>
      <c r="BR963" s="3646"/>
      <c r="BS963" s="3646"/>
      <c r="BT963" s="3646"/>
      <c r="BU963" s="3646"/>
      <c r="BV963" s="3646"/>
      <c r="BW963" s="3646"/>
      <c r="BX963" s="3646"/>
      <c r="BY963" s="3646"/>
      <c r="BZ963" s="3646"/>
      <c r="CA963" s="3646"/>
      <c r="CB963" s="3646"/>
      <c r="CC963" s="3646"/>
      <c r="CD963" s="3646"/>
      <c r="CE963" s="3646"/>
      <c r="CF963" s="3646"/>
      <c r="CG963" s="3646"/>
      <c r="CH963" s="3646"/>
      <c r="CI963" s="3646"/>
      <c r="CJ963" s="3646"/>
      <c r="CK963" s="3646"/>
      <c r="CL963" s="3646"/>
      <c r="CM963" s="3646"/>
      <c r="CN963" s="3646"/>
      <c r="CO963" s="3646"/>
      <c r="CP963" s="3646"/>
      <c r="CQ963" s="3646"/>
      <c r="CR963" s="3646"/>
      <c r="CS963" s="3646"/>
      <c r="CT963" s="3646"/>
      <c r="CU963" s="3646"/>
      <c r="CV963" s="3646"/>
      <c r="CW963" s="3646"/>
      <c r="CX963" s="3646"/>
      <c r="CY963" s="3646"/>
      <c r="CZ963" s="3646"/>
      <c r="DA963" s="3646"/>
      <c r="DB963" s="3646"/>
      <c r="DC963" s="3646"/>
      <c r="DD963" s="3646"/>
      <c r="DE963" s="3646"/>
      <c r="DF963" s="3646"/>
      <c r="DG963" s="3646"/>
      <c r="DH963" s="3656"/>
      <c r="DI963" s="3908"/>
      <c r="DJ963" s="3908" t="str">
        <f>IF(T963="","",T963)</f>
        <v>Добавить централизованную систему для дифференциации</v>
      </c>
      <c r="DK963" s="3908"/>
      <c r="DL963" s="3908"/>
    </row>
    <row s="28199" customFormat="1" customHeight="1" ht="21">
      <c r="A964" s="3896"/>
      <c r="B964" s="3896" t="s">
        <v>482</v>
      </c>
      <c r="C964" s="3896"/>
      <c r="D964" s="3896"/>
      <c r="E964" s="3897"/>
      <c r="F964" s="3898" t="s">
        <v>119</v>
      </c>
      <c r="G964" s="3896"/>
      <c r="H964" s="3896"/>
      <c r="I964" s="3896"/>
      <c r="J964" s="3896"/>
      <c r="K964" s="3896"/>
      <c r="L964" s="3899"/>
      <c r="M964" s="3900"/>
      <c r="N964" s="3900"/>
      <c r="O964" s="3900"/>
      <c r="P964" s="4211"/>
      <c r="Q964" s="3902"/>
      <c r="R964" s="3903"/>
      <c r="S964" s="3904" t="str">
        <f>INDEX(PT_DIFFERENTIATION_NUM_TER,MATCH(B964,PT_DIFFERENTIATION_TER_ID,0))</f>
        <v>3.20</v>
      </c>
      <c r="T964" s="4212" t="s">
        <v>719</v>
      </c>
      <c r="U964" s="3906"/>
      <c r="V964" s="3414"/>
      <c r="W964" s="3415"/>
      <c r="X964" s="3415"/>
      <c r="Y964" s="3415"/>
      <c r="Z964" s="3415"/>
      <c r="AA964" s="3415"/>
      <c r="AB964" s="3415"/>
      <c r="AC964" s="3416"/>
      <c r="AD964" s="3414" t="str">
        <f>INDEX(PT_DIFFERENTIATION_TER,MATCH(B964,PT_DIFFERENTIATION_TER_ID,0))</f>
        <v>Территория 20</v>
      </c>
      <c r="AE964" s="3415"/>
      <c r="AF964" s="3415"/>
      <c r="AG964" s="3415"/>
      <c r="AH964" s="3415"/>
      <c r="AI964" s="3415"/>
      <c r="AJ964" s="3415"/>
      <c r="AK964" s="3415"/>
      <c r="AL964" s="3414"/>
      <c r="AM964" s="3415"/>
      <c r="AN964" s="3415"/>
      <c r="AO964" s="3415"/>
      <c r="AP964" s="3415"/>
      <c r="AQ964" s="3415"/>
      <c r="AR964" s="3415"/>
      <c r="AS964" s="3416"/>
      <c r="AT964" s="3414"/>
      <c r="AU964" s="3415"/>
      <c r="AV964" s="3415"/>
      <c r="AW964" s="3415"/>
      <c r="AX964" s="3415"/>
      <c r="AY964" s="3415"/>
      <c r="AZ964" s="3415"/>
      <c r="BA964" s="3416"/>
      <c r="BB964" s="3414"/>
      <c r="BC964" s="3415"/>
      <c r="BD964" s="3415"/>
      <c r="BE964" s="3415"/>
      <c r="BF964" s="3415"/>
      <c r="BG964" s="3415"/>
      <c r="BH964" s="3415"/>
      <c r="BI964" s="3416"/>
      <c r="BJ964" s="3414"/>
      <c r="BK964" s="3415"/>
      <c r="BL964" s="3415"/>
      <c r="BM964" s="3415"/>
      <c r="BN964" s="3415"/>
      <c r="BO964" s="3415"/>
      <c r="BP964" s="3415"/>
      <c r="BQ964" s="3416"/>
      <c r="BR964" s="3414"/>
      <c r="BS964" s="3415"/>
      <c r="BT964" s="3415"/>
      <c r="BU964" s="3415"/>
      <c r="BV964" s="3415"/>
      <c r="BW964" s="3415"/>
      <c r="BX964" s="3415"/>
      <c r="BY964" s="3416"/>
      <c r="BZ964" s="3414"/>
      <c r="CA964" s="3415"/>
      <c r="CB964" s="3415"/>
      <c r="CC964" s="3415"/>
      <c r="CD964" s="3415"/>
      <c r="CE964" s="3415"/>
      <c r="CF964" s="3415"/>
      <c r="CG964" s="3416"/>
      <c r="CH964" s="3414"/>
      <c r="CI964" s="3415"/>
      <c r="CJ964" s="3415"/>
      <c r="CK964" s="3415"/>
      <c r="CL964" s="3415"/>
      <c r="CM964" s="3415"/>
      <c r="CN964" s="3415"/>
      <c r="CO964" s="3416"/>
      <c r="CP964" s="3414"/>
      <c r="CQ964" s="3415"/>
      <c r="CR964" s="3415"/>
      <c r="CS964" s="3415"/>
      <c r="CT964" s="3415"/>
      <c r="CU964" s="3415"/>
      <c r="CV964" s="3415"/>
      <c r="CW964" s="3416"/>
      <c r="CX964" s="3414"/>
      <c r="CY964" s="3415"/>
      <c r="CZ964" s="3415"/>
      <c r="DA964" s="3415"/>
      <c r="DB964" s="3415"/>
      <c r="DC964" s="3415"/>
      <c r="DD964" s="3415"/>
      <c r="DE964" s="3416"/>
      <c r="DF964" s="3416"/>
      <c r="DG964" s="3907" t="s">
        <v>720</v>
      </c>
      <c r="DH964" s="3656"/>
      <c r="DI964" s="3908"/>
      <c r="DJ964" s="3908" t="str">
        <f>IF(T964="","",T964)</f>
        <v>Территория действия тарифа</v>
      </c>
      <c r="DK964" s="3908"/>
      <c r="DL964" s="3908"/>
    </row>
    <row s="28200" customFormat="1" customHeight="1" ht="23.25">
      <c r="A965" s="3896"/>
      <c r="B965" s="3896"/>
      <c r="C965" s="3896" t="s">
        <v>483</v>
      </c>
      <c r="D965" s="3896"/>
      <c r="E965" s="3897"/>
      <c r="F965" s="3897" t="s">
        <v>183</v>
      </c>
      <c r="G965" s="3898">
        <v>1</v>
      </c>
      <c r="H965" s="3896"/>
      <c r="I965" s="3896"/>
      <c r="J965" s="3896"/>
      <c r="K965" s="3896"/>
      <c r="L965" s="3899"/>
      <c r="M965" s="3900"/>
      <c r="N965" s="3900"/>
      <c r="O965" s="3900"/>
      <c r="P965" s="3901"/>
      <c r="Q965" s="3902"/>
      <c r="R965" s="3903"/>
      <c r="S965" s="3904" t="str">
        <f>INDEX(PT_DIFFERENTIATION_NUM_CS,MATCH(C965,PT_DIFFERENTIATION_CS_ID,0))</f>
        <v>3.20.1</v>
      </c>
      <c r="T965" s="4214" t="s">
        <v>721</v>
      </c>
      <c r="U965" s="3906"/>
      <c r="V965" s="3414"/>
      <c r="W965" s="3415"/>
      <c r="X965" s="3415"/>
      <c r="Y965" s="3415"/>
      <c r="Z965" s="3415"/>
      <c r="AA965" s="3415"/>
      <c r="AB965" s="3415"/>
      <c r="AC965" s="3416"/>
      <c r="AD965" s="3414" t="str">
        <f>INDEX(PT_DIFFERENTIATION_CS,MATCH(C965,PT_DIFFERENTIATION_CS_ID,0))</f>
        <v>без дифференциации</v>
      </c>
      <c r="AE965" s="3415"/>
      <c r="AF965" s="3415"/>
      <c r="AG965" s="3415"/>
      <c r="AH965" s="3415"/>
      <c r="AI965" s="3415"/>
      <c r="AJ965" s="3415"/>
      <c r="AK965" s="3415"/>
      <c r="AL965" s="3414"/>
      <c r="AM965" s="3415"/>
      <c r="AN965" s="3415"/>
      <c r="AO965" s="3415"/>
      <c r="AP965" s="3415"/>
      <c r="AQ965" s="3415"/>
      <c r="AR965" s="3415"/>
      <c r="AS965" s="3416"/>
      <c r="AT965" s="3414"/>
      <c r="AU965" s="3415"/>
      <c r="AV965" s="3415"/>
      <c r="AW965" s="3415"/>
      <c r="AX965" s="3415"/>
      <c r="AY965" s="3415"/>
      <c r="AZ965" s="3415"/>
      <c r="BA965" s="3416"/>
      <c r="BB965" s="3414"/>
      <c r="BC965" s="3415"/>
      <c r="BD965" s="3415"/>
      <c r="BE965" s="3415"/>
      <c r="BF965" s="3415"/>
      <c r="BG965" s="3415"/>
      <c r="BH965" s="3415"/>
      <c r="BI965" s="3416"/>
      <c r="BJ965" s="3414"/>
      <c r="BK965" s="3415"/>
      <c r="BL965" s="3415"/>
      <c r="BM965" s="3415"/>
      <c r="BN965" s="3415"/>
      <c r="BO965" s="3415"/>
      <c r="BP965" s="3415"/>
      <c r="BQ965" s="3416"/>
      <c r="BR965" s="3414"/>
      <c r="BS965" s="3415"/>
      <c r="BT965" s="3415"/>
      <c r="BU965" s="3415"/>
      <c r="BV965" s="3415"/>
      <c r="BW965" s="3415"/>
      <c r="BX965" s="3415"/>
      <c r="BY965" s="3416"/>
      <c r="BZ965" s="3414"/>
      <c r="CA965" s="3415"/>
      <c r="CB965" s="3415"/>
      <c r="CC965" s="3415"/>
      <c r="CD965" s="3415"/>
      <c r="CE965" s="3415"/>
      <c r="CF965" s="3415"/>
      <c r="CG965" s="3416"/>
      <c r="CH965" s="3414"/>
      <c r="CI965" s="3415"/>
      <c r="CJ965" s="3415"/>
      <c r="CK965" s="3415"/>
      <c r="CL965" s="3415"/>
      <c r="CM965" s="3415"/>
      <c r="CN965" s="3415"/>
      <c r="CO965" s="3416"/>
      <c r="CP965" s="3414"/>
      <c r="CQ965" s="3415"/>
      <c r="CR965" s="3415"/>
      <c r="CS965" s="3415"/>
      <c r="CT965" s="3415"/>
      <c r="CU965" s="3415"/>
      <c r="CV965" s="3415"/>
      <c r="CW965" s="3416"/>
      <c r="CX965" s="3414"/>
      <c r="CY965" s="3415"/>
      <c r="CZ965" s="3415"/>
      <c r="DA965" s="3415"/>
      <c r="DB965" s="3415"/>
      <c r="DC965" s="3415"/>
      <c r="DD965" s="3415"/>
      <c r="DE965" s="3416"/>
      <c r="DF965" s="3416"/>
      <c r="DG965" s="3907" t="s">
        <v>722</v>
      </c>
      <c r="DH965" s="3656"/>
      <c r="DI965" s="3908"/>
      <c r="DJ965" s="3908" t="str">
        <f>IF(T965="","",T965)</f>
        <v>Наименование системы теплоснабжения </v>
      </c>
      <c r="DK965" s="3908"/>
      <c r="DL965" s="3908"/>
    </row>
    <row s="28201" customFormat="1" customHeight="1" ht="21">
      <c r="A966" s="3896"/>
      <c r="B966" s="3896"/>
      <c r="C966" s="3896"/>
      <c r="D966" s="3896" t="s">
        <v>484</v>
      </c>
      <c r="E966" s="3897"/>
      <c r="F966" s="3897" t="s">
        <v>183</v>
      </c>
      <c r="G966" s="3897"/>
      <c r="H966" s="3898">
        <v>1</v>
      </c>
      <c r="I966" s="3896"/>
      <c r="J966" s="3896"/>
      <c r="K966" s="3896"/>
      <c r="L966" s="3899"/>
      <c r="M966" s="3900"/>
      <c r="N966" s="3900"/>
      <c r="O966" s="3900"/>
      <c r="P966" s="3901"/>
      <c r="Q966" s="3902"/>
      <c r="R966" s="3903"/>
      <c r="S966" s="3904" t="str">
        <f>INDEX(PT_DIFFERENTIATION_NUM_IST_TE,MATCH(D966,PT_DIFFERENTIATION_IST_TE_ID,0))</f>
        <v>3.20.1.1</v>
      </c>
      <c r="T966" s="3905" t="s">
        <v>723</v>
      </c>
      <c r="U966" s="3906"/>
      <c r="V966" s="3414"/>
      <c r="W966" s="3415"/>
      <c r="X966" s="3415"/>
      <c r="Y966" s="3415"/>
      <c r="Z966" s="3415"/>
      <c r="AA966" s="3415"/>
      <c r="AB966" s="3415"/>
      <c r="AC966" s="3416"/>
      <c r="AD966" s="3414" t="str">
        <f>INDEX(PT_DIFFERENTIATION_IST_TE,MATCH(D966,PT_DIFFERENTIATION_IST_TE_ID,0))</f>
        <v>нп Лейпи</v>
      </c>
      <c r="AE966" s="3415"/>
      <c r="AF966" s="3415"/>
      <c r="AG966" s="3415"/>
      <c r="AH966" s="3415"/>
      <c r="AI966" s="3415"/>
      <c r="AJ966" s="3415"/>
      <c r="AK966" s="3415"/>
      <c r="AL966" s="3414"/>
      <c r="AM966" s="3415"/>
      <c r="AN966" s="3415"/>
      <c r="AO966" s="3415"/>
      <c r="AP966" s="3415"/>
      <c r="AQ966" s="3415"/>
      <c r="AR966" s="3415"/>
      <c r="AS966" s="3416"/>
      <c r="AT966" s="3414"/>
      <c r="AU966" s="3415"/>
      <c r="AV966" s="3415"/>
      <c r="AW966" s="3415"/>
      <c r="AX966" s="3415"/>
      <c r="AY966" s="3415"/>
      <c r="AZ966" s="3415"/>
      <c r="BA966" s="3416"/>
      <c r="BB966" s="3414"/>
      <c r="BC966" s="3415"/>
      <c r="BD966" s="3415"/>
      <c r="BE966" s="3415"/>
      <c r="BF966" s="3415"/>
      <c r="BG966" s="3415"/>
      <c r="BH966" s="3415"/>
      <c r="BI966" s="3416"/>
      <c r="BJ966" s="3414"/>
      <c r="BK966" s="3415"/>
      <c r="BL966" s="3415"/>
      <c r="BM966" s="3415"/>
      <c r="BN966" s="3415"/>
      <c r="BO966" s="3415"/>
      <c r="BP966" s="3415"/>
      <c r="BQ966" s="3416"/>
      <c r="BR966" s="3414"/>
      <c r="BS966" s="3415"/>
      <c r="BT966" s="3415"/>
      <c r="BU966" s="3415"/>
      <c r="BV966" s="3415"/>
      <c r="BW966" s="3415"/>
      <c r="BX966" s="3415"/>
      <c r="BY966" s="3416"/>
      <c r="BZ966" s="3414"/>
      <c r="CA966" s="3415"/>
      <c r="CB966" s="3415"/>
      <c r="CC966" s="3415"/>
      <c r="CD966" s="3415"/>
      <c r="CE966" s="3415"/>
      <c r="CF966" s="3415"/>
      <c r="CG966" s="3416"/>
      <c r="CH966" s="3414"/>
      <c r="CI966" s="3415"/>
      <c r="CJ966" s="3415"/>
      <c r="CK966" s="3415"/>
      <c r="CL966" s="3415"/>
      <c r="CM966" s="3415"/>
      <c r="CN966" s="3415"/>
      <c r="CO966" s="3416"/>
      <c r="CP966" s="3414"/>
      <c r="CQ966" s="3415"/>
      <c r="CR966" s="3415"/>
      <c r="CS966" s="3415"/>
      <c r="CT966" s="3415"/>
      <c r="CU966" s="3415"/>
      <c r="CV966" s="3415"/>
      <c r="CW966" s="3416"/>
      <c r="CX966" s="3414"/>
      <c r="CY966" s="3415"/>
      <c r="CZ966" s="3415"/>
      <c r="DA966" s="3415"/>
      <c r="DB966" s="3415"/>
      <c r="DC966" s="3415"/>
      <c r="DD966" s="3415"/>
      <c r="DE966" s="3416"/>
      <c r="DF966" s="3416"/>
      <c r="DG966" s="3907" t="s">
        <v>724</v>
      </c>
      <c r="DH966" s="3656"/>
      <c r="DI966" s="3908"/>
      <c r="DJ966" s="3908" t="str">
        <f>IF(T966="","",T966)</f>
        <v>Источник тепловой энергии  </v>
      </c>
      <c r="DK966" s="3908"/>
      <c r="DL966" s="3908"/>
    </row>
    <row s="28202" customFormat="1" customHeight="1" ht="47.25">
      <c r="A967" s="3896"/>
      <c r="B967" s="3896"/>
      <c r="C967" s="3896"/>
      <c r="D967" s="3896"/>
      <c r="E967" s="3897"/>
      <c r="F967" s="3897" t="s">
        <v>183</v>
      </c>
      <c r="G967" s="3897"/>
      <c r="H967" s="3897"/>
      <c r="I967" s="3910" t="str">
        <f>S966&amp;".1"</f>
        <v>3.20.1.1.1</v>
      </c>
      <c r="J967" s="3896"/>
      <c r="K967" s="3896"/>
      <c r="L967" s="3899" t="s">
        <v>725</v>
      </c>
      <c r="M967" s="3647"/>
      <c r="N967" s="3911"/>
      <c r="O967" s="3911"/>
      <c r="P967" s="3912">
        <v>1</v>
      </c>
      <c r="Q967" s="3912"/>
      <c r="R967" s="3913"/>
      <c r="S967" s="3904" t="str">
        <f>$I967</f>
        <v>3.20.1.1.1</v>
      </c>
      <c r="T967" s="3914" t="s">
        <v>726</v>
      </c>
      <c r="U967" s="3906"/>
      <c r="V967" s="3419"/>
      <c r="W967" s="3420"/>
      <c r="X967" s="3420"/>
      <c r="Y967" s="3420"/>
      <c r="Z967" s="3420"/>
      <c r="AA967" s="3420"/>
      <c r="AB967" s="3420"/>
      <c r="AC967" s="3421"/>
      <c r="AD967" s="3419" t="s">
        <v>768</v>
      </c>
      <c r="AE967" s="3420"/>
      <c r="AF967" s="3420"/>
      <c r="AG967" s="3420"/>
      <c r="AH967" s="3420"/>
      <c r="AI967" s="3420"/>
      <c r="AJ967" s="3420"/>
      <c r="AK967" s="3420"/>
      <c r="AL967" s="3419"/>
      <c r="AM967" s="3420"/>
      <c r="AN967" s="3420"/>
      <c r="AO967" s="3420"/>
      <c r="AP967" s="3420"/>
      <c r="AQ967" s="3420"/>
      <c r="AR967" s="3420"/>
      <c r="AS967" s="3421"/>
      <c r="AT967" s="3419"/>
      <c r="AU967" s="3420"/>
      <c r="AV967" s="3420"/>
      <c r="AW967" s="3420"/>
      <c r="AX967" s="3420"/>
      <c r="AY967" s="3420"/>
      <c r="AZ967" s="3420"/>
      <c r="BA967" s="3421"/>
      <c r="BB967" s="3419"/>
      <c r="BC967" s="3420"/>
      <c r="BD967" s="3420"/>
      <c r="BE967" s="3420"/>
      <c r="BF967" s="3420"/>
      <c r="BG967" s="3420"/>
      <c r="BH967" s="3420"/>
      <c r="BI967" s="3421"/>
      <c r="BJ967" s="3419"/>
      <c r="BK967" s="3420"/>
      <c r="BL967" s="3420"/>
      <c r="BM967" s="3420"/>
      <c r="BN967" s="3420"/>
      <c r="BO967" s="3420"/>
      <c r="BP967" s="3420"/>
      <c r="BQ967" s="3421"/>
      <c r="BR967" s="3419"/>
      <c r="BS967" s="3420"/>
      <c r="BT967" s="3420"/>
      <c r="BU967" s="3420"/>
      <c r="BV967" s="3420"/>
      <c r="BW967" s="3420"/>
      <c r="BX967" s="3420"/>
      <c r="BY967" s="3421"/>
      <c r="BZ967" s="3419"/>
      <c r="CA967" s="3420"/>
      <c r="CB967" s="3420"/>
      <c r="CC967" s="3420"/>
      <c r="CD967" s="3420"/>
      <c r="CE967" s="3420"/>
      <c r="CF967" s="3420"/>
      <c r="CG967" s="3421"/>
      <c r="CH967" s="3419"/>
      <c r="CI967" s="3420"/>
      <c r="CJ967" s="3420"/>
      <c r="CK967" s="3420"/>
      <c r="CL967" s="3420"/>
      <c r="CM967" s="3420"/>
      <c r="CN967" s="3420"/>
      <c r="CO967" s="3421"/>
      <c r="CP967" s="3419"/>
      <c r="CQ967" s="3420"/>
      <c r="CR967" s="3420"/>
      <c r="CS967" s="3420"/>
      <c r="CT967" s="3420"/>
      <c r="CU967" s="3420"/>
      <c r="CV967" s="3420"/>
      <c r="CW967" s="3421"/>
      <c r="CX967" s="3419"/>
      <c r="CY967" s="3420"/>
      <c r="CZ967" s="3420"/>
      <c r="DA967" s="3420"/>
      <c r="DB967" s="3420"/>
      <c r="DC967" s="3420"/>
      <c r="DD967" s="3420"/>
      <c r="DE967" s="3421"/>
      <c r="DF967" s="3421"/>
      <c r="DG967" s="3907" t="s">
        <v>727</v>
      </c>
      <c r="DH967" s="3656"/>
      <c r="DI967" s="3908"/>
      <c r="DJ967" s="3908" t="str">
        <f>IF(T967="","",T967)</f>
        <v>Схема подключения теплопотребляющей установки к коллектору источника тепловой энергии</v>
      </c>
      <c r="DK967" s="3908"/>
      <c r="DL967" s="3908"/>
    </row>
    <row s="28203" customFormat="1" customHeight="1" ht="21">
      <c r="A968" s="3896"/>
      <c r="B968" s="3896"/>
      <c r="C968" s="3896"/>
      <c r="D968" s="3896"/>
      <c r="E968" s="3897"/>
      <c r="F968" s="3897" t="s">
        <v>183</v>
      </c>
      <c r="G968" s="3897"/>
      <c r="H968" s="3897"/>
      <c r="I968" s="3916"/>
      <c r="J968" s="3910" t="str">
        <f>I967&amp;".1"</f>
        <v>3.20.1.1.1.1</v>
      </c>
      <c r="K968" s="3896"/>
      <c r="L968" s="3899" t="s">
        <v>728</v>
      </c>
      <c r="M968" s="3647"/>
      <c r="N968" s="3647"/>
      <c r="O968" s="3911"/>
      <c r="P968" s="3912"/>
      <c r="Q968" s="3912">
        <v>1</v>
      </c>
      <c r="R968" s="3917"/>
      <c r="S968" s="3904" t="str">
        <f>$J968</f>
        <v>3.20.1.1.1.1</v>
      </c>
      <c r="T968" s="3918" t="s">
        <v>729</v>
      </c>
      <c r="U968" s="3906"/>
      <c r="V968" s="3419"/>
      <c r="W968" s="3420"/>
      <c r="X968" s="3420"/>
      <c r="Y968" s="3420"/>
      <c r="Z968" s="3420"/>
      <c r="AA968" s="3420"/>
      <c r="AB968" s="3420"/>
      <c r="AC968" s="3421"/>
      <c r="AD968" s="3419" t="s">
        <v>769</v>
      </c>
      <c r="AE968" s="3420"/>
      <c r="AF968" s="3420"/>
      <c r="AG968" s="3420"/>
      <c r="AH968" s="3420"/>
      <c r="AI968" s="3420"/>
      <c r="AJ968" s="3420"/>
      <c r="AK968" s="3420"/>
      <c r="AL968" s="3419"/>
      <c r="AM968" s="3420"/>
      <c r="AN968" s="3420"/>
      <c r="AO968" s="3420"/>
      <c r="AP968" s="3420"/>
      <c r="AQ968" s="3420"/>
      <c r="AR968" s="3420"/>
      <c r="AS968" s="3421"/>
      <c r="AT968" s="3419"/>
      <c r="AU968" s="3420"/>
      <c r="AV968" s="3420"/>
      <c r="AW968" s="3420"/>
      <c r="AX968" s="3420"/>
      <c r="AY968" s="3420"/>
      <c r="AZ968" s="3420"/>
      <c r="BA968" s="3421"/>
      <c r="BB968" s="3419"/>
      <c r="BC968" s="3420"/>
      <c r="BD968" s="3420"/>
      <c r="BE968" s="3420"/>
      <c r="BF968" s="3420"/>
      <c r="BG968" s="3420"/>
      <c r="BH968" s="3420"/>
      <c r="BI968" s="3421"/>
      <c r="BJ968" s="3419"/>
      <c r="BK968" s="3420"/>
      <c r="BL968" s="3420"/>
      <c r="BM968" s="3420"/>
      <c r="BN968" s="3420"/>
      <c r="BO968" s="3420"/>
      <c r="BP968" s="3420"/>
      <c r="BQ968" s="3421"/>
      <c r="BR968" s="3419"/>
      <c r="BS968" s="3420"/>
      <c r="BT968" s="3420"/>
      <c r="BU968" s="3420"/>
      <c r="BV968" s="3420"/>
      <c r="BW968" s="3420"/>
      <c r="BX968" s="3420"/>
      <c r="BY968" s="3421"/>
      <c r="BZ968" s="3419"/>
      <c r="CA968" s="3420"/>
      <c r="CB968" s="3420"/>
      <c r="CC968" s="3420"/>
      <c r="CD968" s="3420"/>
      <c r="CE968" s="3420"/>
      <c r="CF968" s="3420"/>
      <c r="CG968" s="3421"/>
      <c r="CH968" s="3419"/>
      <c r="CI968" s="3420"/>
      <c r="CJ968" s="3420"/>
      <c r="CK968" s="3420"/>
      <c r="CL968" s="3420"/>
      <c r="CM968" s="3420"/>
      <c r="CN968" s="3420"/>
      <c r="CO968" s="3421"/>
      <c r="CP968" s="3419"/>
      <c r="CQ968" s="3420"/>
      <c r="CR968" s="3420"/>
      <c r="CS968" s="3420"/>
      <c r="CT968" s="3420"/>
      <c r="CU968" s="3420"/>
      <c r="CV968" s="3420"/>
      <c r="CW968" s="3421"/>
      <c r="CX968" s="3419"/>
      <c r="CY968" s="3420"/>
      <c r="CZ968" s="3420"/>
      <c r="DA968" s="3420"/>
      <c r="DB968" s="3420"/>
      <c r="DC968" s="3420"/>
      <c r="DD968" s="3420"/>
      <c r="DE968" s="3421"/>
      <c r="DF968" s="3421"/>
      <c r="DG968" s="3907" t="s">
        <v>730</v>
      </c>
      <c r="DH968" s="3656"/>
      <c r="DI968" s="3908"/>
      <c r="DJ968" s="3908" t="str">
        <f>IF(T968="","",T968)</f>
        <v>Группа потребителей</v>
      </c>
      <c r="DK968" s="3908"/>
      <c r="DL968" s="3908"/>
    </row>
    <row s="28204" customFormat="1" customHeight="1" ht="21">
      <c r="A969" s="3896"/>
      <c r="B969" s="3896"/>
      <c r="C969" s="3896"/>
      <c r="D969" s="3896"/>
      <c r="E969" s="3897"/>
      <c r="F969" s="3897" t="s">
        <v>183</v>
      </c>
      <c r="G969" s="3897"/>
      <c r="H969" s="3897"/>
      <c r="I969" s="3916"/>
      <c r="J969" s="3916"/>
      <c r="K969" s="3910" t="str">
        <f>J968&amp;".1"</f>
        <v>3.20.1.1.1.1.1</v>
      </c>
      <c r="L969" s="3899" t="s">
        <v>731</v>
      </c>
      <c r="M969" s="3647"/>
      <c r="N969" s="3647"/>
      <c r="O969" s="3647"/>
      <c r="P969" s="3912"/>
      <c r="Q969" s="3912"/>
      <c r="R969" s="3917">
        <v>1</v>
      </c>
      <c r="S969" s="3904" t="str">
        <f>$K969</f>
        <v>3.20.1.1.1.1.1</v>
      </c>
      <c r="T969" s="3920" t="s">
        <v>770</v>
      </c>
      <c r="U969" s="3906"/>
      <c r="V969" s="3422"/>
      <c r="W969" s="3423"/>
      <c r="X969" s="3422"/>
      <c r="Y969" s="3424"/>
      <c r="Z969" s="3425"/>
      <c r="AA969" s="2871" t="s">
        <v>61</v>
      </c>
      <c r="AB969" s="3425"/>
      <c r="AC969" s="2871" t="s">
        <v>61</v>
      </c>
      <c r="AD969" s="3422">
        <v>5493.65</v>
      </c>
      <c r="AE969" s="3423"/>
      <c r="AF969" s="3422"/>
      <c r="AG969" s="3424"/>
      <c r="AH969" s="3425">
        <v>45292</v>
      </c>
      <c r="AI969" s="2871" t="s">
        <v>61</v>
      </c>
      <c r="AJ969" s="3425">
        <v>45473</v>
      </c>
      <c r="AK969" s="2871" t="s">
        <v>61</v>
      </c>
      <c r="AL969" s="3422">
        <v>5493.65</v>
      </c>
      <c r="AM969" s="3423"/>
      <c r="AN969" s="3422"/>
      <c r="AO969" s="3424"/>
      <c r="AP969" s="3425">
        <v>45474</v>
      </c>
      <c r="AQ969" s="2871" t="s">
        <v>61</v>
      </c>
      <c r="AR969" s="3425">
        <v>45657</v>
      </c>
      <c r="AS969" s="2871" t="s">
        <v>61</v>
      </c>
      <c r="AT969" s="3422">
        <v>5407.73</v>
      </c>
      <c r="AU969" s="3423"/>
      <c r="AV969" s="3422"/>
      <c r="AW969" s="3424"/>
      <c r="AX969" s="3425">
        <v>45658</v>
      </c>
      <c r="AY969" s="2871" t="s">
        <v>61</v>
      </c>
      <c r="AZ969" s="3425">
        <v>45838</v>
      </c>
      <c r="BA969" s="2871" t="s">
        <v>61</v>
      </c>
      <c r="BB969" s="3422">
        <v>5407.73</v>
      </c>
      <c r="BC969" s="3423"/>
      <c r="BD969" s="3422"/>
      <c r="BE969" s="3424"/>
      <c r="BF969" s="3425">
        <v>45839</v>
      </c>
      <c r="BG969" s="2871" t="s">
        <v>61</v>
      </c>
      <c r="BH969" s="3425">
        <v>46022</v>
      </c>
      <c r="BI969" s="2871" t="s">
        <v>61</v>
      </c>
      <c r="BJ969" s="3422">
        <v>5407.73</v>
      </c>
      <c r="BK969" s="3423"/>
      <c r="BL969" s="3422"/>
      <c r="BM969" s="3424"/>
      <c r="BN969" s="3425">
        <v>46023</v>
      </c>
      <c r="BO969" s="2871" t="s">
        <v>61</v>
      </c>
      <c r="BP969" s="3425">
        <v>46203</v>
      </c>
      <c r="BQ969" s="2871" t="s">
        <v>61</v>
      </c>
      <c r="BR969" s="3422">
        <v>5674.71</v>
      </c>
      <c r="BS969" s="3423"/>
      <c r="BT969" s="3422"/>
      <c r="BU969" s="3424"/>
      <c r="BV969" s="3425">
        <v>46204</v>
      </c>
      <c r="BW969" s="2871" t="s">
        <v>61</v>
      </c>
      <c r="BX969" s="3425">
        <v>46387</v>
      </c>
      <c r="BY969" s="2871" t="s">
        <v>61</v>
      </c>
      <c r="BZ969" s="3422">
        <v>5674.41</v>
      </c>
      <c r="CA969" s="3423"/>
      <c r="CB969" s="3422"/>
      <c r="CC969" s="3424"/>
      <c r="CD969" s="3425">
        <v>46388</v>
      </c>
      <c r="CE969" s="2871" t="s">
        <v>61</v>
      </c>
      <c r="CF969" s="3425">
        <v>46568</v>
      </c>
      <c r="CG969" s="2871" t="s">
        <v>61</v>
      </c>
      <c r="CH969" s="3422">
        <v>5674.41</v>
      </c>
      <c r="CI969" s="3423"/>
      <c r="CJ969" s="3422"/>
      <c r="CK969" s="3424"/>
      <c r="CL969" s="3425">
        <v>46569</v>
      </c>
      <c r="CM969" s="2871" t="s">
        <v>61</v>
      </c>
      <c r="CN969" s="3425">
        <v>46752</v>
      </c>
      <c r="CO969" s="2871" t="s">
        <v>61</v>
      </c>
      <c r="CP969" s="3422">
        <v>5674.41</v>
      </c>
      <c r="CQ969" s="3423"/>
      <c r="CR969" s="3422"/>
      <c r="CS969" s="3424"/>
      <c r="CT969" s="3425">
        <v>46753</v>
      </c>
      <c r="CU969" s="2871" t="s">
        <v>61</v>
      </c>
      <c r="CV969" s="3425">
        <v>46934</v>
      </c>
      <c r="CW969" s="2871" t="s">
        <v>61</v>
      </c>
      <c r="CX969" s="3422">
        <v>5981.67</v>
      </c>
      <c r="CY969" s="3423"/>
      <c r="CZ969" s="3422"/>
      <c r="DA969" s="3424"/>
      <c r="DB969" s="3425">
        <v>46935</v>
      </c>
      <c r="DC969" s="2871" t="s">
        <v>61</v>
      </c>
      <c r="DD969" s="3425">
        <v>47118</v>
      </c>
      <c r="DE969" s="2871" t="s">
        <v>61</v>
      </c>
      <c r="DF969" s="3423"/>
      <c r="DG969" s="3921" t="s">
        <v>732</v>
      </c>
      <c r="DH969" s="3656">
        <f>STRCHECKDATE(V970:DF970)</f>
      </c>
      <c r="DI969" s="3908"/>
      <c r="DJ969" s="3908" t="str">
        <f>IF(T969="","",T969)</f>
        <v>вода</v>
      </c>
      <c r="DK969" s="3908"/>
      <c r="DL969" s="3908"/>
    </row>
    <row s="28205" customFormat="1" customHeight="1" ht="0.75">
      <c r="A970" s="3896"/>
      <c r="B970" s="3896"/>
      <c r="C970" s="3896"/>
      <c r="D970" s="3896"/>
      <c r="E970" s="3897"/>
      <c r="F970" s="3897" t="s">
        <v>183</v>
      </c>
      <c r="G970" s="3897"/>
      <c r="H970" s="3897"/>
      <c r="I970" s="3916"/>
      <c r="J970" s="3916"/>
      <c r="K970" s="3910"/>
      <c r="L970" s="3899"/>
      <c r="M970" s="3647"/>
      <c r="N970" s="3647"/>
      <c r="O970" s="3647"/>
      <c r="P970" s="3912"/>
      <c r="Q970" s="3912"/>
      <c r="R970" s="3917"/>
      <c r="S970" s="3923"/>
      <c r="T970" s="3906"/>
      <c r="U970" s="3906"/>
      <c r="V970" s="3423"/>
      <c r="W970" s="3423"/>
      <c r="X970" s="3423"/>
      <c r="Y970" s="3427" t="str">
        <f>Z969&amp;"-"&amp;AB969</f>
        <v>-</v>
      </c>
      <c r="Z970" s="3428"/>
      <c r="AA970" s="2871"/>
      <c r="AB970" s="3428"/>
      <c r="AC970" s="2871"/>
      <c r="AD970" s="3423"/>
      <c r="AE970" s="3423"/>
      <c r="AF970" s="3423"/>
      <c r="AG970" s="3427" t="str">
        <f>AH969&amp;"-"&amp;AJ969</f>
        <v>45292-45473</v>
      </c>
      <c r="AH970" s="3428"/>
      <c r="AI970" s="2871"/>
      <c r="AJ970" s="3428"/>
      <c r="AK970" s="2871"/>
      <c r="AL970" s="3423"/>
      <c r="AM970" s="3423"/>
      <c r="AN970" s="3423"/>
      <c r="AO970" s="3427" t="str">
        <f>AP969&amp;"-"&amp;AR969</f>
        <v>45474-45657</v>
      </c>
      <c r="AP970" s="3428"/>
      <c r="AQ970" s="2871"/>
      <c r="AR970" s="3428"/>
      <c r="AS970" s="2871"/>
      <c r="AT970" s="3423"/>
      <c r="AU970" s="3423"/>
      <c r="AV970" s="3423"/>
      <c r="AW970" s="3427" t="str">
        <f>AX969&amp;"-"&amp;AZ969</f>
        <v>45658-45838</v>
      </c>
      <c r="AX970" s="3428"/>
      <c r="AY970" s="2871"/>
      <c r="AZ970" s="3428"/>
      <c r="BA970" s="2871"/>
      <c r="BB970" s="3423"/>
      <c r="BC970" s="3423"/>
      <c r="BD970" s="3423"/>
      <c r="BE970" s="3427" t="str">
        <f>BF969&amp;"-"&amp;BH969</f>
        <v>45839-46022</v>
      </c>
      <c r="BF970" s="3428"/>
      <c r="BG970" s="2871"/>
      <c r="BH970" s="3428"/>
      <c r="BI970" s="2871"/>
      <c r="BJ970" s="3423"/>
      <c r="BK970" s="3423"/>
      <c r="BL970" s="3423"/>
      <c r="BM970" s="3427" t="str">
        <f>BN969&amp;"-"&amp;BP969</f>
        <v>46023-46203</v>
      </c>
      <c r="BN970" s="3428"/>
      <c r="BO970" s="2871"/>
      <c r="BP970" s="3428"/>
      <c r="BQ970" s="2871"/>
      <c r="BR970" s="3423"/>
      <c r="BS970" s="3423"/>
      <c r="BT970" s="3423"/>
      <c r="BU970" s="3427" t="str">
        <f>BV969&amp;"-"&amp;BX969</f>
        <v>46204-46387</v>
      </c>
      <c r="BV970" s="3428"/>
      <c r="BW970" s="2871"/>
      <c r="BX970" s="3428"/>
      <c r="BY970" s="2871"/>
      <c r="BZ970" s="3423"/>
      <c r="CA970" s="3423"/>
      <c r="CB970" s="3423"/>
      <c r="CC970" s="3427" t="str">
        <f>CD969&amp;"-"&amp;CF969</f>
        <v>46388-46568</v>
      </c>
      <c r="CD970" s="3428"/>
      <c r="CE970" s="2871"/>
      <c r="CF970" s="3428"/>
      <c r="CG970" s="2871"/>
      <c r="CH970" s="3423"/>
      <c r="CI970" s="3423"/>
      <c r="CJ970" s="3423"/>
      <c r="CK970" s="3427" t="str">
        <f>CL969&amp;"-"&amp;CN969</f>
        <v>46569-46752</v>
      </c>
      <c r="CL970" s="3428"/>
      <c r="CM970" s="2871"/>
      <c r="CN970" s="3428"/>
      <c r="CO970" s="2871"/>
      <c r="CP970" s="3423"/>
      <c r="CQ970" s="3423"/>
      <c r="CR970" s="3423"/>
      <c r="CS970" s="3427" t="str">
        <f>CT969&amp;"-"&amp;CV969</f>
        <v>46753-46934</v>
      </c>
      <c r="CT970" s="3428"/>
      <c r="CU970" s="2871"/>
      <c r="CV970" s="3428"/>
      <c r="CW970" s="2871"/>
      <c r="CX970" s="3423"/>
      <c r="CY970" s="3423"/>
      <c r="CZ970" s="3423"/>
      <c r="DA970" s="3427" t="str">
        <f>DB969&amp;"-"&amp;DD969</f>
        <v>46935-47118</v>
      </c>
      <c r="DB970" s="3428"/>
      <c r="DC970" s="2871"/>
      <c r="DD970" s="3428"/>
      <c r="DE970" s="2871"/>
      <c r="DF970" s="3423"/>
      <c r="DG970" s="3924"/>
      <c r="DH970" s="3656"/>
      <c r="DI970" s="3908"/>
      <c r="DJ970" s="3908" t="str">
        <f>IF(T970="","",T970)</f>
        <v/>
      </c>
      <c r="DK970" s="3908"/>
      <c r="DL970" s="3908"/>
    </row>
    <row s="28206" customFormat="1" customHeight="1" ht="15">
      <c r="A971" s="3896"/>
      <c r="B971" s="3896"/>
      <c r="C971" s="3896"/>
      <c r="D971" s="3896"/>
      <c r="E971" s="3897"/>
      <c r="F971" s="3897" t="s">
        <v>183</v>
      </c>
      <c r="G971" s="3897"/>
      <c r="H971" s="3897"/>
      <c r="I971" s="3916"/>
      <c r="J971" s="3910"/>
      <c r="K971" s="3896"/>
      <c r="L971" s="3899"/>
      <c r="M971" s="3647"/>
      <c r="N971" s="3647"/>
      <c r="O971" s="3911"/>
      <c r="P971" s="3912"/>
      <c r="Q971" s="3912"/>
      <c r="R971" s="3913"/>
      <c r="S971" s="28207"/>
      <c r="T971" s="28208" t="s">
        <v>733</v>
      </c>
      <c r="U971" s="28209"/>
      <c r="V971" s="28210"/>
      <c r="W971" s="28211"/>
      <c r="X971" s="28212"/>
      <c r="Y971" s="28213"/>
      <c r="Z971" s="28214"/>
      <c r="AA971" s="28215"/>
      <c r="AB971" s="28216"/>
      <c r="AC971" s="28217"/>
      <c r="AD971" s="28218"/>
      <c r="AE971" s="28219"/>
      <c r="AF971" s="28220"/>
      <c r="AG971" s="28221"/>
      <c r="AH971" s="28222"/>
      <c r="AI971" s="28223"/>
      <c r="AJ971" s="28224"/>
      <c r="AK971" s="28225"/>
      <c r="AL971" s="28226"/>
      <c r="AM971" s="28227"/>
      <c r="AN971" s="28228"/>
      <c r="AO971" s="28229"/>
      <c r="AP971" s="28230"/>
      <c r="AQ971" s="28231"/>
      <c r="AR971" s="28232"/>
      <c r="AS971" s="28233"/>
      <c r="AT971" s="28234"/>
      <c r="AU971" s="28235"/>
      <c r="AV971" s="28236"/>
      <c r="AW971" s="28237"/>
      <c r="AX971" s="28238"/>
      <c r="AY971" s="28239"/>
      <c r="AZ971" s="28240"/>
      <c r="BA971" s="28241"/>
      <c r="BB971" s="28242"/>
      <c r="BC971" s="28243"/>
      <c r="BD971" s="28244"/>
      <c r="BE971" s="28245"/>
      <c r="BF971" s="28246"/>
      <c r="BG971" s="28247"/>
      <c r="BH971" s="28248"/>
      <c r="BI971" s="28249"/>
      <c r="BJ971" s="28250"/>
      <c r="BK971" s="28251"/>
      <c r="BL971" s="28252"/>
      <c r="BM971" s="28253"/>
      <c r="BN971" s="28254"/>
      <c r="BO971" s="28255"/>
      <c r="BP971" s="28256"/>
      <c r="BQ971" s="28257"/>
      <c r="BR971" s="28258"/>
      <c r="BS971" s="28259"/>
      <c r="BT971" s="28260"/>
      <c r="BU971" s="28261"/>
      <c r="BV971" s="28262"/>
      <c r="BW971" s="28263"/>
      <c r="BX971" s="28264"/>
      <c r="BY971" s="28265"/>
      <c r="BZ971" s="28266"/>
      <c r="CA971" s="28267"/>
      <c r="CB971" s="28268"/>
      <c r="CC971" s="28269"/>
      <c r="CD971" s="28270"/>
      <c r="CE971" s="28271"/>
      <c r="CF971" s="28272"/>
      <c r="CG971" s="28273"/>
      <c r="CH971" s="28274"/>
      <c r="CI971" s="28275"/>
      <c r="CJ971" s="28276"/>
      <c r="CK971" s="28277"/>
      <c r="CL971" s="28278"/>
      <c r="CM971" s="28279"/>
      <c r="CN971" s="28280"/>
      <c r="CO971" s="28281"/>
      <c r="CP971" s="28282"/>
      <c r="CQ971" s="28283"/>
      <c r="CR971" s="28284"/>
      <c r="CS971" s="28285"/>
      <c r="CT971" s="28286"/>
      <c r="CU971" s="28287"/>
      <c r="CV971" s="28288"/>
      <c r="CW971" s="28289"/>
      <c r="CX971" s="28290"/>
      <c r="CY971" s="28291"/>
      <c r="CZ971" s="28292"/>
      <c r="DA971" s="28293"/>
      <c r="DB971" s="28294"/>
      <c r="DC971" s="28295"/>
      <c r="DD971" s="28296"/>
      <c r="DE971" s="28297"/>
      <c r="DF971" s="28298"/>
      <c r="DG971" s="4018"/>
      <c r="DH971" s="3656"/>
      <c r="DI971" s="3908"/>
      <c r="DJ971" s="3908" t="str">
        <f>IF(T971="","",T971)</f>
        <v>Добавить вид теплоносителя (параметры теплоносителя)</v>
      </c>
      <c r="DK971" s="3908"/>
      <c r="DL971" s="3908"/>
    </row>
    <row s="28299" customFormat="1" customHeight="1" ht="15">
      <c r="A972" s="3896"/>
      <c r="B972" s="3896"/>
      <c r="C972" s="3896"/>
      <c r="D972" s="3896"/>
      <c r="E972" s="3897"/>
      <c r="F972" s="3897" t="s">
        <v>183</v>
      </c>
      <c r="G972" s="3897"/>
      <c r="H972" s="3897"/>
      <c r="I972" s="3910"/>
      <c r="J972" s="3896"/>
      <c r="K972" s="3896"/>
      <c r="L972" s="3899"/>
      <c r="M972" s="3647"/>
      <c r="N972" s="3911"/>
      <c r="O972" s="3911"/>
      <c r="P972" s="3912"/>
      <c r="Q972" s="3912"/>
      <c r="R972" s="3913"/>
      <c r="S972" s="28300"/>
      <c r="T972" s="28301" t="s">
        <v>734</v>
      </c>
      <c r="U972" s="28302"/>
      <c r="V972" s="28303"/>
      <c r="W972" s="28304"/>
      <c r="X972" s="28305"/>
      <c r="Y972" s="28306"/>
      <c r="Z972" s="28307"/>
      <c r="AA972" s="28308"/>
      <c r="AB972" s="28309"/>
      <c r="AC972" s="28310"/>
      <c r="AD972" s="28311"/>
      <c r="AE972" s="28312"/>
      <c r="AF972" s="28313"/>
      <c r="AG972" s="28314"/>
      <c r="AH972" s="28315"/>
      <c r="AI972" s="28316"/>
      <c r="AJ972" s="28317"/>
      <c r="AK972" s="28318"/>
      <c r="AL972" s="28319"/>
      <c r="AM972" s="28320"/>
      <c r="AN972" s="28321"/>
      <c r="AO972" s="28322"/>
      <c r="AP972" s="28323"/>
      <c r="AQ972" s="28324"/>
      <c r="AR972" s="28325"/>
      <c r="AS972" s="28326"/>
      <c r="AT972" s="28327"/>
      <c r="AU972" s="28328"/>
      <c r="AV972" s="28329"/>
      <c r="AW972" s="28330"/>
      <c r="AX972" s="28331"/>
      <c r="AY972" s="28332"/>
      <c r="AZ972" s="28333"/>
      <c r="BA972" s="28334"/>
      <c r="BB972" s="28335"/>
      <c r="BC972" s="28336"/>
      <c r="BD972" s="28337"/>
      <c r="BE972" s="28338"/>
      <c r="BF972" s="28339"/>
      <c r="BG972" s="28340"/>
      <c r="BH972" s="28341"/>
      <c r="BI972" s="28342"/>
      <c r="BJ972" s="28343"/>
      <c r="BK972" s="28344"/>
      <c r="BL972" s="28345"/>
      <c r="BM972" s="28346"/>
      <c r="BN972" s="28347"/>
      <c r="BO972" s="28348"/>
      <c r="BP972" s="28349"/>
      <c r="BQ972" s="28350"/>
      <c r="BR972" s="28351"/>
      <c r="BS972" s="28352"/>
      <c r="BT972" s="28353"/>
      <c r="BU972" s="28354"/>
      <c r="BV972" s="28355"/>
      <c r="BW972" s="28356"/>
      <c r="BX972" s="28357"/>
      <c r="BY972" s="28358"/>
      <c r="BZ972" s="28359"/>
      <c r="CA972" s="28360"/>
      <c r="CB972" s="28361"/>
      <c r="CC972" s="28362"/>
      <c r="CD972" s="28363"/>
      <c r="CE972" s="28364"/>
      <c r="CF972" s="28365"/>
      <c r="CG972" s="28366"/>
      <c r="CH972" s="28367"/>
      <c r="CI972" s="28368"/>
      <c r="CJ972" s="28369"/>
      <c r="CK972" s="28370"/>
      <c r="CL972" s="28371"/>
      <c r="CM972" s="28372"/>
      <c r="CN972" s="28373"/>
      <c r="CO972" s="28374"/>
      <c r="CP972" s="28375"/>
      <c r="CQ972" s="28376"/>
      <c r="CR972" s="28377"/>
      <c r="CS972" s="28378"/>
      <c r="CT972" s="28379"/>
      <c r="CU972" s="28380"/>
      <c r="CV972" s="28381"/>
      <c r="CW972" s="28382"/>
      <c r="CX972" s="28383"/>
      <c r="CY972" s="28384"/>
      <c r="CZ972" s="28385"/>
      <c r="DA972" s="28386"/>
      <c r="DB972" s="28387"/>
      <c r="DC972" s="28388"/>
      <c r="DD972" s="28389"/>
      <c r="DE972" s="28390"/>
      <c r="DF972" s="28391"/>
      <c r="DG972" s="28392"/>
      <c r="DH972" s="3656"/>
      <c r="DI972" s="3908"/>
      <c r="DJ972" s="3908" t="str">
        <f>IF(T972="","",T972)</f>
        <v>Добавить группу потребителей</v>
      </c>
      <c r="DK972" s="3908"/>
      <c r="DL972" s="3908"/>
    </row>
    <row s="28393" customFormat="1" customHeight="1" ht="14.25">
      <c r="A973" s="3896"/>
      <c r="B973" s="3896"/>
      <c r="C973" s="3896"/>
      <c r="D973" s="3896"/>
      <c r="E973" s="3897"/>
      <c r="F973" s="3897" t="s">
        <v>183</v>
      </c>
      <c r="G973" s="3897"/>
      <c r="H973" s="3898"/>
      <c r="I973" s="3896"/>
      <c r="J973" s="3896"/>
      <c r="K973" s="3896"/>
      <c r="L973" s="3899"/>
      <c r="M973" s="3900"/>
      <c r="N973" s="3900"/>
      <c r="O973" s="3647"/>
      <c r="P973" s="4114"/>
      <c r="Q973" s="4115"/>
      <c r="R973" s="4116"/>
      <c r="S973" s="28394"/>
      <c r="T973" s="28395" t="s">
        <v>735</v>
      </c>
      <c r="U973" s="28396"/>
      <c r="V973" s="28397"/>
      <c r="W973" s="28398"/>
      <c r="X973" s="28399"/>
      <c r="Y973" s="28400"/>
      <c r="Z973" s="28401"/>
      <c r="AA973" s="28402"/>
      <c r="AB973" s="28403"/>
      <c r="AC973" s="28404"/>
      <c r="AD973" s="28405"/>
      <c r="AE973" s="28406"/>
      <c r="AF973" s="28407"/>
      <c r="AG973" s="28408"/>
      <c r="AH973" s="28409"/>
      <c r="AI973" s="28410"/>
      <c r="AJ973" s="28411"/>
      <c r="AK973" s="28412"/>
      <c r="AL973" s="28413"/>
      <c r="AM973" s="28414"/>
      <c r="AN973" s="28415"/>
      <c r="AO973" s="28416"/>
      <c r="AP973" s="28417"/>
      <c r="AQ973" s="28418"/>
      <c r="AR973" s="28419"/>
      <c r="AS973" s="28420"/>
      <c r="AT973" s="28421"/>
      <c r="AU973" s="28422"/>
      <c r="AV973" s="28423"/>
      <c r="AW973" s="28424"/>
      <c r="AX973" s="28425"/>
      <c r="AY973" s="28426"/>
      <c r="AZ973" s="28427"/>
      <c r="BA973" s="28428"/>
      <c r="BB973" s="28429"/>
      <c r="BC973" s="28430"/>
      <c r="BD973" s="28431"/>
      <c r="BE973" s="28432"/>
      <c r="BF973" s="28433"/>
      <c r="BG973" s="28434"/>
      <c r="BH973" s="28435"/>
      <c r="BI973" s="28436"/>
      <c r="BJ973" s="28437"/>
      <c r="BK973" s="28438"/>
      <c r="BL973" s="28439"/>
      <c r="BM973" s="28440"/>
      <c r="BN973" s="28441"/>
      <c r="BO973" s="28442"/>
      <c r="BP973" s="28443"/>
      <c r="BQ973" s="28444"/>
      <c r="BR973" s="28445"/>
      <c r="BS973" s="28446"/>
      <c r="BT973" s="28447"/>
      <c r="BU973" s="28448"/>
      <c r="BV973" s="28449"/>
      <c r="BW973" s="28450"/>
      <c r="BX973" s="28451"/>
      <c r="BY973" s="28452"/>
      <c r="BZ973" s="28453"/>
      <c r="CA973" s="28454"/>
      <c r="CB973" s="28455"/>
      <c r="CC973" s="28456"/>
      <c r="CD973" s="28457"/>
      <c r="CE973" s="28458"/>
      <c r="CF973" s="28459"/>
      <c r="CG973" s="28460"/>
      <c r="CH973" s="28461"/>
      <c r="CI973" s="28462"/>
      <c r="CJ973" s="28463"/>
      <c r="CK973" s="28464"/>
      <c r="CL973" s="28465"/>
      <c r="CM973" s="28466"/>
      <c r="CN973" s="28467"/>
      <c r="CO973" s="28468"/>
      <c r="CP973" s="28469"/>
      <c r="CQ973" s="28470"/>
      <c r="CR973" s="28471"/>
      <c r="CS973" s="28472"/>
      <c r="CT973" s="28473"/>
      <c r="CU973" s="28474"/>
      <c r="CV973" s="28475"/>
      <c r="CW973" s="28476"/>
      <c r="CX973" s="28477"/>
      <c r="CY973" s="28478"/>
      <c r="CZ973" s="28479"/>
      <c r="DA973" s="28480"/>
      <c r="DB973" s="28481"/>
      <c r="DC973" s="28482"/>
      <c r="DD973" s="28483"/>
      <c r="DE973" s="28484"/>
      <c r="DF973" s="28485"/>
      <c r="DG973" s="28486"/>
      <c r="DH973" s="3656"/>
      <c r="DI973" s="3908"/>
      <c r="DJ973" s="3908" t="str">
        <f>IF(T973="","",T973)</f>
        <v>Добавить схему подключения</v>
      </c>
      <c r="DK973" s="3908"/>
      <c r="DL973" s="3908"/>
    </row>
    <row s="28487" customFormat="1" customHeight="1" ht="0.75">
      <c r="A974" s="4502"/>
      <c r="B974" s="4502"/>
      <c r="C974" s="4502"/>
      <c r="D974" s="4502"/>
      <c r="E974" s="3897"/>
      <c r="F974" s="3897" t="s">
        <v>183</v>
      </c>
      <c r="G974" s="3898"/>
      <c r="H974" s="4502"/>
      <c r="I974" s="4502"/>
      <c r="J974" s="4502"/>
      <c r="K974" s="4502"/>
      <c r="L974" s="4503"/>
      <c r="M974" s="4504"/>
      <c r="N974" s="4504"/>
      <c r="O974" s="3656"/>
      <c r="P974" s="4505"/>
      <c r="Q974" s="4506"/>
      <c r="R974" s="4505"/>
      <c r="S974" s="4507"/>
      <c r="T974" s="4508" t="s">
        <v>250</v>
      </c>
      <c r="U974" s="3645"/>
      <c r="V974" s="3645"/>
      <c r="W974" s="3645"/>
      <c r="X974" s="3645"/>
      <c r="Y974" s="3645"/>
      <c r="Z974" s="3645"/>
      <c r="AA974" s="3645"/>
      <c r="AB974" s="3645"/>
      <c r="AC974" s="3645"/>
      <c r="AD974" s="3645"/>
      <c r="AE974" s="3645"/>
      <c r="AF974" s="3645"/>
      <c r="AG974" s="3645"/>
      <c r="AH974" s="3645"/>
      <c r="AI974" s="3645"/>
      <c r="AJ974" s="3645"/>
      <c r="AK974" s="3645"/>
      <c r="AL974" s="3645"/>
      <c r="AM974" s="3645"/>
      <c r="AN974" s="3645"/>
      <c r="AO974" s="3645"/>
      <c r="AP974" s="3645"/>
      <c r="AQ974" s="3645"/>
      <c r="AR974" s="3645"/>
      <c r="AS974" s="3645"/>
      <c r="AT974" s="3645"/>
      <c r="AU974" s="3645"/>
      <c r="AV974" s="3645"/>
      <c r="AW974" s="3645"/>
      <c r="AX974" s="3645"/>
      <c r="AY974" s="3645"/>
      <c r="AZ974" s="3645"/>
      <c r="BA974" s="3645"/>
      <c r="BB974" s="3645"/>
      <c r="BC974" s="3645"/>
      <c r="BD974" s="3645"/>
      <c r="BE974" s="3645"/>
      <c r="BF974" s="3645"/>
      <c r="BG974" s="3645"/>
      <c r="BH974" s="3645"/>
      <c r="BI974" s="3645"/>
      <c r="BJ974" s="3645"/>
      <c r="BK974" s="3645"/>
      <c r="BL974" s="3645"/>
      <c r="BM974" s="3645"/>
      <c r="BN974" s="3645"/>
      <c r="BO974" s="3645"/>
      <c r="BP974" s="3645"/>
      <c r="BQ974" s="3645"/>
      <c r="BR974" s="3645"/>
      <c r="BS974" s="3645"/>
      <c r="BT974" s="3645"/>
      <c r="BU974" s="3645"/>
      <c r="BV974" s="3645"/>
      <c r="BW974" s="3645"/>
      <c r="BX974" s="3645"/>
      <c r="BY974" s="3645"/>
      <c r="BZ974" s="3645"/>
      <c r="CA974" s="3645"/>
      <c r="CB974" s="3645"/>
      <c r="CC974" s="3645"/>
      <c r="CD974" s="3645"/>
      <c r="CE974" s="3645"/>
      <c r="CF974" s="3645"/>
      <c r="CG974" s="3645"/>
      <c r="CH974" s="3645"/>
      <c r="CI974" s="3645"/>
      <c r="CJ974" s="3645"/>
      <c r="CK974" s="3645"/>
      <c r="CL974" s="3645"/>
      <c r="CM974" s="3645"/>
      <c r="CN974" s="3645"/>
      <c r="CO974" s="3645"/>
      <c r="CP974" s="3645"/>
      <c r="CQ974" s="3645"/>
      <c r="CR974" s="3645"/>
      <c r="CS974" s="3645"/>
      <c r="CT974" s="3645"/>
      <c r="CU974" s="3645"/>
      <c r="CV974" s="3645"/>
      <c r="CW974" s="3645"/>
      <c r="CX974" s="3645"/>
      <c r="CY974" s="3645"/>
      <c r="CZ974" s="3645"/>
      <c r="DA974" s="3645"/>
      <c r="DB974" s="3645"/>
      <c r="DC974" s="3645"/>
      <c r="DD974" s="3645"/>
      <c r="DE974" s="3645"/>
      <c r="DF974" s="3645"/>
      <c r="DG974" s="3645"/>
      <c r="DH974" s="3656"/>
      <c r="DI974" s="3908"/>
      <c r="DJ974" s="3908" t="str">
        <f>IF(T974="","",T974)</f>
        <v>Добавить источник для дифференциации</v>
      </c>
      <c r="DK974" s="3908"/>
      <c r="DL974" s="3908"/>
    </row>
    <row s="28488" customFormat="1" customHeight="1" ht="0.75">
      <c r="A975" s="4502"/>
      <c r="B975" s="4502"/>
      <c r="C975" s="4502"/>
      <c r="D975" s="4502"/>
      <c r="E975" s="3897"/>
      <c r="F975" s="3898" t="s">
        <v>183</v>
      </c>
      <c r="G975" s="4502"/>
      <c r="H975" s="4502"/>
      <c r="I975" s="4502"/>
      <c r="J975" s="4502"/>
      <c r="K975" s="4502"/>
      <c r="L975" s="4503"/>
      <c r="M975" s="4510"/>
      <c r="N975" s="4510"/>
      <c r="O975" s="3656"/>
      <c r="P975" s="4505"/>
      <c r="Q975" s="4506"/>
      <c r="R975" s="4505"/>
      <c r="S975" s="4511"/>
      <c r="T975" s="4512" t="s">
        <v>251</v>
      </c>
      <c r="U975" s="3646"/>
      <c r="V975" s="3646"/>
      <c r="W975" s="3646"/>
      <c r="X975" s="3646"/>
      <c r="Y975" s="3646"/>
      <c r="Z975" s="3646"/>
      <c r="AA975" s="3646"/>
      <c r="AB975" s="3646"/>
      <c r="AC975" s="3646"/>
      <c r="AD975" s="3646"/>
      <c r="AE975" s="3646"/>
      <c r="AF975" s="3646"/>
      <c r="AG975" s="3646"/>
      <c r="AH975" s="3646"/>
      <c r="AI975" s="3646"/>
      <c r="AJ975" s="3646"/>
      <c r="AK975" s="3646"/>
      <c r="AL975" s="3646"/>
      <c r="AM975" s="3646"/>
      <c r="AN975" s="3646"/>
      <c r="AO975" s="3646"/>
      <c r="AP975" s="3646"/>
      <c r="AQ975" s="3646"/>
      <c r="AR975" s="3646"/>
      <c r="AS975" s="3646"/>
      <c r="AT975" s="3646"/>
      <c r="AU975" s="3646"/>
      <c r="AV975" s="3646"/>
      <c r="AW975" s="3646"/>
      <c r="AX975" s="3646"/>
      <c r="AY975" s="3646"/>
      <c r="AZ975" s="3646"/>
      <c r="BA975" s="3646"/>
      <c r="BB975" s="3646"/>
      <c r="BC975" s="3646"/>
      <c r="BD975" s="3646"/>
      <c r="BE975" s="3646"/>
      <c r="BF975" s="3646"/>
      <c r="BG975" s="3646"/>
      <c r="BH975" s="3646"/>
      <c r="BI975" s="3646"/>
      <c r="BJ975" s="3646"/>
      <c r="BK975" s="3646"/>
      <c r="BL975" s="3646"/>
      <c r="BM975" s="3646"/>
      <c r="BN975" s="3646"/>
      <c r="BO975" s="3646"/>
      <c r="BP975" s="3646"/>
      <c r="BQ975" s="3646"/>
      <c r="BR975" s="3646"/>
      <c r="BS975" s="3646"/>
      <c r="BT975" s="3646"/>
      <c r="BU975" s="3646"/>
      <c r="BV975" s="3646"/>
      <c r="BW975" s="3646"/>
      <c r="BX975" s="3646"/>
      <c r="BY975" s="3646"/>
      <c r="BZ975" s="3646"/>
      <c r="CA975" s="3646"/>
      <c r="CB975" s="3646"/>
      <c r="CC975" s="3646"/>
      <c r="CD975" s="3646"/>
      <c r="CE975" s="3646"/>
      <c r="CF975" s="3646"/>
      <c r="CG975" s="3646"/>
      <c r="CH975" s="3646"/>
      <c r="CI975" s="3646"/>
      <c r="CJ975" s="3646"/>
      <c r="CK975" s="3646"/>
      <c r="CL975" s="3646"/>
      <c r="CM975" s="3646"/>
      <c r="CN975" s="3646"/>
      <c r="CO975" s="3646"/>
      <c r="CP975" s="3646"/>
      <c r="CQ975" s="3646"/>
      <c r="CR975" s="3646"/>
      <c r="CS975" s="3646"/>
      <c r="CT975" s="3646"/>
      <c r="CU975" s="3646"/>
      <c r="CV975" s="3646"/>
      <c r="CW975" s="3646"/>
      <c r="CX975" s="3646"/>
      <c r="CY975" s="3646"/>
      <c r="CZ975" s="3646"/>
      <c r="DA975" s="3646"/>
      <c r="DB975" s="3646"/>
      <c r="DC975" s="3646"/>
      <c r="DD975" s="3646"/>
      <c r="DE975" s="3646"/>
      <c r="DF975" s="3646"/>
      <c r="DG975" s="3646"/>
      <c r="DH975" s="3656"/>
      <c r="DI975" s="3908"/>
      <c r="DJ975" s="3908" t="str">
        <f>IF(T975="","",T975)</f>
        <v>Добавить централизованную систему для дифференциации</v>
      </c>
      <c r="DK975" s="3908"/>
      <c r="DL975" s="3908"/>
    </row>
    <row s="28489" customFormat="1" customHeight="1" ht="0.75">
      <c r="A976" s="4502"/>
      <c r="B976" s="4502"/>
      <c r="C976" s="4502"/>
      <c r="D976" s="4502"/>
      <c r="E976" s="3898" t="s">
        <v>102</v>
      </c>
      <c r="F976" s="4502"/>
      <c r="G976" s="4502"/>
      <c r="H976" s="4502"/>
      <c r="I976" s="4502"/>
      <c r="J976" s="4502"/>
      <c r="K976" s="4502"/>
      <c r="L976" s="4503"/>
      <c r="M976" s="4510"/>
      <c r="N976" s="4510"/>
      <c r="O976" s="3656"/>
      <c r="P976" s="4505"/>
      <c r="Q976" s="4506"/>
      <c r="R976" s="4505"/>
      <c r="S976" s="4511"/>
      <c r="T976" s="20399" t="s">
        <v>329</v>
      </c>
      <c r="U976" s="3646"/>
      <c r="V976" s="3646"/>
      <c r="W976" s="3646"/>
      <c r="X976" s="3646"/>
      <c r="Y976" s="3646"/>
      <c r="Z976" s="3646"/>
      <c r="AA976" s="3646"/>
      <c r="AB976" s="3646"/>
      <c r="AC976" s="3646"/>
      <c r="AD976" s="3646"/>
      <c r="AE976" s="3646"/>
      <c r="AF976" s="3646"/>
      <c r="AG976" s="3646"/>
      <c r="AH976" s="3646"/>
      <c r="AI976" s="3646"/>
      <c r="AJ976" s="3646"/>
      <c r="AK976" s="3646"/>
      <c r="AL976" s="3646"/>
      <c r="AM976" s="3646"/>
      <c r="AN976" s="3646"/>
      <c r="AO976" s="3646"/>
      <c r="AP976" s="3646"/>
      <c r="AQ976" s="3646"/>
      <c r="AR976" s="3646"/>
      <c r="AS976" s="3646"/>
      <c r="AT976" s="3646"/>
      <c r="AU976" s="3646"/>
      <c r="AV976" s="3646"/>
      <c r="AW976" s="3646"/>
      <c r="AX976" s="3646"/>
      <c r="AY976" s="3646"/>
      <c r="AZ976" s="3646"/>
      <c r="BA976" s="3646"/>
      <c r="BB976" s="3646"/>
      <c r="BC976" s="3646"/>
      <c r="BD976" s="3646"/>
      <c r="BE976" s="3646"/>
      <c r="BF976" s="3646"/>
      <c r="BG976" s="3646"/>
      <c r="BH976" s="3646"/>
      <c r="BI976" s="3646"/>
      <c r="BJ976" s="3646"/>
      <c r="BK976" s="3646"/>
      <c r="BL976" s="3646"/>
      <c r="BM976" s="3646"/>
      <c r="BN976" s="3646"/>
      <c r="BO976" s="3646"/>
      <c r="BP976" s="3646"/>
      <c r="BQ976" s="3646"/>
      <c r="BR976" s="3646"/>
      <c r="BS976" s="3646"/>
      <c r="BT976" s="3646"/>
      <c r="BU976" s="3646"/>
      <c r="BV976" s="3646"/>
      <c r="BW976" s="3646"/>
      <c r="BX976" s="3646"/>
      <c r="BY976" s="3646"/>
      <c r="BZ976" s="3646"/>
      <c r="CA976" s="3646"/>
      <c r="CB976" s="3646"/>
      <c r="CC976" s="3646"/>
      <c r="CD976" s="3646"/>
      <c r="CE976" s="3646"/>
      <c r="CF976" s="3646"/>
      <c r="CG976" s="3646"/>
      <c r="CH976" s="3646"/>
      <c r="CI976" s="3646"/>
      <c r="CJ976" s="3646"/>
      <c r="CK976" s="3646"/>
      <c r="CL976" s="3646"/>
      <c r="CM976" s="3646"/>
      <c r="CN976" s="3646"/>
      <c r="CO976" s="3646"/>
      <c r="CP976" s="3646"/>
      <c r="CQ976" s="3646"/>
      <c r="CR976" s="3646"/>
      <c r="CS976" s="3646"/>
      <c r="CT976" s="3646"/>
      <c r="CU976" s="3646"/>
      <c r="CV976" s="3646"/>
      <c r="CW976" s="3646"/>
      <c r="CX976" s="3646"/>
      <c r="CY976" s="3646"/>
      <c r="CZ976" s="3646"/>
      <c r="DA976" s="3646"/>
      <c r="DB976" s="3646"/>
      <c r="DC976" s="3646"/>
      <c r="DD976" s="3646"/>
      <c r="DE976" s="3646"/>
      <c r="DF976" s="3646"/>
      <c r="DG976" s="3646"/>
      <c r="DH976" s="3656"/>
      <c r="DI976" s="3908"/>
      <c r="DJ976" s="3908" t="str">
        <f>IF(T976="","",T976)</f>
        <v>Добавить территорию для дифференциации</v>
      </c>
      <c r="DK976" s="3908"/>
      <c r="DL976" s="3908"/>
    </row>
    <row s="28490" customFormat="1" customHeight="1" ht="21">
      <c r="A977" s="3896" t="s">
        <v>487</v>
      </c>
      <c r="B977" s="3896"/>
      <c r="C977" s="3896"/>
      <c r="D977" s="3896"/>
      <c r="E977" s="3898" t="s">
        <v>90</v>
      </c>
      <c r="F977" s="3896"/>
      <c r="G977" s="3896"/>
      <c r="H977" s="3896"/>
      <c r="I977" s="3896"/>
      <c r="J977" s="3896"/>
      <c r="K977" s="3896"/>
      <c r="L977" s="3899"/>
      <c r="M977" s="3900"/>
      <c r="N977" s="3900"/>
      <c r="O977" s="3900"/>
      <c r="P977" s="11450"/>
      <c r="Q977" s="4114"/>
      <c r="R977" s="4116"/>
      <c r="S977" s="3904" t="str">
        <f>INDEX(PT_DIFFERENTIATION_NUM_NTAR,MATCH(A977,PT_DIFFERENTIATION_NTAR_ID,0))</f>
        <v>4</v>
      </c>
      <c r="T977" s="11451" t="s">
        <v>207</v>
      </c>
      <c r="U977" s="3906"/>
      <c r="V977" s="3414"/>
      <c r="W977" s="3415"/>
      <c r="X977" s="3415"/>
      <c r="Y977" s="3415"/>
      <c r="Z977" s="3415"/>
      <c r="AA977" s="3415"/>
      <c r="AB977" s="3415"/>
      <c r="AC977" s="3416"/>
      <c r="AD977" s="3414" t="str">
        <f>INDEX(PT_DIFFERENTIATION_NTAR,MATCH(A977,PT_DIFFERENTIATION_NTAR_ID,0))</f>
        <v>Тарифы на тепловую энергию на коллекторах источника тепловой энергии</v>
      </c>
      <c r="AE977" s="3415"/>
      <c r="AF977" s="3415"/>
      <c r="AG977" s="3415"/>
      <c r="AH977" s="3415"/>
      <c r="AI977" s="3415"/>
      <c r="AJ977" s="3415"/>
      <c r="AK977" s="3415"/>
      <c r="AL977" s="3414"/>
      <c r="AM977" s="3415"/>
      <c r="AN977" s="3415"/>
      <c r="AO977" s="3415"/>
      <c r="AP977" s="3415"/>
      <c r="AQ977" s="3415"/>
      <c r="AR977" s="3415"/>
      <c r="AS977" s="3416"/>
      <c r="AT977" s="3414"/>
      <c r="AU977" s="3415"/>
      <c r="AV977" s="3415"/>
      <c r="AW977" s="3415"/>
      <c r="AX977" s="3415"/>
      <c r="AY977" s="3415"/>
      <c r="AZ977" s="3415"/>
      <c r="BA977" s="3416"/>
      <c r="BB977" s="3414"/>
      <c r="BC977" s="3415"/>
      <c r="BD977" s="3415"/>
      <c r="BE977" s="3415"/>
      <c r="BF977" s="3415"/>
      <c r="BG977" s="3415"/>
      <c r="BH977" s="3415"/>
      <c r="BI977" s="3416"/>
      <c r="BJ977" s="3414"/>
      <c r="BK977" s="3415"/>
      <c r="BL977" s="3415"/>
      <c r="BM977" s="3415"/>
      <c r="BN977" s="3415"/>
      <c r="BO977" s="3415"/>
      <c r="BP977" s="3415"/>
      <c r="BQ977" s="3416"/>
      <c r="BR977" s="3414"/>
      <c r="BS977" s="3415"/>
      <c r="BT977" s="3415"/>
      <c r="BU977" s="3415"/>
      <c r="BV977" s="3415"/>
      <c r="BW977" s="3415"/>
      <c r="BX977" s="3415"/>
      <c r="BY977" s="3416"/>
      <c r="BZ977" s="3414"/>
      <c r="CA977" s="3415"/>
      <c r="CB977" s="3415"/>
      <c r="CC977" s="3415"/>
      <c r="CD977" s="3415"/>
      <c r="CE977" s="3415"/>
      <c r="CF977" s="3415"/>
      <c r="CG977" s="3416"/>
      <c r="CH977" s="3414"/>
      <c r="CI977" s="3415"/>
      <c r="CJ977" s="3415"/>
      <c r="CK977" s="3415"/>
      <c r="CL977" s="3415"/>
      <c r="CM977" s="3415"/>
      <c r="CN977" s="3415"/>
      <c r="CO977" s="3416"/>
      <c r="CP977" s="3414"/>
      <c r="CQ977" s="3415"/>
      <c r="CR977" s="3415"/>
      <c r="CS977" s="3415"/>
      <c r="CT977" s="3415"/>
      <c r="CU977" s="3415"/>
      <c r="CV977" s="3415"/>
      <c r="CW977" s="3416"/>
      <c r="CX977" s="3414"/>
      <c r="CY977" s="3415"/>
      <c r="CZ977" s="3415"/>
      <c r="DA977" s="3415"/>
      <c r="DB977" s="3415"/>
      <c r="DC977" s="3415"/>
      <c r="DD977" s="3415"/>
      <c r="DE977" s="3416"/>
      <c r="DF977" s="3416"/>
      <c r="DG977" s="3907" t="s">
        <v>718</v>
      </c>
      <c r="DH977" s="3656"/>
      <c r="DI977" s="3908"/>
      <c r="DJ977" s="3908" t="str">
        <f>IF(T977="","",T977)</f>
        <v>Наименование тарифа</v>
      </c>
      <c r="DK977" s="3908"/>
      <c r="DL977" s="3908"/>
    </row>
    <row s="28491" customFormat="1" customHeight="1" ht="21">
      <c r="A978" s="3896"/>
      <c r="B978" s="3896" t="s">
        <v>488</v>
      </c>
      <c r="C978" s="3896"/>
      <c r="D978" s="3896"/>
      <c r="E978" s="3897" t="s">
        <v>89</v>
      </c>
      <c r="F978" s="3898">
        <v>1</v>
      </c>
      <c r="G978" s="3896"/>
      <c r="H978" s="3896"/>
      <c r="I978" s="3896"/>
      <c r="J978" s="3896"/>
      <c r="K978" s="3896"/>
      <c r="L978" s="3899"/>
      <c r="M978" s="3900"/>
      <c r="N978" s="3900"/>
      <c r="O978" s="3900"/>
      <c r="P978" s="4211"/>
      <c r="Q978" s="3902"/>
      <c r="R978" s="3903"/>
      <c r="S978" s="3904" t="str">
        <f>INDEX(PT_DIFFERENTIATION_NUM_TER,MATCH(B978,PT_DIFFERENTIATION_TER_ID,0))</f>
        <v>4.1</v>
      </c>
      <c r="T978" s="4212" t="s">
        <v>719</v>
      </c>
      <c r="U978" s="3906"/>
      <c r="V978" s="3414"/>
      <c r="W978" s="3415"/>
      <c r="X978" s="3415"/>
      <c r="Y978" s="3415"/>
      <c r="Z978" s="3415"/>
      <c r="AA978" s="3415"/>
      <c r="AB978" s="3415"/>
      <c r="AC978" s="3416"/>
      <c r="AD978" s="3414" t="str">
        <f>INDEX(PT_DIFFERENTIATION_TER,MATCH(B978,PT_DIFFERENTIATION_TER_ID,0))</f>
        <v>Территория 15</v>
      </c>
      <c r="AE978" s="3415"/>
      <c r="AF978" s="3415"/>
      <c r="AG978" s="3415"/>
      <c r="AH978" s="3415"/>
      <c r="AI978" s="3415"/>
      <c r="AJ978" s="3415"/>
      <c r="AK978" s="3415"/>
      <c r="AL978" s="3414"/>
      <c r="AM978" s="3415"/>
      <c r="AN978" s="3415"/>
      <c r="AO978" s="3415"/>
      <c r="AP978" s="3415"/>
      <c r="AQ978" s="3415"/>
      <c r="AR978" s="3415"/>
      <c r="AS978" s="3416"/>
      <c r="AT978" s="3414"/>
      <c r="AU978" s="3415"/>
      <c r="AV978" s="3415"/>
      <c r="AW978" s="3415"/>
      <c r="AX978" s="3415"/>
      <c r="AY978" s="3415"/>
      <c r="AZ978" s="3415"/>
      <c r="BA978" s="3416"/>
      <c r="BB978" s="3414"/>
      <c r="BC978" s="3415"/>
      <c r="BD978" s="3415"/>
      <c r="BE978" s="3415"/>
      <c r="BF978" s="3415"/>
      <c r="BG978" s="3415"/>
      <c r="BH978" s="3415"/>
      <c r="BI978" s="3416"/>
      <c r="BJ978" s="3414"/>
      <c r="BK978" s="3415"/>
      <c r="BL978" s="3415"/>
      <c r="BM978" s="3415"/>
      <c r="BN978" s="3415"/>
      <c r="BO978" s="3415"/>
      <c r="BP978" s="3415"/>
      <c r="BQ978" s="3416"/>
      <c r="BR978" s="3414"/>
      <c r="BS978" s="3415"/>
      <c r="BT978" s="3415"/>
      <c r="BU978" s="3415"/>
      <c r="BV978" s="3415"/>
      <c r="BW978" s="3415"/>
      <c r="BX978" s="3415"/>
      <c r="BY978" s="3416"/>
      <c r="BZ978" s="3414"/>
      <c r="CA978" s="3415"/>
      <c r="CB978" s="3415"/>
      <c r="CC978" s="3415"/>
      <c r="CD978" s="3415"/>
      <c r="CE978" s="3415"/>
      <c r="CF978" s="3415"/>
      <c r="CG978" s="3416"/>
      <c r="CH978" s="3414"/>
      <c r="CI978" s="3415"/>
      <c r="CJ978" s="3415"/>
      <c r="CK978" s="3415"/>
      <c r="CL978" s="3415"/>
      <c r="CM978" s="3415"/>
      <c r="CN978" s="3415"/>
      <c r="CO978" s="3416"/>
      <c r="CP978" s="3414"/>
      <c r="CQ978" s="3415"/>
      <c r="CR978" s="3415"/>
      <c r="CS978" s="3415"/>
      <c r="CT978" s="3415"/>
      <c r="CU978" s="3415"/>
      <c r="CV978" s="3415"/>
      <c r="CW978" s="3416"/>
      <c r="CX978" s="3414"/>
      <c r="CY978" s="3415"/>
      <c r="CZ978" s="3415"/>
      <c r="DA978" s="3415"/>
      <c r="DB978" s="3415"/>
      <c r="DC978" s="3415"/>
      <c r="DD978" s="3415"/>
      <c r="DE978" s="3416"/>
      <c r="DF978" s="3416"/>
      <c r="DG978" s="3907" t="s">
        <v>720</v>
      </c>
      <c r="DH978" s="3656"/>
      <c r="DI978" s="3908"/>
      <c r="DJ978" s="3908" t="str">
        <f>IF(T978="","",T978)</f>
        <v>Территория действия тарифа</v>
      </c>
      <c r="DK978" s="3908"/>
      <c r="DL978" s="3908"/>
    </row>
    <row s="28492" customFormat="1" customHeight="1" ht="23.25">
      <c r="A979" s="3896"/>
      <c r="B979" s="3896"/>
      <c r="C979" s="3896" t="s">
        <v>489</v>
      </c>
      <c r="D979" s="3896"/>
      <c r="E979" s="3897" t="s">
        <v>89</v>
      </c>
      <c r="F979" s="3897"/>
      <c r="G979" s="3898">
        <v>1</v>
      </c>
      <c r="H979" s="3896"/>
      <c r="I979" s="3896"/>
      <c r="J979" s="3896"/>
      <c r="K979" s="3896"/>
      <c r="L979" s="3899"/>
      <c r="M979" s="3900"/>
      <c r="N979" s="3900"/>
      <c r="O979" s="3900"/>
      <c r="P979" s="3901"/>
      <c r="Q979" s="3902"/>
      <c r="R979" s="3903"/>
      <c r="S979" s="3904" t="str">
        <f>INDEX(PT_DIFFERENTIATION_NUM_CS,MATCH(C979,PT_DIFFERENTIATION_CS_ID,0))</f>
        <v>4.1.1</v>
      </c>
      <c r="T979" s="4214" t="s">
        <v>721</v>
      </c>
      <c r="U979" s="3906"/>
      <c r="V979" s="3414"/>
      <c r="W979" s="3415"/>
      <c r="X979" s="3415"/>
      <c r="Y979" s="3415"/>
      <c r="Z979" s="3415"/>
      <c r="AA979" s="3415"/>
      <c r="AB979" s="3415"/>
      <c r="AC979" s="3416"/>
      <c r="AD979" s="3414" t="str">
        <f>INDEX(PT_DIFFERENTIATION_CS,MATCH(C979,PT_DIFFERENTIATION_CS_ID,0))</f>
        <v>без дифференциации</v>
      </c>
      <c r="AE979" s="3415"/>
      <c r="AF979" s="3415"/>
      <c r="AG979" s="3415"/>
      <c r="AH979" s="3415"/>
      <c r="AI979" s="3415"/>
      <c r="AJ979" s="3415"/>
      <c r="AK979" s="3415"/>
      <c r="AL979" s="3414"/>
      <c r="AM979" s="3415"/>
      <c r="AN979" s="3415"/>
      <c r="AO979" s="3415"/>
      <c r="AP979" s="3415"/>
      <c r="AQ979" s="3415"/>
      <c r="AR979" s="3415"/>
      <c r="AS979" s="3416"/>
      <c r="AT979" s="3414"/>
      <c r="AU979" s="3415"/>
      <c r="AV979" s="3415"/>
      <c r="AW979" s="3415"/>
      <c r="AX979" s="3415"/>
      <c r="AY979" s="3415"/>
      <c r="AZ979" s="3415"/>
      <c r="BA979" s="3416"/>
      <c r="BB979" s="3414"/>
      <c r="BC979" s="3415"/>
      <c r="BD979" s="3415"/>
      <c r="BE979" s="3415"/>
      <c r="BF979" s="3415"/>
      <c r="BG979" s="3415"/>
      <c r="BH979" s="3415"/>
      <c r="BI979" s="3416"/>
      <c r="BJ979" s="3414"/>
      <c r="BK979" s="3415"/>
      <c r="BL979" s="3415"/>
      <c r="BM979" s="3415"/>
      <c r="BN979" s="3415"/>
      <c r="BO979" s="3415"/>
      <c r="BP979" s="3415"/>
      <c r="BQ979" s="3416"/>
      <c r="BR979" s="3414"/>
      <c r="BS979" s="3415"/>
      <c r="BT979" s="3415"/>
      <c r="BU979" s="3415"/>
      <c r="BV979" s="3415"/>
      <c r="BW979" s="3415"/>
      <c r="BX979" s="3415"/>
      <c r="BY979" s="3416"/>
      <c r="BZ979" s="3414"/>
      <c r="CA979" s="3415"/>
      <c r="CB979" s="3415"/>
      <c r="CC979" s="3415"/>
      <c r="CD979" s="3415"/>
      <c r="CE979" s="3415"/>
      <c r="CF979" s="3415"/>
      <c r="CG979" s="3416"/>
      <c r="CH979" s="3414"/>
      <c r="CI979" s="3415"/>
      <c r="CJ979" s="3415"/>
      <c r="CK979" s="3415"/>
      <c r="CL979" s="3415"/>
      <c r="CM979" s="3415"/>
      <c r="CN979" s="3415"/>
      <c r="CO979" s="3416"/>
      <c r="CP979" s="3414"/>
      <c r="CQ979" s="3415"/>
      <c r="CR979" s="3415"/>
      <c r="CS979" s="3415"/>
      <c r="CT979" s="3415"/>
      <c r="CU979" s="3415"/>
      <c r="CV979" s="3415"/>
      <c r="CW979" s="3416"/>
      <c r="CX979" s="3414"/>
      <c r="CY979" s="3415"/>
      <c r="CZ979" s="3415"/>
      <c r="DA979" s="3415"/>
      <c r="DB979" s="3415"/>
      <c r="DC979" s="3415"/>
      <c r="DD979" s="3415"/>
      <c r="DE979" s="3416"/>
      <c r="DF979" s="3416"/>
      <c r="DG979" s="3907" t="s">
        <v>722</v>
      </c>
      <c r="DH979" s="3656"/>
      <c r="DI979" s="3908"/>
      <c r="DJ979" s="3908" t="str">
        <f>IF(T979="","",T979)</f>
        <v>Наименование системы теплоснабжения </v>
      </c>
      <c r="DK979" s="3908"/>
      <c r="DL979" s="3908"/>
    </row>
    <row s="28493" customFormat="1" customHeight="1" ht="21">
      <c r="A980" s="3896"/>
      <c r="B980" s="3896"/>
      <c r="C980" s="3896"/>
      <c r="D980" s="3896" t="s">
        <v>490</v>
      </c>
      <c r="E980" s="3897" t="s">
        <v>89</v>
      </c>
      <c r="F980" s="3897"/>
      <c r="G980" s="3897"/>
      <c r="H980" s="3898">
        <v>1</v>
      </c>
      <c r="I980" s="3896"/>
      <c r="J980" s="3896"/>
      <c r="K980" s="3896"/>
      <c r="L980" s="3899"/>
      <c r="M980" s="3900"/>
      <c r="N980" s="3900"/>
      <c r="O980" s="3900"/>
      <c r="P980" s="3901"/>
      <c r="Q980" s="3902"/>
      <c r="R980" s="3903"/>
      <c r="S980" s="3904" t="str">
        <f>INDEX(PT_DIFFERENTIATION_NUM_IST_TE,MATCH(D980,PT_DIFFERENTIATION_IST_TE_ID,0))</f>
        <v>4.1.1.1</v>
      </c>
      <c r="T980" s="3905" t="s">
        <v>723</v>
      </c>
      <c r="U980" s="3906"/>
      <c r="V980" s="3414"/>
      <c r="W980" s="3415"/>
      <c r="X980" s="3415"/>
      <c r="Y980" s="3415"/>
      <c r="Z980" s="3415"/>
      <c r="AA980" s="3415"/>
      <c r="AB980" s="3415"/>
      <c r="AC980" s="3416"/>
      <c r="AD980" s="3414" t="str">
        <f>INDEX(PT_DIFFERENTIATION_IST_TE,MATCH(D980,PT_DIFFERENTIATION_IST_TE_ID,0))</f>
        <v>без дифференциации</v>
      </c>
      <c r="AE980" s="3415"/>
      <c r="AF980" s="3415"/>
      <c r="AG980" s="3415"/>
      <c r="AH980" s="3415"/>
      <c r="AI980" s="3415"/>
      <c r="AJ980" s="3415"/>
      <c r="AK980" s="3415"/>
      <c r="AL980" s="3414"/>
      <c r="AM980" s="3415"/>
      <c r="AN980" s="3415"/>
      <c r="AO980" s="3415"/>
      <c r="AP980" s="3415"/>
      <c r="AQ980" s="3415"/>
      <c r="AR980" s="3415"/>
      <c r="AS980" s="3416"/>
      <c r="AT980" s="3414"/>
      <c r="AU980" s="3415"/>
      <c r="AV980" s="3415"/>
      <c r="AW980" s="3415"/>
      <c r="AX980" s="3415"/>
      <c r="AY980" s="3415"/>
      <c r="AZ980" s="3415"/>
      <c r="BA980" s="3416"/>
      <c r="BB980" s="3414"/>
      <c r="BC980" s="3415"/>
      <c r="BD980" s="3415"/>
      <c r="BE980" s="3415"/>
      <c r="BF980" s="3415"/>
      <c r="BG980" s="3415"/>
      <c r="BH980" s="3415"/>
      <c r="BI980" s="3416"/>
      <c r="BJ980" s="3414"/>
      <c r="BK980" s="3415"/>
      <c r="BL980" s="3415"/>
      <c r="BM980" s="3415"/>
      <c r="BN980" s="3415"/>
      <c r="BO980" s="3415"/>
      <c r="BP980" s="3415"/>
      <c r="BQ980" s="3416"/>
      <c r="BR980" s="3414"/>
      <c r="BS980" s="3415"/>
      <c r="BT980" s="3415"/>
      <c r="BU980" s="3415"/>
      <c r="BV980" s="3415"/>
      <c r="BW980" s="3415"/>
      <c r="BX980" s="3415"/>
      <c r="BY980" s="3416"/>
      <c r="BZ980" s="3414"/>
      <c r="CA980" s="3415"/>
      <c r="CB980" s="3415"/>
      <c r="CC980" s="3415"/>
      <c r="CD980" s="3415"/>
      <c r="CE980" s="3415"/>
      <c r="CF980" s="3415"/>
      <c r="CG980" s="3416"/>
      <c r="CH980" s="3414"/>
      <c r="CI980" s="3415"/>
      <c r="CJ980" s="3415"/>
      <c r="CK980" s="3415"/>
      <c r="CL980" s="3415"/>
      <c r="CM980" s="3415"/>
      <c r="CN980" s="3415"/>
      <c r="CO980" s="3416"/>
      <c r="CP980" s="3414"/>
      <c r="CQ980" s="3415"/>
      <c r="CR980" s="3415"/>
      <c r="CS980" s="3415"/>
      <c r="CT980" s="3415"/>
      <c r="CU980" s="3415"/>
      <c r="CV980" s="3415"/>
      <c r="CW980" s="3416"/>
      <c r="CX980" s="3414"/>
      <c r="CY980" s="3415"/>
      <c r="CZ980" s="3415"/>
      <c r="DA980" s="3415"/>
      <c r="DB980" s="3415"/>
      <c r="DC980" s="3415"/>
      <c r="DD980" s="3415"/>
      <c r="DE980" s="3416"/>
      <c r="DF980" s="3416"/>
      <c r="DG980" s="3907" t="s">
        <v>724</v>
      </c>
      <c r="DH980" s="3656"/>
      <c r="DI980" s="3908"/>
      <c r="DJ980" s="3908" t="str">
        <f>IF(T980="","",T980)</f>
        <v>Источник тепловой энергии  </v>
      </c>
      <c r="DK980" s="3908"/>
      <c r="DL980" s="3908"/>
    </row>
    <row s="28494" customFormat="1" customHeight="1" ht="47.25">
      <c r="A981" s="3896"/>
      <c r="B981" s="3896"/>
      <c r="C981" s="3896"/>
      <c r="D981" s="3896"/>
      <c r="E981" s="3897" t="s">
        <v>89</v>
      </c>
      <c r="F981" s="3897"/>
      <c r="G981" s="3897"/>
      <c r="H981" s="3897"/>
      <c r="I981" s="3910" t="str">
        <f>S980&amp;".1"</f>
        <v>4.1.1.1.1</v>
      </c>
      <c r="J981" s="3896"/>
      <c r="K981" s="3896"/>
      <c r="L981" s="3899" t="s">
        <v>725</v>
      </c>
      <c r="M981" s="3647"/>
      <c r="N981" s="3911"/>
      <c r="O981" s="3911"/>
      <c r="P981" s="3912">
        <v>1</v>
      </c>
      <c r="Q981" s="3912"/>
      <c r="R981" s="3913"/>
      <c r="S981" s="3904" t="str">
        <f>$I981</f>
        <v>4.1.1.1.1</v>
      </c>
      <c r="T981" s="3914" t="s">
        <v>726</v>
      </c>
      <c r="U981" s="3906"/>
      <c r="V981" s="3419"/>
      <c r="W981" s="3420"/>
      <c r="X981" s="3420"/>
      <c r="Y981" s="3420"/>
      <c r="Z981" s="3420"/>
      <c r="AA981" s="3420"/>
      <c r="AB981" s="3420"/>
      <c r="AC981" s="3421"/>
      <c r="AD981" s="3419" t="s">
        <v>768</v>
      </c>
      <c r="AE981" s="3420"/>
      <c r="AF981" s="3420"/>
      <c r="AG981" s="3420"/>
      <c r="AH981" s="3420"/>
      <c r="AI981" s="3420"/>
      <c r="AJ981" s="3420"/>
      <c r="AK981" s="3420"/>
      <c r="AL981" s="3419"/>
      <c r="AM981" s="3420"/>
      <c r="AN981" s="3420"/>
      <c r="AO981" s="3420"/>
      <c r="AP981" s="3420"/>
      <c r="AQ981" s="3420"/>
      <c r="AR981" s="3420"/>
      <c r="AS981" s="3421"/>
      <c r="AT981" s="3419"/>
      <c r="AU981" s="3420"/>
      <c r="AV981" s="3420"/>
      <c r="AW981" s="3420"/>
      <c r="AX981" s="3420"/>
      <c r="AY981" s="3420"/>
      <c r="AZ981" s="3420"/>
      <c r="BA981" s="3421"/>
      <c r="BB981" s="3419"/>
      <c r="BC981" s="3420"/>
      <c r="BD981" s="3420"/>
      <c r="BE981" s="3420"/>
      <c r="BF981" s="3420"/>
      <c r="BG981" s="3420"/>
      <c r="BH981" s="3420"/>
      <c r="BI981" s="3421"/>
      <c r="BJ981" s="3419"/>
      <c r="BK981" s="3420"/>
      <c r="BL981" s="3420"/>
      <c r="BM981" s="3420"/>
      <c r="BN981" s="3420"/>
      <c r="BO981" s="3420"/>
      <c r="BP981" s="3420"/>
      <c r="BQ981" s="3421"/>
      <c r="BR981" s="3419"/>
      <c r="BS981" s="3420"/>
      <c r="BT981" s="3420"/>
      <c r="BU981" s="3420"/>
      <c r="BV981" s="3420"/>
      <c r="BW981" s="3420"/>
      <c r="BX981" s="3420"/>
      <c r="BY981" s="3421"/>
      <c r="BZ981" s="3419"/>
      <c r="CA981" s="3420"/>
      <c r="CB981" s="3420"/>
      <c r="CC981" s="3420"/>
      <c r="CD981" s="3420"/>
      <c r="CE981" s="3420"/>
      <c r="CF981" s="3420"/>
      <c r="CG981" s="3421"/>
      <c r="CH981" s="3419"/>
      <c r="CI981" s="3420"/>
      <c r="CJ981" s="3420"/>
      <c r="CK981" s="3420"/>
      <c r="CL981" s="3420"/>
      <c r="CM981" s="3420"/>
      <c r="CN981" s="3420"/>
      <c r="CO981" s="3421"/>
      <c r="CP981" s="3419"/>
      <c r="CQ981" s="3420"/>
      <c r="CR981" s="3420"/>
      <c r="CS981" s="3420"/>
      <c r="CT981" s="3420"/>
      <c r="CU981" s="3420"/>
      <c r="CV981" s="3420"/>
      <c r="CW981" s="3421"/>
      <c r="CX981" s="3419"/>
      <c r="CY981" s="3420"/>
      <c r="CZ981" s="3420"/>
      <c r="DA981" s="3420"/>
      <c r="DB981" s="3420"/>
      <c r="DC981" s="3420"/>
      <c r="DD981" s="3420"/>
      <c r="DE981" s="3421"/>
      <c r="DF981" s="3421"/>
      <c r="DG981" s="3907" t="s">
        <v>727</v>
      </c>
      <c r="DH981" s="3656"/>
      <c r="DI981" s="3908"/>
      <c r="DJ981" s="3908" t="str">
        <f>IF(T981="","",T981)</f>
        <v>Схема подключения теплопотребляющей установки к коллектору источника тепловой энергии</v>
      </c>
      <c r="DK981" s="3908"/>
      <c r="DL981" s="3908"/>
    </row>
    <row s="28495" customFormat="1" customHeight="1" ht="21">
      <c r="A982" s="3896"/>
      <c r="B982" s="3896"/>
      <c r="C982" s="3896"/>
      <c r="D982" s="3896"/>
      <c r="E982" s="3897" t="s">
        <v>89</v>
      </c>
      <c r="F982" s="3897"/>
      <c r="G982" s="3897"/>
      <c r="H982" s="3897"/>
      <c r="I982" s="3916"/>
      <c r="J982" s="3910" t="str">
        <f>I981&amp;".1"</f>
        <v>4.1.1.1.1.1</v>
      </c>
      <c r="K982" s="3896"/>
      <c r="L982" s="3899" t="s">
        <v>728</v>
      </c>
      <c r="M982" s="3647"/>
      <c r="N982" s="3647"/>
      <c r="O982" s="3911"/>
      <c r="P982" s="3912"/>
      <c r="Q982" s="3912">
        <v>1</v>
      </c>
      <c r="R982" s="3917"/>
      <c r="S982" s="3904" t="str">
        <f>$J982</f>
        <v>4.1.1.1.1.1</v>
      </c>
      <c r="T982" s="3918" t="s">
        <v>729</v>
      </c>
      <c r="U982" s="3906"/>
      <c r="V982" s="3419"/>
      <c r="W982" s="3420"/>
      <c r="X982" s="3420"/>
      <c r="Y982" s="3420"/>
      <c r="Z982" s="3420"/>
      <c r="AA982" s="3420"/>
      <c r="AB982" s="3420"/>
      <c r="AC982" s="3421"/>
      <c r="AD982" s="3419" t="s">
        <v>769</v>
      </c>
      <c r="AE982" s="3420"/>
      <c r="AF982" s="3420"/>
      <c r="AG982" s="3420"/>
      <c r="AH982" s="3420"/>
      <c r="AI982" s="3420"/>
      <c r="AJ982" s="3420"/>
      <c r="AK982" s="3420"/>
      <c r="AL982" s="3419"/>
      <c r="AM982" s="3420"/>
      <c r="AN982" s="3420"/>
      <c r="AO982" s="3420"/>
      <c r="AP982" s="3420"/>
      <c r="AQ982" s="3420"/>
      <c r="AR982" s="3420"/>
      <c r="AS982" s="3421"/>
      <c r="AT982" s="3419"/>
      <c r="AU982" s="3420"/>
      <c r="AV982" s="3420"/>
      <c r="AW982" s="3420"/>
      <c r="AX982" s="3420"/>
      <c r="AY982" s="3420"/>
      <c r="AZ982" s="3420"/>
      <c r="BA982" s="3421"/>
      <c r="BB982" s="3419"/>
      <c r="BC982" s="3420"/>
      <c r="BD982" s="3420"/>
      <c r="BE982" s="3420"/>
      <c r="BF982" s="3420"/>
      <c r="BG982" s="3420"/>
      <c r="BH982" s="3420"/>
      <c r="BI982" s="3421"/>
      <c r="BJ982" s="3419"/>
      <c r="BK982" s="3420"/>
      <c r="BL982" s="3420"/>
      <c r="BM982" s="3420"/>
      <c r="BN982" s="3420"/>
      <c r="BO982" s="3420"/>
      <c r="BP982" s="3420"/>
      <c r="BQ982" s="3421"/>
      <c r="BR982" s="3419"/>
      <c r="BS982" s="3420"/>
      <c r="BT982" s="3420"/>
      <c r="BU982" s="3420"/>
      <c r="BV982" s="3420"/>
      <c r="BW982" s="3420"/>
      <c r="BX982" s="3420"/>
      <c r="BY982" s="3421"/>
      <c r="BZ982" s="3419"/>
      <c r="CA982" s="3420"/>
      <c r="CB982" s="3420"/>
      <c r="CC982" s="3420"/>
      <c r="CD982" s="3420"/>
      <c r="CE982" s="3420"/>
      <c r="CF982" s="3420"/>
      <c r="CG982" s="3421"/>
      <c r="CH982" s="3419"/>
      <c r="CI982" s="3420"/>
      <c r="CJ982" s="3420"/>
      <c r="CK982" s="3420"/>
      <c r="CL982" s="3420"/>
      <c r="CM982" s="3420"/>
      <c r="CN982" s="3420"/>
      <c r="CO982" s="3421"/>
      <c r="CP982" s="3419"/>
      <c r="CQ982" s="3420"/>
      <c r="CR982" s="3420"/>
      <c r="CS982" s="3420"/>
      <c r="CT982" s="3420"/>
      <c r="CU982" s="3420"/>
      <c r="CV982" s="3420"/>
      <c r="CW982" s="3421"/>
      <c r="CX982" s="3419"/>
      <c r="CY982" s="3420"/>
      <c r="CZ982" s="3420"/>
      <c r="DA982" s="3420"/>
      <c r="DB982" s="3420"/>
      <c r="DC982" s="3420"/>
      <c r="DD982" s="3420"/>
      <c r="DE982" s="3421"/>
      <c r="DF982" s="3421"/>
      <c r="DG982" s="3907" t="s">
        <v>730</v>
      </c>
      <c r="DH982" s="3656"/>
      <c r="DI982" s="3908"/>
      <c r="DJ982" s="3908" t="str">
        <f>IF(T982="","",T982)</f>
        <v>Группа потребителей</v>
      </c>
      <c r="DK982" s="3908"/>
      <c r="DL982" s="3908"/>
    </row>
    <row s="28496" customFormat="1" customHeight="1" ht="21">
      <c r="A983" s="3896"/>
      <c r="B983" s="3896"/>
      <c r="C983" s="3896"/>
      <c r="D983" s="3896"/>
      <c r="E983" s="3897" t="s">
        <v>89</v>
      </c>
      <c r="F983" s="3897"/>
      <c r="G983" s="3897"/>
      <c r="H983" s="3897"/>
      <c r="I983" s="3916"/>
      <c r="J983" s="3916"/>
      <c r="K983" s="3910" t="str">
        <f>J982&amp;".1"</f>
        <v>4.1.1.1.1.1.1</v>
      </c>
      <c r="L983" s="3899" t="s">
        <v>731</v>
      </c>
      <c r="M983" s="3647"/>
      <c r="N983" s="3647"/>
      <c r="O983" s="3647"/>
      <c r="P983" s="3912"/>
      <c r="Q983" s="3912"/>
      <c r="R983" s="3917">
        <v>1</v>
      </c>
      <c r="S983" s="3904" t="str">
        <f>$K983</f>
        <v>4.1.1.1.1.1.1</v>
      </c>
      <c r="T983" s="3920" t="s">
        <v>770</v>
      </c>
      <c r="U983" s="3906"/>
      <c r="V983" s="3422"/>
      <c r="W983" s="3423"/>
      <c r="X983" s="3422"/>
      <c r="Y983" s="3424"/>
      <c r="Z983" s="3425"/>
      <c r="AA983" s="2871" t="s">
        <v>61</v>
      </c>
      <c r="AB983" s="3425"/>
      <c r="AC983" s="2871" t="s">
        <v>61</v>
      </c>
      <c r="AD983" s="3422">
        <v>3033.72</v>
      </c>
      <c r="AE983" s="3423"/>
      <c r="AF983" s="3422"/>
      <c r="AG983" s="3424"/>
      <c r="AH983" s="3425">
        <v>45292</v>
      </c>
      <c r="AI983" s="2871" t="s">
        <v>61</v>
      </c>
      <c r="AJ983" s="3425">
        <v>45473</v>
      </c>
      <c r="AK983" s="2871" t="s">
        <v>61</v>
      </c>
      <c r="AL983" s="3422">
        <v>6359.9</v>
      </c>
      <c r="AM983" s="3423"/>
      <c r="AN983" s="3422"/>
      <c r="AO983" s="3424"/>
      <c r="AP983" s="3425">
        <v>45474</v>
      </c>
      <c r="AQ983" s="2871" t="s">
        <v>61</v>
      </c>
      <c r="AR983" s="3425">
        <v>45657</v>
      </c>
      <c r="AS983" s="2871" t="s">
        <v>61</v>
      </c>
      <c r="AT983" s="3422">
        <v>4328.39</v>
      </c>
      <c r="AU983" s="3423"/>
      <c r="AV983" s="3422"/>
      <c r="AW983" s="3424"/>
      <c r="AX983" s="3425">
        <v>45658</v>
      </c>
      <c r="AY983" s="2871" t="s">
        <v>61</v>
      </c>
      <c r="AZ983" s="3425">
        <v>45838</v>
      </c>
      <c r="BA983" s="2871" t="s">
        <v>61</v>
      </c>
      <c r="BB983" s="3422">
        <v>4328.39</v>
      </c>
      <c r="BC983" s="3423"/>
      <c r="BD983" s="3422"/>
      <c r="BE983" s="3424"/>
      <c r="BF983" s="3425">
        <v>45839</v>
      </c>
      <c r="BG983" s="2871" t="s">
        <v>61</v>
      </c>
      <c r="BH983" s="3425">
        <v>46022</v>
      </c>
      <c r="BI983" s="2871" t="s">
        <v>61</v>
      </c>
      <c r="BJ983" s="3422">
        <v>4328.39</v>
      </c>
      <c r="BK983" s="3423"/>
      <c r="BL983" s="3422"/>
      <c r="BM983" s="3424"/>
      <c r="BN983" s="3425">
        <v>46023</v>
      </c>
      <c r="BO983" s="2871" t="s">
        <v>61</v>
      </c>
      <c r="BP983" s="3425">
        <v>46203</v>
      </c>
      <c r="BQ983" s="2871" t="s">
        <v>61</v>
      </c>
      <c r="BR983" s="3422">
        <v>4582.71</v>
      </c>
      <c r="BS983" s="3423"/>
      <c r="BT983" s="3422"/>
      <c r="BU983" s="3424"/>
      <c r="BV983" s="3425">
        <v>46204</v>
      </c>
      <c r="BW983" s="2871" t="s">
        <v>61</v>
      </c>
      <c r="BX983" s="3425">
        <v>46387</v>
      </c>
      <c r="BY983" s="2871" t="s">
        <v>61</v>
      </c>
      <c r="BZ983" s="3422">
        <v>4546.46</v>
      </c>
      <c r="CA983" s="3423"/>
      <c r="CB983" s="3422"/>
      <c r="CC983" s="3424"/>
      <c r="CD983" s="3425">
        <v>46388</v>
      </c>
      <c r="CE983" s="2871" t="s">
        <v>61</v>
      </c>
      <c r="CF983" s="3425">
        <v>46568</v>
      </c>
      <c r="CG983" s="2871" t="s">
        <v>61</v>
      </c>
      <c r="CH983" s="3422">
        <v>4546.46</v>
      </c>
      <c r="CI983" s="3423"/>
      <c r="CJ983" s="3422"/>
      <c r="CK983" s="3424"/>
      <c r="CL983" s="3425">
        <v>46569</v>
      </c>
      <c r="CM983" s="2871" t="s">
        <v>61</v>
      </c>
      <c r="CN983" s="3425">
        <v>46752</v>
      </c>
      <c r="CO983" s="2871" t="s">
        <v>61</v>
      </c>
      <c r="CP983" s="3422">
        <v>4546.46</v>
      </c>
      <c r="CQ983" s="3423"/>
      <c r="CR983" s="3422"/>
      <c r="CS983" s="3424"/>
      <c r="CT983" s="3425">
        <v>46753</v>
      </c>
      <c r="CU983" s="2871" t="s">
        <v>61</v>
      </c>
      <c r="CV983" s="3425">
        <v>46934</v>
      </c>
      <c r="CW983" s="2871" t="s">
        <v>61</v>
      </c>
      <c r="CX983" s="3422">
        <v>4838.28</v>
      </c>
      <c r="CY983" s="3423"/>
      <c r="CZ983" s="3422"/>
      <c r="DA983" s="3424"/>
      <c r="DB983" s="3425">
        <v>46935</v>
      </c>
      <c r="DC983" s="2871" t="s">
        <v>61</v>
      </c>
      <c r="DD983" s="3425">
        <v>47118</v>
      </c>
      <c r="DE983" s="2871" t="s">
        <v>61</v>
      </c>
      <c r="DF983" s="3423"/>
      <c r="DG983" s="3921" t="s">
        <v>732</v>
      </c>
      <c r="DH983" s="3656">
        <f>STRCHECKDATE(V984:DF984)</f>
      </c>
      <c r="DI983" s="3908"/>
      <c r="DJ983" s="3908" t="str">
        <f>IF(T983="","",T983)</f>
        <v>вода</v>
      </c>
      <c r="DK983" s="3908"/>
      <c r="DL983" s="3908"/>
    </row>
    <row s="28497" customFormat="1" customHeight="1" ht="0.75">
      <c r="A984" s="3896"/>
      <c r="B984" s="3896"/>
      <c r="C984" s="3896"/>
      <c r="D984" s="3896"/>
      <c r="E984" s="3897" t="s">
        <v>89</v>
      </c>
      <c r="F984" s="3897"/>
      <c r="G984" s="3897"/>
      <c r="H984" s="3897"/>
      <c r="I984" s="3916"/>
      <c r="J984" s="3916"/>
      <c r="K984" s="3910"/>
      <c r="L984" s="3899"/>
      <c r="M984" s="3647"/>
      <c r="N984" s="3647"/>
      <c r="O984" s="3647"/>
      <c r="P984" s="3912"/>
      <c r="Q984" s="3912"/>
      <c r="R984" s="3917"/>
      <c r="S984" s="3923"/>
      <c r="T984" s="3906"/>
      <c r="U984" s="3906"/>
      <c r="V984" s="3423"/>
      <c r="W984" s="3423"/>
      <c r="X984" s="3423"/>
      <c r="Y984" s="3427" t="str">
        <f>Z983&amp;"-"&amp;AB983</f>
        <v>-</v>
      </c>
      <c r="Z984" s="3428"/>
      <c r="AA984" s="2871"/>
      <c r="AB984" s="3428"/>
      <c r="AC984" s="2871"/>
      <c r="AD984" s="3423"/>
      <c r="AE984" s="3423"/>
      <c r="AF984" s="3423"/>
      <c r="AG984" s="3427" t="str">
        <f>AH983&amp;"-"&amp;AJ983</f>
        <v>45292-45473</v>
      </c>
      <c r="AH984" s="3428"/>
      <c r="AI984" s="2871"/>
      <c r="AJ984" s="3428"/>
      <c r="AK984" s="2871"/>
      <c r="AL984" s="3423"/>
      <c r="AM984" s="3423"/>
      <c r="AN984" s="3423"/>
      <c r="AO984" s="3427" t="str">
        <f>AP983&amp;"-"&amp;AR983</f>
        <v>45474-45657</v>
      </c>
      <c r="AP984" s="3428"/>
      <c r="AQ984" s="2871"/>
      <c r="AR984" s="3428"/>
      <c r="AS984" s="2871"/>
      <c r="AT984" s="3423"/>
      <c r="AU984" s="3423"/>
      <c r="AV984" s="3423"/>
      <c r="AW984" s="3427" t="str">
        <f>AX983&amp;"-"&amp;AZ983</f>
        <v>45658-45838</v>
      </c>
      <c r="AX984" s="3428"/>
      <c r="AY984" s="2871"/>
      <c r="AZ984" s="3428"/>
      <c r="BA984" s="2871"/>
      <c r="BB984" s="3423"/>
      <c r="BC984" s="3423"/>
      <c r="BD984" s="3423"/>
      <c r="BE984" s="3427" t="str">
        <f>BF983&amp;"-"&amp;BH983</f>
        <v>45839-46022</v>
      </c>
      <c r="BF984" s="3428"/>
      <c r="BG984" s="2871"/>
      <c r="BH984" s="3428"/>
      <c r="BI984" s="2871"/>
      <c r="BJ984" s="3423"/>
      <c r="BK984" s="3423"/>
      <c r="BL984" s="3423"/>
      <c r="BM984" s="3427" t="str">
        <f>BN983&amp;"-"&amp;BP983</f>
        <v>46023-46203</v>
      </c>
      <c r="BN984" s="3428"/>
      <c r="BO984" s="2871"/>
      <c r="BP984" s="3428"/>
      <c r="BQ984" s="2871"/>
      <c r="BR984" s="3423"/>
      <c r="BS984" s="3423"/>
      <c r="BT984" s="3423"/>
      <c r="BU984" s="3427" t="str">
        <f>BV983&amp;"-"&amp;BX983</f>
        <v>46204-46387</v>
      </c>
      <c r="BV984" s="3428"/>
      <c r="BW984" s="2871"/>
      <c r="BX984" s="3428"/>
      <c r="BY984" s="2871"/>
      <c r="BZ984" s="3423"/>
      <c r="CA984" s="3423"/>
      <c r="CB984" s="3423"/>
      <c r="CC984" s="3427" t="str">
        <f>CD983&amp;"-"&amp;CF983</f>
        <v>46388-46568</v>
      </c>
      <c r="CD984" s="3428"/>
      <c r="CE984" s="2871"/>
      <c r="CF984" s="3428"/>
      <c r="CG984" s="2871"/>
      <c r="CH984" s="3423"/>
      <c r="CI984" s="3423"/>
      <c r="CJ984" s="3423"/>
      <c r="CK984" s="3427" t="str">
        <f>CL983&amp;"-"&amp;CN983</f>
        <v>46569-46752</v>
      </c>
      <c r="CL984" s="3428"/>
      <c r="CM984" s="2871"/>
      <c r="CN984" s="3428"/>
      <c r="CO984" s="2871"/>
      <c r="CP984" s="3423"/>
      <c r="CQ984" s="3423"/>
      <c r="CR984" s="3423"/>
      <c r="CS984" s="3427" t="str">
        <f>CT983&amp;"-"&amp;CV983</f>
        <v>46753-46934</v>
      </c>
      <c r="CT984" s="3428"/>
      <c r="CU984" s="2871"/>
      <c r="CV984" s="3428"/>
      <c r="CW984" s="2871"/>
      <c r="CX984" s="3423"/>
      <c r="CY984" s="3423"/>
      <c r="CZ984" s="3423"/>
      <c r="DA984" s="3427" t="str">
        <f>DB983&amp;"-"&amp;DD983</f>
        <v>46935-47118</v>
      </c>
      <c r="DB984" s="3428"/>
      <c r="DC984" s="2871"/>
      <c r="DD984" s="3428"/>
      <c r="DE984" s="2871"/>
      <c r="DF984" s="3423"/>
      <c r="DG984" s="3924"/>
      <c r="DH984" s="3656"/>
      <c r="DI984" s="3908"/>
      <c r="DJ984" s="3908" t="str">
        <f>IF(T984="","",T984)</f>
        <v/>
      </c>
      <c r="DK984" s="3908"/>
      <c r="DL984" s="3908"/>
    </row>
    <row s="28498" customFormat="1" customHeight="1" ht="15">
      <c r="A985" s="3896"/>
      <c r="B985" s="3896"/>
      <c r="C985" s="3896"/>
      <c r="D985" s="3896"/>
      <c r="E985" s="3897" t="s">
        <v>89</v>
      </c>
      <c r="F985" s="3897"/>
      <c r="G985" s="3897"/>
      <c r="H985" s="3897"/>
      <c r="I985" s="3916"/>
      <c r="J985" s="3910"/>
      <c r="K985" s="3896"/>
      <c r="L985" s="3899"/>
      <c r="M985" s="3647"/>
      <c r="N985" s="3647"/>
      <c r="O985" s="3911"/>
      <c r="P985" s="3912"/>
      <c r="Q985" s="3912"/>
      <c r="R985" s="3913"/>
      <c r="S985" s="28499"/>
      <c r="T985" s="28500" t="s">
        <v>733</v>
      </c>
      <c r="U985" s="28501"/>
      <c r="V985" s="28502"/>
      <c r="W985" s="28503"/>
      <c r="X985" s="28504"/>
      <c r="Y985" s="28505"/>
      <c r="Z985" s="28506"/>
      <c r="AA985" s="28507"/>
      <c r="AB985" s="28508"/>
      <c r="AC985" s="28509"/>
      <c r="AD985" s="28510"/>
      <c r="AE985" s="28511"/>
      <c r="AF985" s="28512"/>
      <c r="AG985" s="28513"/>
      <c r="AH985" s="28514"/>
      <c r="AI985" s="28515"/>
      <c r="AJ985" s="28516"/>
      <c r="AK985" s="28517"/>
      <c r="AL985" s="28518"/>
      <c r="AM985" s="28519"/>
      <c r="AN985" s="28520"/>
      <c r="AO985" s="28521"/>
      <c r="AP985" s="28522"/>
      <c r="AQ985" s="28523"/>
      <c r="AR985" s="28524"/>
      <c r="AS985" s="28525"/>
      <c r="AT985" s="28526"/>
      <c r="AU985" s="28527"/>
      <c r="AV985" s="28528"/>
      <c r="AW985" s="28529"/>
      <c r="AX985" s="28530"/>
      <c r="AY985" s="28531"/>
      <c r="AZ985" s="28532"/>
      <c r="BA985" s="28533"/>
      <c r="BB985" s="28534"/>
      <c r="BC985" s="28535"/>
      <c r="BD985" s="28536"/>
      <c r="BE985" s="28537"/>
      <c r="BF985" s="28538"/>
      <c r="BG985" s="28539"/>
      <c r="BH985" s="28540"/>
      <c r="BI985" s="28541"/>
      <c r="BJ985" s="28542"/>
      <c r="BK985" s="28543"/>
      <c r="BL985" s="28544"/>
      <c r="BM985" s="28545"/>
      <c r="BN985" s="28546"/>
      <c r="BO985" s="28547"/>
      <c r="BP985" s="28548"/>
      <c r="BQ985" s="28549"/>
      <c r="BR985" s="28550"/>
      <c r="BS985" s="28551"/>
      <c r="BT985" s="28552"/>
      <c r="BU985" s="28553"/>
      <c r="BV985" s="28554"/>
      <c r="BW985" s="28555"/>
      <c r="BX985" s="28556"/>
      <c r="BY985" s="28557"/>
      <c r="BZ985" s="28558"/>
      <c r="CA985" s="28559"/>
      <c r="CB985" s="28560"/>
      <c r="CC985" s="28561"/>
      <c r="CD985" s="28562"/>
      <c r="CE985" s="28563"/>
      <c r="CF985" s="28564"/>
      <c r="CG985" s="28565"/>
      <c r="CH985" s="28566"/>
      <c r="CI985" s="28567"/>
      <c r="CJ985" s="28568"/>
      <c r="CK985" s="28569"/>
      <c r="CL985" s="28570"/>
      <c r="CM985" s="28571"/>
      <c r="CN985" s="28572"/>
      <c r="CO985" s="28573"/>
      <c r="CP985" s="28574"/>
      <c r="CQ985" s="28575"/>
      <c r="CR985" s="28576"/>
      <c r="CS985" s="28577"/>
      <c r="CT985" s="28578"/>
      <c r="CU985" s="28579"/>
      <c r="CV985" s="28580"/>
      <c r="CW985" s="28581"/>
      <c r="CX985" s="28582"/>
      <c r="CY985" s="28583"/>
      <c r="CZ985" s="28584"/>
      <c r="DA985" s="28585"/>
      <c r="DB985" s="28586"/>
      <c r="DC985" s="28587"/>
      <c r="DD985" s="28588"/>
      <c r="DE985" s="28589"/>
      <c r="DF985" s="28590"/>
      <c r="DG985" s="4018"/>
      <c r="DH985" s="3656"/>
      <c r="DI985" s="3908"/>
      <c r="DJ985" s="3908" t="str">
        <f>IF(T985="","",T985)</f>
        <v>Добавить вид теплоносителя (параметры теплоносителя)</v>
      </c>
      <c r="DK985" s="3908"/>
      <c r="DL985" s="3908"/>
    </row>
    <row s="28591" customFormat="1" customHeight="1" ht="15">
      <c r="A986" s="3896"/>
      <c r="B986" s="3896"/>
      <c r="C986" s="3896"/>
      <c r="D986" s="3896"/>
      <c r="E986" s="3897" t="s">
        <v>89</v>
      </c>
      <c r="F986" s="3897"/>
      <c r="G986" s="3897"/>
      <c r="H986" s="3897"/>
      <c r="I986" s="3910"/>
      <c r="J986" s="3896"/>
      <c r="K986" s="3896"/>
      <c r="L986" s="3899"/>
      <c r="M986" s="3647"/>
      <c r="N986" s="3911"/>
      <c r="O986" s="3911"/>
      <c r="P986" s="3912"/>
      <c r="Q986" s="3912"/>
      <c r="R986" s="3913"/>
      <c r="S986" s="28592"/>
      <c r="T986" s="28593" t="s">
        <v>734</v>
      </c>
      <c r="U986" s="28594"/>
      <c r="V986" s="28595"/>
      <c r="W986" s="28596"/>
      <c r="X986" s="28597"/>
      <c r="Y986" s="28598"/>
      <c r="Z986" s="28599"/>
      <c r="AA986" s="28600"/>
      <c r="AB986" s="28601"/>
      <c r="AC986" s="28602"/>
      <c r="AD986" s="28603"/>
      <c r="AE986" s="28604"/>
      <c r="AF986" s="28605"/>
      <c r="AG986" s="28606"/>
      <c r="AH986" s="28607"/>
      <c r="AI986" s="28608"/>
      <c r="AJ986" s="28609"/>
      <c r="AK986" s="28610"/>
      <c r="AL986" s="28611"/>
      <c r="AM986" s="28612"/>
      <c r="AN986" s="28613"/>
      <c r="AO986" s="28614"/>
      <c r="AP986" s="28615"/>
      <c r="AQ986" s="28616"/>
      <c r="AR986" s="28617"/>
      <c r="AS986" s="28618"/>
      <c r="AT986" s="28619"/>
      <c r="AU986" s="28620"/>
      <c r="AV986" s="28621"/>
      <c r="AW986" s="28622"/>
      <c r="AX986" s="28623"/>
      <c r="AY986" s="28624"/>
      <c r="AZ986" s="28625"/>
      <c r="BA986" s="28626"/>
      <c r="BB986" s="28627"/>
      <c r="BC986" s="28628"/>
      <c r="BD986" s="28629"/>
      <c r="BE986" s="28630"/>
      <c r="BF986" s="28631"/>
      <c r="BG986" s="28632"/>
      <c r="BH986" s="28633"/>
      <c r="BI986" s="28634"/>
      <c r="BJ986" s="28635"/>
      <c r="BK986" s="28636"/>
      <c r="BL986" s="28637"/>
      <c r="BM986" s="28638"/>
      <c r="BN986" s="28639"/>
      <c r="BO986" s="28640"/>
      <c r="BP986" s="28641"/>
      <c r="BQ986" s="28642"/>
      <c r="BR986" s="28643"/>
      <c r="BS986" s="28644"/>
      <c r="BT986" s="28645"/>
      <c r="BU986" s="28646"/>
      <c r="BV986" s="28647"/>
      <c r="BW986" s="28648"/>
      <c r="BX986" s="28649"/>
      <c r="BY986" s="28650"/>
      <c r="BZ986" s="28651"/>
      <c r="CA986" s="28652"/>
      <c r="CB986" s="28653"/>
      <c r="CC986" s="28654"/>
      <c r="CD986" s="28655"/>
      <c r="CE986" s="28656"/>
      <c r="CF986" s="28657"/>
      <c r="CG986" s="28658"/>
      <c r="CH986" s="28659"/>
      <c r="CI986" s="28660"/>
      <c r="CJ986" s="28661"/>
      <c r="CK986" s="28662"/>
      <c r="CL986" s="28663"/>
      <c r="CM986" s="28664"/>
      <c r="CN986" s="28665"/>
      <c r="CO986" s="28666"/>
      <c r="CP986" s="28667"/>
      <c r="CQ986" s="28668"/>
      <c r="CR986" s="28669"/>
      <c r="CS986" s="28670"/>
      <c r="CT986" s="28671"/>
      <c r="CU986" s="28672"/>
      <c r="CV986" s="28673"/>
      <c r="CW986" s="28674"/>
      <c r="CX986" s="28675"/>
      <c r="CY986" s="28676"/>
      <c r="CZ986" s="28677"/>
      <c r="DA986" s="28678"/>
      <c r="DB986" s="28679"/>
      <c r="DC986" s="28680"/>
      <c r="DD986" s="28681"/>
      <c r="DE986" s="28682"/>
      <c r="DF986" s="28683"/>
      <c r="DG986" s="28684"/>
      <c r="DH986" s="3656"/>
      <c r="DI986" s="3908"/>
      <c r="DJ986" s="3908" t="str">
        <f>IF(T986="","",T986)</f>
        <v>Добавить группу потребителей</v>
      </c>
      <c r="DK986" s="3908"/>
      <c r="DL986" s="3908"/>
    </row>
    <row s="28685" customFormat="1" customHeight="1" ht="14.25">
      <c r="A987" s="3896"/>
      <c r="B987" s="3896"/>
      <c r="C987" s="3896"/>
      <c r="D987" s="3896"/>
      <c r="E987" s="3897" t="s">
        <v>89</v>
      </c>
      <c r="F987" s="3897"/>
      <c r="G987" s="3897"/>
      <c r="H987" s="3898"/>
      <c r="I987" s="3896"/>
      <c r="J987" s="3896"/>
      <c r="K987" s="3896"/>
      <c r="L987" s="3899"/>
      <c r="M987" s="3900"/>
      <c r="N987" s="3900"/>
      <c r="O987" s="3647"/>
      <c r="P987" s="4114"/>
      <c r="Q987" s="4115"/>
      <c r="R987" s="4116"/>
      <c r="S987" s="28686"/>
      <c r="T987" s="28687" t="s">
        <v>735</v>
      </c>
      <c r="U987" s="28688"/>
      <c r="V987" s="28689"/>
      <c r="W987" s="28690"/>
      <c r="X987" s="28691"/>
      <c r="Y987" s="28692"/>
      <c r="Z987" s="28693"/>
      <c r="AA987" s="28694"/>
      <c r="AB987" s="28695"/>
      <c r="AC987" s="28696"/>
      <c r="AD987" s="28697"/>
      <c r="AE987" s="28698"/>
      <c r="AF987" s="28699"/>
      <c r="AG987" s="28700"/>
      <c r="AH987" s="28701"/>
      <c r="AI987" s="28702"/>
      <c r="AJ987" s="28703"/>
      <c r="AK987" s="28704"/>
      <c r="AL987" s="28705"/>
      <c r="AM987" s="28706"/>
      <c r="AN987" s="28707"/>
      <c r="AO987" s="28708"/>
      <c r="AP987" s="28709"/>
      <c r="AQ987" s="28710"/>
      <c r="AR987" s="28711"/>
      <c r="AS987" s="28712"/>
      <c r="AT987" s="28713"/>
      <c r="AU987" s="28714"/>
      <c r="AV987" s="28715"/>
      <c r="AW987" s="28716"/>
      <c r="AX987" s="28717"/>
      <c r="AY987" s="28718"/>
      <c r="AZ987" s="28719"/>
      <c r="BA987" s="28720"/>
      <c r="BB987" s="28721"/>
      <c r="BC987" s="28722"/>
      <c r="BD987" s="28723"/>
      <c r="BE987" s="28724"/>
      <c r="BF987" s="28725"/>
      <c r="BG987" s="28726"/>
      <c r="BH987" s="28727"/>
      <c r="BI987" s="28728"/>
      <c r="BJ987" s="28729"/>
      <c r="BK987" s="28730"/>
      <c r="BL987" s="28731"/>
      <c r="BM987" s="28732"/>
      <c r="BN987" s="28733"/>
      <c r="BO987" s="28734"/>
      <c r="BP987" s="28735"/>
      <c r="BQ987" s="28736"/>
      <c r="BR987" s="28737"/>
      <c r="BS987" s="28738"/>
      <c r="BT987" s="28739"/>
      <c r="BU987" s="28740"/>
      <c r="BV987" s="28741"/>
      <c r="BW987" s="28742"/>
      <c r="BX987" s="28743"/>
      <c r="BY987" s="28744"/>
      <c r="BZ987" s="28745"/>
      <c r="CA987" s="28746"/>
      <c r="CB987" s="28747"/>
      <c r="CC987" s="28748"/>
      <c r="CD987" s="28749"/>
      <c r="CE987" s="28750"/>
      <c r="CF987" s="28751"/>
      <c r="CG987" s="28752"/>
      <c r="CH987" s="28753"/>
      <c r="CI987" s="28754"/>
      <c r="CJ987" s="28755"/>
      <c r="CK987" s="28756"/>
      <c r="CL987" s="28757"/>
      <c r="CM987" s="28758"/>
      <c r="CN987" s="28759"/>
      <c r="CO987" s="28760"/>
      <c r="CP987" s="28761"/>
      <c r="CQ987" s="28762"/>
      <c r="CR987" s="28763"/>
      <c r="CS987" s="28764"/>
      <c r="CT987" s="28765"/>
      <c r="CU987" s="28766"/>
      <c r="CV987" s="28767"/>
      <c r="CW987" s="28768"/>
      <c r="CX987" s="28769"/>
      <c r="CY987" s="28770"/>
      <c r="CZ987" s="28771"/>
      <c r="DA987" s="28772"/>
      <c r="DB987" s="28773"/>
      <c r="DC987" s="28774"/>
      <c r="DD987" s="28775"/>
      <c r="DE987" s="28776"/>
      <c r="DF987" s="28777"/>
      <c r="DG987" s="28778"/>
      <c r="DH987" s="3656"/>
      <c r="DI987" s="3908"/>
      <c r="DJ987" s="3908" t="str">
        <f>IF(T987="","",T987)</f>
        <v>Добавить схему подключения</v>
      </c>
      <c r="DK987" s="3908"/>
      <c r="DL987" s="3908"/>
    </row>
    <row s="28779" customFormat="1" customHeight="1" ht="0.75">
      <c r="A988" s="4502"/>
      <c r="B988" s="4502"/>
      <c r="C988" s="4502"/>
      <c r="D988" s="4502"/>
      <c r="E988" s="3897" t="s">
        <v>89</v>
      </c>
      <c r="F988" s="3897"/>
      <c r="G988" s="3898"/>
      <c r="H988" s="4502"/>
      <c r="I988" s="4502"/>
      <c r="J988" s="4502"/>
      <c r="K988" s="4502"/>
      <c r="L988" s="4503"/>
      <c r="M988" s="4504"/>
      <c r="N988" s="4504"/>
      <c r="O988" s="3656"/>
      <c r="P988" s="4505"/>
      <c r="Q988" s="4506"/>
      <c r="R988" s="4505"/>
      <c r="S988" s="4507"/>
      <c r="T988" s="4508" t="s">
        <v>250</v>
      </c>
      <c r="U988" s="3645"/>
      <c r="V988" s="3645"/>
      <c r="W988" s="3645"/>
      <c r="X988" s="3645"/>
      <c r="Y988" s="3645"/>
      <c r="Z988" s="3645"/>
      <c r="AA988" s="3645"/>
      <c r="AB988" s="3645"/>
      <c r="AC988" s="3645"/>
      <c r="AD988" s="3645"/>
      <c r="AE988" s="3645"/>
      <c r="AF988" s="3645"/>
      <c r="AG988" s="3645"/>
      <c r="AH988" s="3645"/>
      <c r="AI988" s="3645"/>
      <c r="AJ988" s="3645"/>
      <c r="AK988" s="3645"/>
      <c r="AL988" s="3645"/>
      <c r="AM988" s="3645"/>
      <c r="AN988" s="3645"/>
      <c r="AO988" s="3645"/>
      <c r="AP988" s="3645"/>
      <c r="AQ988" s="3645"/>
      <c r="AR988" s="3645"/>
      <c r="AS988" s="3645"/>
      <c r="AT988" s="3645"/>
      <c r="AU988" s="3645"/>
      <c r="AV988" s="3645"/>
      <c r="AW988" s="3645"/>
      <c r="AX988" s="3645"/>
      <c r="AY988" s="3645"/>
      <c r="AZ988" s="3645"/>
      <c r="BA988" s="3645"/>
      <c r="BB988" s="3645"/>
      <c r="BC988" s="3645"/>
      <c r="BD988" s="3645"/>
      <c r="BE988" s="3645"/>
      <c r="BF988" s="3645"/>
      <c r="BG988" s="3645"/>
      <c r="BH988" s="3645"/>
      <c r="BI988" s="3645"/>
      <c r="BJ988" s="3645"/>
      <c r="BK988" s="3645"/>
      <c r="BL988" s="3645"/>
      <c r="BM988" s="3645"/>
      <c r="BN988" s="3645"/>
      <c r="BO988" s="3645"/>
      <c r="BP988" s="3645"/>
      <c r="BQ988" s="3645"/>
      <c r="BR988" s="3645"/>
      <c r="BS988" s="3645"/>
      <c r="BT988" s="3645"/>
      <c r="BU988" s="3645"/>
      <c r="BV988" s="3645"/>
      <c r="BW988" s="3645"/>
      <c r="BX988" s="3645"/>
      <c r="BY988" s="3645"/>
      <c r="BZ988" s="3645"/>
      <c r="CA988" s="3645"/>
      <c r="CB988" s="3645"/>
      <c r="CC988" s="3645"/>
      <c r="CD988" s="3645"/>
      <c r="CE988" s="3645"/>
      <c r="CF988" s="3645"/>
      <c r="CG988" s="3645"/>
      <c r="CH988" s="3645"/>
      <c r="CI988" s="3645"/>
      <c r="CJ988" s="3645"/>
      <c r="CK988" s="3645"/>
      <c r="CL988" s="3645"/>
      <c r="CM988" s="3645"/>
      <c r="CN988" s="3645"/>
      <c r="CO988" s="3645"/>
      <c r="CP988" s="3645"/>
      <c r="CQ988" s="3645"/>
      <c r="CR988" s="3645"/>
      <c r="CS988" s="3645"/>
      <c r="CT988" s="3645"/>
      <c r="CU988" s="3645"/>
      <c r="CV988" s="3645"/>
      <c r="CW988" s="3645"/>
      <c r="CX988" s="3645"/>
      <c r="CY988" s="3645"/>
      <c r="CZ988" s="3645"/>
      <c r="DA988" s="3645"/>
      <c r="DB988" s="3645"/>
      <c r="DC988" s="3645"/>
      <c r="DD988" s="3645"/>
      <c r="DE988" s="3645"/>
      <c r="DF988" s="3645"/>
      <c r="DG988" s="3645"/>
      <c r="DH988" s="3656"/>
      <c r="DI988" s="3908"/>
      <c r="DJ988" s="3908" t="str">
        <f>IF(T988="","",T988)</f>
        <v>Добавить источник для дифференциации</v>
      </c>
      <c r="DK988" s="3908"/>
      <c r="DL988" s="3908"/>
    </row>
    <row s="28780" customFormat="1" customHeight="1" ht="0.75">
      <c r="A989" s="4502"/>
      <c r="B989" s="4502"/>
      <c r="C989" s="4502"/>
      <c r="D989" s="4502"/>
      <c r="E989" s="3897" t="s">
        <v>89</v>
      </c>
      <c r="F989" s="3898"/>
      <c r="G989" s="4502"/>
      <c r="H989" s="4502"/>
      <c r="I989" s="4502"/>
      <c r="J989" s="4502"/>
      <c r="K989" s="4502"/>
      <c r="L989" s="4503"/>
      <c r="M989" s="4510"/>
      <c r="N989" s="4510"/>
      <c r="O989" s="3656"/>
      <c r="P989" s="4505"/>
      <c r="Q989" s="4506"/>
      <c r="R989" s="4505"/>
      <c r="S989" s="4511"/>
      <c r="T989" s="4512" t="s">
        <v>251</v>
      </c>
      <c r="U989" s="3646"/>
      <c r="V989" s="3646"/>
      <c r="W989" s="3646"/>
      <c r="X989" s="3646"/>
      <c r="Y989" s="3646"/>
      <c r="Z989" s="3646"/>
      <c r="AA989" s="3646"/>
      <c r="AB989" s="3646"/>
      <c r="AC989" s="3646"/>
      <c r="AD989" s="3646"/>
      <c r="AE989" s="3646"/>
      <c r="AF989" s="3646"/>
      <c r="AG989" s="3646"/>
      <c r="AH989" s="3646"/>
      <c r="AI989" s="3646"/>
      <c r="AJ989" s="3646"/>
      <c r="AK989" s="3646"/>
      <c r="AL989" s="3646"/>
      <c r="AM989" s="3646"/>
      <c r="AN989" s="3646"/>
      <c r="AO989" s="3646"/>
      <c r="AP989" s="3646"/>
      <c r="AQ989" s="3646"/>
      <c r="AR989" s="3646"/>
      <c r="AS989" s="3646"/>
      <c r="AT989" s="3646"/>
      <c r="AU989" s="3646"/>
      <c r="AV989" s="3646"/>
      <c r="AW989" s="3646"/>
      <c r="AX989" s="3646"/>
      <c r="AY989" s="3646"/>
      <c r="AZ989" s="3646"/>
      <c r="BA989" s="3646"/>
      <c r="BB989" s="3646"/>
      <c r="BC989" s="3646"/>
      <c r="BD989" s="3646"/>
      <c r="BE989" s="3646"/>
      <c r="BF989" s="3646"/>
      <c r="BG989" s="3646"/>
      <c r="BH989" s="3646"/>
      <c r="BI989" s="3646"/>
      <c r="BJ989" s="3646"/>
      <c r="BK989" s="3646"/>
      <c r="BL989" s="3646"/>
      <c r="BM989" s="3646"/>
      <c r="BN989" s="3646"/>
      <c r="BO989" s="3646"/>
      <c r="BP989" s="3646"/>
      <c r="BQ989" s="3646"/>
      <c r="BR989" s="3646"/>
      <c r="BS989" s="3646"/>
      <c r="BT989" s="3646"/>
      <c r="BU989" s="3646"/>
      <c r="BV989" s="3646"/>
      <c r="BW989" s="3646"/>
      <c r="BX989" s="3646"/>
      <c r="BY989" s="3646"/>
      <c r="BZ989" s="3646"/>
      <c r="CA989" s="3646"/>
      <c r="CB989" s="3646"/>
      <c r="CC989" s="3646"/>
      <c r="CD989" s="3646"/>
      <c r="CE989" s="3646"/>
      <c r="CF989" s="3646"/>
      <c r="CG989" s="3646"/>
      <c r="CH989" s="3646"/>
      <c r="CI989" s="3646"/>
      <c r="CJ989" s="3646"/>
      <c r="CK989" s="3646"/>
      <c r="CL989" s="3646"/>
      <c r="CM989" s="3646"/>
      <c r="CN989" s="3646"/>
      <c r="CO989" s="3646"/>
      <c r="CP989" s="3646"/>
      <c r="CQ989" s="3646"/>
      <c r="CR989" s="3646"/>
      <c r="CS989" s="3646"/>
      <c r="CT989" s="3646"/>
      <c r="CU989" s="3646"/>
      <c r="CV989" s="3646"/>
      <c r="CW989" s="3646"/>
      <c r="CX989" s="3646"/>
      <c r="CY989" s="3646"/>
      <c r="CZ989" s="3646"/>
      <c r="DA989" s="3646"/>
      <c r="DB989" s="3646"/>
      <c r="DC989" s="3646"/>
      <c r="DD989" s="3646"/>
      <c r="DE989" s="3646"/>
      <c r="DF989" s="3646"/>
      <c r="DG989" s="3646"/>
      <c r="DH989" s="3656"/>
      <c r="DI989" s="3908"/>
      <c r="DJ989" s="3908" t="str">
        <f>IF(T989="","",T989)</f>
        <v>Добавить централизованную систему для дифференциации</v>
      </c>
      <c r="DK989" s="3908"/>
      <c r="DL989" s="3908"/>
    </row>
    <row s="28781" customFormat="1" customHeight="1" ht="21">
      <c r="A990" s="3896"/>
      <c r="B990" s="3896" t="s">
        <v>491</v>
      </c>
      <c r="C990" s="3896"/>
      <c r="D990" s="3896"/>
      <c r="E990" s="3897"/>
      <c r="F990" s="3898" t="s">
        <v>102</v>
      </c>
      <c r="G990" s="3896"/>
      <c r="H990" s="3896"/>
      <c r="I990" s="3896"/>
      <c r="J990" s="3896"/>
      <c r="K990" s="3896"/>
      <c r="L990" s="3899"/>
      <c r="M990" s="3900"/>
      <c r="N990" s="3900"/>
      <c r="O990" s="3900"/>
      <c r="P990" s="4211"/>
      <c r="Q990" s="3902"/>
      <c r="R990" s="3903"/>
      <c r="S990" s="3904" t="str">
        <f>INDEX(PT_DIFFERENTIATION_NUM_TER,MATCH(B990,PT_DIFFERENTIATION_TER_ID,0))</f>
        <v>4.2</v>
      </c>
      <c r="T990" s="4212" t="s">
        <v>719</v>
      </c>
      <c r="U990" s="3906"/>
      <c r="V990" s="3414"/>
      <c r="W990" s="3415"/>
      <c r="X990" s="3415"/>
      <c r="Y990" s="3415"/>
      <c r="Z990" s="3415"/>
      <c r="AA990" s="3415"/>
      <c r="AB990" s="3415"/>
      <c r="AC990" s="3416"/>
      <c r="AD990" s="3414" t="str">
        <f>INDEX(PT_DIFFERENTIATION_TER,MATCH(B990,PT_DIFFERENTIATION_TER_ID,0))</f>
        <v>Территория 18</v>
      </c>
      <c r="AE990" s="3415"/>
      <c r="AF990" s="3415"/>
      <c r="AG990" s="3415"/>
      <c r="AH990" s="3415"/>
      <c r="AI990" s="3415"/>
      <c r="AJ990" s="3415"/>
      <c r="AK990" s="3415"/>
      <c r="AL990" s="3414"/>
      <c r="AM990" s="3415"/>
      <c r="AN990" s="3415"/>
      <c r="AO990" s="3415"/>
      <c r="AP990" s="3415"/>
      <c r="AQ990" s="3415"/>
      <c r="AR990" s="3415"/>
      <c r="AS990" s="3416"/>
      <c r="AT990" s="3414"/>
      <c r="AU990" s="3415"/>
      <c r="AV990" s="3415"/>
      <c r="AW990" s="3415"/>
      <c r="AX990" s="3415"/>
      <c r="AY990" s="3415"/>
      <c r="AZ990" s="3415"/>
      <c r="BA990" s="3416"/>
      <c r="BB990" s="3414"/>
      <c r="BC990" s="3415"/>
      <c r="BD990" s="3415"/>
      <c r="BE990" s="3415"/>
      <c r="BF990" s="3415"/>
      <c r="BG990" s="3415"/>
      <c r="BH990" s="3415"/>
      <c r="BI990" s="3416"/>
      <c r="BJ990" s="3414"/>
      <c r="BK990" s="3415"/>
      <c r="BL990" s="3415"/>
      <c r="BM990" s="3415"/>
      <c r="BN990" s="3415"/>
      <c r="BO990" s="3415"/>
      <c r="BP990" s="3415"/>
      <c r="BQ990" s="3416"/>
      <c r="BR990" s="3414"/>
      <c r="BS990" s="3415"/>
      <c r="BT990" s="3415"/>
      <c r="BU990" s="3415"/>
      <c r="BV990" s="3415"/>
      <c r="BW990" s="3415"/>
      <c r="BX990" s="3415"/>
      <c r="BY990" s="3416"/>
      <c r="BZ990" s="3414"/>
      <c r="CA990" s="3415"/>
      <c r="CB990" s="3415"/>
      <c r="CC990" s="3415"/>
      <c r="CD990" s="3415"/>
      <c r="CE990" s="3415"/>
      <c r="CF990" s="3415"/>
      <c r="CG990" s="3416"/>
      <c r="CH990" s="3414"/>
      <c r="CI990" s="3415"/>
      <c r="CJ990" s="3415"/>
      <c r="CK990" s="3415"/>
      <c r="CL990" s="3415"/>
      <c r="CM990" s="3415"/>
      <c r="CN990" s="3415"/>
      <c r="CO990" s="3416"/>
      <c r="CP990" s="3414"/>
      <c r="CQ990" s="3415"/>
      <c r="CR990" s="3415"/>
      <c r="CS990" s="3415"/>
      <c r="CT990" s="3415"/>
      <c r="CU990" s="3415"/>
      <c r="CV990" s="3415"/>
      <c r="CW990" s="3416"/>
      <c r="CX990" s="3414"/>
      <c r="CY990" s="3415"/>
      <c r="CZ990" s="3415"/>
      <c r="DA990" s="3415"/>
      <c r="DB990" s="3415"/>
      <c r="DC990" s="3415"/>
      <c r="DD990" s="3415"/>
      <c r="DE990" s="3416"/>
      <c r="DF990" s="3416"/>
      <c r="DG990" s="3907" t="s">
        <v>720</v>
      </c>
      <c r="DH990" s="3656"/>
      <c r="DI990" s="3908"/>
      <c r="DJ990" s="3908" t="str">
        <f>IF(T990="","",T990)</f>
        <v>Территория действия тарифа</v>
      </c>
      <c r="DK990" s="3908"/>
      <c r="DL990" s="3908"/>
    </row>
    <row s="28782" customFormat="1" customHeight="1" ht="23.25">
      <c r="A991" s="3896"/>
      <c r="B991" s="3896"/>
      <c r="C991" s="3896" t="s">
        <v>492</v>
      </c>
      <c r="D991" s="3896"/>
      <c r="E991" s="3897"/>
      <c r="F991" s="3897">
        <v>1</v>
      </c>
      <c r="G991" s="3898">
        <v>1</v>
      </c>
      <c r="H991" s="3896"/>
      <c r="I991" s="3896"/>
      <c r="J991" s="3896"/>
      <c r="K991" s="3896"/>
      <c r="L991" s="3899"/>
      <c r="M991" s="3900"/>
      <c r="N991" s="3900"/>
      <c r="O991" s="3900"/>
      <c r="P991" s="3901"/>
      <c r="Q991" s="3902"/>
      <c r="R991" s="3903"/>
      <c r="S991" s="3904" t="str">
        <f>INDEX(PT_DIFFERENTIATION_NUM_CS,MATCH(C991,PT_DIFFERENTIATION_CS_ID,0))</f>
        <v>4.2.1</v>
      </c>
      <c r="T991" s="4214" t="s">
        <v>721</v>
      </c>
      <c r="U991" s="3906"/>
      <c r="V991" s="3414"/>
      <c r="W991" s="3415"/>
      <c r="X991" s="3415"/>
      <c r="Y991" s="3415"/>
      <c r="Z991" s="3415"/>
      <c r="AA991" s="3415"/>
      <c r="AB991" s="3415"/>
      <c r="AC991" s="3416"/>
      <c r="AD991" s="3414" t="str">
        <f>INDEX(PT_DIFFERENTIATION_CS,MATCH(C991,PT_DIFFERENTIATION_CS_ID,0))</f>
        <v>без дифференциации</v>
      </c>
      <c r="AE991" s="3415"/>
      <c r="AF991" s="3415"/>
      <c r="AG991" s="3415"/>
      <c r="AH991" s="3415"/>
      <c r="AI991" s="3415"/>
      <c r="AJ991" s="3415"/>
      <c r="AK991" s="3415"/>
      <c r="AL991" s="3414"/>
      <c r="AM991" s="3415"/>
      <c r="AN991" s="3415"/>
      <c r="AO991" s="3415"/>
      <c r="AP991" s="3415"/>
      <c r="AQ991" s="3415"/>
      <c r="AR991" s="3415"/>
      <c r="AS991" s="3416"/>
      <c r="AT991" s="3414"/>
      <c r="AU991" s="3415"/>
      <c r="AV991" s="3415"/>
      <c r="AW991" s="3415"/>
      <c r="AX991" s="3415"/>
      <c r="AY991" s="3415"/>
      <c r="AZ991" s="3415"/>
      <c r="BA991" s="3416"/>
      <c r="BB991" s="3414"/>
      <c r="BC991" s="3415"/>
      <c r="BD991" s="3415"/>
      <c r="BE991" s="3415"/>
      <c r="BF991" s="3415"/>
      <c r="BG991" s="3415"/>
      <c r="BH991" s="3415"/>
      <c r="BI991" s="3416"/>
      <c r="BJ991" s="3414"/>
      <c r="BK991" s="3415"/>
      <c r="BL991" s="3415"/>
      <c r="BM991" s="3415"/>
      <c r="BN991" s="3415"/>
      <c r="BO991" s="3415"/>
      <c r="BP991" s="3415"/>
      <c r="BQ991" s="3416"/>
      <c r="BR991" s="3414"/>
      <c r="BS991" s="3415"/>
      <c r="BT991" s="3415"/>
      <c r="BU991" s="3415"/>
      <c r="BV991" s="3415"/>
      <c r="BW991" s="3415"/>
      <c r="BX991" s="3415"/>
      <c r="BY991" s="3416"/>
      <c r="BZ991" s="3414"/>
      <c r="CA991" s="3415"/>
      <c r="CB991" s="3415"/>
      <c r="CC991" s="3415"/>
      <c r="CD991" s="3415"/>
      <c r="CE991" s="3415"/>
      <c r="CF991" s="3415"/>
      <c r="CG991" s="3416"/>
      <c r="CH991" s="3414"/>
      <c r="CI991" s="3415"/>
      <c r="CJ991" s="3415"/>
      <c r="CK991" s="3415"/>
      <c r="CL991" s="3415"/>
      <c r="CM991" s="3415"/>
      <c r="CN991" s="3415"/>
      <c r="CO991" s="3416"/>
      <c r="CP991" s="3414"/>
      <c r="CQ991" s="3415"/>
      <c r="CR991" s="3415"/>
      <c r="CS991" s="3415"/>
      <c r="CT991" s="3415"/>
      <c r="CU991" s="3415"/>
      <c r="CV991" s="3415"/>
      <c r="CW991" s="3416"/>
      <c r="CX991" s="3414"/>
      <c r="CY991" s="3415"/>
      <c r="CZ991" s="3415"/>
      <c r="DA991" s="3415"/>
      <c r="DB991" s="3415"/>
      <c r="DC991" s="3415"/>
      <c r="DD991" s="3415"/>
      <c r="DE991" s="3416"/>
      <c r="DF991" s="3416"/>
      <c r="DG991" s="3907" t="s">
        <v>722</v>
      </c>
      <c r="DH991" s="3656"/>
      <c r="DI991" s="3908"/>
      <c r="DJ991" s="3908" t="str">
        <f>IF(T991="","",T991)</f>
        <v>Наименование системы теплоснабжения </v>
      </c>
      <c r="DK991" s="3908"/>
      <c r="DL991" s="3908"/>
    </row>
    <row s="28783" customFormat="1" customHeight="1" ht="21">
      <c r="A992" s="3896"/>
      <c r="B992" s="3896"/>
      <c r="C992" s="3896"/>
      <c r="D992" s="3896" t="s">
        <v>493</v>
      </c>
      <c r="E992" s="3897"/>
      <c r="F992" s="3897">
        <v>1</v>
      </c>
      <c r="G992" s="3897"/>
      <c r="H992" s="3898">
        <v>1</v>
      </c>
      <c r="I992" s="3896"/>
      <c r="J992" s="3896"/>
      <c r="K992" s="3896"/>
      <c r="L992" s="3899"/>
      <c r="M992" s="3900"/>
      <c r="N992" s="3900"/>
      <c r="O992" s="3900"/>
      <c r="P992" s="3901"/>
      <c r="Q992" s="3902"/>
      <c r="R992" s="3903"/>
      <c r="S992" s="3904" t="str">
        <f>INDEX(PT_DIFFERENTIATION_NUM_IST_TE,MATCH(D992,PT_DIFFERENTIATION_IST_TE_ID,0))</f>
        <v>4.2.1.1</v>
      </c>
      <c r="T992" s="3905" t="s">
        <v>723</v>
      </c>
      <c r="U992" s="3906"/>
      <c r="V992" s="3414"/>
      <c r="W992" s="3415"/>
      <c r="X992" s="3415"/>
      <c r="Y992" s="3415"/>
      <c r="Z992" s="3415"/>
      <c r="AA992" s="3415"/>
      <c r="AB992" s="3415"/>
      <c r="AC992" s="3416"/>
      <c r="AD992" s="3414" t="str">
        <f>INDEX(PT_DIFFERENTIATION_IST_TE,MATCH(D992,PT_DIFFERENTIATION_IST_TE_ID,0))</f>
        <v>город Кандалакша (микрорайон Нива-3)</v>
      </c>
      <c r="AE992" s="3415"/>
      <c r="AF992" s="3415"/>
      <c r="AG992" s="3415"/>
      <c r="AH992" s="3415"/>
      <c r="AI992" s="3415"/>
      <c r="AJ992" s="3415"/>
      <c r="AK992" s="3415"/>
      <c r="AL992" s="3414"/>
      <c r="AM992" s="3415"/>
      <c r="AN992" s="3415"/>
      <c r="AO992" s="3415"/>
      <c r="AP992" s="3415"/>
      <c r="AQ992" s="3415"/>
      <c r="AR992" s="3415"/>
      <c r="AS992" s="3416"/>
      <c r="AT992" s="3414"/>
      <c r="AU992" s="3415"/>
      <c r="AV992" s="3415"/>
      <c r="AW992" s="3415"/>
      <c r="AX992" s="3415"/>
      <c r="AY992" s="3415"/>
      <c r="AZ992" s="3415"/>
      <c r="BA992" s="3416"/>
      <c r="BB992" s="3414"/>
      <c r="BC992" s="3415"/>
      <c r="BD992" s="3415"/>
      <c r="BE992" s="3415"/>
      <c r="BF992" s="3415"/>
      <c r="BG992" s="3415"/>
      <c r="BH992" s="3415"/>
      <c r="BI992" s="3416"/>
      <c r="BJ992" s="3414"/>
      <c r="BK992" s="3415"/>
      <c r="BL992" s="3415"/>
      <c r="BM992" s="3415"/>
      <c r="BN992" s="3415"/>
      <c r="BO992" s="3415"/>
      <c r="BP992" s="3415"/>
      <c r="BQ992" s="3416"/>
      <c r="BR992" s="3414"/>
      <c r="BS992" s="3415"/>
      <c r="BT992" s="3415"/>
      <c r="BU992" s="3415"/>
      <c r="BV992" s="3415"/>
      <c r="BW992" s="3415"/>
      <c r="BX992" s="3415"/>
      <c r="BY992" s="3416"/>
      <c r="BZ992" s="3414"/>
      <c r="CA992" s="3415"/>
      <c r="CB992" s="3415"/>
      <c r="CC992" s="3415"/>
      <c r="CD992" s="3415"/>
      <c r="CE992" s="3415"/>
      <c r="CF992" s="3415"/>
      <c r="CG992" s="3416"/>
      <c r="CH992" s="3414"/>
      <c r="CI992" s="3415"/>
      <c r="CJ992" s="3415"/>
      <c r="CK992" s="3415"/>
      <c r="CL992" s="3415"/>
      <c r="CM992" s="3415"/>
      <c r="CN992" s="3415"/>
      <c r="CO992" s="3416"/>
      <c r="CP992" s="3414"/>
      <c r="CQ992" s="3415"/>
      <c r="CR992" s="3415"/>
      <c r="CS992" s="3415"/>
      <c r="CT992" s="3415"/>
      <c r="CU992" s="3415"/>
      <c r="CV992" s="3415"/>
      <c r="CW992" s="3416"/>
      <c r="CX992" s="3414"/>
      <c r="CY992" s="3415"/>
      <c r="CZ992" s="3415"/>
      <c r="DA992" s="3415"/>
      <c r="DB992" s="3415"/>
      <c r="DC992" s="3415"/>
      <c r="DD992" s="3415"/>
      <c r="DE992" s="3416"/>
      <c r="DF992" s="3416"/>
      <c r="DG992" s="3907" t="s">
        <v>724</v>
      </c>
      <c r="DH992" s="3656"/>
      <c r="DI992" s="3908"/>
      <c r="DJ992" s="3908" t="str">
        <f>IF(T992="","",T992)</f>
        <v>Источник тепловой энергии  </v>
      </c>
      <c r="DK992" s="3908"/>
      <c r="DL992" s="3908"/>
    </row>
    <row s="28784" customFormat="1" customHeight="1" ht="47.25">
      <c r="A993" s="3896"/>
      <c r="B993" s="3896"/>
      <c r="C993" s="3896"/>
      <c r="D993" s="3896"/>
      <c r="E993" s="3897"/>
      <c r="F993" s="3897">
        <v>1</v>
      </c>
      <c r="G993" s="3897"/>
      <c r="H993" s="3897"/>
      <c r="I993" s="3910" t="str">
        <f>S992&amp;".1"</f>
        <v>4.2.1.1.1</v>
      </c>
      <c r="J993" s="3896"/>
      <c r="K993" s="3896"/>
      <c r="L993" s="3899" t="s">
        <v>725</v>
      </c>
      <c r="M993" s="3647"/>
      <c r="N993" s="3911"/>
      <c r="O993" s="3911"/>
      <c r="P993" s="3912">
        <v>1</v>
      </c>
      <c r="Q993" s="3912"/>
      <c r="R993" s="3913"/>
      <c r="S993" s="3904" t="str">
        <f>$I993</f>
        <v>4.2.1.1.1</v>
      </c>
      <c r="T993" s="3914" t="s">
        <v>726</v>
      </c>
      <c r="U993" s="3906"/>
      <c r="V993" s="3419"/>
      <c r="W993" s="3420"/>
      <c r="X993" s="3420"/>
      <c r="Y993" s="3420"/>
      <c r="Z993" s="3420"/>
      <c r="AA993" s="3420"/>
      <c r="AB993" s="3420"/>
      <c r="AC993" s="3421"/>
      <c r="AD993" s="3419" t="s">
        <v>768</v>
      </c>
      <c r="AE993" s="3420"/>
      <c r="AF993" s="3420"/>
      <c r="AG993" s="3420"/>
      <c r="AH993" s="3420"/>
      <c r="AI993" s="3420"/>
      <c r="AJ993" s="3420"/>
      <c r="AK993" s="3420"/>
      <c r="AL993" s="3419"/>
      <c r="AM993" s="3420"/>
      <c r="AN993" s="3420"/>
      <c r="AO993" s="3420"/>
      <c r="AP993" s="3420"/>
      <c r="AQ993" s="3420"/>
      <c r="AR993" s="3420"/>
      <c r="AS993" s="3421"/>
      <c r="AT993" s="3419"/>
      <c r="AU993" s="3420"/>
      <c r="AV993" s="3420"/>
      <c r="AW993" s="3420"/>
      <c r="AX993" s="3420"/>
      <c r="AY993" s="3420"/>
      <c r="AZ993" s="3420"/>
      <c r="BA993" s="3421"/>
      <c r="BB993" s="3419"/>
      <c r="BC993" s="3420"/>
      <c r="BD993" s="3420"/>
      <c r="BE993" s="3420"/>
      <c r="BF993" s="3420"/>
      <c r="BG993" s="3420"/>
      <c r="BH993" s="3420"/>
      <c r="BI993" s="3421"/>
      <c r="BJ993" s="3419"/>
      <c r="BK993" s="3420"/>
      <c r="BL993" s="3420"/>
      <c r="BM993" s="3420"/>
      <c r="BN993" s="3420"/>
      <c r="BO993" s="3420"/>
      <c r="BP993" s="3420"/>
      <c r="BQ993" s="3421"/>
      <c r="BR993" s="3419"/>
      <c r="BS993" s="3420"/>
      <c r="BT993" s="3420"/>
      <c r="BU993" s="3420"/>
      <c r="BV993" s="3420"/>
      <c r="BW993" s="3420"/>
      <c r="BX993" s="3420"/>
      <c r="BY993" s="3421"/>
      <c r="BZ993" s="3419"/>
      <c r="CA993" s="3420"/>
      <c r="CB993" s="3420"/>
      <c r="CC993" s="3420"/>
      <c r="CD993" s="3420"/>
      <c r="CE993" s="3420"/>
      <c r="CF993" s="3420"/>
      <c r="CG993" s="3421"/>
      <c r="CH993" s="3419"/>
      <c r="CI993" s="3420"/>
      <c r="CJ993" s="3420"/>
      <c r="CK993" s="3420"/>
      <c r="CL993" s="3420"/>
      <c r="CM993" s="3420"/>
      <c r="CN993" s="3420"/>
      <c r="CO993" s="3421"/>
      <c r="CP993" s="3419"/>
      <c r="CQ993" s="3420"/>
      <c r="CR993" s="3420"/>
      <c r="CS993" s="3420"/>
      <c r="CT993" s="3420"/>
      <c r="CU993" s="3420"/>
      <c r="CV993" s="3420"/>
      <c r="CW993" s="3421"/>
      <c r="CX993" s="3419"/>
      <c r="CY993" s="3420"/>
      <c r="CZ993" s="3420"/>
      <c r="DA993" s="3420"/>
      <c r="DB993" s="3420"/>
      <c r="DC993" s="3420"/>
      <c r="DD993" s="3420"/>
      <c r="DE993" s="3421"/>
      <c r="DF993" s="3421"/>
      <c r="DG993" s="3907" t="s">
        <v>727</v>
      </c>
      <c r="DH993" s="3656"/>
      <c r="DI993" s="3908"/>
      <c r="DJ993" s="3908" t="str">
        <f>IF(T993="","",T993)</f>
        <v>Схема подключения теплопотребляющей установки к коллектору источника тепловой энергии</v>
      </c>
      <c r="DK993" s="3908"/>
      <c r="DL993" s="3908"/>
    </row>
    <row s="28785" customFormat="1" customHeight="1" ht="21">
      <c r="A994" s="3896"/>
      <c r="B994" s="3896"/>
      <c r="C994" s="3896"/>
      <c r="D994" s="3896"/>
      <c r="E994" s="3897"/>
      <c r="F994" s="3897">
        <v>1</v>
      </c>
      <c r="G994" s="3897"/>
      <c r="H994" s="3897"/>
      <c r="I994" s="3916"/>
      <c r="J994" s="3910" t="str">
        <f>I993&amp;".1"</f>
        <v>4.2.1.1.1.1</v>
      </c>
      <c r="K994" s="3896"/>
      <c r="L994" s="3899" t="s">
        <v>728</v>
      </c>
      <c r="M994" s="3647"/>
      <c r="N994" s="3647"/>
      <c r="O994" s="3911"/>
      <c r="P994" s="3912"/>
      <c r="Q994" s="3912">
        <v>1</v>
      </c>
      <c r="R994" s="3917"/>
      <c r="S994" s="3904" t="str">
        <f>$J994</f>
        <v>4.2.1.1.1.1</v>
      </c>
      <c r="T994" s="3918" t="s">
        <v>729</v>
      </c>
      <c r="U994" s="3906"/>
      <c r="V994" s="3419"/>
      <c r="W994" s="3420"/>
      <c r="X994" s="3420"/>
      <c r="Y994" s="3420"/>
      <c r="Z994" s="3420"/>
      <c r="AA994" s="3420"/>
      <c r="AB994" s="3420"/>
      <c r="AC994" s="3421"/>
      <c r="AD994" s="3419" t="s">
        <v>769</v>
      </c>
      <c r="AE994" s="3420"/>
      <c r="AF994" s="3420"/>
      <c r="AG994" s="3420"/>
      <c r="AH994" s="3420"/>
      <c r="AI994" s="3420"/>
      <c r="AJ994" s="3420"/>
      <c r="AK994" s="3420"/>
      <c r="AL994" s="3419"/>
      <c r="AM994" s="3420"/>
      <c r="AN994" s="3420"/>
      <c r="AO994" s="3420"/>
      <c r="AP994" s="3420"/>
      <c r="AQ994" s="3420"/>
      <c r="AR994" s="3420"/>
      <c r="AS994" s="3421"/>
      <c r="AT994" s="3419"/>
      <c r="AU994" s="3420"/>
      <c r="AV994" s="3420"/>
      <c r="AW994" s="3420"/>
      <c r="AX994" s="3420"/>
      <c r="AY994" s="3420"/>
      <c r="AZ994" s="3420"/>
      <c r="BA994" s="3421"/>
      <c r="BB994" s="3419"/>
      <c r="BC994" s="3420"/>
      <c r="BD994" s="3420"/>
      <c r="BE994" s="3420"/>
      <c r="BF994" s="3420"/>
      <c r="BG994" s="3420"/>
      <c r="BH994" s="3420"/>
      <c r="BI994" s="3421"/>
      <c r="BJ994" s="3419"/>
      <c r="BK994" s="3420"/>
      <c r="BL994" s="3420"/>
      <c r="BM994" s="3420"/>
      <c r="BN994" s="3420"/>
      <c r="BO994" s="3420"/>
      <c r="BP994" s="3420"/>
      <c r="BQ994" s="3421"/>
      <c r="BR994" s="3419"/>
      <c r="BS994" s="3420"/>
      <c r="BT994" s="3420"/>
      <c r="BU994" s="3420"/>
      <c r="BV994" s="3420"/>
      <c r="BW994" s="3420"/>
      <c r="BX994" s="3420"/>
      <c r="BY994" s="3421"/>
      <c r="BZ994" s="3419"/>
      <c r="CA994" s="3420"/>
      <c r="CB994" s="3420"/>
      <c r="CC994" s="3420"/>
      <c r="CD994" s="3420"/>
      <c r="CE994" s="3420"/>
      <c r="CF994" s="3420"/>
      <c r="CG994" s="3421"/>
      <c r="CH994" s="3419"/>
      <c r="CI994" s="3420"/>
      <c r="CJ994" s="3420"/>
      <c r="CK994" s="3420"/>
      <c r="CL994" s="3420"/>
      <c r="CM994" s="3420"/>
      <c r="CN994" s="3420"/>
      <c r="CO994" s="3421"/>
      <c r="CP994" s="3419"/>
      <c r="CQ994" s="3420"/>
      <c r="CR994" s="3420"/>
      <c r="CS994" s="3420"/>
      <c r="CT994" s="3420"/>
      <c r="CU994" s="3420"/>
      <c r="CV994" s="3420"/>
      <c r="CW994" s="3421"/>
      <c r="CX994" s="3419"/>
      <c r="CY994" s="3420"/>
      <c r="CZ994" s="3420"/>
      <c r="DA994" s="3420"/>
      <c r="DB994" s="3420"/>
      <c r="DC994" s="3420"/>
      <c r="DD994" s="3420"/>
      <c r="DE994" s="3421"/>
      <c r="DF994" s="3421"/>
      <c r="DG994" s="3907" t="s">
        <v>730</v>
      </c>
      <c r="DH994" s="3656"/>
      <c r="DI994" s="3908"/>
      <c r="DJ994" s="3908" t="str">
        <f>IF(T994="","",T994)</f>
        <v>Группа потребителей</v>
      </c>
      <c r="DK994" s="3908"/>
      <c r="DL994" s="3908"/>
    </row>
    <row s="28786" customFormat="1" customHeight="1" ht="21">
      <c r="A995" s="3896"/>
      <c r="B995" s="3896"/>
      <c r="C995" s="3896"/>
      <c r="D995" s="3896"/>
      <c r="E995" s="3897"/>
      <c r="F995" s="3897">
        <v>1</v>
      </c>
      <c r="G995" s="3897"/>
      <c r="H995" s="3897"/>
      <c r="I995" s="3916"/>
      <c r="J995" s="3916"/>
      <c r="K995" s="3910" t="str">
        <f>J994&amp;".1"</f>
        <v>4.2.1.1.1.1.1</v>
      </c>
      <c r="L995" s="3899" t="s">
        <v>731</v>
      </c>
      <c r="M995" s="3647"/>
      <c r="N995" s="3647"/>
      <c r="O995" s="3647"/>
      <c r="P995" s="3912"/>
      <c r="Q995" s="3912"/>
      <c r="R995" s="3917">
        <v>1</v>
      </c>
      <c r="S995" s="3904" t="str">
        <f>$K995</f>
        <v>4.2.1.1.1.1.1</v>
      </c>
      <c r="T995" s="3920" t="s">
        <v>770</v>
      </c>
      <c r="U995" s="3906"/>
      <c r="V995" s="3422"/>
      <c r="W995" s="3423"/>
      <c r="X995" s="3422"/>
      <c r="Y995" s="3424"/>
      <c r="Z995" s="3425"/>
      <c r="AA995" s="2871" t="s">
        <v>61</v>
      </c>
      <c r="AB995" s="3425"/>
      <c r="AC995" s="2871" t="s">
        <v>61</v>
      </c>
      <c r="AD995" s="3422">
        <v>2653.18</v>
      </c>
      <c r="AE995" s="3423"/>
      <c r="AF995" s="3422"/>
      <c r="AG995" s="3424"/>
      <c r="AH995" s="3425">
        <v>45292</v>
      </c>
      <c r="AI995" s="2871" t="s">
        <v>61</v>
      </c>
      <c r="AJ995" s="3425">
        <v>45473</v>
      </c>
      <c r="AK995" s="2871" t="s">
        <v>61</v>
      </c>
      <c r="AL995" s="3422">
        <v>6663.44</v>
      </c>
      <c r="AM995" s="3423"/>
      <c r="AN995" s="3422"/>
      <c r="AO995" s="3424"/>
      <c r="AP995" s="3425">
        <v>45474</v>
      </c>
      <c r="AQ995" s="2871" t="s">
        <v>61</v>
      </c>
      <c r="AR995" s="3425">
        <v>45657</v>
      </c>
      <c r="AS995" s="2871" t="s">
        <v>61</v>
      </c>
      <c r="AT995" s="3422">
        <v>4328.39</v>
      </c>
      <c r="AU995" s="3423"/>
      <c r="AV995" s="3422"/>
      <c r="AW995" s="3424"/>
      <c r="AX995" s="3425">
        <v>45658</v>
      </c>
      <c r="AY995" s="2871" t="s">
        <v>61</v>
      </c>
      <c r="AZ995" s="3425">
        <v>45838</v>
      </c>
      <c r="BA995" s="2871" t="s">
        <v>61</v>
      </c>
      <c r="BB995" s="3422">
        <v>4328.39</v>
      </c>
      <c r="BC995" s="3423"/>
      <c r="BD995" s="3422"/>
      <c r="BE995" s="3424"/>
      <c r="BF995" s="3425">
        <v>45839</v>
      </c>
      <c r="BG995" s="2871" t="s">
        <v>61</v>
      </c>
      <c r="BH995" s="3425">
        <v>46022</v>
      </c>
      <c r="BI995" s="2871" t="s">
        <v>61</v>
      </c>
      <c r="BJ995" s="3422">
        <v>4328.39</v>
      </c>
      <c r="BK995" s="3423"/>
      <c r="BL995" s="3422"/>
      <c r="BM995" s="3424"/>
      <c r="BN995" s="3425">
        <v>46023</v>
      </c>
      <c r="BO995" s="2871" t="s">
        <v>61</v>
      </c>
      <c r="BP995" s="3425">
        <v>46203</v>
      </c>
      <c r="BQ995" s="2871" t="s">
        <v>61</v>
      </c>
      <c r="BR995" s="3422">
        <v>4568.59</v>
      </c>
      <c r="BS995" s="3423"/>
      <c r="BT995" s="3422"/>
      <c r="BU995" s="3424"/>
      <c r="BV995" s="3425">
        <v>46204</v>
      </c>
      <c r="BW995" s="2871" t="s">
        <v>61</v>
      </c>
      <c r="BX995" s="3425">
        <v>46387</v>
      </c>
      <c r="BY995" s="2871" t="s">
        <v>61</v>
      </c>
      <c r="BZ995" s="3422">
        <v>4546.46</v>
      </c>
      <c r="CA995" s="3423"/>
      <c r="CB995" s="3422"/>
      <c r="CC995" s="3424"/>
      <c r="CD995" s="3425">
        <v>46388</v>
      </c>
      <c r="CE995" s="2871" t="s">
        <v>61</v>
      </c>
      <c r="CF995" s="3425">
        <v>46568</v>
      </c>
      <c r="CG995" s="2871" t="s">
        <v>61</v>
      </c>
      <c r="CH995" s="3422">
        <v>4546.46</v>
      </c>
      <c r="CI995" s="3423"/>
      <c r="CJ995" s="3422"/>
      <c r="CK995" s="3424"/>
      <c r="CL995" s="3425">
        <v>46569</v>
      </c>
      <c r="CM995" s="2871" t="s">
        <v>61</v>
      </c>
      <c r="CN995" s="3425">
        <v>46752</v>
      </c>
      <c r="CO995" s="2871" t="s">
        <v>61</v>
      </c>
      <c r="CP995" s="3422">
        <v>4546.46</v>
      </c>
      <c r="CQ995" s="3423"/>
      <c r="CR995" s="3422"/>
      <c r="CS995" s="3424"/>
      <c r="CT995" s="3425">
        <v>46753</v>
      </c>
      <c r="CU995" s="2871" t="s">
        <v>61</v>
      </c>
      <c r="CV995" s="3425">
        <v>46934</v>
      </c>
      <c r="CW995" s="2871" t="s">
        <v>61</v>
      </c>
      <c r="CX995" s="3422">
        <v>4822.07</v>
      </c>
      <c r="CY995" s="3423"/>
      <c r="CZ995" s="3422"/>
      <c r="DA995" s="3424"/>
      <c r="DB995" s="3425">
        <v>46935</v>
      </c>
      <c r="DC995" s="2871" t="s">
        <v>61</v>
      </c>
      <c r="DD995" s="3425">
        <v>47118</v>
      </c>
      <c r="DE995" s="2871" t="s">
        <v>61</v>
      </c>
      <c r="DF995" s="3423"/>
      <c r="DG995" s="3921" t="s">
        <v>732</v>
      </c>
      <c r="DH995" s="3656">
        <f>STRCHECKDATE(V996:DF996)</f>
      </c>
      <c r="DI995" s="3908"/>
      <c r="DJ995" s="3908" t="str">
        <f>IF(T995="","",T995)</f>
        <v>вода</v>
      </c>
      <c r="DK995" s="3908"/>
      <c r="DL995" s="3908"/>
    </row>
    <row s="28787" customFormat="1" customHeight="1" ht="0.75">
      <c r="A996" s="3896"/>
      <c r="B996" s="3896"/>
      <c r="C996" s="3896"/>
      <c r="D996" s="3896"/>
      <c r="E996" s="3897"/>
      <c r="F996" s="3897">
        <v>1</v>
      </c>
      <c r="G996" s="3897"/>
      <c r="H996" s="3897"/>
      <c r="I996" s="3916"/>
      <c r="J996" s="3916"/>
      <c r="K996" s="3910"/>
      <c r="L996" s="3899"/>
      <c r="M996" s="3647"/>
      <c r="N996" s="3647"/>
      <c r="O996" s="3647"/>
      <c r="P996" s="3912"/>
      <c r="Q996" s="3912"/>
      <c r="R996" s="3917"/>
      <c r="S996" s="3923"/>
      <c r="T996" s="3906"/>
      <c r="U996" s="3906"/>
      <c r="V996" s="3423"/>
      <c r="W996" s="3423"/>
      <c r="X996" s="3423"/>
      <c r="Y996" s="3427" t="str">
        <f>Z995&amp;"-"&amp;AB995</f>
        <v>-</v>
      </c>
      <c r="Z996" s="3428"/>
      <c r="AA996" s="2871"/>
      <c r="AB996" s="3428"/>
      <c r="AC996" s="2871"/>
      <c r="AD996" s="3423"/>
      <c r="AE996" s="3423"/>
      <c r="AF996" s="3423"/>
      <c r="AG996" s="3427" t="str">
        <f>AH995&amp;"-"&amp;AJ995</f>
        <v>45292-45473</v>
      </c>
      <c r="AH996" s="3428"/>
      <c r="AI996" s="2871"/>
      <c r="AJ996" s="3428"/>
      <c r="AK996" s="2871"/>
      <c r="AL996" s="3423"/>
      <c r="AM996" s="3423"/>
      <c r="AN996" s="3423"/>
      <c r="AO996" s="3427" t="str">
        <f>AP995&amp;"-"&amp;AR995</f>
        <v>45474-45657</v>
      </c>
      <c r="AP996" s="3428"/>
      <c r="AQ996" s="2871"/>
      <c r="AR996" s="3428"/>
      <c r="AS996" s="2871"/>
      <c r="AT996" s="3423"/>
      <c r="AU996" s="3423"/>
      <c r="AV996" s="3423"/>
      <c r="AW996" s="3427" t="str">
        <f>AX995&amp;"-"&amp;AZ995</f>
        <v>45658-45838</v>
      </c>
      <c r="AX996" s="3428"/>
      <c r="AY996" s="2871"/>
      <c r="AZ996" s="3428"/>
      <c r="BA996" s="2871"/>
      <c r="BB996" s="3423"/>
      <c r="BC996" s="3423"/>
      <c r="BD996" s="3423"/>
      <c r="BE996" s="3427" t="str">
        <f>BF995&amp;"-"&amp;BH995</f>
        <v>45839-46022</v>
      </c>
      <c r="BF996" s="3428"/>
      <c r="BG996" s="2871"/>
      <c r="BH996" s="3428"/>
      <c r="BI996" s="2871"/>
      <c r="BJ996" s="3423"/>
      <c r="BK996" s="3423"/>
      <c r="BL996" s="3423"/>
      <c r="BM996" s="3427" t="str">
        <f>BN995&amp;"-"&amp;BP995</f>
        <v>46023-46203</v>
      </c>
      <c r="BN996" s="3428"/>
      <c r="BO996" s="2871"/>
      <c r="BP996" s="3428"/>
      <c r="BQ996" s="2871"/>
      <c r="BR996" s="3423"/>
      <c r="BS996" s="3423"/>
      <c r="BT996" s="3423"/>
      <c r="BU996" s="3427" t="str">
        <f>BV995&amp;"-"&amp;BX995</f>
        <v>46204-46387</v>
      </c>
      <c r="BV996" s="3428"/>
      <c r="BW996" s="2871"/>
      <c r="BX996" s="3428"/>
      <c r="BY996" s="2871"/>
      <c r="BZ996" s="3423"/>
      <c r="CA996" s="3423"/>
      <c r="CB996" s="3423"/>
      <c r="CC996" s="3427" t="str">
        <f>CD995&amp;"-"&amp;CF995</f>
        <v>46388-46568</v>
      </c>
      <c r="CD996" s="3428"/>
      <c r="CE996" s="2871"/>
      <c r="CF996" s="3428"/>
      <c r="CG996" s="2871"/>
      <c r="CH996" s="3423"/>
      <c r="CI996" s="3423"/>
      <c r="CJ996" s="3423"/>
      <c r="CK996" s="3427" t="str">
        <f>CL995&amp;"-"&amp;CN995</f>
        <v>46569-46752</v>
      </c>
      <c r="CL996" s="3428"/>
      <c r="CM996" s="2871"/>
      <c r="CN996" s="3428"/>
      <c r="CO996" s="2871"/>
      <c r="CP996" s="3423"/>
      <c r="CQ996" s="3423"/>
      <c r="CR996" s="3423"/>
      <c r="CS996" s="3427" t="str">
        <f>CT995&amp;"-"&amp;CV995</f>
        <v>46753-46934</v>
      </c>
      <c r="CT996" s="3428"/>
      <c r="CU996" s="2871"/>
      <c r="CV996" s="3428"/>
      <c r="CW996" s="2871"/>
      <c r="CX996" s="3423"/>
      <c r="CY996" s="3423"/>
      <c r="CZ996" s="3423"/>
      <c r="DA996" s="3427" t="str">
        <f>DB995&amp;"-"&amp;DD995</f>
        <v>46935-47118</v>
      </c>
      <c r="DB996" s="3428"/>
      <c r="DC996" s="2871"/>
      <c r="DD996" s="3428"/>
      <c r="DE996" s="2871"/>
      <c r="DF996" s="3423"/>
      <c r="DG996" s="3924"/>
      <c r="DH996" s="3656"/>
      <c r="DI996" s="3908"/>
      <c r="DJ996" s="3908" t="str">
        <f>IF(T996="","",T996)</f>
        <v/>
      </c>
      <c r="DK996" s="3908"/>
      <c r="DL996" s="3908"/>
    </row>
    <row s="28788" customFormat="1" customHeight="1" ht="15">
      <c r="A997" s="3896"/>
      <c r="B997" s="3896"/>
      <c r="C997" s="3896"/>
      <c r="D997" s="3896"/>
      <c r="E997" s="3897"/>
      <c r="F997" s="3897">
        <v>1</v>
      </c>
      <c r="G997" s="3897"/>
      <c r="H997" s="3897"/>
      <c r="I997" s="3916"/>
      <c r="J997" s="3910"/>
      <c r="K997" s="3896"/>
      <c r="L997" s="3899"/>
      <c r="M997" s="3647"/>
      <c r="N997" s="3647"/>
      <c r="O997" s="3911"/>
      <c r="P997" s="3912"/>
      <c r="Q997" s="3912"/>
      <c r="R997" s="3913"/>
      <c r="S997" s="28789"/>
      <c r="T997" s="28790" t="s">
        <v>733</v>
      </c>
      <c r="U997" s="28791"/>
      <c r="V997" s="28792"/>
      <c r="W997" s="28793"/>
      <c r="X997" s="28794"/>
      <c r="Y997" s="28795"/>
      <c r="Z997" s="28796"/>
      <c r="AA997" s="28797"/>
      <c r="AB997" s="28798"/>
      <c r="AC997" s="28799"/>
      <c r="AD997" s="28800"/>
      <c r="AE997" s="28801"/>
      <c r="AF997" s="28802"/>
      <c r="AG997" s="28803"/>
      <c r="AH997" s="28804"/>
      <c r="AI997" s="28805"/>
      <c r="AJ997" s="28806"/>
      <c r="AK997" s="28807"/>
      <c r="AL997" s="28808"/>
      <c r="AM997" s="28809"/>
      <c r="AN997" s="28810"/>
      <c r="AO997" s="28811"/>
      <c r="AP997" s="28812"/>
      <c r="AQ997" s="28813"/>
      <c r="AR997" s="28814"/>
      <c r="AS997" s="28815"/>
      <c r="AT997" s="28816"/>
      <c r="AU997" s="28817"/>
      <c r="AV997" s="28818"/>
      <c r="AW997" s="28819"/>
      <c r="AX997" s="28820"/>
      <c r="AY997" s="28821"/>
      <c r="AZ997" s="28822"/>
      <c r="BA997" s="28823"/>
      <c r="BB997" s="28824"/>
      <c r="BC997" s="28825"/>
      <c r="BD997" s="28826"/>
      <c r="BE997" s="28827"/>
      <c r="BF997" s="28828"/>
      <c r="BG997" s="28829"/>
      <c r="BH997" s="28830"/>
      <c r="BI997" s="28831"/>
      <c r="BJ997" s="28832"/>
      <c r="BK997" s="28833"/>
      <c r="BL997" s="28834"/>
      <c r="BM997" s="28835"/>
      <c r="BN997" s="28836"/>
      <c r="BO997" s="28837"/>
      <c r="BP997" s="28838"/>
      <c r="BQ997" s="28839"/>
      <c r="BR997" s="28840"/>
      <c r="BS997" s="28841"/>
      <c r="BT997" s="28842"/>
      <c r="BU997" s="28843"/>
      <c r="BV997" s="28844"/>
      <c r="BW997" s="28845"/>
      <c r="BX997" s="28846"/>
      <c r="BY997" s="28847"/>
      <c r="BZ997" s="28848"/>
      <c r="CA997" s="28849"/>
      <c r="CB997" s="28850"/>
      <c r="CC997" s="28851"/>
      <c r="CD997" s="28852"/>
      <c r="CE997" s="28853"/>
      <c r="CF997" s="28854"/>
      <c r="CG997" s="28855"/>
      <c r="CH997" s="28856"/>
      <c r="CI997" s="28857"/>
      <c r="CJ997" s="28858"/>
      <c r="CK997" s="28859"/>
      <c r="CL997" s="28860"/>
      <c r="CM997" s="28861"/>
      <c r="CN997" s="28862"/>
      <c r="CO997" s="28863"/>
      <c r="CP997" s="28864"/>
      <c r="CQ997" s="28865"/>
      <c r="CR997" s="28866"/>
      <c r="CS997" s="28867"/>
      <c r="CT997" s="28868"/>
      <c r="CU997" s="28869"/>
      <c r="CV997" s="28870"/>
      <c r="CW997" s="28871"/>
      <c r="CX997" s="28872"/>
      <c r="CY997" s="28873"/>
      <c r="CZ997" s="28874"/>
      <c r="DA997" s="28875"/>
      <c r="DB997" s="28876"/>
      <c r="DC997" s="28877"/>
      <c r="DD997" s="28878"/>
      <c r="DE997" s="28879"/>
      <c r="DF997" s="28880"/>
      <c r="DG997" s="4018"/>
      <c r="DH997" s="3656"/>
      <c r="DI997" s="3908"/>
      <c r="DJ997" s="3908" t="str">
        <f>IF(T997="","",T997)</f>
        <v>Добавить вид теплоносителя (параметры теплоносителя)</v>
      </c>
      <c r="DK997" s="3908"/>
      <c r="DL997" s="3908"/>
    </row>
    <row s="28881" customFormat="1" customHeight="1" ht="15">
      <c r="A998" s="3896"/>
      <c r="B998" s="3896"/>
      <c r="C998" s="3896"/>
      <c r="D998" s="3896"/>
      <c r="E998" s="3897"/>
      <c r="F998" s="3897">
        <v>1</v>
      </c>
      <c r="G998" s="3897"/>
      <c r="H998" s="3897"/>
      <c r="I998" s="3910"/>
      <c r="J998" s="3896"/>
      <c r="K998" s="3896"/>
      <c r="L998" s="3899"/>
      <c r="M998" s="3647"/>
      <c r="N998" s="3911"/>
      <c r="O998" s="3911"/>
      <c r="P998" s="3912"/>
      <c r="Q998" s="3912"/>
      <c r="R998" s="3913"/>
      <c r="S998" s="28882"/>
      <c r="T998" s="28883" t="s">
        <v>734</v>
      </c>
      <c r="U998" s="28884"/>
      <c r="V998" s="28885"/>
      <c r="W998" s="28886"/>
      <c r="X998" s="28887"/>
      <c r="Y998" s="28888"/>
      <c r="Z998" s="28889"/>
      <c r="AA998" s="28890"/>
      <c r="AB998" s="28891"/>
      <c r="AC998" s="28892"/>
      <c r="AD998" s="28893"/>
      <c r="AE998" s="28894"/>
      <c r="AF998" s="28895"/>
      <c r="AG998" s="28896"/>
      <c r="AH998" s="28897"/>
      <c r="AI998" s="28898"/>
      <c r="AJ998" s="28899"/>
      <c r="AK998" s="28900"/>
      <c r="AL998" s="28901"/>
      <c r="AM998" s="28902"/>
      <c r="AN998" s="28903"/>
      <c r="AO998" s="28904"/>
      <c r="AP998" s="28905"/>
      <c r="AQ998" s="28906"/>
      <c r="AR998" s="28907"/>
      <c r="AS998" s="28908"/>
      <c r="AT998" s="28909"/>
      <c r="AU998" s="28910"/>
      <c r="AV998" s="28911"/>
      <c r="AW998" s="28912"/>
      <c r="AX998" s="28913"/>
      <c r="AY998" s="28914"/>
      <c r="AZ998" s="28915"/>
      <c r="BA998" s="28916"/>
      <c r="BB998" s="28917"/>
      <c r="BC998" s="28918"/>
      <c r="BD998" s="28919"/>
      <c r="BE998" s="28920"/>
      <c r="BF998" s="28921"/>
      <c r="BG998" s="28922"/>
      <c r="BH998" s="28923"/>
      <c r="BI998" s="28924"/>
      <c r="BJ998" s="28925"/>
      <c r="BK998" s="28926"/>
      <c r="BL998" s="28927"/>
      <c r="BM998" s="28928"/>
      <c r="BN998" s="28929"/>
      <c r="BO998" s="28930"/>
      <c r="BP998" s="28931"/>
      <c r="BQ998" s="28932"/>
      <c r="BR998" s="28933"/>
      <c r="BS998" s="28934"/>
      <c r="BT998" s="28935"/>
      <c r="BU998" s="28936"/>
      <c r="BV998" s="28937"/>
      <c r="BW998" s="28938"/>
      <c r="BX998" s="28939"/>
      <c r="BY998" s="28940"/>
      <c r="BZ998" s="28941"/>
      <c r="CA998" s="28942"/>
      <c r="CB998" s="28943"/>
      <c r="CC998" s="28944"/>
      <c r="CD998" s="28945"/>
      <c r="CE998" s="28946"/>
      <c r="CF998" s="28947"/>
      <c r="CG998" s="28948"/>
      <c r="CH998" s="28949"/>
      <c r="CI998" s="28950"/>
      <c r="CJ998" s="28951"/>
      <c r="CK998" s="28952"/>
      <c r="CL998" s="28953"/>
      <c r="CM998" s="28954"/>
      <c r="CN998" s="28955"/>
      <c r="CO998" s="28956"/>
      <c r="CP998" s="28957"/>
      <c r="CQ998" s="28958"/>
      <c r="CR998" s="28959"/>
      <c r="CS998" s="28960"/>
      <c r="CT998" s="28961"/>
      <c r="CU998" s="28962"/>
      <c r="CV998" s="28963"/>
      <c r="CW998" s="28964"/>
      <c r="CX998" s="28965"/>
      <c r="CY998" s="28966"/>
      <c r="CZ998" s="28967"/>
      <c r="DA998" s="28968"/>
      <c r="DB998" s="28969"/>
      <c r="DC998" s="28970"/>
      <c r="DD998" s="28971"/>
      <c r="DE998" s="28972"/>
      <c r="DF998" s="28973"/>
      <c r="DG998" s="28974"/>
      <c r="DH998" s="3656"/>
      <c r="DI998" s="3908"/>
      <c r="DJ998" s="3908" t="str">
        <f>IF(T998="","",T998)</f>
        <v>Добавить группу потребителей</v>
      </c>
      <c r="DK998" s="3908"/>
      <c r="DL998" s="3908"/>
    </row>
    <row s="28975" customFormat="1" customHeight="1" ht="14.25">
      <c r="A999" s="3896"/>
      <c r="B999" s="3896"/>
      <c r="C999" s="3896"/>
      <c r="D999" s="3896"/>
      <c r="E999" s="3897"/>
      <c r="F999" s="3897">
        <v>1</v>
      </c>
      <c r="G999" s="3897"/>
      <c r="H999" s="3898"/>
      <c r="I999" s="3896"/>
      <c r="J999" s="3896"/>
      <c r="K999" s="3896"/>
      <c r="L999" s="3899"/>
      <c r="M999" s="3900"/>
      <c r="N999" s="3900"/>
      <c r="O999" s="3647"/>
      <c r="P999" s="4114"/>
      <c r="Q999" s="4115"/>
      <c r="R999" s="4116"/>
      <c r="S999" s="28976"/>
      <c r="T999" s="28977" t="s">
        <v>735</v>
      </c>
      <c r="U999" s="28978"/>
      <c r="V999" s="28979"/>
      <c r="W999" s="28980"/>
      <c r="X999" s="28981"/>
      <c r="Y999" s="28982"/>
      <c r="Z999" s="28983"/>
      <c r="AA999" s="28984"/>
      <c r="AB999" s="28985"/>
      <c r="AC999" s="28986"/>
      <c r="AD999" s="28987"/>
      <c r="AE999" s="28988"/>
      <c r="AF999" s="28989"/>
      <c r="AG999" s="28990"/>
      <c r="AH999" s="28991"/>
      <c r="AI999" s="28992"/>
      <c r="AJ999" s="28993"/>
      <c r="AK999" s="28994"/>
      <c r="AL999" s="28995"/>
      <c r="AM999" s="28996"/>
      <c r="AN999" s="28997"/>
      <c r="AO999" s="28998"/>
      <c r="AP999" s="28999"/>
      <c r="AQ999" s="29000"/>
      <c r="AR999" s="29001"/>
      <c r="AS999" s="29002"/>
      <c r="AT999" s="29003"/>
      <c r="AU999" s="29004"/>
      <c r="AV999" s="29005"/>
      <c r="AW999" s="29006"/>
      <c r="AX999" s="29007"/>
      <c r="AY999" s="29008"/>
      <c r="AZ999" s="29009"/>
      <c r="BA999" s="29010"/>
      <c r="BB999" s="29011"/>
      <c r="BC999" s="29012"/>
      <c r="BD999" s="29013"/>
      <c r="BE999" s="29014"/>
      <c r="BF999" s="29015"/>
      <c r="BG999" s="29016"/>
      <c r="BH999" s="29017"/>
      <c r="BI999" s="29018"/>
      <c r="BJ999" s="29019"/>
      <c r="BK999" s="29020"/>
      <c r="BL999" s="29021"/>
      <c r="BM999" s="29022"/>
      <c r="BN999" s="29023"/>
      <c r="BO999" s="29024"/>
      <c r="BP999" s="29025"/>
      <c r="BQ999" s="29026"/>
      <c r="BR999" s="29027"/>
      <c r="BS999" s="29028"/>
      <c r="BT999" s="29029"/>
      <c r="BU999" s="29030"/>
      <c r="BV999" s="29031"/>
      <c r="BW999" s="29032"/>
      <c r="BX999" s="29033"/>
      <c r="BY999" s="29034"/>
      <c r="BZ999" s="29035"/>
      <c r="CA999" s="29036"/>
      <c r="CB999" s="29037"/>
      <c r="CC999" s="29038"/>
      <c r="CD999" s="29039"/>
      <c r="CE999" s="29040"/>
      <c r="CF999" s="29041"/>
      <c r="CG999" s="29042"/>
      <c r="CH999" s="29043"/>
      <c r="CI999" s="29044"/>
      <c r="CJ999" s="29045"/>
      <c r="CK999" s="29046"/>
      <c r="CL999" s="29047"/>
      <c r="CM999" s="29048"/>
      <c r="CN999" s="29049"/>
      <c r="CO999" s="29050"/>
      <c r="CP999" s="29051"/>
      <c r="CQ999" s="29052"/>
      <c r="CR999" s="29053"/>
      <c r="CS999" s="29054"/>
      <c r="CT999" s="29055"/>
      <c r="CU999" s="29056"/>
      <c r="CV999" s="29057"/>
      <c r="CW999" s="29058"/>
      <c r="CX999" s="29059"/>
      <c r="CY999" s="29060"/>
      <c r="CZ999" s="29061"/>
      <c r="DA999" s="29062"/>
      <c r="DB999" s="29063"/>
      <c r="DC999" s="29064"/>
      <c r="DD999" s="29065"/>
      <c r="DE999" s="29066"/>
      <c r="DF999" s="29067"/>
      <c r="DG999" s="29068"/>
      <c r="DH999" s="3656"/>
      <c r="DI999" s="3908"/>
      <c r="DJ999" s="3908" t="str">
        <f>IF(T999="","",T999)</f>
        <v>Добавить схему подключения</v>
      </c>
      <c r="DK999" s="3908"/>
      <c r="DL999" s="3908"/>
    </row>
    <row s="29069" customFormat="1" customHeight="1" ht="0.75">
      <c r="A1000" s="4502"/>
      <c r="B1000" s="4502"/>
      <c r="C1000" s="4502"/>
      <c r="D1000" s="4502"/>
      <c r="E1000" s="3897"/>
      <c r="F1000" s="3897">
        <v>1</v>
      </c>
      <c r="G1000" s="3898"/>
      <c r="H1000" s="4502"/>
      <c r="I1000" s="4502"/>
      <c r="J1000" s="4502"/>
      <c r="K1000" s="4502"/>
      <c r="L1000" s="4503"/>
      <c r="M1000" s="4504"/>
      <c r="N1000" s="4504"/>
      <c r="O1000" s="3656"/>
      <c r="P1000" s="4505"/>
      <c r="Q1000" s="4506"/>
      <c r="R1000" s="4505"/>
      <c r="S1000" s="4507"/>
      <c r="T1000" s="4508" t="s">
        <v>250</v>
      </c>
      <c r="U1000" s="3645"/>
      <c r="V1000" s="3645"/>
      <c r="W1000" s="3645"/>
      <c r="X1000" s="3645"/>
      <c r="Y1000" s="3645"/>
      <c r="Z1000" s="3645"/>
      <c r="AA1000" s="3645"/>
      <c r="AB1000" s="3645"/>
      <c r="AC1000" s="3645"/>
      <c r="AD1000" s="3645"/>
      <c r="AE1000" s="3645"/>
      <c r="AF1000" s="3645"/>
      <c r="AG1000" s="3645"/>
      <c r="AH1000" s="3645"/>
      <c r="AI1000" s="3645"/>
      <c r="AJ1000" s="3645"/>
      <c r="AK1000" s="3645"/>
      <c r="AL1000" s="3645"/>
      <c r="AM1000" s="3645"/>
      <c r="AN1000" s="3645"/>
      <c r="AO1000" s="3645"/>
      <c r="AP1000" s="3645"/>
      <c r="AQ1000" s="3645"/>
      <c r="AR1000" s="3645"/>
      <c r="AS1000" s="3645"/>
      <c r="AT1000" s="3645"/>
      <c r="AU1000" s="3645"/>
      <c r="AV1000" s="3645"/>
      <c r="AW1000" s="3645"/>
      <c r="AX1000" s="3645"/>
      <c r="AY1000" s="3645"/>
      <c r="AZ1000" s="3645"/>
      <c r="BA1000" s="3645"/>
      <c r="BB1000" s="3645"/>
      <c r="BC1000" s="3645"/>
      <c r="BD1000" s="3645"/>
      <c r="BE1000" s="3645"/>
      <c r="BF1000" s="3645"/>
      <c r="BG1000" s="3645"/>
      <c r="BH1000" s="3645"/>
      <c r="BI1000" s="3645"/>
      <c r="BJ1000" s="3645"/>
      <c r="BK1000" s="3645"/>
      <c r="BL1000" s="3645"/>
      <c r="BM1000" s="3645"/>
      <c r="BN1000" s="3645"/>
      <c r="BO1000" s="3645"/>
      <c r="BP1000" s="3645"/>
      <c r="BQ1000" s="3645"/>
      <c r="BR1000" s="3645"/>
      <c r="BS1000" s="3645"/>
      <c r="BT1000" s="3645"/>
      <c r="BU1000" s="3645"/>
      <c r="BV1000" s="3645"/>
      <c r="BW1000" s="3645"/>
      <c r="BX1000" s="3645"/>
      <c r="BY1000" s="3645"/>
      <c r="BZ1000" s="3645"/>
      <c r="CA1000" s="3645"/>
      <c r="CB1000" s="3645"/>
      <c r="CC1000" s="3645"/>
      <c r="CD1000" s="3645"/>
      <c r="CE1000" s="3645"/>
      <c r="CF1000" s="3645"/>
      <c r="CG1000" s="3645"/>
      <c r="CH1000" s="3645"/>
      <c r="CI1000" s="3645"/>
      <c r="CJ1000" s="3645"/>
      <c r="CK1000" s="3645"/>
      <c r="CL1000" s="3645"/>
      <c r="CM1000" s="3645"/>
      <c r="CN1000" s="3645"/>
      <c r="CO1000" s="3645"/>
      <c r="CP1000" s="3645"/>
      <c r="CQ1000" s="3645"/>
      <c r="CR1000" s="3645"/>
      <c r="CS1000" s="3645"/>
      <c r="CT1000" s="3645"/>
      <c r="CU1000" s="3645"/>
      <c r="CV1000" s="3645"/>
      <c r="CW1000" s="3645"/>
      <c r="CX1000" s="3645"/>
      <c r="CY1000" s="3645"/>
      <c r="CZ1000" s="3645"/>
      <c r="DA1000" s="3645"/>
      <c r="DB1000" s="3645"/>
      <c r="DC1000" s="3645"/>
      <c r="DD1000" s="3645"/>
      <c r="DE1000" s="3645"/>
      <c r="DF1000" s="3645"/>
      <c r="DG1000" s="3645"/>
      <c r="DH1000" s="3656"/>
      <c r="DI1000" s="3908"/>
      <c r="DJ1000" s="3908" t="str">
        <f>IF(T1000="","",T1000)</f>
        <v>Добавить источник для дифференциации</v>
      </c>
      <c r="DK1000" s="3908"/>
      <c r="DL1000" s="3908"/>
    </row>
    <row s="29070" customFormat="1" customHeight="1" ht="0.75">
      <c r="A1001" s="4502"/>
      <c r="B1001" s="4502"/>
      <c r="C1001" s="4502"/>
      <c r="D1001" s="4502"/>
      <c r="E1001" s="3897"/>
      <c r="F1001" s="3898">
        <v>1</v>
      </c>
      <c r="G1001" s="4502"/>
      <c r="H1001" s="4502"/>
      <c r="I1001" s="4502"/>
      <c r="J1001" s="4502"/>
      <c r="K1001" s="4502"/>
      <c r="L1001" s="4503"/>
      <c r="M1001" s="4510"/>
      <c r="N1001" s="4510"/>
      <c r="O1001" s="3656"/>
      <c r="P1001" s="4505"/>
      <c r="Q1001" s="4506"/>
      <c r="R1001" s="4505"/>
      <c r="S1001" s="4511"/>
      <c r="T1001" s="4512" t="s">
        <v>251</v>
      </c>
      <c r="U1001" s="3646"/>
      <c r="V1001" s="3646"/>
      <c r="W1001" s="3646"/>
      <c r="X1001" s="3646"/>
      <c r="Y1001" s="3646"/>
      <c r="Z1001" s="3646"/>
      <c r="AA1001" s="3646"/>
      <c r="AB1001" s="3646"/>
      <c r="AC1001" s="3646"/>
      <c r="AD1001" s="3646"/>
      <c r="AE1001" s="3646"/>
      <c r="AF1001" s="3646"/>
      <c r="AG1001" s="3646"/>
      <c r="AH1001" s="3646"/>
      <c r="AI1001" s="3646"/>
      <c r="AJ1001" s="3646"/>
      <c r="AK1001" s="3646"/>
      <c r="AL1001" s="3646"/>
      <c r="AM1001" s="3646"/>
      <c r="AN1001" s="3646"/>
      <c r="AO1001" s="3646"/>
      <c r="AP1001" s="3646"/>
      <c r="AQ1001" s="3646"/>
      <c r="AR1001" s="3646"/>
      <c r="AS1001" s="3646"/>
      <c r="AT1001" s="3646"/>
      <c r="AU1001" s="3646"/>
      <c r="AV1001" s="3646"/>
      <c r="AW1001" s="3646"/>
      <c r="AX1001" s="3646"/>
      <c r="AY1001" s="3646"/>
      <c r="AZ1001" s="3646"/>
      <c r="BA1001" s="3646"/>
      <c r="BB1001" s="3646"/>
      <c r="BC1001" s="3646"/>
      <c r="BD1001" s="3646"/>
      <c r="BE1001" s="3646"/>
      <c r="BF1001" s="3646"/>
      <c r="BG1001" s="3646"/>
      <c r="BH1001" s="3646"/>
      <c r="BI1001" s="3646"/>
      <c r="BJ1001" s="3646"/>
      <c r="BK1001" s="3646"/>
      <c r="BL1001" s="3646"/>
      <c r="BM1001" s="3646"/>
      <c r="BN1001" s="3646"/>
      <c r="BO1001" s="3646"/>
      <c r="BP1001" s="3646"/>
      <c r="BQ1001" s="3646"/>
      <c r="BR1001" s="3646"/>
      <c r="BS1001" s="3646"/>
      <c r="BT1001" s="3646"/>
      <c r="BU1001" s="3646"/>
      <c r="BV1001" s="3646"/>
      <c r="BW1001" s="3646"/>
      <c r="BX1001" s="3646"/>
      <c r="BY1001" s="3646"/>
      <c r="BZ1001" s="3646"/>
      <c r="CA1001" s="3646"/>
      <c r="CB1001" s="3646"/>
      <c r="CC1001" s="3646"/>
      <c r="CD1001" s="3646"/>
      <c r="CE1001" s="3646"/>
      <c r="CF1001" s="3646"/>
      <c r="CG1001" s="3646"/>
      <c r="CH1001" s="3646"/>
      <c r="CI1001" s="3646"/>
      <c r="CJ1001" s="3646"/>
      <c r="CK1001" s="3646"/>
      <c r="CL1001" s="3646"/>
      <c r="CM1001" s="3646"/>
      <c r="CN1001" s="3646"/>
      <c r="CO1001" s="3646"/>
      <c r="CP1001" s="3646"/>
      <c r="CQ1001" s="3646"/>
      <c r="CR1001" s="3646"/>
      <c r="CS1001" s="3646"/>
      <c r="CT1001" s="3646"/>
      <c r="CU1001" s="3646"/>
      <c r="CV1001" s="3646"/>
      <c r="CW1001" s="3646"/>
      <c r="CX1001" s="3646"/>
      <c r="CY1001" s="3646"/>
      <c r="CZ1001" s="3646"/>
      <c r="DA1001" s="3646"/>
      <c r="DB1001" s="3646"/>
      <c r="DC1001" s="3646"/>
      <c r="DD1001" s="3646"/>
      <c r="DE1001" s="3646"/>
      <c r="DF1001" s="3646"/>
      <c r="DG1001" s="3646"/>
      <c r="DH1001" s="3656"/>
      <c r="DI1001" s="3908"/>
      <c r="DJ1001" s="3908" t="str">
        <f>IF(T1001="","",T1001)</f>
        <v>Добавить централизованную систему для дифференциации</v>
      </c>
      <c r="DK1001" s="3908"/>
      <c r="DL1001" s="3908"/>
    </row>
    <row s="29071" customFormat="1" customHeight="1" ht="0.75">
      <c r="A1002" s="4502"/>
      <c r="B1002" s="4502"/>
      <c r="C1002" s="4502"/>
      <c r="D1002" s="4502"/>
      <c r="E1002" s="3898" t="s">
        <v>89</v>
      </c>
      <c r="F1002" s="4502"/>
      <c r="G1002" s="4502"/>
      <c r="H1002" s="4502"/>
      <c r="I1002" s="4502"/>
      <c r="J1002" s="4502"/>
      <c r="K1002" s="4502"/>
      <c r="L1002" s="4503"/>
      <c r="M1002" s="4510"/>
      <c r="N1002" s="4510"/>
      <c r="O1002" s="3656"/>
      <c r="P1002" s="4505"/>
      <c r="Q1002" s="4506"/>
      <c r="R1002" s="4505"/>
      <c r="S1002" s="4511"/>
      <c r="T1002" s="20399" t="s">
        <v>329</v>
      </c>
      <c r="U1002" s="3646"/>
      <c r="V1002" s="3646"/>
      <c r="W1002" s="3646"/>
      <c r="X1002" s="3646"/>
      <c r="Y1002" s="3646"/>
      <c r="Z1002" s="3646"/>
      <c r="AA1002" s="3646"/>
      <c r="AB1002" s="3646"/>
      <c r="AC1002" s="3646"/>
      <c r="AD1002" s="3646"/>
      <c r="AE1002" s="3646"/>
      <c r="AF1002" s="3646"/>
      <c r="AG1002" s="3646"/>
      <c r="AH1002" s="3646"/>
      <c r="AI1002" s="3646"/>
      <c r="AJ1002" s="3646"/>
      <c r="AK1002" s="3646"/>
      <c r="AL1002" s="3646"/>
      <c r="AM1002" s="3646"/>
      <c r="AN1002" s="3646"/>
      <c r="AO1002" s="3646"/>
      <c r="AP1002" s="3646"/>
      <c r="AQ1002" s="3646"/>
      <c r="AR1002" s="3646"/>
      <c r="AS1002" s="3646"/>
      <c r="AT1002" s="3646"/>
      <c r="AU1002" s="3646"/>
      <c r="AV1002" s="3646"/>
      <c r="AW1002" s="3646"/>
      <c r="AX1002" s="3646"/>
      <c r="AY1002" s="3646"/>
      <c r="AZ1002" s="3646"/>
      <c r="BA1002" s="3646"/>
      <c r="BB1002" s="3646"/>
      <c r="BC1002" s="3646"/>
      <c r="BD1002" s="3646"/>
      <c r="BE1002" s="3646"/>
      <c r="BF1002" s="3646"/>
      <c r="BG1002" s="3646"/>
      <c r="BH1002" s="3646"/>
      <c r="BI1002" s="3646"/>
      <c r="BJ1002" s="3646"/>
      <c r="BK1002" s="3646"/>
      <c r="BL1002" s="3646"/>
      <c r="BM1002" s="3646"/>
      <c r="BN1002" s="3646"/>
      <c r="BO1002" s="3646"/>
      <c r="BP1002" s="3646"/>
      <c r="BQ1002" s="3646"/>
      <c r="BR1002" s="3646"/>
      <c r="BS1002" s="3646"/>
      <c r="BT1002" s="3646"/>
      <c r="BU1002" s="3646"/>
      <c r="BV1002" s="3646"/>
      <c r="BW1002" s="3646"/>
      <c r="BX1002" s="3646"/>
      <c r="BY1002" s="3646"/>
      <c r="BZ1002" s="3646"/>
      <c r="CA1002" s="3646"/>
      <c r="CB1002" s="3646"/>
      <c r="CC1002" s="3646"/>
      <c r="CD1002" s="3646"/>
      <c r="CE1002" s="3646"/>
      <c r="CF1002" s="3646"/>
      <c r="CG1002" s="3646"/>
      <c r="CH1002" s="3646"/>
      <c r="CI1002" s="3646"/>
      <c r="CJ1002" s="3646"/>
      <c r="CK1002" s="3646"/>
      <c r="CL1002" s="3646"/>
      <c r="CM1002" s="3646"/>
      <c r="CN1002" s="3646"/>
      <c r="CO1002" s="3646"/>
      <c r="CP1002" s="3646"/>
      <c r="CQ1002" s="3646"/>
      <c r="CR1002" s="3646"/>
      <c r="CS1002" s="3646"/>
      <c r="CT1002" s="3646"/>
      <c r="CU1002" s="3646"/>
      <c r="CV1002" s="3646"/>
      <c r="CW1002" s="3646"/>
      <c r="CX1002" s="3646"/>
      <c r="CY1002" s="3646"/>
      <c r="CZ1002" s="3646"/>
      <c r="DA1002" s="3646"/>
      <c r="DB1002" s="3646"/>
      <c r="DC1002" s="3646"/>
      <c r="DD1002" s="3646"/>
      <c r="DE1002" s="3646"/>
      <c r="DF1002" s="3646"/>
      <c r="DG1002" s="3646"/>
      <c r="DH1002" s="3656"/>
      <c r="DI1002" s="3908"/>
      <c r="DJ1002" s="3908" t="str">
        <f>IF(T1002="","",T1002)</f>
        <v>Добавить территорию для дифференциации</v>
      </c>
      <c r="DK1002" s="3908"/>
      <c r="DL1002" s="3908"/>
    </row>
    <row s="29072" customFormat="1" customHeight="1" ht="21">
      <c r="A1003" s="3896" t="s">
        <v>495</v>
      </c>
      <c r="B1003" s="3896"/>
      <c r="C1003" s="3896"/>
      <c r="D1003" s="3896"/>
      <c r="E1003" s="3898" t="s">
        <v>117</v>
      </c>
      <c r="F1003" s="3896"/>
      <c r="G1003" s="3896"/>
      <c r="H1003" s="3896"/>
      <c r="I1003" s="3896"/>
      <c r="J1003" s="3896"/>
      <c r="K1003" s="3896"/>
      <c r="L1003" s="3899"/>
      <c r="M1003" s="3900"/>
      <c r="N1003" s="3900"/>
      <c r="O1003" s="3900"/>
      <c r="P1003" s="11450"/>
      <c r="Q1003" s="4114"/>
      <c r="R1003" s="4116"/>
      <c r="S1003" s="3904" t="str">
        <f>INDEX(PT_DIFFERENTIATION_NUM_NTAR,MATCH(A1003,PT_DIFFERENTIATION_NTAR_ID,0))</f>
        <v>5</v>
      </c>
      <c r="T1003" s="11451" t="s">
        <v>207</v>
      </c>
      <c r="U1003" s="3906"/>
      <c r="V1003" s="3414"/>
      <c r="W1003" s="3415"/>
      <c r="X1003" s="3415"/>
      <c r="Y1003" s="3415"/>
      <c r="Z1003" s="3415"/>
      <c r="AA1003" s="3415"/>
      <c r="AB1003" s="3415"/>
      <c r="AC1003" s="3416"/>
      <c r="AD1003" s="3414" t="str">
        <f>INDEX(PT_DIFFERENTIATION_NTAR,MATCH(A1003,PT_DIFFERENTIATION_NTAR_ID,0))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v>
      </c>
      <c r="AE1003" s="3415"/>
      <c r="AF1003" s="3415"/>
      <c r="AG1003" s="3415"/>
      <c r="AH1003" s="3415"/>
      <c r="AI1003" s="3415"/>
      <c r="AJ1003" s="3415"/>
      <c r="AK1003" s="3415"/>
      <c r="AL1003" s="3414"/>
      <c r="AM1003" s="3415"/>
      <c r="AN1003" s="3415"/>
      <c r="AO1003" s="3415"/>
      <c r="AP1003" s="3415"/>
      <c r="AQ1003" s="3415"/>
      <c r="AR1003" s="3415"/>
      <c r="AS1003" s="3416"/>
      <c r="AT1003" s="3414"/>
      <c r="AU1003" s="3415"/>
      <c r="AV1003" s="3415"/>
      <c r="AW1003" s="3415"/>
      <c r="AX1003" s="3415"/>
      <c r="AY1003" s="3415"/>
      <c r="AZ1003" s="3415"/>
      <c r="BA1003" s="3416"/>
      <c r="BB1003" s="3414"/>
      <c r="BC1003" s="3415"/>
      <c r="BD1003" s="3415"/>
      <c r="BE1003" s="3415"/>
      <c r="BF1003" s="3415"/>
      <c r="BG1003" s="3415"/>
      <c r="BH1003" s="3415"/>
      <c r="BI1003" s="3416"/>
      <c r="BJ1003" s="3414"/>
      <c r="BK1003" s="3415"/>
      <c r="BL1003" s="3415"/>
      <c r="BM1003" s="3415"/>
      <c r="BN1003" s="3415"/>
      <c r="BO1003" s="3415"/>
      <c r="BP1003" s="3415"/>
      <c r="BQ1003" s="3416"/>
      <c r="BR1003" s="3414"/>
      <c r="BS1003" s="3415"/>
      <c r="BT1003" s="3415"/>
      <c r="BU1003" s="3415"/>
      <c r="BV1003" s="3415"/>
      <c r="BW1003" s="3415"/>
      <c r="BX1003" s="3415"/>
      <c r="BY1003" s="3416"/>
      <c r="BZ1003" s="3414"/>
      <c r="CA1003" s="3415"/>
      <c r="CB1003" s="3415"/>
      <c r="CC1003" s="3415"/>
      <c r="CD1003" s="3415"/>
      <c r="CE1003" s="3415"/>
      <c r="CF1003" s="3415"/>
      <c r="CG1003" s="3416"/>
      <c r="CH1003" s="3414"/>
      <c r="CI1003" s="3415"/>
      <c r="CJ1003" s="3415"/>
      <c r="CK1003" s="3415"/>
      <c r="CL1003" s="3415"/>
      <c r="CM1003" s="3415"/>
      <c r="CN1003" s="3415"/>
      <c r="CO1003" s="3416"/>
      <c r="CP1003" s="3414"/>
      <c r="CQ1003" s="3415"/>
      <c r="CR1003" s="3415"/>
      <c r="CS1003" s="3415"/>
      <c r="CT1003" s="3415"/>
      <c r="CU1003" s="3415"/>
      <c r="CV1003" s="3415"/>
      <c r="CW1003" s="3416"/>
      <c r="CX1003" s="3414"/>
      <c r="CY1003" s="3415"/>
      <c r="CZ1003" s="3415"/>
      <c r="DA1003" s="3415"/>
      <c r="DB1003" s="3415"/>
      <c r="DC1003" s="3415"/>
      <c r="DD1003" s="3415"/>
      <c r="DE1003" s="3416"/>
      <c r="DF1003" s="3416"/>
      <c r="DG1003" s="3907" t="s">
        <v>718</v>
      </c>
      <c r="DH1003" s="3656"/>
      <c r="DI1003" s="3908"/>
      <c r="DJ1003" s="3908" t="str">
        <f>IF(T1003="","",T1003)</f>
        <v>Наименование тарифа</v>
      </c>
      <c r="DK1003" s="3908"/>
      <c r="DL1003" s="3908"/>
    </row>
    <row s="29073" customFormat="1" customHeight="1" ht="21">
      <c r="A1004" s="3896"/>
      <c r="B1004" s="3896" t="s">
        <v>496</v>
      </c>
      <c r="C1004" s="3896"/>
      <c r="D1004" s="3896"/>
      <c r="E1004" s="3897" t="s">
        <v>90</v>
      </c>
      <c r="F1004" s="3898">
        <v>1</v>
      </c>
      <c r="G1004" s="3896"/>
      <c r="H1004" s="3896"/>
      <c r="I1004" s="3896"/>
      <c r="J1004" s="3896"/>
      <c r="K1004" s="3896"/>
      <c r="L1004" s="3899"/>
      <c r="M1004" s="3900"/>
      <c r="N1004" s="3900"/>
      <c r="O1004" s="3900"/>
      <c r="P1004" s="4211"/>
      <c r="Q1004" s="3902"/>
      <c r="R1004" s="3903"/>
      <c r="S1004" s="3904" t="str">
        <f>INDEX(PT_DIFFERENTIATION_NUM_TER,MATCH(B1004,PT_DIFFERENTIATION_TER_ID,0))</f>
        <v>5.1</v>
      </c>
      <c r="T1004" s="4212" t="s">
        <v>719</v>
      </c>
      <c r="U1004" s="3906"/>
      <c r="V1004" s="3414"/>
      <c r="W1004" s="3415"/>
      <c r="X1004" s="3415"/>
      <c r="Y1004" s="3415"/>
      <c r="Z1004" s="3415"/>
      <c r="AA1004" s="3415"/>
      <c r="AB1004" s="3415"/>
      <c r="AC1004" s="3416"/>
      <c r="AD1004" s="3414" t="str">
        <f>INDEX(PT_DIFFERENTIATION_TER,MATCH(B1004,PT_DIFFERENTIATION_TER_ID,0))</f>
        <v>Территория 16</v>
      </c>
      <c r="AE1004" s="3415"/>
      <c r="AF1004" s="3415"/>
      <c r="AG1004" s="3415"/>
      <c r="AH1004" s="3415"/>
      <c r="AI1004" s="3415"/>
      <c r="AJ1004" s="3415"/>
      <c r="AK1004" s="3415"/>
      <c r="AL1004" s="3414"/>
      <c r="AM1004" s="3415"/>
      <c r="AN1004" s="3415"/>
      <c r="AO1004" s="3415"/>
      <c r="AP1004" s="3415"/>
      <c r="AQ1004" s="3415"/>
      <c r="AR1004" s="3415"/>
      <c r="AS1004" s="3416"/>
      <c r="AT1004" s="3414"/>
      <c r="AU1004" s="3415"/>
      <c r="AV1004" s="3415"/>
      <c r="AW1004" s="3415"/>
      <c r="AX1004" s="3415"/>
      <c r="AY1004" s="3415"/>
      <c r="AZ1004" s="3415"/>
      <c r="BA1004" s="3416"/>
      <c r="BB1004" s="3414"/>
      <c r="BC1004" s="3415"/>
      <c r="BD1004" s="3415"/>
      <c r="BE1004" s="3415"/>
      <c r="BF1004" s="3415"/>
      <c r="BG1004" s="3415"/>
      <c r="BH1004" s="3415"/>
      <c r="BI1004" s="3416"/>
      <c r="BJ1004" s="3414"/>
      <c r="BK1004" s="3415"/>
      <c r="BL1004" s="3415"/>
      <c r="BM1004" s="3415"/>
      <c r="BN1004" s="3415"/>
      <c r="BO1004" s="3415"/>
      <c r="BP1004" s="3415"/>
      <c r="BQ1004" s="3416"/>
      <c r="BR1004" s="3414"/>
      <c r="BS1004" s="3415"/>
      <c r="BT1004" s="3415"/>
      <c r="BU1004" s="3415"/>
      <c r="BV1004" s="3415"/>
      <c r="BW1004" s="3415"/>
      <c r="BX1004" s="3415"/>
      <c r="BY1004" s="3416"/>
      <c r="BZ1004" s="3414"/>
      <c r="CA1004" s="3415"/>
      <c r="CB1004" s="3415"/>
      <c r="CC1004" s="3415"/>
      <c r="CD1004" s="3415"/>
      <c r="CE1004" s="3415"/>
      <c r="CF1004" s="3415"/>
      <c r="CG1004" s="3416"/>
      <c r="CH1004" s="3414"/>
      <c r="CI1004" s="3415"/>
      <c r="CJ1004" s="3415"/>
      <c r="CK1004" s="3415"/>
      <c r="CL1004" s="3415"/>
      <c r="CM1004" s="3415"/>
      <c r="CN1004" s="3415"/>
      <c r="CO1004" s="3416"/>
      <c r="CP1004" s="3414"/>
      <c r="CQ1004" s="3415"/>
      <c r="CR1004" s="3415"/>
      <c r="CS1004" s="3415"/>
      <c r="CT1004" s="3415"/>
      <c r="CU1004" s="3415"/>
      <c r="CV1004" s="3415"/>
      <c r="CW1004" s="3416"/>
      <c r="CX1004" s="3414"/>
      <c r="CY1004" s="3415"/>
      <c r="CZ1004" s="3415"/>
      <c r="DA1004" s="3415"/>
      <c r="DB1004" s="3415"/>
      <c r="DC1004" s="3415"/>
      <c r="DD1004" s="3415"/>
      <c r="DE1004" s="3416"/>
      <c r="DF1004" s="3416"/>
      <c r="DG1004" s="3907" t="s">
        <v>720</v>
      </c>
      <c r="DH1004" s="3656"/>
      <c r="DI1004" s="3908"/>
      <c r="DJ1004" s="3908" t="str">
        <f>IF(T1004="","",T1004)</f>
        <v>Территория действия тарифа</v>
      </c>
      <c r="DK1004" s="3908"/>
      <c r="DL1004" s="3908"/>
    </row>
    <row s="29074" customFormat="1" customHeight="1" ht="23.25">
      <c r="A1005" s="3896"/>
      <c r="B1005" s="3896"/>
      <c r="C1005" s="3896" t="s">
        <v>497</v>
      </c>
      <c r="D1005" s="3896"/>
      <c r="E1005" s="3897" t="s">
        <v>90</v>
      </c>
      <c r="F1005" s="3897"/>
      <c r="G1005" s="3898">
        <v>1</v>
      </c>
      <c r="H1005" s="3896"/>
      <c r="I1005" s="3896"/>
      <c r="J1005" s="3896"/>
      <c r="K1005" s="3896"/>
      <c r="L1005" s="3899"/>
      <c r="M1005" s="3900"/>
      <c r="N1005" s="3900"/>
      <c r="O1005" s="3900"/>
      <c r="P1005" s="3901"/>
      <c r="Q1005" s="3902"/>
      <c r="R1005" s="3903"/>
      <c r="S1005" s="3904" t="str">
        <f>INDEX(PT_DIFFERENTIATION_NUM_CS,MATCH(C1005,PT_DIFFERENTIATION_CS_ID,0))</f>
        <v>5.1.1</v>
      </c>
      <c r="T1005" s="4214" t="s">
        <v>721</v>
      </c>
      <c r="U1005" s="3906"/>
      <c r="V1005" s="3414"/>
      <c r="W1005" s="3415"/>
      <c r="X1005" s="3415"/>
      <c r="Y1005" s="3415"/>
      <c r="Z1005" s="3415"/>
      <c r="AA1005" s="3415"/>
      <c r="AB1005" s="3415"/>
      <c r="AC1005" s="3416"/>
      <c r="AD1005" s="3414" t="str">
        <f>INDEX(PT_DIFFERENTIATION_CS,MATCH(C1005,PT_DIFFERENTIATION_CS_ID,0))</f>
        <v>без дифференциации</v>
      </c>
      <c r="AE1005" s="3415"/>
      <c r="AF1005" s="3415"/>
      <c r="AG1005" s="3415"/>
      <c r="AH1005" s="3415"/>
      <c r="AI1005" s="3415"/>
      <c r="AJ1005" s="3415"/>
      <c r="AK1005" s="3415"/>
      <c r="AL1005" s="3414"/>
      <c r="AM1005" s="3415"/>
      <c r="AN1005" s="3415"/>
      <c r="AO1005" s="3415"/>
      <c r="AP1005" s="3415"/>
      <c r="AQ1005" s="3415"/>
      <c r="AR1005" s="3415"/>
      <c r="AS1005" s="3416"/>
      <c r="AT1005" s="3414"/>
      <c r="AU1005" s="3415"/>
      <c r="AV1005" s="3415"/>
      <c r="AW1005" s="3415"/>
      <c r="AX1005" s="3415"/>
      <c r="AY1005" s="3415"/>
      <c r="AZ1005" s="3415"/>
      <c r="BA1005" s="3416"/>
      <c r="BB1005" s="3414"/>
      <c r="BC1005" s="3415"/>
      <c r="BD1005" s="3415"/>
      <c r="BE1005" s="3415"/>
      <c r="BF1005" s="3415"/>
      <c r="BG1005" s="3415"/>
      <c r="BH1005" s="3415"/>
      <c r="BI1005" s="3416"/>
      <c r="BJ1005" s="3414"/>
      <c r="BK1005" s="3415"/>
      <c r="BL1005" s="3415"/>
      <c r="BM1005" s="3415"/>
      <c r="BN1005" s="3415"/>
      <c r="BO1005" s="3415"/>
      <c r="BP1005" s="3415"/>
      <c r="BQ1005" s="3416"/>
      <c r="BR1005" s="3414"/>
      <c r="BS1005" s="3415"/>
      <c r="BT1005" s="3415"/>
      <c r="BU1005" s="3415"/>
      <c r="BV1005" s="3415"/>
      <c r="BW1005" s="3415"/>
      <c r="BX1005" s="3415"/>
      <c r="BY1005" s="3416"/>
      <c r="BZ1005" s="3414"/>
      <c r="CA1005" s="3415"/>
      <c r="CB1005" s="3415"/>
      <c r="CC1005" s="3415"/>
      <c r="CD1005" s="3415"/>
      <c r="CE1005" s="3415"/>
      <c r="CF1005" s="3415"/>
      <c r="CG1005" s="3416"/>
      <c r="CH1005" s="3414"/>
      <c r="CI1005" s="3415"/>
      <c r="CJ1005" s="3415"/>
      <c r="CK1005" s="3415"/>
      <c r="CL1005" s="3415"/>
      <c r="CM1005" s="3415"/>
      <c r="CN1005" s="3415"/>
      <c r="CO1005" s="3416"/>
      <c r="CP1005" s="3414"/>
      <c r="CQ1005" s="3415"/>
      <c r="CR1005" s="3415"/>
      <c r="CS1005" s="3415"/>
      <c r="CT1005" s="3415"/>
      <c r="CU1005" s="3415"/>
      <c r="CV1005" s="3415"/>
      <c r="CW1005" s="3416"/>
      <c r="CX1005" s="3414"/>
      <c r="CY1005" s="3415"/>
      <c r="CZ1005" s="3415"/>
      <c r="DA1005" s="3415"/>
      <c r="DB1005" s="3415"/>
      <c r="DC1005" s="3415"/>
      <c r="DD1005" s="3415"/>
      <c r="DE1005" s="3416"/>
      <c r="DF1005" s="3416"/>
      <c r="DG1005" s="3907" t="s">
        <v>722</v>
      </c>
      <c r="DH1005" s="3656"/>
      <c r="DI1005" s="3908"/>
      <c r="DJ1005" s="3908" t="str">
        <f>IF(T1005="","",T1005)</f>
        <v>Наименование системы теплоснабжения </v>
      </c>
      <c r="DK1005" s="3908"/>
      <c r="DL1005" s="3908"/>
    </row>
    <row s="29075" customFormat="1" customHeight="1" ht="21">
      <c r="A1006" s="3896"/>
      <c r="B1006" s="3896"/>
      <c r="C1006" s="3896"/>
      <c r="D1006" s="3896" t="s">
        <v>498</v>
      </c>
      <c r="E1006" s="3897" t="s">
        <v>90</v>
      </c>
      <c r="F1006" s="3897"/>
      <c r="G1006" s="3897"/>
      <c r="H1006" s="3898">
        <v>1</v>
      </c>
      <c r="I1006" s="3896"/>
      <c r="J1006" s="3896"/>
      <c r="K1006" s="3896"/>
      <c r="L1006" s="3899"/>
      <c r="M1006" s="3900"/>
      <c r="N1006" s="3900"/>
      <c r="O1006" s="3900"/>
      <c r="P1006" s="3901"/>
      <c r="Q1006" s="3902"/>
      <c r="R1006" s="3903"/>
      <c r="S1006" s="3904" t="str">
        <f>INDEX(PT_DIFFERENTIATION_NUM_IST_TE,MATCH(D1006,PT_DIFFERENTIATION_IST_TE_ID,0))</f>
        <v>5.1.1.1</v>
      </c>
      <c r="T1006" s="3905" t="s">
        <v>723</v>
      </c>
      <c r="U1006" s="3906"/>
      <c r="V1006" s="3414"/>
      <c r="W1006" s="3415"/>
      <c r="X1006" s="3415"/>
      <c r="Y1006" s="3415"/>
      <c r="Z1006" s="3415"/>
      <c r="AA1006" s="3415"/>
      <c r="AB1006" s="3415"/>
      <c r="AC1006" s="3416"/>
      <c r="AD1006" s="3414" t="str">
        <f>INDEX(PT_DIFFERENTIATION_IST_TE,MATCH(D1006,PT_DIFFERENTIATION_IST_TE_ID,0))</f>
        <v>без дифференциации</v>
      </c>
      <c r="AE1006" s="3415"/>
      <c r="AF1006" s="3415"/>
      <c r="AG1006" s="3415"/>
      <c r="AH1006" s="3415"/>
      <c r="AI1006" s="3415"/>
      <c r="AJ1006" s="3415"/>
      <c r="AK1006" s="3415"/>
      <c r="AL1006" s="3414"/>
      <c r="AM1006" s="3415"/>
      <c r="AN1006" s="3415"/>
      <c r="AO1006" s="3415"/>
      <c r="AP1006" s="3415"/>
      <c r="AQ1006" s="3415"/>
      <c r="AR1006" s="3415"/>
      <c r="AS1006" s="3416"/>
      <c r="AT1006" s="3414"/>
      <c r="AU1006" s="3415"/>
      <c r="AV1006" s="3415"/>
      <c r="AW1006" s="3415"/>
      <c r="AX1006" s="3415"/>
      <c r="AY1006" s="3415"/>
      <c r="AZ1006" s="3415"/>
      <c r="BA1006" s="3416"/>
      <c r="BB1006" s="3414"/>
      <c r="BC1006" s="3415"/>
      <c r="BD1006" s="3415"/>
      <c r="BE1006" s="3415"/>
      <c r="BF1006" s="3415"/>
      <c r="BG1006" s="3415"/>
      <c r="BH1006" s="3415"/>
      <c r="BI1006" s="3416"/>
      <c r="BJ1006" s="3414"/>
      <c r="BK1006" s="3415"/>
      <c r="BL1006" s="3415"/>
      <c r="BM1006" s="3415"/>
      <c r="BN1006" s="3415"/>
      <c r="BO1006" s="3415"/>
      <c r="BP1006" s="3415"/>
      <c r="BQ1006" s="3416"/>
      <c r="BR1006" s="3414"/>
      <c r="BS1006" s="3415"/>
      <c r="BT1006" s="3415"/>
      <c r="BU1006" s="3415"/>
      <c r="BV1006" s="3415"/>
      <c r="BW1006" s="3415"/>
      <c r="BX1006" s="3415"/>
      <c r="BY1006" s="3416"/>
      <c r="BZ1006" s="3414"/>
      <c r="CA1006" s="3415"/>
      <c r="CB1006" s="3415"/>
      <c r="CC1006" s="3415"/>
      <c r="CD1006" s="3415"/>
      <c r="CE1006" s="3415"/>
      <c r="CF1006" s="3415"/>
      <c r="CG1006" s="3416"/>
      <c r="CH1006" s="3414"/>
      <c r="CI1006" s="3415"/>
      <c r="CJ1006" s="3415"/>
      <c r="CK1006" s="3415"/>
      <c r="CL1006" s="3415"/>
      <c r="CM1006" s="3415"/>
      <c r="CN1006" s="3415"/>
      <c r="CO1006" s="3416"/>
      <c r="CP1006" s="3414"/>
      <c r="CQ1006" s="3415"/>
      <c r="CR1006" s="3415"/>
      <c r="CS1006" s="3415"/>
      <c r="CT1006" s="3415"/>
      <c r="CU1006" s="3415"/>
      <c r="CV1006" s="3415"/>
      <c r="CW1006" s="3416"/>
      <c r="CX1006" s="3414"/>
      <c r="CY1006" s="3415"/>
      <c r="CZ1006" s="3415"/>
      <c r="DA1006" s="3415"/>
      <c r="DB1006" s="3415"/>
      <c r="DC1006" s="3415"/>
      <c r="DD1006" s="3415"/>
      <c r="DE1006" s="3416"/>
      <c r="DF1006" s="3416"/>
      <c r="DG1006" s="3907" t="s">
        <v>724</v>
      </c>
      <c r="DH1006" s="3656"/>
      <c r="DI1006" s="3908"/>
      <c r="DJ1006" s="3908" t="str">
        <f>IF(T1006="","",T1006)</f>
        <v>Источник тепловой энергии  </v>
      </c>
      <c r="DK1006" s="3908"/>
      <c r="DL1006" s="3908"/>
    </row>
    <row s="29076" customFormat="1" customHeight="1" ht="47.25">
      <c r="A1007" s="3896"/>
      <c r="B1007" s="3896"/>
      <c r="C1007" s="3896"/>
      <c r="D1007" s="3896"/>
      <c r="E1007" s="3897" t="s">
        <v>90</v>
      </c>
      <c r="F1007" s="3897"/>
      <c r="G1007" s="3897"/>
      <c r="H1007" s="3897"/>
      <c r="I1007" s="3910" t="str">
        <f>S1006&amp;".1"</f>
        <v>5.1.1.1.1</v>
      </c>
      <c r="J1007" s="3896"/>
      <c r="K1007" s="3896"/>
      <c r="L1007" s="3899" t="s">
        <v>725</v>
      </c>
      <c r="M1007" s="3647"/>
      <c r="N1007" s="3911"/>
      <c r="O1007" s="3911"/>
      <c r="P1007" s="3912">
        <v>1</v>
      </c>
      <c r="Q1007" s="3912"/>
      <c r="R1007" s="3913"/>
      <c r="S1007" s="3904" t="str">
        <f>$I1007</f>
        <v>5.1.1.1.1</v>
      </c>
      <c r="T1007" s="3914" t="s">
        <v>726</v>
      </c>
      <c r="U1007" s="3906"/>
      <c r="V1007" s="3419"/>
      <c r="W1007" s="3420"/>
      <c r="X1007" s="3420"/>
      <c r="Y1007" s="3420"/>
      <c r="Z1007" s="3420"/>
      <c r="AA1007" s="3420"/>
      <c r="AB1007" s="3420"/>
      <c r="AC1007" s="3421"/>
      <c r="AD1007" s="3419" t="s">
        <v>768</v>
      </c>
      <c r="AE1007" s="3420"/>
      <c r="AF1007" s="3420"/>
      <c r="AG1007" s="3420"/>
      <c r="AH1007" s="3420"/>
      <c r="AI1007" s="3420"/>
      <c r="AJ1007" s="3420"/>
      <c r="AK1007" s="3420"/>
      <c r="AL1007" s="3419"/>
      <c r="AM1007" s="3420"/>
      <c r="AN1007" s="3420"/>
      <c r="AO1007" s="3420"/>
      <c r="AP1007" s="3420"/>
      <c r="AQ1007" s="3420"/>
      <c r="AR1007" s="3420"/>
      <c r="AS1007" s="3421"/>
      <c r="AT1007" s="3419"/>
      <c r="AU1007" s="3420"/>
      <c r="AV1007" s="3420"/>
      <c r="AW1007" s="3420"/>
      <c r="AX1007" s="3420"/>
      <c r="AY1007" s="3420"/>
      <c r="AZ1007" s="3420"/>
      <c r="BA1007" s="3421"/>
      <c r="BB1007" s="3419"/>
      <c r="BC1007" s="3420"/>
      <c r="BD1007" s="3420"/>
      <c r="BE1007" s="3420"/>
      <c r="BF1007" s="3420"/>
      <c r="BG1007" s="3420"/>
      <c r="BH1007" s="3420"/>
      <c r="BI1007" s="3421"/>
      <c r="BJ1007" s="3419"/>
      <c r="BK1007" s="3420"/>
      <c r="BL1007" s="3420"/>
      <c r="BM1007" s="3420"/>
      <c r="BN1007" s="3420"/>
      <c r="BO1007" s="3420"/>
      <c r="BP1007" s="3420"/>
      <c r="BQ1007" s="3421"/>
      <c r="BR1007" s="3419"/>
      <c r="BS1007" s="3420"/>
      <c r="BT1007" s="3420"/>
      <c r="BU1007" s="3420"/>
      <c r="BV1007" s="3420"/>
      <c r="BW1007" s="3420"/>
      <c r="BX1007" s="3420"/>
      <c r="BY1007" s="3421"/>
      <c r="BZ1007" s="3419"/>
      <c r="CA1007" s="3420"/>
      <c r="CB1007" s="3420"/>
      <c r="CC1007" s="3420"/>
      <c r="CD1007" s="3420"/>
      <c r="CE1007" s="3420"/>
      <c r="CF1007" s="3420"/>
      <c r="CG1007" s="3421"/>
      <c r="CH1007" s="3419"/>
      <c r="CI1007" s="3420"/>
      <c r="CJ1007" s="3420"/>
      <c r="CK1007" s="3420"/>
      <c r="CL1007" s="3420"/>
      <c r="CM1007" s="3420"/>
      <c r="CN1007" s="3420"/>
      <c r="CO1007" s="3421"/>
      <c r="CP1007" s="3419"/>
      <c r="CQ1007" s="3420"/>
      <c r="CR1007" s="3420"/>
      <c r="CS1007" s="3420"/>
      <c r="CT1007" s="3420"/>
      <c r="CU1007" s="3420"/>
      <c r="CV1007" s="3420"/>
      <c r="CW1007" s="3421"/>
      <c r="CX1007" s="3419"/>
      <c r="CY1007" s="3420"/>
      <c r="CZ1007" s="3420"/>
      <c r="DA1007" s="3420"/>
      <c r="DB1007" s="3420"/>
      <c r="DC1007" s="3420"/>
      <c r="DD1007" s="3420"/>
      <c r="DE1007" s="3421"/>
      <c r="DF1007" s="3421"/>
      <c r="DG1007" s="3907" t="s">
        <v>727</v>
      </c>
      <c r="DH1007" s="3656"/>
      <c r="DI1007" s="3908"/>
      <c r="DJ1007" s="3908" t="str">
        <f>IF(T1007="","",T1007)</f>
        <v>Схема подключения теплопотребляющей установки к коллектору источника тепловой энергии</v>
      </c>
      <c r="DK1007" s="3908"/>
      <c r="DL1007" s="3908"/>
    </row>
    <row s="29077" customFormat="1" customHeight="1" ht="21">
      <c r="A1008" s="3896"/>
      <c r="B1008" s="3896"/>
      <c r="C1008" s="3896"/>
      <c r="D1008" s="3896"/>
      <c r="E1008" s="3897" t="s">
        <v>90</v>
      </c>
      <c r="F1008" s="3897"/>
      <c r="G1008" s="3897"/>
      <c r="H1008" s="3897"/>
      <c r="I1008" s="3916"/>
      <c r="J1008" s="3910" t="str">
        <f>I1007&amp;".1"</f>
        <v>5.1.1.1.1.1</v>
      </c>
      <c r="K1008" s="3896"/>
      <c r="L1008" s="3899" t="s">
        <v>728</v>
      </c>
      <c r="M1008" s="3647"/>
      <c r="N1008" s="3647"/>
      <c r="O1008" s="3911"/>
      <c r="P1008" s="3912"/>
      <c r="Q1008" s="3912">
        <v>1</v>
      </c>
      <c r="R1008" s="3917"/>
      <c r="S1008" s="3904" t="str">
        <f>$J1008</f>
        <v>5.1.1.1.1.1</v>
      </c>
      <c r="T1008" s="3918" t="s">
        <v>729</v>
      </c>
      <c r="U1008" s="3906"/>
      <c r="V1008" s="3419"/>
      <c r="W1008" s="3420"/>
      <c r="X1008" s="3420"/>
      <c r="Y1008" s="3420"/>
      <c r="Z1008" s="3420"/>
      <c r="AA1008" s="3420"/>
      <c r="AB1008" s="3420"/>
      <c r="AC1008" s="3421"/>
      <c r="AD1008" s="3419" t="s">
        <v>769</v>
      </c>
      <c r="AE1008" s="3420"/>
      <c r="AF1008" s="3420"/>
      <c r="AG1008" s="3420"/>
      <c r="AH1008" s="3420"/>
      <c r="AI1008" s="3420"/>
      <c r="AJ1008" s="3420"/>
      <c r="AK1008" s="3420"/>
      <c r="AL1008" s="3419"/>
      <c r="AM1008" s="3420"/>
      <c r="AN1008" s="3420"/>
      <c r="AO1008" s="3420"/>
      <c r="AP1008" s="3420"/>
      <c r="AQ1008" s="3420"/>
      <c r="AR1008" s="3420"/>
      <c r="AS1008" s="3421"/>
      <c r="AT1008" s="3419"/>
      <c r="AU1008" s="3420"/>
      <c r="AV1008" s="3420"/>
      <c r="AW1008" s="3420"/>
      <c r="AX1008" s="3420"/>
      <c r="AY1008" s="3420"/>
      <c r="AZ1008" s="3420"/>
      <c r="BA1008" s="3421"/>
      <c r="BB1008" s="3419"/>
      <c r="BC1008" s="3420"/>
      <c r="BD1008" s="3420"/>
      <c r="BE1008" s="3420"/>
      <c r="BF1008" s="3420"/>
      <c r="BG1008" s="3420"/>
      <c r="BH1008" s="3420"/>
      <c r="BI1008" s="3421"/>
      <c r="BJ1008" s="3419"/>
      <c r="BK1008" s="3420"/>
      <c r="BL1008" s="3420"/>
      <c r="BM1008" s="3420"/>
      <c r="BN1008" s="3420"/>
      <c r="BO1008" s="3420"/>
      <c r="BP1008" s="3420"/>
      <c r="BQ1008" s="3421"/>
      <c r="BR1008" s="3419"/>
      <c r="BS1008" s="3420"/>
      <c r="BT1008" s="3420"/>
      <c r="BU1008" s="3420"/>
      <c r="BV1008" s="3420"/>
      <c r="BW1008" s="3420"/>
      <c r="BX1008" s="3420"/>
      <c r="BY1008" s="3421"/>
      <c r="BZ1008" s="3419"/>
      <c r="CA1008" s="3420"/>
      <c r="CB1008" s="3420"/>
      <c r="CC1008" s="3420"/>
      <c r="CD1008" s="3420"/>
      <c r="CE1008" s="3420"/>
      <c r="CF1008" s="3420"/>
      <c r="CG1008" s="3421"/>
      <c r="CH1008" s="3419"/>
      <c r="CI1008" s="3420"/>
      <c r="CJ1008" s="3420"/>
      <c r="CK1008" s="3420"/>
      <c r="CL1008" s="3420"/>
      <c r="CM1008" s="3420"/>
      <c r="CN1008" s="3420"/>
      <c r="CO1008" s="3421"/>
      <c r="CP1008" s="3419"/>
      <c r="CQ1008" s="3420"/>
      <c r="CR1008" s="3420"/>
      <c r="CS1008" s="3420"/>
      <c r="CT1008" s="3420"/>
      <c r="CU1008" s="3420"/>
      <c r="CV1008" s="3420"/>
      <c r="CW1008" s="3421"/>
      <c r="CX1008" s="3419"/>
      <c r="CY1008" s="3420"/>
      <c r="CZ1008" s="3420"/>
      <c r="DA1008" s="3420"/>
      <c r="DB1008" s="3420"/>
      <c r="DC1008" s="3420"/>
      <c r="DD1008" s="3420"/>
      <c r="DE1008" s="3421"/>
      <c r="DF1008" s="3421"/>
      <c r="DG1008" s="3907" t="s">
        <v>730</v>
      </c>
      <c r="DH1008" s="3656"/>
      <c r="DI1008" s="3908"/>
      <c r="DJ1008" s="3908" t="str">
        <f>IF(T1008="","",T1008)</f>
        <v>Группа потребителей</v>
      </c>
      <c r="DK1008" s="3908"/>
      <c r="DL1008" s="3908"/>
    </row>
    <row s="29078" customFormat="1" customHeight="1" ht="21">
      <c r="A1009" s="3896"/>
      <c r="B1009" s="3896"/>
      <c r="C1009" s="3896"/>
      <c r="D1009" s="3896"/>
      <c r="E1009" s="3897" t="s">
        <v>90</v>
      </c>
      <c r="F1009" s="3897"/>
      <c r="G1009" s="3897"/>
      <c r="H1009" s="3897"/>
      <c r="I1009" s="3916"/>
      <c r="J1009" s="3916"/>
      <c r="K1009" s="3910" t="str">
        <f>J1008&amp;".1"</f>
        <v>5.1.1.1.1.1.1</v>
      </c>
      <c r="L1009" s="3899" t="s">
        <v>731</v>
      </c>
      <c r="M1009" s="3647"/>
      <c r="N1009" s="3647"/>
      <c r="O1009" s="3647"/>
      <c r="P1009" s="3912"/>
      <c r="Q1009" s="3912"/>
      <c r="R1009" s="3917">
        <v>1</v>
      </c>
      <c r="S1009" s="3904" t="str">
        <f>$K1009</f>
        <v>5.1.1.1.1.1.1</v>
      </c>
      <c r="T1009" s="3920" t="s">
        <v>770</v>
      </c>
      <c r="U1009" s="3906"/>
      <c r="V1009" s="3422"/>
      <c r="W1009" s="3423"/>
      <c r="X1009" s="3422"/>
      <c r="Y1009" s="3424"/>
      <c r="Z1009" s="3425"/>
      <c r="AA1009" s="2871" t="s">
        <v>61</v>
      </c>
      <c r="AB1009" s="3425"/>
      <c r="AC1009" s="2871" t="s">
        <v>61</v>
      </c>
      <c r="AD1009" s="3422">
        <v>3107.43</v>
      </c>
      <c r="AE1009" s="3423"/>
      <c r="AF1009" s="3422"/>
      <c r="AG1009" s="3424"/>
      <c r="AH1009" s="3425">
        <v>45292</v>
      </c>
      <c r="AI1009" s="2871" t="s">
        <v>61</v>
      </c>
      <c r="AJ1009" s="3425">
        <v>45473</v>
      </c>
      <c r="AK1009" s="2871" t="s">
        <v>61</v>
      </c>
      <c r="AL1009" s="3422">
        <v>3489.64</v>
      </c>
      <c r="AM1009" s="3423"/>
      <c r="AN1009" s="3422"/>
      <c r="AO1009" s="3424"/>
      <c r="AP1009" s="3425">
        <v>45474</v>
      </c>
      <c r="AQ1009" s="2871" t="s">
        <v>61</v>
      </c>
      <c r="AR1009" s="3425">
        <v>45657</v>
      </c>
      <c r="AS1009" s="2871" t="s">
        <v>61</v>
      </c>
      <c r="AT1009" s="3422">
        <v>3489.64</v>
      </c>
      <c r="AU1009" s="3423"/>
      <c r="AV1009" s="3422"/>
      <c r="AW1009" s="3424"/>
      <c r="AX1009" s="3425">
        <v>45658</v>
      </c>
      <c r="AY1009" s="2871" t="s">
        <v>61</v>
      </c>
      <c r="AZ1009" s="3425">
        <v>45838</v>
      </c>
      <c r="BA1009" s="2871" t="s">
        <v>61</v>
      </c>
      <c r="BB1009" s="3422">
        <v>3636.2</v>
      </c>
      <c r="BC1009" s="3423"/>
      <c r="BD1009" s="3422"/>
      <c r="BE1009" s="3424"/>
      <c r="BF1009" s="3425">
        <v>45839</v>
      </c>
      <c r="BG1009" s="2871" t="s">
        <v>61</v>
      </c>
      <c r="BH1009" s="3425">
        <v>46022</v>
      </c>
      <c r="BI1009" s="2871" t="s">
        <v>61</v>
      </c>
      <c r="BJ1009" s="3422">
        <v>3636.2</v>
      </c>
      <c r="BK1009" s="3423"/>
      <c r="BL1009" s="3422"/>
      <c r="BM1009" s="3424"/>
      <c r="BN1009" s="3425">
        <v>46023</v>
      </c>
      <c r="BO1009" s="2871" t="s">
        <v>61</v>
      </c>
      <c r="BP1009" s="3425">
        <v>46203</v>
      </c>
      <c r="BQ1009" s="2871" t="s">
        <v>61</v>
      </c>
      <c r="BR1009" s="3422">
        <v>3781.65</v>
      </c>
      <c r="BS1009" s="3423"/>
      <c r="BT1009" s="3422"/>
      <c r="BU1009" s="3424"/>
      <c r="BV1009" s="3425">
        <v>46204</v>
      </c>
      <c r="BW1009" s="2871" t="s">
        <v>61</v>
      </c>
      <c r="BX1009" s="3425">
        <v>46387</v>
      </c>
      <c r="BY1009" s="2871" t="s">
        <v>61</v>
      </c>
      <c r="BZ1009" s="3422">
        <v>3781.65</v>
      </c>
      <c r="CA1009" s="3423"/>
      <c r="CB1009" s="3422"/>
      <c r="CC1009" s="3424"/>
      <c r="CD1009" s="3425">
        <v>46388</v>
      </c>
      <c r="CE1009" s="2871" t="s">
        <v>61</v>
      </c>
      <c r="CF1009" s="3425">
        <v>46568</v>
      </c>
      <c r="CG1009" s="2871" t="s">
        <v>61</v>
      </c>
      <c r="CH1009" s="3422">
        <v>3932.92</v>
      </c>
      <c r="CI1009" s="3423"/>
      <c r="CJ1009" s="3422"/>
      <c r="CK1009" s="3424"/>
      <c r="CL1009" s="3425">
        <v>46569</v>
      </c>
      <c r="CM1009" s="2871" t="s">
        <v>61</v>
      </c>
      <c r="CN1009" s="3425">
        <v>46752</v>
      </c>
      <c r="CO1009" s="2871" t="s">
        <v>61</v>
      </c>
      <c r="CP1009" s="3422">
        <v>3932.92</v>
      </c>
      <c r="CQ1009" s="3423"/>
      <c r="CR1009" s="3422"/>
      <c r="CS1009" s="3424"/>
      <c r="CT1009" s="3425">
        <v>46753</v>
      </c>
      <c r="CU1009" s="2871" t="s">
        <v>61</v>
      </c>
      <c r="CV1009" s="3425">
        <v>46934</v>
      </c>
      <c r="CW1009" s="2871" t="s">
        <v>61</v>
      </c>
      <c r="CX1009" s="3422">
        <v>4090.24</v>
      </c>
      <c r="CY1009" s="3423"/>
      <c r="CZ1009" s="3422"/>
      <c r="DA1009" s="3424"/>
      <c r="DB1009" s="3425">
        <v>46935</v>
      </c>
      <c r="DC1009" s="2871" t="s">
        <v>61</v>
      </c>
      <c r="DD1009" s="3425">
        <v>47118</v>
      </c>
      <c r="DE1009" s="2871" t="s">
        <v>61</v>
      </c>
      <c r="DF1009" s="3423"/>
      <c r="DG1009" s="3921" t="s">
        <v>732</v>
      </c>
      <c r="DH1009" s="3656">
        <f>STRCHECKDATE(V1010:DF1010)</f>
      </c>
      <c r="DI1009" s="3908"/>
      <c r="DJ1009" s="3908" t="str">
        <f>IF(T1009="","",T1009)</f>
        <v>вода</v>
      </c>
      <c r="DK1009" s="3908"/>
      <c r="DL1009" s="3908"/>
    </row>
    <row s="29079" customFormat="1" customHeight="1" ht="0.75">
      <c r="A1010" s="3896"/>
      <c r="B1010" s="3896"/>
      <c r="C1010" s="3896"/>
      <c r="D1010" s="3896"/>
      <c r="E1010" s="3897" t="s">
        <v>90</v>
      </c>
      <c r="F1010" s="3897"/>
      <c r="G1010" s="3897"/>
      <c r="H1010" s="3897"/>
      <c r="I1010" s="3916"/>
      <c r="J1010" s="3916"/>
      <c r="K1010" s="3910"/>
      <c r="L1010" s="3899"/>
      <c r="M1010" s="3647"/>
      <c r="N1010" s="3647"/>
      <c r="O1010" s="3647"/>
      <c r="P1010" s="3912"/>
      <c r="Q1010" s="3912"/>
      <c r="R1010" s="3917"/>
      <c r="S1010" s="3923"/>
      <c r="T1010" s="3906"/>
      <c r="U1010" s="3906"/>
      <c r="V1010" s="3423"/>
      <c r="W1010" s="3423"/>
      <c r="X1010" s="3423"/>
      <c r="Y1010" s="3427" t="str">
        <f>Z1009&amp;"-"&amp;AB1009</f>
        <v>-</v>
      </c>
      <c r="Z1010" s="3428"/>
      <c r="AA1010" s="2871"/>
      <c r="AB1010" s="3428"/>
      <c r="AC1010" s="2871"/>
      <c r="AD1010" s="3423"/>
      <c r="AE1010" s="3423"/>
      <c r="AF1010" s="3423"/>
      <c r="AG1010" s="3427" t="str">
        <f>AH1009&amp;"-"&amp;AJ1009</f>
        <v>45292-45473</v>
      </c>
      <c r="AH1010" s="3428"/>
      <c r="AI1010" s="2871"/>
      <c r="AJ1010" s="3428"/>
      <c r="AK1010" s="2871"/>
      <c r="AL1010" s="3423"/>
      <c r="AM1010" s="3423"/>
      <c r="AN1010" s="3423"/>
      <c r="AO1010" s="3427" t="str">
        <f>AP1009&amp;"-"&amp;AR1009</f>
        <v>45474-45657</v>
      </c>
      <c r="AP1010" s="3428"/>
      <c r="AQ1010" s="2871"/>
      <c r="AR1010" s="3428"/>
      <c r="AS1010" s="2871"/>
      <c r="AT1010" s="3423"/>
      <c r="AU1010" s="3423"/>
      <c r="AV1010" s="3423"/>
      <c r="AW1010" s="3427" t="str">
        <f>AX1009&amp;"-"&amp;AZ1009</f>
        <v>45658-45838</v>
      </c>
      <c r="AX1010" s="3428"/>
      <c r="AY1010" s="2871"/>
      <c r="AZ1010" s="3428"/>
      <c r="BA1010" s="2871"/>
      <c r="BB1010" s="3423"/>
      <c r="BC1010" s="3423"/>
      <c r="BD1010" s="3423"/>
      <c r="BE1010" s="3427" t="str">
        <f>BF1009&amp;"-"&amp;BH1009</f>
        <v>45839-46022</v>
      </c>
      <c r="BF1010" s="3428"/>
      <c r="BG1010" s="2871"/>
      <c r="BH1010" s="3428"/>
      <c r="BI1010" s="2871"/>
      <c r="BJ1010" s="3423"/>
      <c r="BK1010" s="3423"/>
      <c r="BL1010" s="3423"/>
      <c r="BM1010" s="3427" t="str">
        <f>BN1009&amp;"-"&amp;BP1009</f>
        <v>46023-46203</v>
      </c>
      <c r="BN1010" s="3428"/>
      <c r="BO1010" s="2871"/>
      <c r="BP1010" s="3428"/>
      <c r="BQ1010" s="2871"/>
      <c r="BR1010" s="3423"/>
      <c r="BS1010" s="3423"/>
      <c r="BT1010" s="3423"/>
      <c r="BU1010" s="3427" t="str">
        <f>BV1009&amp;"-"&amp;BX1009</f>
        <v>46204-46387</v>
      </c>
      <c r="BV1010" s="3428"/>
      <c r="BW1010" s="2871"/>
      <c r="BX1010" s="3428"/>
      <c r="BY1010" s="2871"/>
      <c r="BZ1010" s="3423"/>
      <c r="CA1010" s="3423"/>
      <c r="CB1010" s="3423"/>
      <c r="CC1010" s="3427" t="str">
        <f>CD1009&amp;"-"&amp;CF1009</f>
        <v>46388-46568</v>
      </c>
      <c r="CD1010" s="3428"/>
      <c r="CE1010" s="2871"/>
      <c r="CF1010" s="3428"/>
      <c r="CG1010" s="2871"/>
      <c r="CH1010" s="3423"/>
      <c r="CI1010" s="3423"/>
      <c r="CJ1010" s="3423"/>
      <c r="CK1010" s="3427" t="str">
        <f>CL1009&amp;"-"&amp;CN1009</f>
        <v>46569-46752</v>
      </c>
      <c r="CL1010" s="3428"/>
      <c r="CM1010" s="2871"/>
      <c r="CN1010" s="3428"/>
      <c r="CO1010" s="2871"/>
      <c r="CP1010" s="3423"/>
      <c r="CQ1010" s="3423"/>
      <c r="CR1010" s="3423"/>
      <c r="CS1010" s="3427" t="str">
        <f>CT1009&amp;"-"&amp;CV1009</f>
        <v>46753-46934</v>
      </c>
      <c r="CT1010" s="3428"/>
      <c r="CU1010" s="2871"/>
      <c r="CV1010" s="3428"/>
      <c r="CW1010" s="2871"/>
      <c r="CX1010" s="3423"/>
      <c r="CY1010" s="3423"/>
      <c r="CZ1010" s="3423"/>
      <c r="DA1010" s="3427" t="str">
        <f>DB1009&amp;"-"&amp;DD1009</f>
        <v>46935-47118</v>
      </c>
      <c r="DB1010" s="3428"/>
      <c r="DC1010" s="2871"/>
      <c r="DD1010" s="3428"/>
      <c r="DE1010" s="2871"/>
      <c r="DF1010" s="3423"/>
      <c r="DG1010" s="3924"/>
      <c r="DH1010" s="3656"/>
      <c r="DI1010" s="3908"/>
      <c r="DJ1010" s="3908" t="str">
        <f>IF(T1010="","",T1010)</f>
        <v/>
      </c>
      <c r="DK1010" s="3908"/>
      <c r="DL1010" s="3908"/>
    </row>
    <row s="29080" customFormat="1" customHeight="1" ht="15">
      <c r="A1011" s="3896"/>
      <c r="B1011" s="3896"/>
      <c r="C1011" s="3896"/>
      <c r="D1011" s="3896"/>
      <c r="E1011" s="3897" t="s">
        <v>90</v>
      </c>
      <c r="F1011" s="3897"/>
      <c r="G1011" s="3897"/>
      <c r="H1011" s="3897"/>
      <c r="I1011" s="3916"/>
      <c r="J1011" s="3910"/>
      <c r="K1011" s="3896"/>
      <c r="L1011" s="3899"/>
      <c r="M1011" s="3647"/>
      <c r="N1011" s="3647"/>
      <c r="O1011" s="3911"/>
      <c r="P1011" s="3912"/>
      <c r="Q1011" s="3912"/>
      <c r="R1011" s="3913"/>
      <c r="S1011" s="29081"/>
      <c r="T1011" s="29082" t="s">
        <v>733</v>
      </c>
      <c r="U1011" s="29083"/>
      <c r="V1011" s="29084"/>
      <c r="W1011" s="29085"/>
      <c r="X1011" s="29086"/>
      <c r="Y1011" s="29087"/>
      <c r="Z1011" s="29088"/>
      <c r="AA1011" s="29089"/>
      <c r="AB1011" s="29090"/>
      <c r="AC1011" s="29091"/>
      <c r="AD1011" s="29092"/>
      <c r="AE1011" s="29093"/>
      <c r="AF1011" s="29094"/>
      <c r="AG1011" s="29095"/>
      <c r="AH1011" s="29096"/>
      <c r="AI1011" s="29097"/>
      <c r="AJ1011" s="29098"/>
      <c r="AK1011" s="29099"/>
      <c r="AL1011" s="29100"/>
      <c r="AM1011" s="29101"/>
      <c r="AN1011" s="29102"/>
      <c r="AO1011" s="29103"/>
      <c r="AP1011" s="29104"/>
      <c r="AQ1011" s="29105"/>
      <c r="AR1011" s="29106"/>
      <c r="AS1011" s="29107"/>
      <c r="AT1011" s="29108"/>
      <c r="AU1011" s="29109"/>
      <c r="AV1011" s="29110"/>
      <c r="AW1011" s="29111"/>
      <c r="AX1011" s="29112"/>
      <c r="AY1011" s="29113"/>
      <c r="AZ1011" s="29114"/>
      <c r="BA1011" s="29115"/>
      <c r="BB1011" s="29116"/>
      <c r="BC1011" s="29117"/>
      <c r="BD1011" s="29118"/>
      <c r="BE1011" s="29119"/>
      <c r="BF1011" s="29120"/>
      <c r="BG1011" s="29121"/>
      <c r="BH1011" s="29122"/>
      <c r="BI1011" s="29123"/>
      <c r="BJ1011" s="29124"/>
      <c r="BK1011" s="29125"/>
      <c r="BL1011" s="29126"/>
      <c r="BM1011" s="29127"/>
      <c r="BN1011" s="29128"/>
      <c r="BO1011" s="29129"/>
      <c r="BP1011" s="29130"/>
      <c r="BQ1011" s="29131"/>
      <c r="BR1011" s="29132"/>
      <c r="BS1011" s="29133"/>
      <c r="BT1011" s="29134"/>
      <c r="BU1011" s="29135"/>
      <c r="BV1011" s="29136"/>
      <c r="BW1011" s="29137"/>
      <c r="BX1011" s="29138"/>
      <c r="BY1011" s="29139"/>
      <c r="BZ1011" s="29140"/>
      <c r="CA1011" s="29141"/>
      <c r="CB1011" s="29142"/>
      <c r="CC1011" s="29143"/>
      <c r="CD1011" s="29144"/>
      <c r="CE1011" s="29145"/>
      <c r="CF1011" s="29146"/>
      <c r="CG1011" s="29147"/>
      <c r="CH1011" s="29148"/>
      <c r="CI1011" s="29149"/>
      <c r="CJ1011" s="29150"/>
      <c r="CK1011" s="29151"/>
      <c r="CL1011" s="29152"/>
      <c r="CM1011" s="29153"/>
      <c r="CN1011" s="29154"/>
      <c r="CO1011" s="29155"/>
      <c r="CP1011" s="29156"/>
      <c r="CQ1011" s="29157"/>
      <c r="CR1011" s="29158"/>
      <c r="CS1011" s="29159"/>
      <c r="CT1011" s="29160"/>
      <c r="CU1011" s="29161"/>
      <c r="CV1011" s="29162"/>
      <c r="CW1011" s="29163"/>
      <c r="CX1011" s="29164"/>
      <c r="CY1011" s="29165"/>
      <c r="CZ1011" s="29166"/>
      <c r="DA1011" s="29167"/>
      <c r="DB1011" s="29168"/>
      <c r="DC1011" s="29169"/>
      <c r="DD1011" s="29170"/>
      <c r="DE1011" s="29171"/>
      <c r="DF1011" s="29172"/>
      <c r="DG1011" s="4018"/>
      <c r="DH1011" s="3656"/>
      <c r="DI1011" s="3908"/>
      <c r="DJ1011" s="3908" t="str">
        <f>IF(T1011="","",T1011)</f>
        <v>Добавить вид теплоносителя (параметры теплоносителя)</v>
      </c>
      <c r="DK1011" s="3908"/>
      <c r="DL1011" s="3908"/>
    </row>
    <row s="29173" customFormat="1" customHeight="1" ht="15">
      <c r="A1012" s="3896"/>
      <c r="B1012" s="3896"/>
      <c r="C1012" s="3896"/>
      <c r="D1012" s="3896"/>
      <c r="E1012" s="3897" t="s">
        <v>90</v>
      </c>
      <c r="F1012" s="3897"/>
      <c r="G1012" s="3897"/>
      <c r="H1012" s="3897"/>
      <c r="I1012" s="3910"/>
      <c r="J1012" s="3896"/>
      <c r="K1012" s="3896"/>
      <c r="L1012" s="3899"/>
      <c r="M1012" s="3647"/>
      <c r="N1012" s="3911"/>
      <c r="O1012" s="3911"/>
      <c r="P1012" s="3912"/>
      <c r="Q1012" s="3912"/>
      <c r="R1012" s="3913"/>
      <c r="S1012" s="29174"/>
      <c r="T1012" s="29175" t="s">
        <v>734</v>
      </c>
      <c r="U1012" s="29176"/>
      <c r="V1012" s="29177"/>
      <c r="W1012" s="29178"/>
      <c r="X1012" s="29179"/>
      <c r="Y1012" s="29180"/>
      <c r="Z1012" s="29181"/>
      <c r="AA1012" s="29182"/>
      <c r="AB1012" s="29183"/>
      <c r="AC1012" s="29184"/>
      <c r="AD1012" s="29185"/>
      <c r="AE1012" s="29186"/>
      <c r="AF1012" s="29187"/>
      <c r="AG1012" s="29188"/>
      <c r="AH1012" s="29189"/>
      <c r="AI1012" s="29190"/>
      <c r="AJ1012" s="29191"/>
      <c r="AK1012" s="29192"/>
      <c r="AL1012" s="29193"/>
      <c r="AM1012" s="29194"/>
      <c r="AN1012" s="29195"/>
      <c r="AO1012" s="29196"/>
      <c r="AP1012" s="29197"/>
      <c r="AQ1012" s="29198"/>
      <c r="AR1012" s="29199"/>
      <c r="AS1012" s="29200"/>
      <c r="AT1012" s="29201"/>
      <c r="AU1012" s="29202"/>
      <c r="AV1012" s="29203"/>
      <c r="AW1012" s="29204"/>
      <c r="AX1012" s="29205"/>
      <c r="AY1012" s="29206"/>
      <c r="AZ1012" s="29207"/>
      <c r="BA1012" s="29208"/>
      <c r="BB1012" s="29209"/>
      <c r="BC1012" s="29210"/>
      <c r="BD1012" s="29211"/>
      <c r="BE1012" s="29212"/>
      <c r="BF1012" s="29213"/>
      <c r="BG1012" s="29214"/>
      <c r="BH1012" s="29215"/>
      <c r="BI1012" s="29216"/>
      <c r="BJ1012" s="29217"/>
      <c r="BK1012" s="29218"/>
      <c r="BL1012" s="29219"/>
      <c r="BM1012" s="29220"/>
      <c r="BN1012" s="29221"/>
      <c r="BO1012" s="29222"/>
      <c r="BP1012" s="29223"/>
      <c r="BQ1012" s="29224"/>
      <c r="BR1012" s="29225"/>
      <c r="BS1012" s="29226"/>
      <c r="BT1012" s="29227"/>
      <c r="BU1012" s="29228"/>
      <c r="BV1012" s="29229"/>
      <c r="BW1012" s="29230"/>
      <c r="BX1012" s="29231"/>
      <c r="BY1012" s="29232"/>
      <c r="BZ1012" s="29233"/>
      <c r="CA1012" s="29234"/>
      <c r="CB1012" s="29235"/>
      <c r="CC1012" s="29236"/>
      <c r="CD1012" s="29237"/>
      <c r="CE1012" s="29238"/>
      <c r="CF1012" s="29239"/>
      <c r="CG1012" s="29240"/>
      <c r="CH1012" s="29241"/>
      <c r="CI1012" s="29242"/>
      <c r="CJ1012" s="29243"/>
      <c r="CK1012" s="29244"/>
      <c r="CL1012" s="29245"/>
      <c r="CM1012" s="29246"/>
      <c r="CN1012" s="29247"/>
      <c r="CO1012" s="29248"/>
      <c r="CP1012" s="29249"/>
      <c r="CQ1012" s="29250"/>
      <c r="CR1012" s="29251"/>
      <c r="CS1012" s="29252"/>
      <c r="CT1012" s="29253"/>
      <c r="CU1012" s="29254"/>
      <c r="CV1012" s="29255"/>
      <c r="CW1012" s="29256"/>
      <c r="CX1012" s="29257"/>
      <c r="CY1012" s="29258"/>
      <c r="CZ1012" s="29259"/>
      <c r="DA1012" s="29260"/>
      <c r="DB1012" s="29261"/>
      <c r="DC1012" s="29262"/>
      <c r="DD1012" s="29263"/>
      <c r="DE1012" s="29264"/>
      <c r="DF1012" s="29265"/>
      <c r="DG1012" s="29266"/>
      <c r="DH1012" s="3656"/>
      <c r="DI1012" s="3908"/>
      <c r="DJ1012" s="3908" t="str">
        <f>IF(T1012="","",T1012)</f>
        <v>Добавить группу потребителей</v>
      </c>
      <c r="DK1012" s="3908"/>
      <c r="DL1012" s="3908"/>
    </row>
    <row s="29267" customFormat="1" customHeight="1" ht="14.25">
      <c r="A1013" s="3896"/>
      <c r="B1013" s="3896"/>
      <c r="C1013" s="3896"/>
      <c r="D1013" s="3896"/>
      <c r="E1013" s="3897" t="s">
        <v>90</v>
      </c>
      <c r="F1013" s="3897"/>
      <c r="G1013" s="3897"/>
      <c r="H1013" s="3898"/>
      <c r="I1013" s="3896"/>
      <c r="J1013" s="3896"/>
      <c r="K1013" s="3896"/>
      <c r="L1013" s="3899"/>
      <c r="M1013" s="3900"/>
      <c r="N1013" s="3900"/>
      <c r="O1013" s="3647"/>
      <c r="P1013" s="4114"/>
      <c r="Q1013" s="4115"/>
      <c r="R1013" s="4116"/>
      <c r="S1013" s="29268"/>
      <c r="T1013" s="29269" t="s">
        <v>735</v>
      </c>
      <c r="U1013" s="29270"/>
      <c r="V1013" s="29271"/>
      <c r="W1013" s="29272"/>
      <c r="X1013" s="29273"/>
      <c r="Y1013" s="29274"/>
      <c r="Z1013" s="29275"/>
      <c r="AA1013" s="29276"/>
      <c r="AB1013" s="29277"/>
      <c r="AC1013" s="29278"/>
      <c r="AD1013" s="29279"/>
      <c r="AE1013" s="29280"/>
      <c r="AF1013" s="29281"/>
      <c r="AG1013" s="29282"/>
      <c r="AH1013" s="29283"/>
      <c r="AI1013" s="29284"/>
      <c r="AJ1013" s="29285"/>
      <c r="AK1013" s="29286"/>
      <c r="AL1013" s="29287"/>
      <c r="AM1013" s="29288"/>
      <c r="AN1013" s="29289"/>
      <c r="AO1013" s="29290"/>
      <c r="AP1013" s="29291"/>
      <c r="AQ1013" s="29292"/>
      <c r="AR1013" s="29293"/>
      <c r="AS1013" s="29294"/>
      <c r="AT1013" s="29295"/>
      <c r="AU1013" s="29296"/>
      <c r="AV1013" s="29297"/>
      <c r="AW1013" s="29298"/>
      <c r="AX1013" s="29299"/>
      <c r="AY1013" s="29300"/>
      <c r="AZ1013" s="29301"/>
      <c r="BA1013" s="29302"/>
      <c r="BB1013" s="29303"/>
      <c r="BC1013" s="29304"/>
      <c r="BD1013" s="29305"/>
      <c r="BE1013" s="29306"/>
      <c r="BF1013" s="29307"/>
      <c r="BG1013" s="29308"/>
      <c r="BH1013" s="29309"/>
      <c r="BI1013" s="29310"/>
      <c r="BJ1013" s="29311"/>
      <c r="BK1013" s="29312"/>
      <c r="BL1013" s="29313"/>
      <c r="BM1013" s="29314"/>
      <c r="BN1013" s="29315"/>
      <c r="BO1013" s="29316"/>
      <c r="BP1013" s="29317"/>
      <c r="BQ1013" s="29318"/>
      <c r="BR1013" s="29319"/>
      <c r="BS1013" s="29320"/>
      <c r="BT1013" s="29321"/>
      <c r="BU1013" s="29322"/>
      <c r="BV1013" s="29323"/>
      <c r="BW1013" s="29324"/>
      <c r="BX1013" s="29325"/>
      <c r="BY1013" s="29326"/>
      <c r="BZ1013" s="29327"/>
      <c r="CA1013" s="29328"/>
      <c r="CB1013" s="29329"/>
      <c r="CC1013" s="29330"/>
      <c r="CD1013" s="29331"/>
      <c r="CE1013" s="29332"/>
      <c r="CF1013" s="29333"/>
      <c r="CG1013" s="29334"/>
      <c r="CH1013" s="29335"/>
      <c r="CI1013" s="29336"/>
      <c r="CJ1013" s="29337"/>
      <c r="CK1013" s="29338"/>
      <c r="CL1013" s="29339"/>
      <c r="CM1013" s="29340"/>
      <c r="CN1013" s="29341"/>
      <c r="CO1013" s="29342"/>
      <c r="CP1013" s="29343"/>
      <c r="CQ1013" s="29344"/>
      <c r="CR1013" s="29345"/>
      <c r="CS1013" s="29346"/>
      <c r="CT1013" s="29347"/>
      <c r="CU1013" s="29348"/>
      <c r="CV1013" s="29349"/>
      <c r="CW1013" s="29350"/>
      <c r="CX1013" s="29351"/>
      <c r="CY1013" s="29352"/>
      <c r="CZ1013" s="29353"/>
      <c r="DA1013" s="29354"/>
      <c r="DB1013" s="29355"/>
      <c r="DC1013" s="29356"/>
      <c r="DD1013" s="29357"/>
      <c r="DE1013" s="29358"/>
      <c r="DF1013" s="29359"/>
      <c r="DG1013" s="29360"/>
      <c r="DH1013" s="3656"/>
      <c r="DI1013" s="3908"/>
      <c r="DJ1013" s="3908" t="str">
        <f>IF(T1013="","",T1013)</f>
        <v>Добавить схему подключения</v>
      </c>
      <c r="DK1013" s="3908"/>
      <c r="DL1013" s="3908"/>
    </row>
    <row s="29361" customFormat="1" customHeight="1" ht="0.75">
      <c r="A1014" s="4502"/>
      <c r="B1014" s="4502"/>
      <c r="C1014" s="4502"/>
      <c r="D1014" s="4502"/>
      <c r="E1014" s="3897" t="s">
        <v>90</v>
      </c>
      <c r="F1014" s="3897"/>
      <c r="G1014" s="3898"/>
      <c r="H1014" s="4502"/>
      <c r="I1014" s="4502"/>
      <c r="J1014" s="4502"/>
      <c r="K1014" s="4502"/>
      <c r="L1014" s="4503"/>
      <c r="M1014" s="4504"/>
      <c r="N1014" s="4504"/>
      <c r="O1014" s="3656"/>
      <c r="P1014" s="4505"/>
      <c r="Q1014" s="4506"/>
      <c r="R1014" s="4505"/>
      <c r="S1014" s="4507"/>
      <c r="T1014" s="4508" t="s">
        <v>250</v>
      </c>
      <c r="U1014" s="3645"/>
      <c r="V1014" s="3645"/>
      <c r="W1014" s="3645"/>
      <c r="X1014" s="3645"/>
      <c r="Y1014" s="3645"/>
      <c r="Z1014" s="3645"/>
      <c r="AA1014" s="3645"/>
      <c r="AB1014" s="3645"/>
      <c r="AC1014" s="3645"/>
      <c r="AD1014" s="3645"/>
      <c r="AE1014" s="3645"/>
      <c r="AF1014" s="3645"/>
      <c r="AG1014" s="3645"/>
      <c r="AH1014" s="3645"/>
      <c r="AI1014" s="3645"/>
      <c r="AJ1014" s="3645"/>
      <c r="AK1014" s="3645"/>
      <c r="AL1014" s="3645"/>
      <c r="AM1014" s="3645"/>
      <c r="AN1014" s="3645"/>
      <c r="AO1014" s="3645"/>
      <c r="AP1014" s="3645"/>
      <c r="AQ1014" s="3645"/>
      <c r="AR1014" s="3645"/>
      <c r="AS1014" s="3645"/>
      <c r="AT1014" s="3645"/>
      <c r="AU1014" s="3645"/>
      <c r="AV1014" s="3645"/>
      <c r="AW1014" s="3645"/>
      <c r="AX1014" s="3645"/>
      <c r="AY1014" s="3645"/>
      <c r="AZ1014" s="3645"/>
      <c r="BA1014" s="3645"/>
      <c r="BB1014" s="3645"/>
      <c r="BC1014" s="3645"/>
      <c r="BD1014" s="3645"/>
      <c r="BE1014" s="3645"/>
      <c r="BF1014" s="3645"/>
      <c r="BG1014" s="3645"/>
      <c r="BH1014" s="3645"/>
      <c r="BI1014" s="3645"/>
      <c r="BJ1014" s="3645"/>
      <c r="BK1014" s="3645"/>
      <c r="BL1014" s="3645"/>
      <c r="BM1014" s="3645"/>
      <c r="BN1014" s="3645"/>
      <c r="BO1014" s="3645"/>
      <c r="BP1014" s="3645"/>
      <c r="BQ1014" s="3645"/>
      <c r="BR1014" s="3645"/>
      <c r="BS1014" s="3645"/>
      <c r="BT1014" s="3645"/>
      <c r="BU1014" s="3645"/>
      <c r="BV1014" s="3645"/>
      <c r="BW1014" s="3645"/>
      <c r="BX1014" s="3645"/>
      <c r="BY1014" s="3645"/>
      <c r="BZ1014" s="3645"/>
      <c r="CA1014" s="3645"/>
      <c r="CB1014" s="3645"/>
      <c r="CC1014" s="3645"/>
      <c r="CD1014" s="3645"/>
      <c r="CE1014" s="3645"/>
      <c r="CF1014" s="3645"/>
      <c r="CG1014" s="3645"/>
      <c r="CH1014" s="3645"/>
      <c r="CI1014" s="3645"/>
      <c r="CJ1014" s="3645"/>
      <c r="CK1014" s="3645"/>
      <c r="CL1014" s="3645"/>
      <c r="CM1014" s="3645"/>
      <c r="CN1014" s="3645"/>
      <c r="CO1014" s="3645"/>
      <c r="CP1014" s="3645"/>
      <c r="CQ1014" s="3645"/>
      <c r="CR1014" s="3645"/>
      <c r="CS1014" s="3645"/>
      <c r="CT1014" s="3645"/>
      <c r="CU1014" s="3645"/>
      <c r="CV1014" s="3645"/>
      <c r="CW1014" s="3645"/>
      <c r="CX1014" s="3645"/>
      <c r="CY1014" s="3645"/>
      <c r="CZ1014" s="3645"/>
      <c r="DA1014" s="3645"/>
      <c r="DB1014" s="3645"/>
      <c r="DC1014" s="3645"/>
      <c r="DD1014" s="3645"/>
      <c r="DE1014" s="3645"/>
      <c r="DF1014" s="3645"/>
      <c r="DG1014" s="3645"/>
      <c r="DH1014" s="3656"/>
      <c r="DI1014" s="3908"/>
      <c r="DJ1014" s="3908" t="str">
        <f>IF(T1014="","",T1014)</f>
        <v>Добавить источник для дифференциации</v>
      </c>
      <c r="DK1014" s="3908"/>
      <c r="DL1014" s="3908"/>
    </row>
    <row s="29362" customFormat="1" customHeight="1" ht="0.75">
      <c r="A1015" s="4502"/>
      <c r="B1015" s="4502"/>
      <c r="C1015" s="4502"/>
      <c r="D1015" s="4502"/>
      <c r="E1015" s="3897" t="s">
        <v>90</v>
      </c>
      <c r="F1015" s="3898"/>
      <c r="G1015" s="4502"/>
      <c r="H1015" s="4502"/>
      <c r="I1015" s="4502"/>
      <c r="J1015" s="4502"/>
      <c r="K1015" s="4502"/>
      <c r="L1015" s="4503"/>
      <c r="M1015" s="4510"/>
      <c r="N1015" s="4510"/>
      <c r="O1015" s="3656"/>
      <c r="P1015" s="4505"/>
      <c r="Q1015" s="4506"/>
      <c r="R1015" s="4505"/>
      <c r="S1015" s="4511"/>
      <c r="T1015" s="4512" t="s">
        <v>251</v>
      </c>
      <c r="U1015" s="3646"/>
      <c r="V1015" s="3646"/>
      <c r="W1015" s="3646"/>
      <c r="X1015" s="3646"/>
      <c r="Y1015" s="3646"/>
      <c r="Z1015" s="3646"/>
      <c r="AA1015" s="3646"/>
      <c r="AB1015" s="3646"/>
      <c r="AC1015" s="3646"/>
      <c r="AD1015" s="3646"/>
      <c r="AE1015" s="3646"/>
      <c r="AF1015" s="3646"/>
      <c r="AG1015" s="3646"/>
      <c r="AH1015" s="3646"/>
      <c r="AI1015" s="3646"/>
      <c r="AJ1015" s="3646"/>
      <c r="AK1015" s="3646"/>
      <c r="AL1015" s="3646"/>
      <c r="AM1015" s="3646"/>
      <c r="AN1015" s="3646"/>
      <c r="AO1015" s="3646"/>
      <c r="AP1015" s="3646"/>
      <c r="AQ1015" s="3646"/>
      <c r="AR1015" s="3646"/>
      <c r="AS1015" s="3646"/>
      <c r="AT1015" s="3646"/>
      <c r="AU1015" s="3646"/>
      <c r="AV1015" s="3646"/>
      <c r="AW1015" s="3646"/>
      <c r="AX1015" s="3646"/>
      <c r="AY1015" s="3646"/>
      <c r="AZ1015" s="3646"/>
      <c r="BA1015" s="3646"/>
      <c r="BB1015" s="3646"/>
      <c r="BC1015" s="3646"/>
      <c r="BD1015" s="3646"/>
      <c r="BE1015" s="3646"/>
      <c r="BF1015" s="3646"/>
      <c r="BG1015" s="3646"/>
      <c r="BH1015" s="3646"/>
      <c r="BI1015" s="3646"/>
      <c r="BJ1015" s="3646"/>
      <c r="BK1015" s="3646"/>
      <c r="BL1015" s="3646"/>
      <c r="BM1015" s="3646"/>
      <c r="BN1015" s="3646"/>
      <c r="BO1015" s="3646"/>
      <c r="BP1015" s="3646"/>
      <c r="BQ1015" s="3646"/>
      <c r="BR1015" s="3646"/>
      <c r="BS1015" s="3646"/>
      <c r="BT1015" s="3646"/>
      <c r="BU1015" s="3646"/>
      <c r="BV1015" s="3646"/>
      <c r="BW1015" s="3646"/>
      <c r="BX1015" s="3646"/>
      <c r="BY1015" s="3646"/>
      <c r="BZ1015" s="3646"/>
      <c r="CA1015" s="3646"/>
      <c r="CB1015" s="3646"/>
      <c r="CC1015" s="3646"/>
      <c r="CD1015" s="3646"/>
      <c r="CE1015" s="3646"/>
      <c r="CF1015" s="3646"/>
      <c r="CG1015" s="3646"/>
      <c r="CH1015" s="3646"/>
      <c r="CI1015" s="3646"/>
      <c r="CJ1015" s="3646"/>
      <c r="CK1015" s="3646"/>
      <c r="CL1015" s="3646"/>
      <c r="CM1015" s="3646"/>
      <c r="CN1015" s="3646"/>
      <c r="CO1015" s="3646"/>
      <c r="CP1015" s="3646"/>
      <c r="CQ1015" s="3646"/>
      <c r="CR1015" s="3646"/>
      <c r="CS1015" s="3646"/>
      <c r="CT1015" s="3646"/>
      <c r="CU1015" s="3646"/>
      <c r="CV1015" s="3646"/>
      <c r="CW1015" s="3646"/>
      <c r="CX1015" s="3646"/>
      <c r="CY1015" s="3646"/>
      <c r="CZ1015" s="3646"/>
      <c r="DA1015" s="3646"/>
      <c r="DB1015" s="3646"/>
      <c r="DC1015" s="3646"/>
      <c r="DD1015" s="3646"/>
      <c r="DE1015" s="3646"/>
      <c r="DF1015" s="3646"/>
      <c r="DG1015" s="3646"/>
      <c r="DH1015" s="3656"/>
      <c r="DI1015" s="3908"/>
      <c r="DJ1015" s="3908" t="str">
        <f>IF(T1015="","",T1015)</f>
        <v>Добавить централизованную систему для дифференциации</v>
      </c>
      <c r="DK1015" s="3908"/>
      <c r="DL1015" s="3908"/>
    </row>
    <row s="29363" customFormat="1" customHeight="1" ht="0.75">
      <c r="A1016" s="4502"/>
      <c r="B1016" s="4502"/>
      <c r="C1016" s="4502"/>
      <c r="D1016" s="4502"/>
      <c r="E1016" s="3898" t="s">
        <v>90</v>
      </c>
      <c r="F1016" s="4502"/>
      <c r="G1016" s="4502"/>
      <c r="H1016" s="4502"/>
      <c r="I1016" s="4502"/>
      <c r="J1016" s="4502"/>
      <c r="K1016" s="4502"/>
      <c r="L1016" s="4503"/>
      <c r="M1016" s="4510"/>
      <c r="N1016" s="4510"/>
      <c r="O1016" s="3656"/>
      <c r="P1016" s="4505"/>
      <c r="Q1016" s="4506"/>
      <c r="R1016" s="4505"/>
      <c r="S1016" s="4511"/>
      <c r="T1016" s="20399" t="s">
        <v>329</v>
      </c>
      <c r="U1016" s="3646"/>
      <c r="V1016" s="3646"/>
      <c r="W1016" s="3646"/>
      <c r="X1016" s="3646"/>
      <c r="Y1016" s="3646"/>
      <c r="Z1016" s="3646"/>
      <c r="AA1016" s="3646"/>
      <c r="AB1016" s="3646"/>
      <c r="AC1016" s="3646"/>
      <c r="AD1016" s="3646"/>
      <c r="AE1016" s="3646"/>
      <c r="AF1016" s="3646"/>
      <c r="AG1016" s="3646"/>
      <c r="AH1016" s="3646"/>
      <c r="AI1016" s="3646"/>
      <c r="AJ1016" s="3646"/>
      <c r="AK1016" s="3646"/>
      <c r="AL1016" s="3646"/>
      <c r="AM1016" s="3646"/>
      <c r="AN1016" s="3646"/>
      <c r="AO1016" s="3646"/>
      <c r="AP1016" s="3646"/>
      <c r="AQ1016" s="3646"/>
      <c r="AR1016" s="3646"/>
      <c r="AS1016" s="3646"/>
      <c r="AT1016" s="3646"/>
      <c r="AU1016" s="3646"/>
      <c r="AV1016" s="3646"/>
      <c r="AW1016" s="3646"/>
      <c r="AX1016" s="3646"/>
      <c r="AY1016" s="3646"/>
      <c r="AZ1016" s="3646"/>
      <c r="BA1016" s="3646"/>
      <c r="BB1016" s="3646"/>
      <c r="BC1016" s="3646"/>
      <c r="BD1016" s="3646"/>
      <c r="BE1016" s="3646"/>
      <c r="BF1016" s="3646"/>
      <c r="BG1016" s="3646"/>
      <c r="BH1016" s="3646"/>
      <c r="BI1016" s="3646"/>
      <c r="BJ1016" s="3646"/>
      <c r="BK1016" s="3646"/>
      <c r="BL1016" s="3646"/>
      <c r="BM1016" s="3646"/>
      <c r="BN1016" s="3646"/>
      <c r="BO1016" s="3646"/>
      <c r="BP1016" s="3646"/>
      <c r="BQ1016" s="3646"/>
      <c r="BR1016" s="3646"/>
      <c r="BS1016" s="3646"/>
      <c r="BT1016" s="3646"/>
      <c r="BU1016" s="3646"/>
      <c r="BV1016" s="3646"/>
      <c r="BW1016" s="3646"/>
      <c r="BX1016" s="3646"/>
      <c r="BY1016" s="3646"/>
      <c r="BZ1016" s="3646"/>
      <c r="CA1016" s="3646"/>
      <c r="CB1016" s="3646"/>
      <c r="CC1016" s="3646"/>
      <c r="CD1016" s="3646"/>
      <c r="CE1016" s="3646"/>
      <c r="CF1016" s="3646"/>
      <c r="CG1016" s="3646"/>
      <c r="CH1016" s="3646"/>
      <c r="CI1016" s="3646"/>
      <c r="CJ1016" s="3646"/>
      <c r="CK1016" s="3646"/>
      <c r="CL1016" s="3646"/>
      <c r="CM1016" s="3646"/>
      <c r="CN1016" s="3646"/>
      <c r="CO1016" s="3646"/>
      <c r="CP1016" s="3646"/>
      <c r="CQ1016" s="3646"/>
      <c r="CR1016" s="3646"/>
      <c r="CS1016" s="3646"/>
      <c r="CT1016" s="3646"/>
      <c r="CU1016" s="3646"/>
      <c r="CV1016" s="3646"/>
      <c r="CW1016" s="3646"/>
      <c r="CX1016" s="3646"/>
      <c r="CY1016" s="3646"/>
      <c r="CZ1016" s="3646"/>
      <c r="DA1016" s="3646"/>
      <c r="DB1016" s="3646"/>
      <c r="DC1016" s="3646"/>
      <c r="DD1016" s="3646"/>
      <c r="DE1016" s="3646"/>
      <c r="DF1016" s="3646"/>
      <c r="DG1016" s="3646"/>
      <c r="DH1016" s="3656"/>
      <c r="DI1016" s="3908"/>
      <c r="DJ1016" s="3908" t="str">
        <f>IF(T1016="","",T1016)</f>
        <v>Добавить территорию для дифференциации</v>
      </c>
      <c r="DK1016" s="3908"/>
      <c r="DL1016" s="3908"/>
    </row>
    <row s="3313" customFormat="1" customHeight="1" ht="0.75">
      <c r="A1017" s="1344"/>
      <c r="B1017" s="1344"/>
      <c r="C1017" s="1344"/>
      <c r="D1017" s="1344"/>
      <c r="E1017" s="1373"/>
      <c r="F1017" s="1344"/>
      <c r="G1017" s="1344"/>
      <c r="H1017" s="1344"/>
      <c r="I1017" s="1344"/>
      <c r="J1017" s="1344"/>
      <c r="K1017" s="1344"/>
      <c r="L1017" s="1369"/>
      <c r="M1017" s="1351"/>
      <c r="N1017" s="1351"/>
      <c r="P1017" s="1346"/>
      <c r="Q1017" s="1347"/>
      <c r="R1017" s="1346"/>
      <c r="S1017" s="1352"/>
      <c r="T1017" s="1355" t="s">
        <v>499</v>
      </c>
      <c r="U1017" s="1354"/>
      <c r="V1017" s="1354"/>
      <c r="W1017" s="1354"/>
      <c r="X1017" s="1354"/>
      <c r="Y1017" s="1354"/>
      <c r="Z1017" s="1354"/>
      <c r="AA1017" s="1354"/>
      <c r="AB1017" s="1354"/>
      <c r="AC1017" s="1354"/>
      <c r="AD1017" s="1354"/>
      <c r="AE1017" s="1354"/>
      <c r="AF1017" s="1354"/>
      <c r="AG1017" s="1354"/>
      <c r="AH1017" s="1354"/>
      <c r="AI1017" s="1354"/>
      <c r="AJ1017" s="1354"/>
      <c r="AK1017" s="1354"/>
      <c r="AL1017" s="3646"/>
      <c r="AM1017" s="3646"/>
      <c r="AN1017" s="3646"/>
      <c r="AO1017" s="3646"/>
      <c r="AP1017" s="3646"/>
      <c r="AQ1017" s="3646"/>
      <c r="AR1017" s="3646"/>
      <c r="AS1017" s="3646"/>
      <c r="AT1017" s="3646"/>
      <c r="AU1017" s="3646"/>
      <c r="AV1017" s="3646"/>
      <c r="AW1017" s="3646"/>
      <c r="AX1017" s="3646"/>
      <c r="AY1017" s="3646"/>
      <c r="AZ1017" s="3646"/>
      <c r="BA1017" s="3646"/>
      <c r="BB1017" s="3646"/>
      <c r="BC1017" s="3646"/>
      <c r="BD1017" s="3646"/>
      <c r="BE1017" s="3646"/>
      <c r="BF1017" s="3646"/>
      <c r="BG1017" s="3646"/>
      <c r="BH1017" s="3646"/>
      <c r="BI1017" s="3646"/>
      <c r="BJ1017" s="3646"/>
      <c r="BK1017" s="3646"/>
      <c r="BL1017" s="3646"/>
      <c r="BM1017" s="3646"/>
      <c r="BN1017" s="3646"/>
      <c r="BO1017" s="3646"/>
      <c r="BP1017" s="3646"/>
      <c r="BQ1017" s="3646"/>
      <c r="BR1017" s="3646"/>
      <c r="BS1017" s="3646"/>
      <c r="BT1017" s="3646"/>
      <c r="BU1017" s="3646"/>
      <c r="BV1017" s="3646"/>
      <c r="BW1017" s="3646"/>
      <c r="BX1017" s="3646"/>
      <c r="BY1017" s="3646"/>
      <c r="BZ1017" s="3646"/>
      <c r="CA1017" s="3646"/>
      <c r="CB1017" s="3646"/>
      <c r="CC1017" s="3646"/>
      <c r="CD1017" s="3646"/>
      <c r="CE1017" s="3646"/>
      <c r="CF1017" s="3646"/>
      <c r="CG1017" s="3646"/>
      <c r="CH1017" s="3646"/>
      <c r="CI1017" s="3646"/>
      <c r="CJ1017" s="3646"/>
      <c r="CK1017" s="3646"/>
      <c r="CL1017" s="3646"/>
      <c r="CM1017" s="3646"/>
      <c r="CN1017" s="3646"/>
      <c r="CO1017" s="3646"/>
      <c r="CP1017" s="3646"/>
      <c r="CQ1017" s="3646"/>
      <c r="CR1017" s="3646"/>
      <c r="CS1017" s="3646"/>
      <c r="CT1017" s="3646"/>
      <c r="CU1017" s="3646"/>
      <c r="CV1017" s="3646"/>
      <c r="CW1017" s="3646"/>
      <c r="CX1017" s="3646"/>
      <c r="CY1017" s="3646"/>
      <c r="CZ1017" s="3646"/>
      <c r="DA1017" s="3646"/>
      <c r="DB1017" s="3646"/>
      <c r="DC1017" s="3646"/>
      <c r="DD1017" s="3646"/>
      <c r="DE1017" s="3646"/>
      <c r="DF1017" s="1354"/>
      <c r="DG1017" s="1354"/>
      <c r="DI1017" s="795"/>
      <c r="DJ1017" s="795" t="str">
        <f>IF(T1017="","",T1017)</f>
        <v>Добавить наименование тарифа</v>
      </c>
      <c r="DK1017" s="795"/>
      <c r="DL1017" s="795"/>
    </row>
    <row customHeight="1" ht="11.25">
      <c r="M1018" s="1168"/>
      <c r="N1018" s="1168"/>
      <c r="O1018" s="543"/>
      <c r="P1018" s="1163"/>
      <c r="Q1018" s="1163"/>
      <c r="R1018" s="1163"/>
      <c r="S1018" s="1163"/>
      <c r="AL1018" s="3412"/>
      <c r="AM1018" s="3412"/>
      <c r="AN1018" s="3412"/>
      <c r="AO1018" s="3412"/>
      <c r="AP1018" s="3412"/>
      <c r="AQ1018" s="3412"/>
      <c r="AR1018" s="3412"/>
      <c r="AS1018" s="3412"/>
      <c r="AT1018" s="3412"/>
      <c r="AU1018" s="3412"/>
      <c r="AV1018" s="3412"/>
      <c r="AW1018" s="3412"/>
      <c r="AX1018" s="3412"/>
      <c r="AY1018" s="3412"/>
      <c r="AZ1018" s="3412"/>
      <c r="BA1018" s="3412"/>
      <c r="BB1018" s="3412"/>
      <c r="BC1018" s="3412"/>
      <c r="BD1018" s="3412"/>
      <c r="BE1018" s="3412"/>
      <c r="BF1018" s="3412"/>
      <c r="BG1018" s="3412"/>
      <c r="BH1018" s="3412"/>
      <c r="BI1018" s="3412"/>
      <c r="BJ1018" s="3412"/>
      <c r="BK1018" s="3412"/>
      <c r="BL1018" s="3412"/>
      <c r="BM1018" s="3412"/>
      <c r="BN1018" s="3412"/>
      <c r="BO1018" s="3412"/>
      <c r="BP1018" s="3412"/>
      <c r="BQ1018" s="3412"/>
      <c r="BR1018" s="3412"/>
      <c r="BS1018" s="3412"/>
      <c r="BT1018" s="3412"/>
      <c r="BU1018" s="3412"/>
      <c r="BV1018" s="3412"/>
      <c r="BW1018" s="3412"/>
      <c r="BX1018" s="3412"/>
      <c r="BY1018" s="3412"/>
      <c r="BZ1018" s="3412"/>
      <c r="CA1018" s="3412"/>
      <c r="CB1018" s="3412"/>
      <c r="CC1018" s="3412"/>
      <c r="CD1018" s="3412"/>
      <c r="CE1018" s="3412"/>
      <c r="CF1018" s="3412"/>
      <c r="CG1018" s="3412"/>
      <c r="CH1018" s="3412"/>
      <c r="CI1018" s="3412"/>
      <c r="CJ1018" s="3412"/>
      <c r="CK1018" s="3412"/>
      <c r="CL1018" s="3412"/>
      <c r="CM1018" s="3412"/>
      <c r="CN1018" s="3412"/>
      <c r="CO1018" s="3412"/>
      <c r="CP1018" s="3412"/>
      <c r="CQ1018" s="3412"/>
      <c r="CR1018" s="3412"/>
      <c r="CS1018" s="3412"/>
      <c r="CT1018" s="3412"/>
      <c r="CU1018" s="3412"/>
      <c r="CV1018" s="3412"/>
      <c r="CW1018" s="3412"/>
      <c r="CX1018" s="3412"/>
      <c r="CY1018" s="3412"/>
      <c r="CZ1018" s="3412"/>
      <c r="DA1018" s="3412"/>
      <c r="DB1018" s="3412"/>
      <c r="DC1018" s="3412"/>
      <c r="DD1018" s="3412"/>
      <c r="DE1018" s="3412"/>
      <c r="DH1018" s="1163"/>
      <c r="DI1018" s="1163"/>
      <c r="DJ1018" s="1163"/>
      <c r="DK1018" s="1163"/>
      <c r="DL1018" s="1163"/>
    </row>
    <row customHeight="1" ht="27">
      <c r="O1019" s="543"/>
      <c r="S1019" s="1273"/>
      <c r="T1019" s="2106"/>
      <c r="U1019" s="2106"/>
      <c r="V1019" s="2106"/>
      <c r="W1019" s="2106"/>
      <c r="X1019" s="2106"/>
      <c r="Y1019" s="2106"/>
      <c r="Z1019" s="2106"/>
      <c r="AA1019" s="2106"/>
      <c r="AB1019" s="2106"/>
      <c r="AC1019" s="2106"/>
      <c r="AD1019" s="2106"/>
      <c r="AE1019" s="2106"/>
      <c r="AF1019" s="2106"/>
      <c r="AG1019" s="2106"/>
      <c r="AH1019" s="2106"/>
      <c r="AI1019" s="2106"/>
      <c r="AJ1019" s="2106"/>
      <c r="AK1019" s="2106"/>
      <c r="AL1019" s="29364"/>
      <c r="AM1019" s="29364"/>
      <c r="AN1019" s="29364"/>
      <c r="AO1019" s="29364"/>
      <c r="AP1019" s="29364"/>
      <c r="AQ1019" s="29364"/>
      <c r="AR1019" s="29364"/>
      <c r="AS1019" s="29364"/>
      <c r="AT1019" s="29364"/>
      <c r="AU1019" s="29364"/>
      <c r="AV1019" s="29364"/>
      <c r="AW1019" s="29364"/>
      <c r="AX1019" s="29364"/>
      <c r="AY1019" s="29364"/>
      <c r="AZ1019" s="29364"/>
      <c r="BA1019" s="29364"/>
      <c r="BB1019" s="29364"/>
      <c r="BC1019" s="29364"/>
      <c r="BD1019" s="29364"/>
      <c r="BE1019" s="29364"/>
      <c r="BF1019" s="29364"/>
      <c r="BG1019" s="29364"/>
      <c r="BH1019" s="29364"/>
      <c r="BI1019" s="29364"/>
      <c r="BJ1019" s="29364"/>
      <c r="BK1019" s="29364"/>
      <c r="BL1019" s="29364"/>
      <c r="BM1019" s="29364"/>
      <c r="BN1019" s="29364"/>
      <c r="BO1019" s="29364"/>
      <c r="BP1019" s="29364"/>
      <c r="BQ1019" s="29364"/>
      <c r="BR1019" s="29364"/>
      <c r="BS1019" s="29364"/>
      <c r="BT1019" s="29364"/>
      <c r="BU1019" s="29364"/>
      <c r="BV1019" s="29364"/>
      <c r="BW1019" s="29364"/>
      <c r="BX1019" s="29364"/>
      <c r="BY1019" s="29364"/>
      <c r="BZ1019" s="29364"/>
      <c r="CA1019" s="29364"/>
      <c r="CB1019" s="29364"/>
      <c r="CC1019" s="29364"/>
      <c r="CD1019" s="29364"/>
      <c r="CE1019" s="29364"/>
      <c r="CF1019" s="29364"/>
      <c r="CG1019" s="29364"/>
      <c r="CH1019" s="29364"/>
      <c r="CI1019" s="29364"/>
      <c r="CJ1019" s="29364"/>
      <c r="CK1019" s="29364"/>
      <c r="CL1019" s="29364"/>
      <c r="CM1019" s="29364"/>
      <c r="CN1019" s="29364"/>
      <c r="CO1019" s="29364"/>
      <c r="CP1019" s="29364"/>
      <c r="CQ1019" s="29364"/>
      <c r="CR1019" s="29364"/>
      <c r="CS1019" s="29364"/>
      <c r="CT1019" s="29364"/>
      <c r="CU1019" s="29364"/>
      <c r="CV1019" s="29364"/>
      <c r="CW1019" s="29364"/>
      <c r="CX1019" s="29364"/>
      <c r="CY1019" s="29364"/>
      <c r="CZ1019" s="29364"/>
      <c r="DA1019" s="29364"/>
      <c r="DB1019" s="29364"/>
      <c r="DC1019" s="29364"/>
      <c r="DD1019" s="29364"/>
      <c r="DE1019" s="29364"/>
      <c r="DF1019" s="2106"/>
      <c r="DG1019" s="2106"/>
    </row>
    <row customHeight="1" ht="62.25">
      <c r="O1020" s="543"/>
      <c r="T1020" s="2106"/>
      <c r="U1020" s="2106"/>
      <c r="V1020" s="2106"/>
      <c r="W1020" s="2106"/>
      <c r="X1020" s="2106"/>
      <c r="Y1020" s="2106"/>
      <c r="Z1020" s="2106"/>
      <c r="AA1020" s="2106"/>
      <c r="AB1020" s="2106"/>
      <c r="AC1020" s="2106"/>
      <c r="AD1020" s="2106"/>
      <c r="AE1020" s="2106"/>
      <c r="AF1020" s="2106"/>
      <c r="AG1020" s="2106"/>
      <c r="AH1020" s="2106"/>
      <c r="AI1020" s="2106"/>
      <c r="AJ1020" s="2106"/>
      <c r="AK1020" s="2106"/>
      <c r="AL1020" s="29364"/>
      <c r="AM1020" s="29364"/>
      <c r="AN1020" s="29364"/>
      <c r="AO1020" s="29364"/>
      <c r="AP1020" s="29364"/>
      <c r="AQ1020" s="29364"/>
      <c r="AR1020" s="29364"/>
      <c r="AS1020" s="29364"/>
      <c r="AT1020" s="29364"/>
      <c r="AU1020" s="29364"/>
      <c r="AV1020" s="29364"/>
      <c r="AW1020" s="29364"/>
      <c r="AX1020" s="29364"/>
      <c r="AY1020" s="29364"/>
      <c r="AZ1020" s="29364"/>
      <c r="BA1020" s="29364"/>
      <c r="BB1020" s="29364"/>
      <c r="BC1020" s="29364"/>
      <c r="BD1020" s="29364"/>
      <c r="BE1020" s="29364"/>
      <c r="BF1020" s="29364"/>
      <c r="BG1020" s="29364"/>
      <c r="BH1020" s="29364"/>
      <c r="BI1020" s="29364"/>
      <c r="BJ1020" s="29364"/>
      <c r="BK1020" s="29364"/>
      <c r="BL1020" s="29364"/>
      <c r="BM1020" s="29364"/>
      <c r="BN1020" s="29364"/>
      <c r="BO1020" s="29364"/>
      <c r="BP1020" s="29364"/>
      <c r="BQ1020" s="29364"/>
      <c r="BR1020" s="29364"/>
      <c r="BS1020" s="29364"/>
      <c r="BT1020" s="29364"/>
      <c r="BU1020" s="29364"/>
      <c r="BV1020" s="29364"/>
      <c r="BW1020" s="29364"/>
      <c r="BX1020" s="29364"/>
      <c r="BY1020" s="29364"/>
      <c r="BZ1020" s="29364"/>
      <c r="CA1020" s="29364"/>
      <c r="CB1020" s="29364"/>
      <c r="CC1020" s="29364"/>
      <c r="CD1020" s="29364"/>
      <c r="CE1020" s="29364"/>
      <c r="CF1020" s="29364"/>
      <c r="CG1020" s="29364"/>
      <c r="CH1020" s="29364"/>
      <c r="CI1020" s="29364"/>
      <c r="CJ1020" s="29364"/>
      <c r="CK1020" s="29364"/>
      <c r="CL1020" s="29364"/>
      <c r="CM1020" s="29364"/>
      <c r="CN1020" s="29364"/>
      <c r="CO1020" s="29364"/>
      <c r="CP1020" s="29364"/>
      <c r="CQ1020" s="29364"/>
      <c r="CR1020" s="29364"/>
      <c r="CS1020" s="29364"/>
      <c r="CT1020" s="29364"/>
      <c r="CU1020" s="29364"/>
      <c r="CV1020" s="29364"/>
      <c r="CW1020" s="29364"/>
      <c r="CX1020" s="29364"/>
      <c r="CY1020" s="29364"/>
      <c r="CZ1020" s="29364"/>
      <c r="DA1020" s="29364"/>
      <c r="DB1020" s="29364"/>
      <c r="DC1020" s="29364"/>
      <c r="DD1020" s="29364"/>
      <c r="DE1020" s="29364"/>
      <c r="DF1020" s="2106"/>
      <c r="DG1020" s="2106"/>
    </row>
    <row customHeight="1" ht="14.25">
      <c r="O1021" s="543"/>
      <c r="AL1021" s="3412"/>
      <c r="AM1021" s="3412"/>
      <c r="AN1021" s="3412"/>
      <c r="AO1021" s="3412"/>
      <c r="AP1021" s="3412"/>
      <c r="AQ1021" s="3412"/>
      <c r="AR1021" s="3412"/>
      <c r="AS1021" s="3412"/>
      <c r="AT1021" s="3412"/>
      <c r="AU1021" s="3412"/>
      <c r="AV1021" s="3412"/>
      <c r="AW1021" s="3412"/>
      <c r="AX1021" s="3412"/>
      <c r="AY1021" s="3412"/>
      <c r="AZ1021" s="3412"/>
      <c r="BA1021" s="3412"/>
      <c r="BB1021" s="3412"/>
      <c r="BC1021" s="3412"/>
      <c r="BD1021" s="3412"/>
      <c r="BE1021" s="3412"/>
      <c r="BF1021" s="3412"/>
      <c r="BG1021" s="3412"/>
      <c r="BH1021" s="3412"/>
      <c r="BI1021" s="3412"/>
      <c r="BJ1021" s="3412"/>
      <c r="BK1021" s="3412"/>
      <c r="BL1021" s="3412"/>
      <c r="BM1021" s="3412"/>
      <c r="BN1021" s="3412"/>
      <c r="BO1021" s="3412"/>
      <c r="BP1021" s="3412"/>
      <c r="BQ1021" s="3412"/>
      <c r="BR1021" s="3412"/>
      <c r="BS1021" s="3412"/>
      <c r="BT1021" s="3412"/>
      <c r="BU1021" s="3412"/>
      <c r="BV1021" s="3412"/>
      <c r="BW1021" s="3412"/>
      <c r="BX1021" s="3412"/>
      <c r="BY1021" s="3412"/>
      <c r="BZ1021" s="3412"/>
      <c r="CA1021" s="3412"/>
      <c r="CB1021" s="3412"/>
      <c r="CC1021" s="3412"/>
      <c r="CD1021" s="3412"/>
      <c r="CE1021" s="3412"/>
      <c r="CF1021" s="3412"/>
      <c r="CG1021" s="3412"/>
      <c r="CH1021" s="3412"/>
      <c r="CI1021" s="3412"/>
      <c r="CJ1021" s="3412"/>
      <c r="CK1021" s="3412"/>
      <c r="CL1021" s="3412"/>
      <c r="CM1021" s="3412"/>
      <c r="CN1021" s="3412"/>
      <c r="CO1021" s="3412"/>
      <c r="CP1021" s="3412"/>
      <c r="CQ1021" s="3412"/>
      <c r="CR1021" s="3412"/>
      <c r="CS1021" s="3412"/>
      <c r="CT1021" s="3412"/>
      <c r="CU1021" s="3412"/>
      <c r="CV1021" s="3412"/>
      <c r="CW1021" s="3412"/>
      <c r="CX1021" s="3412"/>
      <c r="CY1021" s="3412"/>
      <c r="CZ1021" s="3412"/>
      <c r="DA1021" s="3412"/>
      <c r="DB1021" s="3412"/>
      <c r="DC1021" s="3412"/>
      <c r="DD1021" s="3412"/>
      <c r="DE1021" s="3412"/>
    </row>
    <row customHeight="1" ht="18">
      <c r="O1022" s="543"/>
      <c r="S1022" s="1273"/>
      <c r="T1022" s="2106"/>
      <c r="U1022" s="2106"/>
      <c r="V1022" s="2106"/>
      <c r="W1022" s="2106"/>
      <c r="X1022" s="2106"/>
      <c r="Y1022" s="2106"/>
      <c r="Z1022" s="2106"/>
      <c r="AA1022" s="2106"/>
      <c r="AB1022" s="2106"/>
      <c r="AC1022" s="2106"/>
      <c r="AD1022" s="2106"/>
      <c r="AE1022" s="2106"/>
      <c r="AF1022" s="2106"/>
      <c r="AG1022" s="2106"/>
      <c r="AH1022" s="2106"/>
      <c r="AI1022" s="2106"/>
      <c r="AJ1022" s="2106"/>
      <c r="AK1022" s="2106"/>
      <c r="AL1022" s="29364"/>
      <c r="AM1022" s="29364"/>
      <c r="AN1022" s="29364"/>
      <c r="AO1022" s="29364"/>
      <c r="AP1022" s="29364"/>
      <c r="AQ1022" s="29364"/>
      <c r="AR1022" s="29364"/>
      <c r="AS1022" s="29364"/>
      <c r="AT1022" s="29364"/>
      <c r="AU1022" s="29364"/>
      <c r="AV1022" s="29364"/>
      <c r="AW1022" s="29364"/>
      <c r="AX1022" s="29364"/>
      <c r="AY1022" s="29364"/>
      <c r="AZ1022" s="29364"/>
      <c r="BA1022" s="29364"/>
      <c r="BB1022" s="29364"/>
      <c r="BC1022" s="29364"/>
      <c r="BD1022" s="29364"/>
      <c r="BE1022" s="29364"/>
      <c r="BF1022" s="29364"/>
      <c r="BG1022" s="29364"/>
      <c r="BH1022" s="29364"/>
      <c r="BI1022" s="29364"/>
      <c r="BJ1022" s="29364"/>
      <c r="BK1022" s="29364"/>
      <c r="BL1022" s="29364"/>
      <c r="BM1022" s="29364"/>
      <c r="BN1022" s="29364"/>
      <c r="BO1022" s="29364"/>
      <c r="BP1022" s="29364"/>
      <c r="BQ1022" s="29364"/>
      <c r="BR1022" s="29364"/>
      <c r="BS1022" s="29364"/>
      <c r="BT1022" s="29364"/>
      <c r="BU1022" s="29364"/>
      <c r="BV1022" s="29364"/>
      <c r="BW1022" s="29364"/>
      <c r="BX1022" s="29364"/>
      <c r="BY1022" s="29364"/>
      <c r="BZ1022" s="29364"/>
      <c r="CA1022" s="29364"/>
      <c r="CB1022" s="29364"/>
      <c r="CC1022" s="29364"/>
      <c r="CD1022" s="29364"/>
      <c r="CE1022" s="29364"/>
      <c r="CF1022" s="29364"/>
      <c r="CG1022" s="29364"/>
      <c r="CH1022" s="29364"/>
      <c r="CI1022" s="29364"/>
      <c r="CJ1022" s="29364"/>
      <c r="CK1022" s="29364"/>
      <c r="CL1022" s="29364"/>
      <c r="CM1022" s="29364"/>
      <c r="CN1022" s="29364"/>
      <c r="CO1022" s="29364"/>
      <c r="CP1022" s="29364"/>
      <c r="CQ1022" s="29364"/>
      <c r="CR1022" s="29364"/>
      <c r="CS1022" s="29364"/>
      <c r="CT1022" s="29364"/>
      <c r="CU1022" s="29364"/>
      <c r="CV1022" s="29364"/>
      <c r="CW1022" s="29364"/>
      <c r="CX1022" s="29364"/>
      <c r="CY1022" s="29364"/>
      <c r="CZ1022" s="29364"/>
      <c r="DA1022" s="29364"/>
      <c r="DB1022" s="29364"/>
      <c r="DC1022" s="29364"/>
      <c r="DD1022" s="29364"/>
      <c r="DE1022" s="29364"/>
      <c r="DF1022" s="2106"/>
      <c r="DG1022" s="2106"/>
    </row>
    <row customHeight="1" ht="18">
      <c r="O1023" s="543"/>
      <c r="T1023" s="2106"/>
      <c r="U1023" s="2106"/>
      <c r="V1023" s="2106"/>
      <c r="W1023" s="2106"/>
      <c r="X1023" s="2106"/>
      <c r="Y1023" s="2106"/>
      <c r="Z1023" s="2106"/>
      <c r="AA1023" s="2106"/>
      <c r="AB1023" s="2106"/>
      <c r="AC1023" s="2106"/>
      <c r="AD1023" s="2106"/>
      <c r="AE1023" s="2106"/>
      <c r="AF1023" s="2106"/>
      <c r="AG1023" s="2106"/>
      <c r="AH1023" s="2106"/>
      <c r="AI1023" s="2106"/>
      <c r="AJ1023" s="2106"/>
      <c r="AK1023" s="2106"/>
      <c r="AL1023" s="29364"/>
      <c r="AM1023" s="29364"/>
      <c r="AN1023" s="29364"/>
      <c r="AO1023" s="29364"/>
      <c r="AP1023" s="29364"/>
      <c r="AQ1023" s="29364"/>
      <c r="AR1023" s="29364"/>
      <c r="AS1023" s="29364"/>
      <c r="AT1023" s="29364"/>
      <c r="AU1023" s="29364"/>
      <c r="AV1023" s="29364"/>
      <c r="AW1023" s="29364"/>
      <c r="AX1023" s="29364"/>
      <c r="AY1023" s="29364"/>
      <c r="AZ1023" s="29364"/>
      <c r="BA1023" s="29364"/>
      <c r="BB1023" s="29364"/>
      <c r="BC1023" s="29364"/>
      <c r="BD1023" s="29364"/>
      <c r="BE1023" s="29364"/>
      <c r="BF1023" s="29364"/>
      <c r="BG1023" s="29364"/>
      <c r="BH1023" s="29364"/>
      <c r="BI1023" s="29364"/>
      <c r="BJ1023" s="29364"/>
      <c r="BK1023" s="29364"/>
      <c r="BL1023" s="29364"/>
      <c r="BM1023" s="29364"/>
      <c r="BN1023" s="29364"/>
      <c r="BO1023" s="29364"/>
      <c r="BP1023" s="29364"/>
      <c r="BQ1023" s="29364"/>
      <c r="BR1023" s="29364"/>
      <c r="BS1023" s="29364"/>
      <c r="BT1023" s="29364"/>
      <c r="BU1023" s="29364"/>
      <c r="BV1023" s="29364"/>
      <c r="BW1023" s="29364"/>
      <c r="BX1023" s="29364"/>
      <c r="BY1023" s="29364"/>
      <c r="BZ1023" s="29364"/>
      <c r="CA1023" s="29364"/>
      <c r="CB1023" s="29364"/>
      <c r="CC1023" s="29364"/>
      <c r="CD1023" s="29364"/>
      <c r="CE1023" s="29364"/>
      <c r="CF1023" s="29364"/>
      <c r="CG1023" s="29364"/>
      <c r="CH1023" s="29364"/>
      <c r="CI1023" s="29364"/>
      <c r="CJ1023" s="29364"/>
      <c r="CK1023" s="29364"/>
      <c r="CL1023" s="29364"/>
      <c r="CM1023" s="29364"/>
      <c r="CN1023" s="29364"/>
      <c r="CO1023" s="29364"/>
      <c r="CP1023" s="29364"/>
      <c r="CQ1023" s="29364"/>
      <c r="CR1023" s="29364"/>
      <c r="CS1023" s="29364"/>
      <c r="CT1023" s="29364"/>
      <c r="CU1023" s="29364"/>
      <c r="CV1023" s="29364"/>
      <c r="CW1023" s="29364"/>
      <c r="CX1023" s="29364"/>
      <c r="CY1023" s="29364"/>
      <c r="CZ1023" s="29364"/>
      <c r="DA1023" s="29364"/>
      <c r="DB1023" s="29364"/>
      <c r="DC1023" s="29364"/>
      <c r="DD1023" s="29364"/>
      <c r="DE1023" s="29364"/>
      <c r="DF1023" s="2106"/>
      <c r="DG1023" s="2106"/>
    </row>
    <row customHeight="1" ht="27.75">
      <c r="O1024" s="543"/>
      <c r="S1024" s="1273"/>
      <c r="T1024" s="2106"/>
      <c r="U1024" s="2106"/>
      <c r="V1024" s="2106"/>
      <c r="W1024" s="2106"/>
      <c r="X1024" s="2106"/>
      <c r="Y1024" s="2106"/>
      <c r="Z1024" s="2106"/>
      <c r="AA1024" s="2106"/>
      <c r="AB1024" s="2106"/>
      <c r="AC1024" s="2106"/>
      <c r="AD1024" s="2106"/>
      <c r="AE1024" s="2106"/>
      <c r="AF1024" s="2106"/>
      <c r="AG1024" s="2106"/>
      <c r="AH1024" s="2106"/>
      <c r="AI1024" s="2106"/>
      <c r="AJ1024" s="2106"/>
      <c r="AK1024" s="2106"/>
      <c r="AL1024" s="29364"/>
      <c r="AM1024" s="29364"/>
      <c r="AN1024" s="29364"/>
      <c r="AO1024" s="29364"/>
      <c r="AP1024" s="29364"/>
      <c r="AQ1024" s="29364"/>
      <c r="AR1024" s="29364"/>
      <c r="AS1024" s="29364"/>
      <c r="AT1024" s="29364"/>
      <c r="AU1024" s="29364"/>
      <c r="AV1024" s="29364"/>
      <c r="AW1024" s="29364"/>
      <c r="AX1024" s="29364"/>
      <c r="AY1024" s="29364"/>
      <c r="AZ1024" s="29364"/>
      <c r="BA1024" s="29364"/>
      <c r="BB1024" s="29364"/>
      <c r="BC1024" s="29364"/>
      <c r="BD1024" s="29364"/>
      <c r="BE1024" s="29364"/>
      <c r="BF1024" s="29364"/>
      <c r="BG1024" s="29364"/>
      <c r="BH1024" s="29364"/>
      <c r="BI1024" s="29364"/>
      <c r="BJ1024" s="29364"/>
      <c r="BK1024" s="29364"/>
      <c r="BL1024" s="29364"/>
      <c r="BM1024" s="29364"/>
      <c r="BN1024" s="29364"/>
      <c r="BO1024" s="29364"/>
      <c r="BP1024" s="29364"/>
      <c r="BQ1024" s="29364"/>
      <c r="BR1024" s="29364"/>
      <c r="BS1024" s="29364"/>
      <c r="BT1024" s="29364"/>
      <c r="BU1024" s="29364"/>
      <c r="BV1024" s="29364"/>
      <c r="BW1024" s="29364"/>
      <c r="BX1024" s="29364"/>
      <c r="BY1024" s="29364"/>
      <c r="BZ1024" s="29364"/>
      <c r="CA1024" s="29364"/>
      <c r="CB1024" s="29364"/>
      <c r="CC1024" s="29364"/>
      <c r="CD1024" s="29364"/>
      <c r="CE1024" s="29364"/>
      <c r="CF1024" s="29364"/>
      <c r="CG1024" s="29364"/>
      <c r="CH1024" s="29364"/>
      <c r="CI1024" s="29364"/>
      <c r="CJ1024" s="29364"/>
      <c r="CK1024" s="29364"/>
      <c r="CL1024" s="29364"/>
      <c r="CM1024" s="29364"/>
      <c r="CN1024" s="29364"/>
      <c r="CO1024" s="29364"/>
      <c r="CP1024" s="29364"/>
      <c r="CQ1024" s="29364"/>
      <c r="CR1024" s="29364"/>
      <c r="CS1024" s="29364"/>
      <c r="CT1024" s="29364"/>
      <c r="CU1024" s="29364"/>
      <c r="CV1024" s="29364"/>
      <c r="CW1024" s="29364"/>
      <c r="CX1024" s="29364"/>
      <c r="CY1024" s="29364"/>
      <c r="CZ1024" s="29364"/>
      <c r="DA1024" s="29364"/>
      <c r="DB1024" s="29364"/>
      <c r="DC1024" s="29364"/>
      <c r="DD1024" s="29364"/>
      <c r="DE1024" s="29364"/>
      <c r="DF1024" s="2106"/>
      <c r="DG1024" s="2106"/>
    </row>
  </sheetData>
  <sheetProtection formatColumns="0" formatRows="0" autoFilter="0" sort="0" insertRows="0" insertColumns="1" deleteRows="0" deleteColumns="0"/>
  <mergeCells count="5719">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DF7"/>
    <mergeCell ref="V2:AC2"/>
    <mergeCell ref="AD2:DF2"/>
    <mergeCell ref="V3:AC3"/>
    <mergeCell ref="AD3:DF3"/>
    <mergeCell ref="V4:AC4"/>
    <mergeCell ref="AD4:DF4"/>
    <mergeCell ref="V5:AC5"/>
    <mergeCell ref="AD5:DF5"/>
    <mergeCell ref="V6:AC6"/>
    <mergeCell ref="AD6:DF6"/>
    <mergeCell ref="DG8:DG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E43:E340"/>
    <mergeCell ref="V43:AC43"/>
    <mergeCell ref="AD43:DF43"/>
    <mergeCell ref="F44:F63"/>
    <mergeCell ref="V44:AC44"/>
    <mergeCell ref="AD44:DF44"/>
    <mergeCell ref="G45:G62"/>
    <mergeCell ref="V45:AC45"/>
    <mergeCell ref="AD45:DF45"/>
    <mergeCell ref="H46:H53"/>
    <mergeCell ref="V46:AC46"/>
    <mergeCell ref="AD46:DF46"/>
    <mergeCell ref="I47:I52"/>
    <mergeCell ref="P47:P52"/>
    <mergeCell ref="V47:AC47"/>
    <mergeCell ref="AD47:DF47"/>
    <mergeCell ref="T1023:DG1023"/>
    <mergeCell ref="T1024:DG1024"/>
    <mergeCell ref="T1022:DG1022"/>
    <mergeCell ref="DG49:DG51"/>
    <mergeCell ref="T1019:DG1019"/>
    <mergeCell ref="T1020:DG1020"/>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H54:H61"/>
    <mergeCell ref="I55:I60"/>
    <mergeCell ref="P55:P60"/>
    <mergeCell ref="J56:J59"/>
    <mergeCell ref="Q56:Q59"/>
    <mergeCell ref="K57:K58"/>
    <mergeCell ref="Z57:Z58"/>
    <mergeCell ref="AA57:AA58"/>
    <mergeCell ref="AB57:AB58"/>
    <mergeCell ref="AC57:AC58"/>
    <mergeCell ref="V56:AC56"/>
    <mergeCell ref="AD56:DF56"/>
    <mergeCell ref="V54:AC54"/>
    <mergeCell ref="AD54:DF54"/>
    <mergeCell ref="V55:AC55"/>
    <mergeCell ref="AD55:DF55"/>
    <mergeCell ref="DG57:DG59"/>
    <mergeCell ref="AH57:AH58"/>
    <mergeCell ref="AI57:AI58"/>
    <mergeCell ref="AJ57:AJ58"/>
    <mergeCell ref="AK57:AK58"/>
    <mergeCell ref="F64:F75"/>
    <mergeCell ref="G65:G74"/>
    <mergeCell ref="H66:H73"/>
    <mergeCell ref="I67:I72"/>
    <mergeCell ref="P67:P72"/>
    <mergeCell ref="J68:J71"/>
    <mergeCell ref="Q68:Q71"/>
    <mergeCell ref="K69:K70"/>
    <mergeCell ref="Z69:Z70"/>
    <mergeCell ref="AA69:AA70"/>
    <mergeCell ref="AB69:AB70"/>
    <mergeCell ref="AC69:AC70"/>
    <mergeCell ref="V68:AC68"/>
    <mergeCell ref="AD68:DF68"/>
    <mergeCell ref="V64:AC64"/>
    <mergeCell ref="AD64:DF64"/>
    <mergeCell ref="V65:AC65"/>
    <mergeCell ref="AD65:DF65"/>
    <mergeCell ref="V66:AC66"/>
    <mergeCell ref="AD66:DF66"/>
    <mergeCell ref="V67:AC67"/>
    <mergeCell ref="AD67:DF67"/>
    <mergeCell ref="DG69:DG71"/>
    <mergeCell ref="AH69:AH70"/>
    <mergeCell ref="AI69:AI70"/>
    <mergeCell ref="AJ69:AJ70"/>
    <mergeCell ref="AK69:AK70"/>
    <mergeCell ref="F76:F87"/>
    <mergeCell ref="G77:G86"/>
    <mergeCell ref="H78:H85"/>
    <mergeCell ref="I79:I84"/>
    <mergeCell ref="P79:P84"/>
    <mergeCell ref="J80:J83"/>
    <mergeCell ref="Q80:Q83"/>
    <mergeCell ref="K81:K82"/>
    <mergeCell ref="Z81:Z82"/>
    <mergeCell ref="AA81:AA82"/>
    <mergeCell ref="AB81:AB82"/>
    <mergeCell ref="AC81:AC82"/>
    <mergeCell ref="V80:AC80"/>
    <mergeCell ref="AD80:DF80"/>
    <mergeCell ref="V76:AC76"/>
    <mergeCell ref="AD76:DF76"/>
    <mergeCell ref="V77:AC77"/>
    <mergeCell ref="AD77:DF77"/>
    <mergeCell ref="V78:AC78"/>
    <mergeCell ref="AD78:DF78"/>
    <mergeCell ref="V79:AC79"/>
    <mergeCell ref="AD79:DF79"/>
    <mergeCell ref="DG81:DG83"/>
    <mergeCell ref="AH81:AH82"/>
    <mergeCell ref="AI81:AI82"/>
    <mergeCell ref="AJ81:AJ82"/>
    <mergeCell ref="AK81:AK82"/>
    <mergeCell ref="F88:F99"/>
    <mergeCell ref="G89:G98"/>
    <mergeCell ref="H90:H97"/>
    <mergeCell ref="I91:I96"/>
    <mergeCell ref="P91:P96"/>
    <mergeCell ref="J92:J95"/>
    <mergeCell ref="Q92:Q95"/>
    <mergeCell ref="K93:K94"/>
    <mergeCell ref="Z93:Z94"/>
    <mergeCell ref="AA93:AA94"/>
    <mergeCell ref="AB93:AB94"/>
    <mergeCell ref="AC93:AC94"/>
    <mergeCell ref="V92:AC92"/>
    <mergeCell ref="AD92:DF92"/>
    <mergeCell ref="V88:AC88"/>
    <mergeCell ref="AD88:DF88"/>
    <mergeCell ref="V89:AC89"/>
    <mergeCell ref="AD89:DF89"/>
    <mergeCell ref="V90:AC90"/>
    <mergeCell ref="AD90:DF90"/>
    <mergeCell ref="V91:AC91"/>
    <mergeCell ref="AD91:DF91"/>
    <mergeCell ref="DG93:DG95"/>
    <mergeCell ref="AH93:AH94"/>
    <mergeCell ref="AI93:AI94"/>
    <mergeCell ref="AJ93:AJ94"/>
    <mergeCell ref="AK93:AK94"/>
    <mergeCell ref="F100:F111"/>
    <mergeCell ref="G101:G110"/>
    <mergeCell ref="H102:H109"/>
    <mergeCell ref="I103:I108"/>
    <mergeCell ref="P103:P108"/>
    <mergeCell ref="J104:J107"/>
    <mergeCell ref="Q104:Q107"/>
    <mergeCell ref="K105:K106"/>
    <mergeCell ref="Z105:Z106"/>
    <mergeCell ref="AA105:AA106"/>
    <mergeCell ref="AB105:AB106"/>
    <mergeCell ref="AC105:AC106"/>
    <mergeCell ref="V104:AC104"/>
    <mergeCell ref="AD104:DF104"/>
    <mergeCell ref="V100:AC100"/>
    <mergeCell ref="AD100:DF100"/>
    <mergeCell ref="V101:AC101"/>
    <mergeCell ref="AD101:DF101"/>
    <mergeCell ref="V102:AC102"/>
    <mergeCell ref="AD102:DF102"/>
    <mergeCell ref="V103:AC103"/>
    <mergeCell ref="AD103:DF103"/>
    <mergeCell ref="DG105:DG107"/>
    <mergeCell ref="AH105:AH106"/>
    <mergeCell ref="AI105:AI106"/>
    <mergeCell ref="AJ105:AJ106"/>
    <mergeCell ref="AK105:AK106"/>
    <mergeCell ref="F112:F131"/>
    <mergeCell ref="G113:G130"/>
    <mergeCell ref="H114:H121"/>
    <mergeCell ref="I115:I120"/>
    <mergeCell ref="P115:P120"/>
    <mergeCell ref="J116:J119"/>
    <mergeCell ref="Q116:Q119"/>
    <mergeCell ref="K117:K118"/>
    <mergeCell ref="Z117:Z118"/>
    <mergeCell ref="AA117:AA118"/>
    <mergeCell ref="AB117:AB118"/>
    <mergeCell ref="AC117:AC118"/>
    <mergeCell ref="V116:AC116"/>
    <mergeCell ref="AD116:DF116"/>
    <mergeCell ref="V112:AC112"/>
    <mergeCell ref="AD112:DF112"/>
    <mergeCell ref="V113:AC113"/>
    <mergeCell ref="AD113:DF113"/>
    <mergeCell ref="V114:AC114"/>
    <mergeCell ref="AD114:DF114"/>
    <mergeCell ref="V115:AC115"/>
    <mergeCell ref="AD115:DF115"/>
    <mergeCell ref="DG117:DG119"/>
    <mergeCell ref="AH117:AH118"/>
    <mergeCell ref="AI117:AI118"/>
    <mergeCell ref="AJ117:AJ118"/>
    <mergeCell ref="AK117:AK118"/>
    <mergeCell ref="H122:H129"/>
    <mergeCell ref="I123:I128"/>
    <mergeCell ref="P123:P128"/>
    <mergeCell ref="J124:J127"/>
    <mergeCell ref="Q124:Q127"/>
    <mergeCell ref="K125:K126"/>
    <mergeCell ref="Z125:Z126"/>
    <mergeCell ref="AA125:AA126"/>
    <mergeCell ref="AB125:AB126"/>
    <mergeCell ref="AC125:AC126"/>
    <mergeCell ref="V124:AC124"/>
    <mergeCell ref="AD124:DF124"/>
    <mergeCell ref="V122:AC122"/>
    <mergeCell ref="AD122:DF122"/>
    <mergeCell ref="V123:AC123"/>
    <mergeCell ref="AD123:DF123"/>
    <mergeCell ref="DG125:DG127"/>
    <mergeCell ref="AH125:AH126"/>
    <mergeCell ref="AI125:AI126"/>
    <mergeCell ref="AJ125:AJ126"/>
    <mergeCell ref="AK125:AK126"/>
    <mergeCell ref="F132:F143"/>
    <mergeCell ref="G133:G142"/>
    <mergeCell ref="H134:H141"/>
    <mergeCell ref="I135:I140"/>
    <mergeCell ref="P135:P140"/>
    <mergeCell ref="J136:J139"/>
    <mergeCell ref="Q136:Q139"/>
    <mergeCell ref="K137:K138"/>
    <mergeCell ref="Z137:Z138"/>
    <mergeCell ref="AA137:AA138"/>
    <mergeCell ref="AB137:AB138"/>
    <mergeCell ref="AC137:AC138"/>
    <mergeCell ref="V136:AC136"/>
    <mergeCell ref="AD136:DF136"/>
    <mergeCell ref="V132:AC132"/>
    <mergeCell ref="AD132:DF132"/>
    <mergeCell ref="V133:AC133"/>
    <mergeCell ref="AD133:DF133"/>
    <mergeCell ref="V134:AC134"/>
    <mergeCell ref="AD134:DF134"/>
    <mergeCell ref="V135:AC135"/>
    <mergeCell ref="AD135:DF135"/>
    <mergeCell ref="DG137:DG139"/>
    <mergeCell ref="AH137:AH138"/>
    <mergeCell ref="AI137:AI138"/>
    <mergeCell ref="AJ137:AJ138"/>
    <mergeCell ref="AK137:AK138"/>
    <mergeCell ref="F144:F155"/>
    <mergeCell ref="G145:G154"/>
    <mergeCell ref="H146:H153"/>
    <mergeCell ref="I147:I152"/>
    <mergeCell ref="P147:P152"/>
    <mergeCell ref="J148:J151"/>
    <mergeCell ref="Q148:Q151"/>
    <mergeCell ref="K149:K150"/>
    <mergeCell ref="Z149:Z150"/>
    <mergeCell ref="AA149:AA150"/>
    <mergeCell ref="AB149:AB150"/>
    <mergeCell ref="AC149:AC150"/>
    <mergeCell ref="V148:AC148"/>
    <mergeCell ref="AD148:DF148"/>
    <mergeCell ref="V144:AC144"/>
    <mergeCell ref="AD144:DF144"/>
    <mergeCell ref="V145:AC145"/>
    <mergeCell ref="AD145:DF145"/>
    <mergeCell ref="V146:AC146"/>
    <mergeCell ref="AD146:DF146"/>
    <mergeCell ref="V147:AC147"/>
    <mergeCell ref="AD147:DF147"/>
    <mergeCell ref="DG149:DG151"/>
    <mergeCell ref="AH149:AH150"/>
    <mergeCell ref="AI149:AI150"/>
    <mergeCell ref="AJ149:AJ150"/>
    <mergeCell ref="AK149:AK150"/>
    <mergeCell ref="F156:F167"/>
    <mergeCell ref="G157:G166"/>
    <mergeCell ref="H158:H165"/>
    <mergeCell ref="I159:I164"/>
    <mergeCell ref="P159:P164"/>
    <mergeCell ref="J160:J163"/>
    <mergeCell ref="Q160:Q163"/>
    <mergeCell ref="K161:K162"/>
    <mergeCell ref="Z161:Z162"/>
    <mergeCell ref="AA161:AA162"/>
    <mergeCell ref="AB161:AB162"/>
    <mergeCell ref="AC161:AC162"/>
    <mergeCell ref="V160:AC160"/>
    <mergeCell ref="AD160:DF160"/>
    <mergeCell ref="V156:AC156"/>
    <mergeCell ref="AD156:DF156"/>
    <mergeCell ref="V157:AC157"/>
    <mergeCell ref="AD157:DF157"/>
    <mergeCell ref="V158:AC158"/>
    <mergeCell ref="AD158:DF158"/>
    <mergeCell ref="V159:AC159"/>
    <mergeCell ref="AD159:DF159"/>
    <mergeCell ref="DG161:DG163"/>
    <mergeCell ref="AH161:AH162"/>
    <mergeCell ref="AI161:AI162"/>
    <mergeCell ref="AJ161:AJ162"/>
    <mergeCell ref="AK161:AK162"/>
    <mergeCell ref="F168:F179"/>
    <mergeCell ref="G169:G178"/>
    <mergeCell ref="H170:H177"/>
    <mergeCell ref="I171:I176"/>
    <mergeCell ref="P171:P176"/>
    <mergeCell ref="J172:J175"/>
    <mergeCell ref="Q172:Q175"/>
    <mergeCell ref="K173:K174"/>
    <mergeCell ref="Z173:Z174"/>
    <mergeCell ref="AA173:AA174"/>
    <mergeCell ref="AB173:AB174"/>
    <mergeCell ref="AC173:AC174"/>
    <mergeCell ref="V172:AC172"/>
    <mergeCell ref="AD172:DF172"/>
    <mergeCell ref="V168:AC168"/>
    <mergeCell ref="AD168:DF168"/>
    <mergeCell ref="V169:AC169"/>
    <mergeCell ref="AD169:DF169"/>
    <mergeCell ref="V170:AC170"/>
    <mergeCell ref="AD170:DF170"/>
    <mergeCell ref="V171:AC171"/>
    <mergeCell ref="AD171:DF171"/>
    <mergeCell ref="DG173:DG175"/>
    <mergeCell ref="AH173:AH174"/>
    <mergeCell ref="AI173:AI174"/>
    <mergeCell ref="AJ173:AJ174"/>
    <mergeCell ref="AK173:AK174"/>
    <mergeCell ref="F180:F199"/>
    <mergeCell ref="G181:G198"/>
    <mergeCell ref="H182:H189"/>
    <mergeCell ref="I183:I188"/>
    <mergeCell ref="P183:P188"/>
    <mergeCell ref="J184:J187"/>
    <mergeCell ref="Q184:Q187"/>
    <mergeCell ref="K185:K186"/>
    <mergeCell ref="Z185:Z186"/>
    <mergeCell ref="AA185:AA186"/>
    <mergeCell ref="AB185:AB186"/>
    <mergeCell ref="AC185:AC186"/>
    <mergeCell ref="V184:AC184"/>
    <mergeCell ref="AD184:DF184"/>
    <mergeCell ref="V180:AC180"/>
    <mergeCell ref="AD180:DF180"/>
    <mergeCell ref="V181:AC181"/>
    <mergeCell ref="AD181:DF181"/>
    <mergeCell ref="V182:AC182"/>
    <mergeCell ref="AD182:DF182"/>
    <mergeCell ref="V183:AC183"/>
    <mergeCell ref="AD183:DF183"/>
    <mergeCell ref="DG185:DG187"/>
    <mergeCell ref="AH185:AH186"/>
    <mergeCell ref="AI185:AI186"/>
    <mergeCell ref="AJ185:AJ186"/>
    <mergeCell ref="AK185:AK186"/>
    <mergeCell ref="H190:H197"/>
    <mergeCell ref="I191:I196"/>
    <mergeCell ref="P191:P196"/>
    <mergeCell ref="J192:J195"/>
    <mergeCell ref="Q192:Q195"/>
    <mergeCell ref="K193:K194"/>
    <mergeCell ref="Z193:Z194"/>
    <mergeCell ref="AA193:AA194"/>
    <mergeCell ref="AB193:AB194"/>
    <mergeCell ref="AC193:AC194"/>
    <mergeCell ref="V192:AC192"/>
    <mergeCell ref="AD192:DF192"/>
    <mergeCell ref="V190:AC190"/>
    <mergeCell ref="AD190:DF190"/>
    <mergeCell ref="V191:AC191"/>
    <mergeCell ref="AD191:DF191"/>
    <mergeCell ref="DG193:DG195"/>
    <mergeCell ref="AH193:AH194"/>
    <mergeCell ref="AI193:AI194"/>
    <mergeCell ref="AJ193:AJ194"/>
    <mergeCell ref="AK193:AK194"/>
    <mergeCell ref="F200:F211"/>
    <mergeCell ref="G201:G210"/>
    <mergeCell ref="H202:H209"/>
    <mergeCell ref="I203:I208"/>
    <mergeCell ref="P203:P208"/>
    <mergeCell ref="J204:J207"/>
    <mergeCell ref="Q204:Q207"/>
    <mergeCell ref="K205:K206"/>
    <mergeCell ref="Z205:Z206"/>
    <mergeCell ref="AA205:AA206"/>
    <mergeCell ref="AB205:AB206"/>
    <mergeCell ref="AC205:AC206"/>
    <mergeCell ref="V204:AC204"/>
    <mergeCell ref="AD204:DF204"/>
    <mergeCell ref="V200:AC200"/>
    <mergeCell ref="AD200:DF200"/>
    <mergeCell ref="V201:AC201"/>
    <mergeCell ref="AD201:DF201"/>
    <mergeCell ref="V202:AC202"/>
    <mergeCell ref="AD202:DF202"/>
    <mergeCell ref="V203:AC203"/>
    <mergeCell ref="AD203:DF203"/>
    <mergeCell ref="DG205:DG207"/>
    <mergeCell ref="AH205:AH206"/>
    <mergeCell ref="AI205:AI206"/>
    <mergeCell ref="AJ205:AJ206"/>
    <mergeCell ref="AK205:AK206"/>
    <mergeCell ref="F212:F247"/>
    <mergeCell ref="G213:G246"/>
    <mergeCell ref="H214:H221"/>
    <mergeCell ref="I215:I220"/>
    <mergeCell ref="P215:P220"/>
    <mergeCell ref="J216:J219"/>
    <mergeCell ref="Q216:Q219"/>
    <mergeCell ref="K217:K218"/>
    <mergeCell ref="Z217:Z218"/>
    <mergeCell ref="AA217:AA218"/>
    <mergeCell ref="AB217:AB218"/>
    <mergeCell ref="AC217:AC218"/>
    <mergeCell ref="V216:AC216"/>
    <mergeCell ref="AD216:DF216"/>
    <mergeCell ref="V212:AC212"/>
    <mergeCell ref="AD212:DF212"/>
    <mergeCell ref="V213:AC213"/>
    <mergeCell ref="AD213:DF213"/>
    <mergeCell ref="V214:AC214"/>
    <mergeCell ref="AD214:DF214"/>
    <mergeCell ref="V215:AC215"/>
    <mergeCell ref="AD215:DF215"/>
    <mergeCell ref="DG217:DG219"/>
    <mergeCell ref="AH217:AH218"/>
    <mergeCell ref="AI217:AI218"/>
    <mergeCell ref="AJ217:AJ218"/>
    <mergeCell ref="AK217:AK218"/>
    <mergeCell ref="H222:H229"/>
    <mergeCell ref="I223:I228"/>
    <mergeCell ref="P223:P228"/>
    <mergeCell ref="J224:J227"/>
    <mergeCell ref="Q224:Q227"/>
    <mergeCell ref="K225:K226"/>
    <mergeCell ref="Z225:Z226"/>
    <mergeCell ref="AA225:AA226"/>
    <mergeCell ref="AB225:AB226"/>
    <mergeCell ref="AC225:AC226"/>
    <mergeCell ref="V224:AC224"/>
    <mergeCell ref="AD224:DF224"/>
    <mergeCell ref="V222:AC222"/>
    <mergeCell ref="AD222:DF222"/>
    <mergeCell ref="V223:AC223"/>
    <mergeCell ref="AD223:DF223"/>
    <mergeCell ref="DG225:DG227"/>
    <mergeCell ref="AH225:AH226"/>
    <mergeCell ref="AI225:AI226"/>
    <mergeCell ref="AJ225:AJ226"/>
    <mergeCell ref="AK225:AK226"/>
    <mergeCell ref="H230:H237"/>
    <mergeCell ref="I231:I236"/>
    <mergeCell ref="P231:P236"/>
    <mergeCell ref="J232:J235"/>
    <mergeCell ref="Q232:Q235"/>
    <mergeCell ref="K233:K234"/>
    <mergeCell ref="Z233:Z234"/>
    <mergeCell ref="AA233:AA234"/>
    <mergeCell ref="AB233:AB234"/>
    <mergeCell ref="AC233:AC234"/>
    <mergeCell ref="V232:AC232"/>
    <mergeCell ref="AD232:DF232"/>
    <mergeCell ref="V230:AC230"/>
    <mergeCell ref="AD230:DF230"/>
    <mergeCell ref="V231:AC231"/>
    <mergeCell ref="AD231:DF231"/>
    <mergeCell ref="DG233:DG235"/>
    <mergeCell ref="AH233:AH234"/>
    <mergeCell ref="AI233:AI234"/>
    <mergeCell ref="AJ233:AJ234"/>
    <mergeCell ref="AK233:AK234"/>
    <mergeCell ref="H238:H245"/>
    <mergeCell ref="I239:I244"/>
    <mergeCell ref="P239:P244"/>
    <mergeCell ref="J240:J243"/>
    <mergeCell ref="Q240:Q243"/>
    <mergeCell ref="K241:K242"/>
    <mergeCell ref="Z241:Z242"/>
    <mergeCell ref="AA241:AA242"/>
    <mergeCell ref="AB241:AB242"/>
    <mergeCell ref="AC241:AC242"/>
    <mergeCell ref="V240:AC240"/>
    <mergeCell ref="AD240:DF240"/>
    <mergeCell ref="V238:AC238"/>
    <mergeCell ref="AD238:DF238"/>
    <mergeCell ref="V239:AC239"/>
    <mergeCell ref="AD239:DF239"/>
    <mergeCell ref="DG241:DG243"/>
    <mergeCell ref="AH241:AH242"/>
    <mergeCell ref="AI241:AI242"/>
    <mergeCell ref="AJ241:AJ242"/>
    <mergeCell ref="AK241:AK242"/>
    <mergeCell ref="F248:F259"/>
    <mergeCell ref="G249:G258"/>
    <mergeCell ref="H250:H257"/>
    <mergeCell ref="I251:I256"/>
    <mergeCell ref="P251:P256"/>
    <mergeCell ref="J252:J255"/>
    <mergeCell ref="Q252:Q255"/>
    <mergeCell ref="K253:K254"/>
    <mergeCell ref="Z253:Z254"/>
    <mergeCell ref="AA253:AA254"/>
    <mergeCell ref="AB253:AB254"/>
    <mergeCell ref="AC253:AC254"/>
    <mergeCell ref="V252:AC252"/>
    <mergeCell ref="AD252:DF252"/>
    <mergeCell ref="V248:AC248"/>
    <mergeCell ref="AD248:DF248"/>
    <mergeCell ref="V249:AC249"/>
    <mergeCell ref="AD249:DF249"/>
    <mergeCell ref="V250:AC250"/>
    <mergeCell ref="AD250:DF250"/>
    <mergeCell ref="V251:AC251"/>
    <mergeCell ref="AD251:DF251"/>
    <mergeCell ref="DG253:DG255"/>
    <mergeCell ref="AH253:AH254"/>
    <mergeCell ref="AI253:AI254"/>
    <mergeCell ref="AJ253:AJ254"/>
    <mergeCell ref="AK253:AK254"/>
    <mergeCell ref="F260:F271"/>
    <mergeCell ref="G261:G270"/>
    <mergeCell ref="H262:H269"/>
    <mergeCell ref="I263:I268"/>
    <mergeCell ref="P263:P268"/>
    <mergeCell ref="J264:J267"/>
    <mergeCell ref="Q264:Q267"/>
    <mergeCell ref="K265:K266"/>
    <mergeCell ref="Z265:Z266"/>
    <mergeCell ref="AA265:AA266"/>
    <mergeCell ref="AB265:AB266"/>
    <mergeCell ref="AC265:AC266"/>
    <mergeCell ref="V264:AC264"/>
    <mergeCell ref="AD264:DF264"/>
    <mergeCell ref="V260:AC260"/>
    <mergeCell ref="AD260:DF260"/>
    <mergeCell ref="V261:AC261"/>
    <mergeCell ref="AD261:DF261"/>
    <mergeCell ref="V262:AC262"/>
    <mergeCell ref="AD262:DF262"/>
    <mergeCell ref="V263:AC263"/>
    <mergeCell ref="AD263:DF263"/>
    <mergeCell ref="DG265:DG267"/>
    <mergeCell ref="AH265:AH266"/>
    <mergeCell ref="AI265:AI266"/>
    <mergeCell ref="AJ265:AJ266"/>
    <mergeCell ref="AK265:AK266"/>
    <mergeCell ref="F272:F283"/>
    <mergeCell ref="G273:G282"/>
    <mergeCell ref="H274:H281"/>
    <mergeCell ref="I275:I280"/>
    <mergeCell ref="P275:P280"/>
    <mergeCell ref="J276:J279"/>
    <mergeCell ref="Q276:Q279"/>
    <mergeCell ref="K277:K278"/>
    <mergeCell ref="Z277:Z278"/>
    <mergeCell ref="AA277:AA278"/>
    <mergeCell ref="AB277:AB278"/>
    <mergeCell ref="AC277:AC278"/>
    <mergeCell ref="V276:AC276"/>
    <mergeCell ref="AD276:DF276"/>
    <mergeCell ref="V272:AC272"/>
    <mergeCell ref="AD272:DF272"/>
    <mergeCell ref="V273:AC273"/>
    <mergeCell ref="AD273:DF273"/>
    <mergeCell ref="V274:AC274"/>
    <mergeCell ref="AD274:DF274"/>
    <mergeCell ref="V275:AC275"/>
    <mergeCell ref="AD275:DF275"/>
    <mergeCell ref="DG277:DG279"/>
    <mergeCell ref="AH277:AH278"/>
    <mergeCell ref="AI277:AI278"/>
    <mergeCell ref="AJ277:AJ278"/>
    <mergeCell ref="AK277:AK278"/>
    <mergeCell ref="F284:F295"/>
    <mergeCell ref="G285:G294"/>
    <mergeCell ref="H286:H293"/>
    <mergeCell ref="I287:I292"/>
    <mergeCell ref="P287:P292"/>
    <mergeCell ref="J288:J291"/>
    <mergeCell ref="Q288:Q291"/>
    <mergeCell ref="K289:K290"/>
    <mergeCell ref="Z289:Z290"/>
    <mergeCell ref="AA289:AA290"/>
    <mergeCell ref="AB289:AB290"/>
    <mergeCell ref="AC289:AC290"/>
    <mergeCell ref="V288:AC288"/>
    <mergeCell ref="AD288:DF288"/>
    <mergeCell ref="V284:AC284"/>
    <mergeCell ref="AD284:DF284"/>
    <mergeCell ref="V285:AC285"/>
    <mergeCell ref="AD285:DF285"/>
    <mergeCell ref="V286:AC286"/>
    <mergeCell ref="AD286:DF286"/>
    <mergeCell ref="V287:AC287"/>
    <mergeCell ref="AD287:DF287"/>
    <mergeCell ref="DG289:DG291"/>
    <mergeCell ref="AH289:AH290"/>
    <mergeCell ref="AI289:AI290"/>
    <mergeCell ref="AJ289:AJ290"/>
    <mergeCell ref="AK289:AK290"/>
    <mergeCell ref="F296:F315"/>
    <mergeCell ref="G297:G314"/>
    <mergeCell ref="H298:H305"/>
    <mergeCell ref="I299:I304"/>
    <mergeCell ref="P299:P304"/>
    <mergeCell ref="J300:J303"/>
    <mergeCell ref="Q300:Q303"/>
    <mergeCell ref="K301:K302"/>
    <mergeCell ref="Z301:Z302"/>
    <mergeCell ref="AA301:AA302"/>
    <mergeCell ref="AB301:AB302"/>
    <mergeCell ref="AC301:AC302"/>
    <mergeCell ref="V300:AC300"/>
    <mergeCell ref="AD300:DF300"/>
    <mergeCell ref="V296:AC296"/>
    <mergeCell ref="AD296:DF296"/>
    <mergeCell ref="V297:AC297"/>
    <mergeCell ref="AD297:DF297"/>
    <mergeCell ref="V298:AC298"/>
    <mergeCell ref="AD298:DF298"/>
    <mergeCell ref="V299:AC299"/>
    <mergeCell ref="AD299:DF299"/>
    <mergeCell ref="DG301:DG303"/>
    <mergeCell ref="AH301:AH302"/>
    <mergeCell ref="AI301:AI302"/>
    <mergeCell ref="AJ301:AJ302"/>
    <mergeCell ref="AK301:AK302"/>
    <mergeCell ref="H306:H313"/>
    <mergeCell ref="I307:I312"/>
    <mergeCell ref="P307:P312"/>
    <mergeCell ref="J308:J311"/>
    <mergeCell ref="Q308:Q311"/>
    <mergeCell ref="K309:K310"/>
    <mergeCell ref="Z309:Z310"/>
    <mergeCell ref="AA309:AA310"/>
    <mergeCell ref="AB309:AB310"/>
    <mergeCell ref="AC309:AC310"/>
    <mergeCell ref="V308:AC308"/>
    <mergeCell ref="AD308:DF308"/>
    <mergeCell ref="V306:AC306"/>
    <mergeCell ref="AD306:DF306"/>
    <mergeCell ref="V307:AC307"/>
    <mergeCell ref="AD307:DF307"/>
    <mergeCell ref="DG309:DG311"/>
    <mergeCell ref="AH309:AH310"/>
    <mergeCell ref="AI309:AI310"/>
    <mergeCell ref="AJ309:AJ310"/>
    <mergeCell ref="AK309:AK310"/>
    <mergeCell ref="F316:F327"/>
    <mergeCell ref="G317:G326"/>
    <mergeCell ref="H318:H325"/>
    <mergeCell ref="I319:I324"/>
    <mergeCell ref="P319:P324"/>
    <mergeCell ref="J320:J323"/>
    <mergeCell ref="Q320:Q323"/>
    <mergeCell ref="K321:K322"/>
    <mergeCell ref="Z321:Z322"/>
    <mergeCell ref="AA321:AA322"/>
    <mergeCell ref="AB321:AB322"/>
    <mergeCell ref="AC321:AC322"/>
    <mergeCell ref="V320:AC320"/>
    <mergeCell ref="AD320:DF320"/>
    <mergeCell ref="V316:AC316"/>
    <mergeCell ref="AD316:DF316"/>
    <mergeCell ref="V317:AC317"/>
    <mergeCell ref="AD317:DF317"/>
    <mergeCell ref="V318:AC318"/>
    <mergeCell ref="AD318:DF318"/>
    <mergeCell ref="V319:AC319"/>
    <mergeCell ref="AD319:DF319"/>
    <mergeCell ref="DG321:DG323"/>
    <mergeCell ref="AH321:AH322"/>
    <mergeCell ref="AI321:AI322"/>
    <mergeCell ref="AJ321:AJ322"/>
    <mergeCell ref="AK321:AK322"/>
    <mergeCell ref="F328:F339"/>
    <mergeCell ref="G329:G338"/>
    <mergeCell ref="H330:H337"/>
    <mergeCell ref="I331:I336"/>
    <mergeCell ref="P331:P336"/>
    <mergeCell ref="J332:J335"/>
    <mergeCell ref="Q332:Q335"/>
    <mergeCell ref="K333:K334"/>
    <mergeCell ref="Z333:Z334"/>
    <mergeCell ref="AA333:AA334"/>
    <mergeCell ref="AB333:AB334"/>
    <mergeCell ref="AC333:AC334"/>
    <mergeCell ref="V332:AC332"/>
    <mergeCell ref="AD332:DF332"/>
    <mergeCell ref="V328:AC328"/>
    <mergeCell ref="AD328:DF328"/>
    <mergeCell ref="V329:AC329"/>
    <mergeCell ref="AD329:DF329"/>
    <mergeCell ref="V330:AC330"/>
    <mergeCell ref="AD330:DF330"/>
    <mergeCell ref="V331:AC331"/>
    <mergeCell ref="AD331:DF331"/>
    <mergeCell ref="DG333:DG335"/>
    <mergeCell ref="AH333:AH334"/>
    <mergeCell ref="AI333:AI334"/>
    <mergeCell ref="AJ333:AJ334"/>
    <mergeCell ref="AK333:AK334"/>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7:AP58"/>
    <mergeCell ref="AQ57:AQ58"/>
    <mergeCell ref="AR57:AR58"/>
    <mergeCell ref="AS57:AS58"/>
    <mergeCell ref="AP69:AP70"/>
    <mergeCell ref="AQ69:AQ70"/>
    <mergeCell ref="AR69:AR70"/>
    <mergeCell ref="AS69:AS70"/>
    <mergeCell ref="AP81:AP82"/>
    <mergeCell ref="AQ81:AQ82"/>
    <mergeCell ref="AR81:AR82"/>
    <mergeCell ref="AS81:AS82"/>
    <mergeCell ref="AP93:AP94"/>
    <mergeCell ref="AQ93:AQ94"/>
    <mergeCell ref="AR93:AR94"/>
    <mergeCell ref="AS93:AS94"/>
    <mergeCell ref="AP105:AP106"/>
    <mergeCell ref="AQ105:AQ106"/>
    <mergeCell ref="AR105:AR106"/>
    <mergeCell ref="AS105:AS106"/>
    <mergeCell ref="AP117:AP118"/>
    <mergeCell ref="AQ117:AQ118"/>
    <mergeCell ref="AR117:AR118"/>
    <mergeCell ref="AS117:AS118"/>
    <mergeCell ref="AP125:AP126"/>
    <mergeCell ref="AQ125:AQ126"/>
    <mergeCell ref="AR125:AR126"/>
    <mergeCell ref="AS125:AS126"/>
    <mergeCell ref="AP137:AP138"/>
    <mergeCell ref="AQ137:AQ138"/>
    <mergeCell ref="AR137:AR138"/>
    <mergeCell ref="AS137:AS138"/>
    <mergeCell ref="AP149:AP150"/>
    <mergeCell ref="AQ149:AQ150"/>
    <mergeCell ref="AR149:AR150"/>
    <mergeCell ref="AS149:AS150"/>
    <mergeCell ref="AP161:AP162"/>
    <mergeCell ref="AQ161:AQ162"/>
    <mergeCell ref="AR161:AR162"/>
    <mergeCell ref="AS161:AS162"/>
    <mergeCell ref="AP173:AP174"/>
    <mergeCell ref="AQ173:AQ174"/>
    <mergeCell ref="AR173:AR174"/>
    <mergeCell ref="AS173:AS174"/>
    <mergeCell ref="AP185:AP186"/>
    <mergeCell ref="AQ185:AQ186"/>
    <mergeCell ref="AR185:AR186"/>
    <mergeCell ref="AS185:AS186"/>
    <mergeCell ref="AP193:AP194"/>
    <mergeCell ref="AQ193:AQ194"/>
    <mergeCell ref="AR193:AR194"/>
    <mergeCell ref="AS193:AS194"/>
    <mergeCell ref="AP205:AP206"/>
    <mergeCell ref="AQ205:AQ206"/>
    <mergeCell ref="AR205:AR206"/>
    <mergeCell ref="AS205:AS206"/>
    <mergeCell ref="AP217:AP218"/>
    <mergeCell ref="AQ217:AQ218"/>
    <mergeCell ref="AR217:AR218"/>
    <mergeCell ref="AS217:AS218"/>
    <mergeCell ref="AP225:AP226"/>
    <mergeCell ref="AQ225:AQ226"/>
    <mergeCell ref="AR225:AR226"/>
    <mergeCell ref="AS225:AS226"/>
    <mergeCell ref="AP233:AP234"/>
    <mergeCell ref="AQ233:AQ234"/>
    <mergeCell ref="AR233:AR234"/>
    <mergeCell ref="AS233:AS234"/>
    <mergeCell ref="AP241:AP242"/>
    <mergeCell ref="AQ241:AQ242"/>
    <mergeCell ref="AR241:AR242"/>
    <mergeCell ref="AS241:AS242"/>
    <mergeCell ref="AP253:AP254"/>
    <mergeCell ref="AQ253:AQ254"/>
    <mergeCell ref="AR253:AR254"/>
    <mergeCell ref="AS253:AS254"/>
    <mergeCell ref="AP265:AP266"/>
    <mergeCell ref="AQ265:AQ266"/>
    <mergeCell ref="AR265:AR266"/>
    <mergeCell ref="AS265:AS266"/>
    <mergeCell ref="AP277:AP278"/>
    <mergeCell ref="AQ277:AQ278"/>
    <mergeCell ref="AR277:AR278"/>
    <mergeCell ref="AS277:AS278"/>
    <mergeCell ref="AP289:AP290"/>
    <mergeCell ref="AQ289:AQ290"/>
    <mergeCell ref="AR289:AR290"/>
    <mergeCell ref="AS289:AS290"/>
    <mergeCell ref="AP301:AP302"/>
    <mergeCell ref="AQ301:AQ302"/>
    <mergeCell ref="AR301:AR302"/>
    <mergeCell ref="AS301:AS302"/>
    <mergeCell ref="AP309:AP310"/>
    <mergeCell ref="AQ309:AQ310"/>
    <mergeCell ref="AR309:AR310"/>
    <mergeCell ref="AS309:AS310"/>
    <mergeCell ref="AP321:AP322"/>
    <mergeCell ref="AQ321:AQ322"/>
    <mergeCell ref="AR321:AR322"/>
    <mergeCell ref="AS321:AS322"/>
    <mergeCell ref="AP333:AP334"/>
    <mergeCell ref="AQ333:AQ334"/>
    <mergeCell ref="AR333:AR334"/>
    <mergeCell ref="AS333:AS334"/>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7:AX58"/>
    <mergeCell ref="AY57:AY58"/>
    <mergeCell ref="AZ57:AZ58"/>
    <mergeCell ref="BA57:BA58"/>
    <mergeCell ref="AX69:AX70"/>
    <mergeCell ref="AY69:AY70"/>
    <mergeCell ref="AZ69:AZ70"/>
    <mergeCell ref="BA69:BA70"/>
    <mergeCell ref="AX81:AX82"/>
    <mergeCell ref="AY81:AY82"/>
    <mergeCell ref="AZ81:AZ82"/>
    <mergeCell ref="BA81:BA82"/>
    <mergeCell ref="AX93:AX94"/>
    <mergeCell ref="AY93:AY94"/>
    <mergeCell ref="AZ93:AZ94"/>
    <mergeCell ref="BA93:BA94"/>
    <mergeCell ref="AX105:AX106"/>
    <mergeCell ref="AY105:AY106"/>
    <mergeCell ref="AZ105:AZ106"/>
    <mergeCell ref="BA105:BA106"/>
    <mergeCell ref="AX117:AX118"/>
    <mergeCell ref="AY117:AY118"/>
    <mergeCell ref="AZ117:AZ118"/>
    <mergeCell ref="BA117:BA118"/>
    <mergeCell ref="AX125:AX126"/>
    <mergeCell ref="AY125:AY126"/>
    <mergeCell ref="AZ125:AZ126"/>
    <mergeCell ref="BA125:BA126"/>
    <mergeCell ref="AX137:AX138"/>
    <mergeCell ref="AY137:AY138"/>
    <mergeCell ref="AZ137:AZ138"/>
    <mergeCell ref="BA137:BA138"/>
    <mergeCell ref="AX149:AX150"/>
    <mergeCell ref="AY149:AY150"/>
    <mergeCell ref="AZ149:AZ150"/>
    <mergeCell ref="BA149:BA150"/>
    <mergeCell ref="AX161:AX162"/>
    <mergeCell ref="AY161:AY162"/>
    <mergeCell ref="AZ161:AZ162"/>
    <mergeCell ref="BA161:BA162"/>
    <mergeCell ref="AX173:AX174"/>
    <mergeCell ref="AY173:AY174"/>
    <mergeCell ref="AZ173:AZ174"/>
    <mergeCell ref="BA173:BA174"/>
    <mergeCell ref="AX185:AX186"/>
    <mergeCell ref="AY185:AY186"/>
    <mergeCell ref="AZ185:AZ186"/>
    <mergeCell ref="BA185:BA186"/>
    <mergeCell ref="AX193:AX194"/>
    <mergeCell ref="AY193:AY194"/>
    <mergeCell ref="AZ193:AZ194"/>
    <mergeCell ref="BA193:BA194"/>
    <mergeCell ref="AX205:AX206"/>
    <mergeCell ref="AY205:AY206"/>
    <mergeCell ref="AZ205:AZ206"/>
    <mergeCell ref="BA205:BA206"/>
    <mergeCell ref="AX217:AX218"/>
    <mergeCell ref="AY217:AY218"/>
    <mergeCell ref="AZ217:AZ218"/>
    <mergeCell ref="BA217:BA218"/>
    <mergeCell ref="AX225:AX226"/>
    <mergeCell ref="AY225:AY226"/>
    <mergeCell ref="AZ225:AZ226"/>
    <mergeCell ref="BA225:BA226"/>
    <mergeCell ref="AX233:AX234"/>
    <mergeCell ref="AY233:AY234"/>
    <mergeCell ref="AZ233:AZ234"/>
    <mergeCell ref="BA233:BA234"/>
    <mergeCell ref="AX241:AX242"/>
    <mergeCell ref="AY241:AY242"/>
    <mergeCell ref="AZ241:AZ242"/>
    <mergeCell ref="BA241:BA242"/>
    <mergeCell ref="AX253:AX254"/>
    <mergeCell ref="AY253:AY254"/>
    <mergeCell ref="AZ253:AZ254"/>
    <mergeCell ref="BA253:BA254"/>
    <mergeCell ref="AX265:AX266"/>
    <mergeCell ref="AY265:AY266"/>
    <mergeCell ref="AZ265:AZ266"/>
    <mergeCell ref="BA265:BA266"/>
    <mergeCell ref="AX277:AX278"/>
    <mergeCell ref="AY277:AY278"/>
    <mergeCell ref="AZ277:AZ278"/>
    <mergeCell ref="BA277:BA278"/>
    <mergeCell ref="AX289:AX290"/>
    <mergeCell ref="AY289:AY290"/>
    <mergeCell ref="AZ289:AZ290"/>
    <mergeCell ref="BA289:BA290"/>
    <mergeCell ref="AX301:AX302"/>
    <mergeCell ref="AY301:AY302"/>
    <mergeCell ref="AZ301:AZ302"/>
    <mergeCell ref="BA301:BA302"/>
    <mergeCell ref="AX309:AX310"/>
    <mergeCell ref="AY309:AY310"/>
    <mergeCell ref="AZ309:AZ310"/>
    <mergeCell ref="BA309:BA310"/>
    <mergeCell ref="AX321:AX322"/>
    <mergeCell ref="AY321:AY322"/>
    <mergeCell ref="AZ321:AZ322"/>
    <mergeCell ref="BA321:BA322"/>
    <mergeCell ref="AX333:AX334"/>
    <mergeCell ref="AY333:AY334"/>
    <mergeCell ref="AZ333:AZ334"/>
    <mergeCell ref="BA333:BA334"/>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7:BF58"/>
    <mergeCell ref="BG57:BG58"/>
    <mergeCell ref="BH57:BH58"/>
    <mergeCell ref="BI57:BI58"/>
    <mergeCell ref="BF69:BF70"/>
    <mergeCell ref="BG69:BG70"/>
    <mergeCell ref="BH69:BH70"/>
    <mergeCell ref="BI69:BI70"/>
    <mergeCell ref="BF81:BF82"/>
    <mergeCell ref="BG81:BG82"/>
    <mergeCell ref="BH81:BH82"/>
    <mergeCell ref="BI81:BI82"/>
    <mergeCell ref="BF93:BF94"/>
    <mergeCell ref="BG93:BG94"/>
    <mergeCell ref="BH93:BH94"/>
    <mergeCell ref="BI93:BI94"/>
    <mergeCell ref="BF105:BF106"/>
    <mergeCell ref="BG105:BG106"/>
    <mergeCell ref="BH105:BH106"/>
    <mergeCell ref="BI105:BI106"/>
    <mergeCell ref="BF117:BF118"/>
    <mergeCell ref="BG117:BG118"/>
    <mergeCell ref="BH117:BH118"/>
    <mergeCell ref="BI117:BI118"/>
    <mergeCell ref="BF125:BF126"/>
    <mergeCell ref="BG125:BG126"/>
    <mergeCell ref="BH125:BH126"/>
    <mergeCell ref="BI125:BI126"/>
    <mergeCell ref="BF137:BF138"/>
    <mergeCell ref="BG137:BG138"/>
    <mergeCell ref="BH137:BH138"/>
    <mergeCell ref="BI137:BI138"/>
    <mergeCell ref="BF149:BF150"/>
    <mergeCell ref="BG149:BG150"/>
    <mergeCell ref="BH149:BH150"/>
    <mergeCell ref="BI149:BI150"/>
    <mergeCell ref="BF161:BF162"/>
    <mergeCell ref="BG161:BG162"/>
    <mergeCell ref="BH161:BH162"/>
    <mergeCell ref="BI161:BI162"/>
    <mergeCell ref="BF173:BF174"/>
    <mergeCell ref="BG173:BG174"/>
    <mergeCell ref="BH173:BH174"/>
    <mergeCell ref="BI173:BI174"/>
    <mergeCell ref="BF185:BF186"/>
    <mergeCell ref="BG185:BG186"/>
    <mergeCell ref="BH185:BH186"/>
    <mergeCell ref="BI185:BI186"/>
    <mergeCell ref="BF193:BF194"/>
    <mergeCell ref="BG193:BG194"/>
    <mergeCell ref="BH193:BH194"/>
    <mergeCell ref="BI193:BI194"/>
    <mergeCell ref="BF205:BF206"/>
    <mergeCell ref="BG205:BG206"/>
    <mergeCell ref="BH205:BH206"/>
    <mergeCell ref="BI205:BI206"/>
    <mergeCell ref="BF217:BF218"/>
    <mergeCell ref="BG217:BG218"/>
    <mergeCell ref="BH217:BH218"/>
    <mergeCell ref="BI217:BI218"/>
    <mergeCell ref="BF225:BF226"/>
    <mergeCell ref="BG225:BG226"/>
    <mergeCell ref="BH225:BH226"/>
    <mergeCell ref="BI225:BI226"/>
    <mergeCell ref="BF233:BF234"/>
    <mergeCell ref="BG233:BG234"/>
    <mergeCell ref="BH233:BH234"/>
    <mergeCell ref="BI233:BI234"/>
    <mergeCell ref="BF241:BF242"/>
    <mergeCell ref="BG241:BG242"/>
    <mergeCell ref="BH241:BH242"/>
    <mergeCell ref="BI241:BI242"/>
    <mergeCell ref="BF253:BF254"/>
    <mergeCell ref="BG253:BG254"/>
    <mergeCell ref="BH253:BH254"/>
    <mergeCell ref="BI253:BI254"/>
    <mergeCell ref="BF265:BF266"/>
    <mergeCell ref="BG265:BG266"/>
    <mergeCell ref="BH265:BH266"/>
    <mergeCell ref="BI265:BI266"/>
    <mergeCell ref="BF277:BF278"/>
    <mergeCell ref="BG277:BG278"/>
    <mergeCell ref="BH277:BH278"/>
    <mergeCell ref="BI277:BI278"/>
    <mergeCell ref="BF289:BF290"/>
    <mergeCell ref="BG289:BG290"/>
    <mergeCell ref="BH289:BH290"/>
    <mergeCell ref="BI289:BI290"/>
    <mergeCell ref="BF301:BF302"/>
    <mergeCell ref="BG301:BG302"/>
    <mergeCell ref="BH301:BH302"/>
    <mergeCell ref="BI301:BI302"/>
    <mergeCell ref="BF309:BF310"/>
    <mergeCell ref="BG309:BG310"/>
    <mergeCell ref="BH309:BH310"/>
    <mergeCell ref="BI309:BI310"/>
    <mergeCell ref="BF321:BF322"/>
    <mergeCell ref="BG321:BG322"/>
    <mergeCell ref="BH321:BH322"/>
    <mergeCell ref="BI321:BI322"/>
    <mergeCell ref="BF333:BF334"/>
    <mergeCell ref="BG333:BG334"/>
    <mergeCell ref="BH333:BH334"/>
    <mergeCell ref="BI333:BI334"/>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7:BN58"/>
    <mergeCell ref="BO57:BO58"/>
    <mergeCell ref="BP57:BP58"/>
    <mergeCell ref="BQ57:BQ58"/>
    <mergeCell ref="BN69:BN70"/>
    <mergeCell ref="BO69:BO70"/>
    <mergeCell ref="BP69:BP70"/>
    <mergeCell ref="BQ69:BQ70"/>
    <mergeCell ref="BN81:BN82"/>
    <mergeCell ref="BO81:BO82"/>
    <mergeCell ref="BP81:BP82"/>
    <mergeCell ref="BQ81:BQ82"/>
    <mergeCell ref="BN93:BN94"/>
    <mergeCell ref="BO93:BO94"/>
    <mergeCell ref="BP93:BP94"/>
    <mergeCell ref="BQ93:BQ94"/>
    <mergeCell ref="BN105:BN106"/>
    <mergeCell ref="BO105:BO106"/>
    <mergeCell ref="BP105:BP106"/>
    <mergeCell ref="BQ105:BQ106"/>
    <mergeCell ref="BN117:BN118"/>
    <mergeCell ref="BO117:BO118"/>
    <mergeCell ref="BP117:BP118"/>
    <mergeCell ref="BQ117:BQ118"/>
    <mergeCell ref="BN125:BN126"/>
    <mergeCell ref="BO125:BO126"/>
    <mergeCell ref="BP125:BP126"/>
    <mergeCell ref="BQ125:BQ126"/>
    <mergeCell ref="BN137:BN138"/>
    <mergeCell ref="BO137:BO138"/>
    <mergeCell ref="BP137:BP138"/>
    <mergeCell ref="BQ137:BQ138"/>
    <mergeCell ref="BN149:BN150"/>
    <mergeCell ref="BO149:BO150"/>
    <mergeCell ref="BP149:BP150"/>
    <mergeCell ref="BQ149:BQ150"/>
    <mergeCell ref="BN161:BN162"/>
    <mergeCell ref="BO161:BO162"/>
    <mergeCell ref="BP161:BP162"/>
    <mergeCell ref="BQ161:BQ162"/>
    <mergeCell ref="BN173:BN174"/>
    <mergeCell ref="BO173:BO174"/>
    <mergeCell ref="BP173:BP174"/>
    <mergeCell ref="BQ173:BQ174"/>
    <mergeCell ref="BN185:BN186"/>
    <mergeCell ref="BO185:BO186"/>
    <mergeCell ref="BP185:BP186"/>
    <mergeCell ref="BQ185:BQ186"/>
    <mergeCell ref="BN193:BN194"/>
    <mergeCell ref="BO193:BO194"/>
    <mergeCell ref="BP193:BP194"/>
    <mergeCell ref="BQ193:BQ194"/>
    <mergeCell ref="BN205:BN206"/>
    <mergeCell ref="BO205:BO206"/>
    <mergeCell ref="BP205:BP206"/>
    <mergeCell ref="BQ205:BQ206"/>
    <mergeCell ref="BN217:BN218"/>
    <mergeCell ref="BO217:BO218"/>
    <mergeCell ref="BP217:BP218"/>
    <mergeCell ref="BQ217:BQ218"/>
    <mergeCell ref="BN225:BN226"/>
    <mergeCell ref="BO225:BO226"/>
    <mergeCell ref="BP225:BP226"/>
    <mergeCell ref="BQ225:BQ226"/>
    <mergeCell ref="BN233:BN234"/>
    <mergeCell ref="BO233:BO234"/>
    <mergeCell ref="BP233:BP234"/>
    <mergeCell ref="BQ233:BQ234"/>
    <mergeCell ref="BN241:BN242"/>
    <mergeCell ref="BO241:BO242"/>
    <mergeCell ref="BP241:BP242"/>
    <mergeCell ref="BQ241:BQ242"/>
    <mergeCell ref="BN253:BN254"/>
    <mergeCell ref="BO253:BO254"/>
    <mergeCell ref="BP253:BP254"/>
    <mergeCell ref="BQ253:BQ254"/>
    <mergeCell ref="BN265:BN266"/>
    <mergeCell ref="BO265:BO266"/>
    <mergeCell ref="BP265:BP266"/>
    <mergeCell ref="BQ265:BQ266"/>
    <mergeCell ref="BN277:BN278"/>
    <mergeCell ref="BO277:BO278"/>
    <mergeCell ref="BP277:BP278"/>
    <mergeCell ref="BQ277:BQ278"/>
    <mergeCell ref="BN289:BN290"/>
    <mergeCell ref="BO289:BO290"/>
    <mergeCell ref="BP289:BP290"/>
    <mergeCell ref="BQ289:BQ290"/>
    <mergeCell ref="BN301:BN302"/>
    <mergeCell ref="BO301:BO302"/>
    <mergeCell ref="BP301:BP302"/>
    <mergeCell ref="BQ301:BQ302"/>
    <mergeCell ref="BN309:BN310"/>
    <mergeCell ref="BO309:BO310"/>
    <mergeCell ref="BP309:BP310"/>
    <mergeCell ref="BQ309:BQ310"/>
    <mergeCell ref="BN321:BN322"/>
    <mergeCell ref="BO321:BO322"/>
    <mergeCell ref="BP321:BP322"/>
    <mergeCell ref="BQ321:BQ322"/>
    <mergeCell ref="BN333:BN334"/>
    <mergeCell ref="BO333:BO334"/>
    <mergeCell ref="BP333:BP334"/>
    <mergeCell ref="BQ333:BQ334"/>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7:BV58"/>
    <mergeCell ref="BW57:BW58"/>
    <mergeCell ref="BX57:BX58"/>
    <mergeCell ref="BY57:BY58"/>
    <mergeCell ref="BV69:BV70"/>
    <mergeCell ref="BW69:BW70"/>
    <mergeCell ref="BX69:BX70"/>
    <mergeCell ref="BY69:BY70"/>
    <mergeCell ref="BV81:BV82"/>
    <mergeCell ref="BW81:BW82"/>
    <mergeCell ref="BX81:BX82"/>
    <mergeCell ref="BY81:BY82"/>
    <mergeCell ref="BV93:BV94"/>
    <mergeCell ref="BW93:BW94"/>
    <mergeCell ref="BX93:BX94"/>
    <mergeCell ref="BY93:BY94"/>
    <mergeCell ref="BV105:BV106"/>
    <mergeCell ref="BW105:BW106"/>
    <mergeCell ref="BX105:BX106"/>
    <mergeCell ref="BY105:BY106"/>
    <mergeCell ref="BV117:BV118"/>
    <mergeCell ref="BW117:BW118"/>
    <mergeCell ref="BX117:BX118"/>
    <mergeCell ref="BY117:BY118"/>
    <mergeCell ref="BV125:BV126"/>
    <mergeCell ref="BW125:BW126"/>
    <mergeCell ref="BX125:BX126"/>
    <mergeCell ref="BY125:BY126"/>
    <mergeCell ref="BV137:BV138"/>
    <mergeCell ref="BW137:BW138"/>
    <mergeCell ref="BX137:BX138"/>
    <mergeCell ref="BY137:BY138"/>
    <mergeCell ref="BV149:BV150"/>
    <mergeCell ref="BW149:BW150"/>
    <mergeCell ref="BX149:BX150"/>
    <mergeCell ref="BY149:BY150"/>
    <mergeCell ref="BV161:BV162"/>
    <mergeCell ref="BW161:BW162"/>
    <mergeCell ref="BX161:BX162"/>
    <mergeCell ref="BY161:BY162"/>
    <mergeCell ref="BV173:BV174"/>
    <mergeCell ref="BW173:BW174"/>
    <mergeCell ref="BX173:BX174"/>
    <mergeCell ref="BY173:BY174"/>
    <mergeCell ref="BV185:BV186"/>
    <mergeCell ref="BW185:BW186"/>
    <mergeCell ref="BX185:BX186"/>
    <mergeCell ref="BY185:BY186"/>
    <mergeCell ref="BV193:BV194"/>
    <mergeCell ref="BW193:BW194"/>
    <mergeCell ref="BX193:BX194"/>
    <mergeCell ref="BY193:BY194"/>
    <mergeCell ref="BV205:BV206"/>
    <mergeCell ref="BW205:BW206"/>
    <mergeCell ref="BX205:BX206"/>
    <mergeCell ref="BY205:BY206"/>
    <mergeCell ref="BV217:BV218"/>
    <mergeCell ref="BW217:BW218"/>
    <mergeCell ref="BX217:BX218"/>
    <mergeCell ref="BY217:BY218"/>
    <mergeCell ref="BV225:BV226"/>
    <mergeCell ref="BW225:BW226"/>
    <mergeCell ref="BX225:BX226"/>
    <mergeCell ref="BY225:BY226"/>
    <mergeCell ref="BV233:BV234"/>
    <mergeCell ref="BW233:BW234"/>
    <mergeCell ref="BX233:BX234"/>
    <mergeCell ref="BY233:BY234"/>
    <mergeCell ref="BV241:BV242"/>
    <mergeCell ref="BW241:BW242"/>
    <mergeCell ref="BX241:BX242"/>
    <mergeCell ref="BY241:BY242"/>
    <mergeCell ref="BV253:BV254"/>
    <mergeCell ref="BW253:BW254"/>
    <mergeCell ref="BX253:BX254"/>
    <mergeCell ref="BY253:BY254"/>
    <mergeCell ref="BV265:BV266"/>
    <mergeCell ref="BW265:BW266"/>
    <mergeCell ref="BX265:BX266"/>
    <mergeCell ref="BY265:BY266"/>
    <mergeCell ref="BV277:BV278"/>
    <mergeCell ref="BW277:BW278"/>
    <mergeCell ref="BX277:BX278"/>
    <mergeCell ref="BY277:BY278"/>
    <mergeCell ref="BV289:BV290"/>
    <mergeCell ref="BW289:BW290"/>
    <mergeCell ref="BX289:BX290"/>
    <mergeCell ref="BY289:BY290"/>
    <mergeCell ref="BV301:BV302"/>
    <mergeCell ref="BW301:BW302"/>
    <mergeCell ref="BX301:BX302"/>
    <mergeCell ref="BY301:BY302"/>
    <mergeCell ref="BV309:BV310"/>
    <mergeCell ref="BW309:BW310"/>
    <mergeCell ref="BX309:BX310"/>
    <mergeCell ref="BY309:BY310"/>
    <mergeCell ref="BV321:BV322"/>
    <mergeCell ref="BW321:BW322"/>
    <mergeCell ref="BX321:BX322"/>
    <mergeCell ref="BY321:BY322"/>
    <mergeCell ref="BV333:BV334"/>
    <mergeCell ref="BW333:BW334"/>
    <mergeCell ref="BX333:BX334"/>
    <mergeCell ref="BY333:BY334"/>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7:CD58"/>
    <mergeCell ref="CE57:CE58"/>
    <mergeCell ref="CF57:CF58"/>
    <mergeCell ref="CG57:CG58"/>
    <mergeCell ref="CD69:CD70"/>
    <mergeCell ref="CE69:CE70"/>
    <mergeCell ref="CF69:CF70"/>
    <mergeCell ref="CG69:CG70"/>
    <mergeCell ref="CD81:CD82"/>
    <mergeCell ref="CE81:CE82"/>
    <mergeCell ref="CF81:CF82"/>
    <mergeCell ref="CG81:CG82"/>
    <mergeCell ref="CD93:CD94"/>
    <mergeCell ref="CE93:CE94"/>
    <mergeCell ref="CF93:CF94"/>
    <mergeCell ref="CG93:CG94"/>
    <mergeCell ref="CD105:CD106"/>
    <mergeCell ref="CE105:CE106"/>
    <mergeCell ref="CF105:CF106"/>
    <mergeCell ref="CG105:CG106"/>
    <mergeCell ref="CD117:CD118"/>
    <mergeCell ref="CE117:CE118"/>
    <mergeCell ref="CF117:CF118"/>
    <mergeCell ref="CG117:CG118"/>
    <mergeCell ref="CD125:CD126"/>
    <mergeCell ref="CE125:CE126"/>
    <mergeCell ref="CF125:CF126"/>
    <mergeCell ref="CG125:CG126"/>
    <mergeCell ref="CD137:CD138"/>
    <mergeCell ref="CE137:CE138"/>
    <mergeCell ref="CF137:CF138"/>
    <mergeCell ref="CG137:CG138"/>
    <mergeCell ref="CD149:CD150"/>
    <mergeCell ref="CE149:CE150"/>
    <mergeCell ref="CF149:CF150"/>
    <mergeCell ref="CG149:CG150"/>
    <mergeCell ref="CD161:CD162"/>
    <mergeCell ref="CE161:CE162"/>
    <mergeCell ref="CF161:CF162"/>
    <mergeCell ref="CG161:CG162"/>
    <mergeCell ref="CD173:CD174"/>
    <mergeCell ref="CE173:CE174"/>
    <mergeCell ref="CF173:CF174"/>
    <mergeCell ref="CG173:CG174"/>
    <mergeCell ref="CD185:CD186"/>
    <mergeCell ref="CE185:CE186"/>
    <mergeCell ref="CF185:CF186"/>
    <mergeCell ref="CG185:CG186"/>
    <mergeCell ref="CD193:CD194"/>
    <mergeCell ref="CE193:CE194"/>
    <mergeCell ref="CF193:CF194"/>
    <mergeCell ref="CG193:CG194"/>
    <mergeCell ref="CD205:CD206"/>
    <mergeCell ref="CE205:CE206"/>
    <mergeCell ref="CF205:CF206"/>
    <mergeCell ref="CG205:CG206"/>
    <mergeCell ref="CD217:CD218"/>
    <mergeCell ref="CE217:CE218"/>
    <mergeCell ref="CF217:CF218"/>
    <mergeCell ref="CG217:CG218"/>
    <mergeCell ref="CD225:CD226"/>
    <mergeCell ref="CE225:CE226"/>
    <mergeCell ref="CF225:CF226"/>
    <mergeCell ref="CG225:CG226"/>
    <mergeCell ref="CD233:CD234"/>
    <mergeCell ref="CE233:CE234"/>
    <mergeCell ref="CF233:CF234"/>
    <mergeCell ref="CG233:CG234"/>
    <mergeCell ref="CD241:CD242"/>
    <mergeCell ref="CE241:CE242"/>
    <mergeCell ref="CF241:CF242"/>
    <mergeCell ref="CG241:CG242"/>
    <mergeCell ref="CD253:CD254"/>
    <mergeCell ref="CE253:CE254"/>
    <mergeCell ref="CF253:CF254"/>
    <mergeCell ref="CG253:CG254"/>
    <mergeCell ref="CD265:CD266"/>
    <mergeCell ref="CE265:CE266"/>
    <mergeCell ref="CF265:CF266"/>
    <mergeCell ref="CG265:CG266"/>
    <mergeCell ref="CD277:CD278"/>
    <mergeCell ref="CE277:CE278"/>
    <mergeCell ref="CF277:CF278"/>
    <mergeCell ref="CG277:CG278"/>
    <mergeCell ref="CD289:CD290"/>
    <mergeCell ref="CE289:CE290"/>
    <mergeCell ref="CF289:CF290"/>
    <mergeCell ref="CG289:CG290"/>
    <mergeCell ref="CD301:CD302"/>
    <mergeCell ref="CE301:CE302"/>
    <mergeCell ref="CF301:CF302"/>
    <mergeCell ref="CG301:CG302"/>
    <mergeCell ref="CD309:CD310"/>
    <mergeCell ref="CE309:CE310"/>
    <mergeCell ref="CF309:CF310"/>
    <mergeCell ref="CG309:CG310"/>
    <mergeCell ref="CD321:CD322"/>
    <mergeCell ref="CE321:CE322"/>
    <mergeCell ref="CF321:CF322"/>
    <mergeCell ref="CG321:CG322"/>
    <mergeCell ref="CD333:CD334"/>
    <mergeCell ref="CE333:CE334"/>
    <mergeCell ref="CF333:CF334"/>
    <mergeCell ref="CG333:CG334"/>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7:CL58"/>
    <mergeCell ref="CM57:CM58"/>
    <mergeCell ref="CN57:CN58"/>
    <mergeCell ref="CO57:CO58"/>
    <mergeCell ref="CL69:CL70"/>
    <mergeCell ref="CM69:CM70"/>
    <mergeCell ref="CN69:CN70"/>
    <mergeCell ref="CO69:CO70"/>
    <mergeCell ref="CL81:CL82"/>
    <mergeCell ref="CM81:CM82"/>
    <mergeCell ref="CN81:CN82"/>
    <mergeCell ref="CO81:CO82"/>
    <mergeCell ref="CL93:CL94"/>
    <mergeCell ref="CM93:CM94"/>
    <mergeCell ref="CN93:CN94"/>
    <mergeCell ref="CO93:CO94"/>
    <mergeCell ref="CL105:CL106"/>
    <mergeCell ref="CM105:CM106"/>
    <mergeCell ref="CN105:CN106"/>
    <mergeCell ref="CO105:CO106"/>
    <mergeCell ref="CL117:CL118"/>
    <mergeCell ref="CM117:CM118"/>
    <mergeCell ref="CN117:CN118"/>
    <mergeCell ref="CO117:CO118"/>
    <mergeCell ref="CL125:CL126"/>
    <mergeCell ref="CM125:CM126"/>
    <mergeCell ref="CN125:CN126"/>
    <mergeCell ref="CO125:CO126"/>
    <mergeCell ref="CL137:CL138"/>
    <mergeCell ref="CM137:CM138"/>
    <mergeCell ref="CN137:CN138"/>
    <mergeCell ref="CO137:CO138"/>
    <mergeCell ref="CL149:CL150"/>
    <mergeCell ref="CM149:CM150"/>
    <mergeCell ref="CN149:CN150"/>
    <mergeCell ref="CO149:CO150"/>
    <mergeCell ref="CL161:CL162"/>
    <mergeCell ref="CM161:CM162"/>
    <mergeCell ref="CN161:CN162"/>
    <mergeCell ref="CO161:CO162"/>
    <mergeCell ref="CL173:CL174"/>
    <mergeCell ref="CM173:CM174"/>
    <mergeCell ref="CN173:CN174"/>
    <mergeCell ref="CO173:CO174"/>
    <mergeCell ref="CL185:CL186"/>
    <mergeCell ref="CM185:CM186"/>
    <mergeCell ref="CN185:CN186"/>
    <mergeCell ref="CO185:CO186"/>
    <mergeCell ref="CL193:CL194"/>
    <mergeCell ref="CM193:CM194"/>
    <mergeCell ref="CN193:CN194"/>
    <mergeCell ref="CO193:CO194"/>
    <mergeCell ref="CL205:CL206"/>
    <mergeCell ref="CM205:CM206"/>
    <mergeCell ref="CN205:CN206"/>
    <mergeCell ref="CO205:CO206"/>
    <mergeCell ref="CL217:CL218"/>
    <mergeCell ref="CM217:CM218"/>
    <mergeCell ref="CN217:CN218"/>
    <mergeCell ref="CO217:CO218"/>
    <mergeCell ref="CL225:CL226"/>
    <mergeCell ref="CM225:CM226"/>
    <mergeCell ref="CN225:CN226"/>
    <mergeCell ref="CO225:CO226"/>
    <mergeCell ref="CL233:CL234"/>
    <mergeCell ref="CM233:CM234"/>
    <mergeCell ref="CN233:CN234"/>
    <mergeCell ref="CO233:CO234"/>
    <mergeCell ref="CL241:CL242"/>
    <mergeCell ref="CM241:CM242"/>
    <mergeCell ref="CN241:CN242"/>
    <mergeCell ref="CO241:CO242"/>
    <mergeCell ref="CL253:CL254"/>
    <mergeCell ref="CM253:CM254"/>
    <mergeCell ref="CN253:CN254"/>
    <mergeCell ref="CO253:CO254"/>
    <mergeCell ref="CL265:CL266"/>
    <mergeCell ref="CM265:CM266"/>
    <mergeCell ref="CN265:CN266"/>
    <mergeCell ref="CO265:CO266"/>
    <mergeCell ref="CL277:CL278"/>
    <mergeCell ref="CM277:CM278"/>
    <mergeCell ref="CN277:CN278"/>
    <mergeCell ref="CO277:CO278"/>
    <mergeCell ref="CL289:CL290"/>
    <mergeCell ref="CM289:CM290"/>
    <mergeCell ref="CN289:CN290"/>
    <mergeCell ref="CO289:CO290"/>
    <mergeCell ref="CL301:CL302"/>
    <mergeCell ref="CM301:CM302"/>
    <mergeCell ref="CN301:CN302"/>
    <mergeCell ref="CO301:CO302"/>
    <mergeCell ref="CL309:CL310"/>
    <mergeCell ref="CM309:CM310"/>
    <mergeCell ref="CN309:CN310"/>
    <mergeCell ref="CO309:CO310"/>
    <mergeCell ref="CL321:CL322"/>
    <mergeCell ref="CM321:CM322"/>
    <mergeCell ref="CN321:CN322"/>
    <mergeCell ref="CO321:CO322"/>
    <mergeCell ref="CL333:CL334"/>
    <mergeCell ref="CM333:CM334"/>
    <mergeCell ref="CN333:CN334"/>
    <mergeCell ref="CO333:CO334"/>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7:CT58"/>
    <mergeCell ref="CU57:CU58"/>
    <mergeCell ref="CV57:CV58"/>
    <mergeCell ref="CW57:CW58"/>
    <mergeCell ref="CT69:CT70"/>
    <mergeCell ref="CU69:CU70"/>
    <mergeCell ref="CV69:CV70"/>
    <mergeCell ref="CW69:CW70"/>
    <mergeCell ref="CT81:CT82"/>
    <mergeCell ref="CU81:CU82"/>
    <mergeCell ref="CV81:CV82"/>
    <mergeCell ref="CW81:CW82"/>
    <mergeCell ref="CT93:CT94"/>
    <mergeCell ref="CU93:CU94"/>
    <mergeCell ref="CV93:CV94"/>
    <mergeCell ref="CW93:CW94"/>
    <mergeCell ref="CT105:CT106"/>
    <mergeCell ref="CU105:CU106"/>
    <mergeCell ref="CV105:CV106"/>
    <mergeCell ref="CW105:CW106"/>
    <mergeCell ref="CT117:CT118"/>
    <mergeCell ref="CU117:CU118"/>
    <mergeCell ref="CV117:CV118"/>
    <mergeCell ref="CW117:CW118"/>
    <mergeCell ref="CT125:CT126"/>
    <mergeCell ref="CU125:CU126"/>
    <mergeCell ref="CV125:CV126"/>
    <mergeCell ref="CW125:CW126"/>
    <mergeCell ref="CT137:CT138"/>
    <mergeCell ref="CU137:CU138"/>
    <mergeCell ref="CV137:CV138"/>
    <mergeCell ref="CW137:CW138"/>
    <mergeCell ref="CT149:CT150"/>
    <mergeCell ref="CU149:CU150"/>
    <mergeCell ref="CV149:CV150"/>
    <mergeCell ref="CW149:CW150"/>
    <mergeCell ref="CT161:CT162"/>
    <mergeCell ref="CU161:CU162"/>
    <mergeCell ref="CV161:CV162"/>
    <mergeCell ref="CW161:CW162"/>
    <mergeCell ref="CT173:CT174"/>
    <mergeCell ref="CU173:CU174"/>
    <mergeCell ref="CV173:CV174"/>
    <mergeCell ref="CW173:CW174"/>
    <mergeCell ref="CT185:CT186"/>
    <mergeCell ref="CU185:CU186"/>
    <mergeCell ref="CV185:CV186"/>
    <mergeCell ref="CW185:CW186"/>
    <mergeCell ref="CT193:CT194"/>
    <mergeCell ref="CU193:CU194"/>
    <mergeCell ref="CV193:CV194"/>
    <mergeCell ref="CW193:CW194"/>
    <mergeCell ref="CT205:CT206"/>
    <mergeCell ref="CU205:CU206"/>
    <mergeCell ref="CV205:CV206"/>
    <mergeCell ref="CW205:CW206"/>
    <mergeCell ref="CT217:CT218"/>
    <mergeCell ref="CU217:CU218"/>
    <mergeCell ref="CV217:CV218"/>
    <mergeCell ref="CW217:CW218"/>
    <mergeCell ref="CT225:CT226"/>
    <mergeCell ref="CU225:CU226"/>
    <mergeCell ref="CV225:CV226"/>
    <mergeCell ref="CW225:CW226"/>
    <mergeCell ref="CT233:CT234"/>
    <mergeCell ref="CU233:CU234"/>
    <mergeCell ref="CV233:CV234"/>
    <mergeCell ref="CW233:CW234"/>
    <mergeCell ref="CT241:CT242"/>
    <mergeCell ref="CU241:CU242"/>
    <mergeCell ref="CV241:CV242"/>
    <mergeCell ref="CW241:CW242"/>
    <mergeCell ref="CT253:CT254"/>
    <mergeCell ref="CU253:CU254"/>
    <mergeCell ref="CV253:CV254"/>
    <mergeCell ref="CW253:CW254"/>
    <mergeCell ref="CT265:CT266"/>
    <mergeCell ref="CU265:CU266"/>
    <mergeCell ref="CV265:CV266"/>
    <mergeCell ref="CW265:CW266"/>
    <mergeCell ref="CT277:CT278"/>
    <mergeCell ref="CU277:CU278"/>
    <mergeCell ref="CV277:CV278"/>
    <mergeCell ref="CW277:CW278"/>
    <mergeCell ref="CT289:CT290"/>
    <mergeCell ref="CU289:CU290"/>
    <mergeCell ref="CV289:CV290"/>
    <mergeCell ref="CW289:CW290"/>
    <mergeCell ref="CT301:CT302"/>
    <mergeCell ref="CU301:CU302"/>
    <mergeCell ref="CV301:CV302"/>
    <mergeCell ref="CW301:CW302"/>
    <mergeCell ref="CT309:CT310"/>
    <mergeCell ref="CU309:CU310"/>
    <mergeCell ref="CV309:CV310"/>
    <mergeCell ref="CW309:CW310"/>
    <mergeCell ref="CT321:CT322"/>
    <mergeCell ref="CU321:CU322"/>
    <mergeCell ref="CV321:CV322"/>
    <mergeCell ref="CW321:CW322"/>
    <mergeCell ref="CT333:CT334"/>
    <mergeCell ref="CU333:CU334"/>
    <mergeCell ref="CV333:CV334"/>
    <mergeCell ref="CW333:CW334"/>
    <mergeCell ref="CX30:DD30"/>
    <mergeCell ref="DB8:DB9"/>
    <mergeCell ref="DC8:DC9"/>
    <mergeCell ref="DD8:DD9"/>
    <mergeCell ref="DE8:DE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57:DB58"/>
    <mergeCell ref="DC57:DC58"/>
    <mergeCell ref="DD57:DD58"/>
    <mergeCell ref="DE57:DE58"/>
    <mergeCell ref="DB69:DB70"/>
    <mergeCell ref="DC69:DC70"/>
    <mergeCell ref="DD69:DD70"/>
    <mergeCell ref="DE69:DE70"/>
    <mergeCell ref="DB81:DB82"/>
    <mergeCell ref="DC81:DC82"/>
    <mergeCell ref="DD81:DD82"/>
    <mergeCell ref="DE81:DE82"/>
    <mergeCell ref="DB93:DB94"/>
    <mergeCell ref="DC93:DC94"/>
    <mergeCell ref="DD93:DD94"/>
    <mergeCell ref="DE93:DE94"/>
    <mergeCell ref="DB105:DB106"/>
    <mergeCell ref="DC105:DC106"/>
    <mergeCell ref="DD105:DD106"/>
    <mergeCell ref="DE105:DE106"/>
    <mergeCell ref="DB117:DB118"/>
    <mergeCell ref="DC117:DC118"/>
    <mergeCell ref="DD117:DD118"/>
    <mergeCell ref="DE117:DE118"/>
    <mergeCell ref="DB125:DB126"/>
    <mergeCell ref="DC125:DC126"/>
    <mergeCell ref="DD125:DD126"/>
    <mergeCell ref="DE125:DE126"/>
    <mergeCell ref="DB137:DB138"/>
    <mergeCell ref="DC137:DC138"/>
    <mergeCell ref="DD137:DD138"/>
    <mergeCell ref="DE137:DE138"/>
    <mergeCell ref="DB149:DB150"/>
    <mergeCell ref="DC149:DC150"/>
    <mergeCell ref="DD149:DD150"/>
    <mergeCell ref="DE149:DE150"/>
    <mergeCell ref="DB161:DB162"/>
    <mergeCell ref="DC161:DC162"/>
    <mergeCell ref="DD161:DD162"/>
    <mergeCell ref="DE161:DE162"/>
    <mergeCell ref="DB173:DB174"/>
    <mergeCell ref="DC173:DC174"/>
    <mergeCell ref="DD173:DD174"/>
    <mergeCell ref="DE173:DE174"/>
    <mergeCell ref="DB185:DB186"/>
    <mergeCell ref="DC185:DC186"/>
    <mergeCell ref="DD185:DD186"/>
    <mergeCell ref="DE185:DE186"/>
    <mergeCell ref="DB193:DB194"/>
    <mergeCell ref="DC193:DC194"/>
    <mergeCell ref="DD193:DD194"/>
    <mergeCell ref="DE193:DE194"/>
    <mergeCell ref="DB205:DB206"/>
    <mergeCell ref="DC205:DC206"/>
    <mergeCell ref="DD205:DD206"/>
    <mergeCell ref="DE205:DE206"/>
    <mergeCell ref="DB217:DB218"/>
    <mergeCell ref="DC217:DC218"/>
    <mergeCell ref="DD217:DD218"/>
    <mergeCell ref="DE217:DE218"/>
    <mergeCell ref="DB225:DB226"/>
    <mergeCell ref="DC225:DC226"/>
    <mergeCell ref="DD225:DD226"/>
    <mergeCell ref="DE225:DE226"/>
    <mergeCell ref="DB233:DB234"/>
    <mergeCell ref="DC233:DC234"/>
    <mergeCell ref="DD233:DD234"/>
    <mergeCell ref="DE233:DE234"/>
    <mergeCell ref="DB241:DB242"/>
    <mergeCell ref="DC241:DC242"/>
    <mergeCell ref="DD241:DD242"/>
    <mergeCell ref="DE241:DE242"/>
    <mergeCell ref="DB253:DB254"/>
    <mergeCell ref="DC253:DC254"/>
    <mergeCell ref="DD253:DD254"/>
    <mergeCell ref="DE253:DE254"/>
    <mergeCell ref="DB265:DB266"/>
    <mergeCell ref="DC265:DC266"/>
    <mergeCell ref="DD265:DD266"/>
    <mergeCell ref="DE265:DE266"/>
    <mergeCell ref="DB277:DB278"/>
    <mergeCell ref="DC277:DC278"/>
    <mergeCell ref="DD277:DD278"/>
    <mergeCell ref="DE277:DE278"/>
    <mergeCell ref="DB289:DB290"/>
    <mergeCell ref="DC289:DC290"/>
    <mergeCell ref="DD289:DD290"/>
    <mergeCell ref="DE289:DE290"/>
    <mergeCell ref="DB301:DB302"/>
    <mergeCell ref="DC301:DC302"/>
    <mergeCell ref="DD301:DD302"/>
    <mergeCell ref="DE301:DE302"/>
    <mergeCell ref="DB309:DB310"/>
    <mergeCell ref="DC309:DC310"/>
    <mergeCell ref="DD309:DD310"/>
    <mergeCell ref="DE309:DE310"/>
    <mergeCell ref="DB321:DB322"/>
    <mergeCell ref="DC321:DC322"/>
    <mergeCell ref="DD321:DD322"/>
    <mergeCell ref="DE321:DE322"/>
    <mergeCell ref="DB333:DB334"/>
    <mergeCell ref="DC333:DC334"/>
    <mergeCell ref="DD333:DD334"/>
    <mergeCell ref="DE333:DE334"/>
    <mergeCell ref="E341:E670"/>
    <mergeCell ref="F342:F369"/>
    <mergeCell ref="G343:G368"/>
    <mergeCell ref="H344:H351"/>
    <mergeCell ref="I345:I350"/>
    <mergeCell ref="P345:P350"/>
    <mergeCell ref="J346:J349"/>
    <mergeCell ref="Q346:Q349"/>
    <mergeCell ref="K347:K348"/>
    <mergeCell ref="Z347:Z348"/>
    <mergeCell ref="AA347:AA348"/>
    <mergeCell ref="AB347:AB348"/>
    <mergeCell ref="AC347:AC348"/>
    <mergeCell ref="V346:AC346"/>
    <mergeCell ref="AD346:DF346"/>
    <mergeCell ref="V341:AC341"/>
    <mergeCell ref="AD341:DF341"/>
    <mergeCell ref="V342:AC342"/>
    <mergeCell ref="AD342:DF342"/>
    <mergeCell ref="V343:AC343"/>
    <mergeCell ref="AD343:DF343"/>
    <mergeCell ref="V344:AC344"/>
    <mergeCell ref="AD344:DF344"/>
    <mergeCell ref="V345:AC345"/>
    <mergeCell ref="AD345:DF345"/>
    <mergeCell ref="DG347:DG349"/>
    <mergeCell ref="AH347:AH348"/>
    <mergeCell ref="AI347:AI348"/>
    <mergeCell ref="AJ347:AJ348"/>
    <mergeCell ref="AK347:AK348"/>
    <mergeCell ref="AP347:AP348"/>
    <mergeCell ref="AQ347:AQ348"/>
    <mergeCell ref="AR347:AR348"/>
    <mergeCell ref="AS347:AS348"/>
    <mergeCell ref="AX347:AX348"/>
    <mergeCell ref="AY347:AY348"/>
    <mergeCell ref="AZ347:AZ348"/>
    <mergeCell ref="BA347:BA348"/>
    <mergeCell ref="BF347:BF348"/>
    <mergeCell ref="BG347:BG348"/>
    <mergeCell ref="BH347:BH348"/>
    <mergeCell ref="BI347:BI348"/>
    <mergeCell ref="BN347:BN348"/>
    <mergeCell ref="BO347:BO348"/>
    <mergeCell ref="BP347:BP348"/>
    <mergeCell ref="BQ347:BQ348"/>
    <mergeCell ref="BV347:BV348"/>
    <mergeCell ref="BW347:BW348"/>
    <mergeCell ref="BX347:BX348"/>
    <mergeCell ref="BY347:BY348"/>
    <mergeCell ref="CD347:CD348"/>
    <mergeCell ref="CE347:CE348"/>
    <mergeCell ref="CF347:CF348"/>
    <mergeCell ref="CG347:CG348"/>
    <mergeCell ref="CL347:CL348"/>
    <mergeCell ref="CM347:CM348"/>
    <mergeCell ref="CN347:CN348"/>
    <mergeCell ref="CO347:CO348"/>
    <mergeCell ref="CT347:CT348"/>
    <mergeCell ref="CU347:CU348"/>
    <mergeCell ref="CV347:CV348"/>
    <mergeCell ref="CW347:CW348"/>
    <mergeCell ref="DB347:DB348"/>
    <mergeCell ref="DC347:DC348"/>
    <mergeCell ref="DD347:DD348"/>
    <mergeCell ref="DE347:DE348"/>
    <mergeCell ref="H352:H359"/>
    <mergeCell ref="I353:I358"/>
    <mergeCell ref="P353:P358"/>
    <mergeCell ref="J354:J357"/>
    <mergeCell ref="Q354:Q357"/>
    <mergeCell ref="K355:K356"/>
    <mergeCell ref="Z355:Z356"/>
    <mergeCell ref="AA355:AA356"/>
    <mergeCell ref="AB355:AB356"/>
    <mergeCell ref="AC355:AC356"/>
    <mergeCell ref="V354:AC354"/>
    <mergeCell ref="AD354:DF354"/>
    <mergeCell ref="V352:AC352"/>
    <mergeCell ref="AD352:DF352"/>
    <mergeCell ref="V353:AC353"/>
    <mergeCell ref="AD353:DF353"/>
    <mergeCell ref="DG355:DG357"/>
    <mergeCell ref="AH355:AH356"/>
    <mergeCell ref="AI355:AI356"/>
    <mergeCell ref="AJ355:AJ356"/>
    <mergeCell ref="AK355:AK356"/>
    <mergeCell ref="AP355:AP356"/>
    <mergeCell ref="AQ355:AQ356"/>
    <mergeCell ref="AR355:AR356"/>
    <mergeCell ref="AS355:AS356"/>
    <mergeCell ref="AX355:AX356"/>
    <mergeCell ref="AY355:AY356"/>
    <mergeCell ref="AZ355:AZ356"/>
    <mergeCell ref="BA355:BA356"/>
    <mergeCell ref="BF355:BF356"/>
    <mergeCell ref="BG355:BG356"/>
    <mergeCell ref="BH355:BH356"/>
    <mergeCell ref="BI355:BI356"/>
    <mergeCell ref="BN355:BN356"/>
    <mergeCell ref="BO355:BO356"/>
    <mergeCell ref="BP355:BP356"/>
    <mergeCell ref="BQ355:BQ356"/>
    <mergeCell ref="BV355:BV356"/>
    <mergeCell ref="BW355:BW356"/>
    <mergeCell ref="BX355:BX356"/>
    <mergeCell ref="BY355:BY356"/>
    <mergeCell ref="CD355:CD356"/>
    <mergeCell ref="CE355:CE356"/>
    <mergeCell ref="CF355:CF356"/>
    <mergeCell ref="CG355:CG356"/>
    <mergeCell ref="CL355:CL356"/>
    <mergeCell ref="CM355:CM356"/>
    <mergeCell ref="CN355:CN356"/>
    <mergeCell ref="CO355:CO356"/>
    <mergeCell ref="CT355:CT356"/>
    <mergeCell ref="CU355:CU356"/>
    <mergeCell ref="CV355:CV356"/>
    <mergeCell ref="CW355:CW356"/>
    <mergeCell ref="DB355:DB356"/>
    <mergeCell ref="DC355:DC356"/>
    <mergeCell ref="DD355:DD356"/>
    <mergeCell ref="DE355:DE356"/>
    <mergeCell ref="H360:H367"/>
    <mergeCell ref="I361:I366"/>
    <mergeCell ref="P361:P366"/>
    <mergeCell ref="J362:J365"/>
    <mergeCell ref="Q362:Q365"/>
    <mergeCell ref="K363:K364"/>
    <mergeCell ref="Z363:Z364"/>
    <mergeCell ref="AA363:AA364"/>
    <mergeCell ref="AB363:AB364"/>
    <mergeCell ref="AC363:AC364"/>
    <mergeCell ref="V362:AC362"/>
    <mergeCell ref="AD362:DF362"/>
    <mergeCell ref="V360:AC360"/>
    <mergeCell ref="AD360:DF360"/>
    <mergeCell ref="V361:AC361"/>
    <mergeCell ref="AD361:DF361"/>
    <mergeCell ref="DG363:DG365"/>
    <mergeCell ref="AH363:AH364"/>
    <mergeCell ref="AI363:AI364"/>
    <mergeCell ref="AJ363:AJ364"/>
    <mergeCell ref="AK363:AK364"/>
    <mergeCell ref="AP363:AP364"/>
    <mergeCell ref="AQ363:AQ364"/>
    <mergeCell ref="AR363:AR364"/>
    <mergeCell ref="AS363:AS364"/>
    <mergeCell ref="AX363:AX364"/>
    <mergeCell ref="AY363:AY364"/>
    <mergeCell ref="AZ363:AZ364"/>
    <mergeCell ref="BA363:BA364"/>
    <mergeCell ref="BF363:BF364"/>
    <mergeCell ref="BG363:BG364"/>
    <mergeCell ref="BH363:BH364"/>
    <mergeCell ref="BI363:BI364"/>
    <mergeCell ref="BN363:BN364"/>
    <mergeCell ref="BO363:BO364"/>
    <mergeCell ref="BP363:BP364"/>
    <mergeCell ref="BQ363:BQ364"/>
    <mergeCell ref="BV363:BV364"/>
    <mergeCell ref="BW363:BW364"/>
    <mergeCell ref="BX363:BX364"/>
    <mergeCell ref="BY363:BY364"/>
    <mergeCell ref="CD363:CD364"/>
    <mergeCell ref="CE363:CE364"/>
    <mergeCell ref="CF363:CF364"/>
    <mergeCell ref="CG363:CG364"/>
    <mergeCell ref="CL363:CL364"/>
    <mergeCell ref="CM363:CM364"/>
    <mergeCell ref="CN363:CN364"/>
    <mergeCell ref="CO363:CO364"/>
    <mergeCell ref="CT363:CT364"/>
    <mergeCell ref="CU363:CU364"/>
    <mergeCell ref="CV363:CV364"/>
    <mergeCell ref="CW363:CW364"/>
    <mergeCell ref="DB363:DB364"/>
    <mergeCell ref="DC363:DC364"/>
    <mergeCell ref="DD363:DD364"/>
    <mergeCell ref="DE363:DE364"/>
    <mergeCell ref="F370:F381"/>
    <mergeCell ref="G371:G380"/>
    <mergeCell ref="H372:H379"/>
    <mergeCell ref="I373:I378"/>
    <mergeCell ref="P373:P378"/>
    <mergeCell ref="J374:J377"/>
    <mergeCell ref="Q374:Q377"/>
    <mergeCell ref="K375:K376"/>
    <mergeCell ref="Z375:Z376"/>
    <mergeCell ref="AA375:AA376"/>
    <mergeCell ref="AB375:AB376"/>
    <mergeCell ref="AC375:AC376"/>
    <mergeCell ref="V374:AC374"/>
    <mergeCell ref="AD374:DF374"/>
    <mergeCell ref="V370:AC370"/>
    <mergeCell ref="AD370:DF370"/>
    <mergeCell ref="V371:AC371"/>
    <mergeCell ref="AD371:DF371"/>
    <mergeCell ref="V372:AC372"/>
    <mergeCell ref="AD372:DF372"/>
    <mergeCell ref="V373:AC373"/>
    <mergeCell ref="AD373:DF373"/>
    <mergeCell ref="DG375:DG377"/>
    <mergeCell ref="AH375:AH376"/>
    <mergeCell ref="AI375:AI376"/>
    <mergeCell ref="AJ375:AJ376"/>
    <mergeCell ref="AK375:AK376"/>
    <mergeCell ref="AP375:AP376"/>
    <mergeCell ref="AQ375:AQ376"/>
    <mergeCell ref="AR375:AR376"/>
    <mergeCell ref="AS375:AS376"/>
    <mergeCell ref="AX375:AX376"/>
    <mergeCell ref="AY375:AY376"/>
    <mergeCell ref="AZ375:AZ376"/>
    <mergeCell ref="BA375:BA376"/>
    <mergeCell ref="BF375:BF376"/>
    <mergeCell ref="BG375:BG376"/>
    <mergeCell ref="BH375:BH376"/>
    <mergeCell ref="BI375:BI376"/>
    <mergeCell ref="BN375:BN376"/>
    <mergeCell ref="BO375:BO376"/>
    <mergeCell ref="BP375:BP376"/>
    <mergeCell ref="BQ375:BQ376"/>
    <mergeCell ref="BV375:BV376"/>
    <mergeCell ref="BW375:BW376"/>
    <mergeCell ref="BX375:BX376"/>
    <mergeCell ref="BY375:BY376"/>
    <mergeCell ref="CD375:CD376"/>
    <mergeCell ref="CE375:CE376"/>
    <mergeCell ref="CF375:CF376"/>
    <mergeCell ref="CG375:CG376"/>
    <mergeCell ref="CL375:CL376"/>
    <mergeCell ref="CM375:CM376"/>
    <mergeCell ref="CN375:CN376"/>
    <mergeCell ref="CO375:CO376"/>
    <mergeCell ref="CT375:CT376"/>
    <mergeCell ref="CU375:CU376"/>
    <mergeCell ref="CV375:CV376"/>
    <mergeCell ref="CW375:CW376"/>
    <mergeCell ref="DB375:DB376"/>
    <mergeCell ref="DC375:DC376"/>
    <mergeCell ref="DD375:DD376"/>
    <mergeCell ref="DE375:DE376"/>
    <mergeCell ref="F382:F393"/>
    <mergeCell ref="G383:G392"/>
    <mergeCell ref="H384:H391"/>
    <mergeCell ref="I385:I390"/>
    <mergeCell ref="P385:P390"/>
    <mergeCell ref="J386:J389"/>
    <mergeCell ref="Q386:Q389"/>
    <mergeCell ref="K387:K388"/>
    <mergeCell ref="Z387:Z388"/>
    <mergeCell ref="AA387:AA388"/>
    <mergeCell ref="AB387:AB388"/>
    <mergeCell ref="AC387:AC388"/>
    <mergeCell ref="V386:AC386"/>
    <mergeCell ref="AD386:DF386"/>
    <mergeCell ref="V382:AC382"/>
    <mergeCell ref="AD382:DF382"/>
    <mergeCell ref="V383:AC383"/>
    <mergeCell ref="AD383:DF383"/>
    <mergeCell ref="V384:AC384"/>
    <mergeCell ref="AD384:DF384"/>
    <mergeCell ref="V385:AC385"/>
    <mergeCell ref="AD385:DF385"/>
    <mergeCell ref="DG387:DG389"/>
    <mergeCell ref="AH387:AH388"/>
    <mergeCell ref="AI387:AI388"/>
    <mergeCell ref="AJ387:AJ388"/>
    <mergeCell ref="AK387:AK388"/>
    <mergeCell ref="AP387:AP388"/>
    <mergeCell ref="AQ387:AQ388"/>
    <mergeCell ref="AR387:AR388"/>
    <mergeCell ref="AS387:AS388"/>
    <mergeCell ref="AX387:AX388"/>
    <mergeCell ref="AY387:AY388"/>
    <mergeCell ref="AZ387:AZ388"/>
    <mergeCell ref="BA387:BA388"/>
    <mergeCell ref="BF387:BF388"/>
    <mergeCell ref="BG387:BG388"/>
    <mergeCell ref="BH387:BH388"/>
    <mergeCell ref="BI387:BI388"/>
    <mergeCell ref="BN387:BN388"/>
    <mergeCell ref="BO387:BO388"/>
    <mergeCell ref="BP387:BP388"/>
    <mergeCell ref="BQ387:BQ388"/>
    <mergeCell ref="BV387:BV388"/>
    <mergeCell ref="BW387:BW388"/>
    <mergeCell ref="BX387:BX388"/>
    <mergeCell ref="BY387:BY388"/>
    <mergeCell ref="CD387:CD388"/>
    <mergeCell ref="CE387:CE388"/>
    <mergeCell ref="CF387:CF388"/>
    <mergeCell ref="CG387:CG388"/>
    <mergeCell ref="CL387:CL388"/>
    <mergeCell ref="CM387:CM388"/>
    <mergeCell ref="CN387:CN388"/>
    <mergeCell ref="CO387:CO388"/>
    <mergeCell ref="CT387:CT388"/>
    <mergeCell ref="CU387:CU388"/>
    <mergeCell ref="CV387:CV388"/>
    <mergeCell ref="CW387:CW388"/>
    <mergeCell ref="DB387:DB388"/>
    <mergeCell ref="DC387:DC388"/>
    <mergeCell ref="DD387:DD388"/>
    <mergeCell ref="DE387:DE388"/>
    <mergeCell ref="F394:F405"/>
    <mergeCell ref="G395:G404"/>
    <mergeCell ref="H396:H403"/>
    <mergeCell ref="I397:I402"/>
    <mergeCell ref="P397:P402"/>
    <mergeCell ref="J398:J401"/>
    <mergeCell ref="Q398:Q401"/>
    <mergeCell ref="K399:K400"/>
    <mergeCell ref="Z399:Z400"/>
    <mergeCell ref="AA399:AA400"/>
    <mergeCell ref="AB399:AB400"/>
    <mergeCell ref="AC399:AC400"/>
    <mergeCell ref="V398:AC398"/>
    <mergeCell ref="AD398:DF398"/>
    <mergeCell ref="V394:AC394"/>
    <mergeCell ref="AD394:DF394"/>
    <mergeCell ref="V395:AC395"/>
    <mergeCell ref="AD395:DF395"/>
    <mergeCell ref="V396:AC396"/>
    <mergeCell ref="AD396:DF396"/>
    <mergeCell ref="V397:AC397"/>
    <mergeCell ref="AD397:DF397"/>
    <mergeCell ref="DG399:DG401"/>
    <mergeCell ref="AH399:AH400"/>
    <mergeCell ref="AI399:AI400"/>
    <mergeCell ref="AJ399:AJ400"/>
    <mergeCell ref="AK399:AK400"/>
    <mergeCell ref="AP399:AP400"/>
    <mergeCell ref="AQ399:AQ400"/>
    <mergeCell ref="AR399:AR400"/>
    <mergeCell ref="AS399:AS400"/>
    <mergeCell ref="AX399:AX400"/>
    <mergeCell ref="AY399:AY400"/>
    <mergeCell ref="AZ399:AZ400"/>
    <mergeCell ref="BA399:BA400"/>
    <mergeCell ref="BF399:BF400"/>
    <mergeCell ref="BG399:BG400"/>
    <mergeCell ref="BH399:BH400"/>
    <mergeCell ref="BI399:BI400"/>
    <mergeCell ref="BN399:BN400"/>
    <mergeCell ref="BO399:BO400"/>
    <mergeCell ref="BP399:BP400"/>
    <mergeCell ref="BQ399:BQ400"/>
    <mergeCell ref="BV399:BV400"/>
    <mergeCell ref="BW399:BW400"/>
    <mergeCell ref="BX399:BX400"/>
    <mergeCell ref="BY399:BY400"/>
    <mergeCell ref="CD399:CD400"/>
    <mergeCell ref="CE399:CE400"/>
    <mergeCell ref="CF399:CF400"/>
    <mergeCell ref="CG399:CG400"/>
    <mergeCell ref="CL399:CL400"/>
    <mergeCell ref="CM399:CM400"/>
    <mergeCell ref="CN399:CN400"/>
    <mergeCell ref="CO399:CO400"/>
    <mergeCell ref="CT399:CT400"/>
    <mergeCell ref="CU399:CU400"/>
    <mergeCell ref="CV399:CV400"/>
    <mergeCell ref="CW399:CW400"/>
    <mergeCell ref="DB399:DB400"/>
    <mergeCell ref="DC399:DC400"/>
    <mergeCell ref="DD399:DD400"/>
    <mergeCell ref="DE399:DE400"/>
    <mergeCell ref="F406:F417"/>
    <mergeCell ref="G407:G416"/>
    <mergeCell ref="H408:H415"/>
    <mergeCell ref="I409:I414"/>
    <mergeCell ref="P409:P414"/>
    <mergeCell ref="J410:J413"/>
    <mergeCell ref="Q410:Q413"/>
    <mergeCell ref="K411:K412"/>
    <mergeCell ref="Z411:Z412"/>
    <mergeCell ref="AA411:AA412"/>
    <mergeCell ref="AB411:AB412"/>
    <mergeCell ref="AC411:AC412"/>
    <mergeCell ref="V410:AC410"/>
    <mergeCell ref="AD410:DF410"/>
    <mergeCell ref="V406:AC406"/>
    <mergeCell ref="AD406:DF406"/>
    <mergeCell ref="V407:AC407"/>
    <mergeCell ref="AD407:DF407"/>
    <mergeCell ref="V408:AC408"/>
    <mergeCell ref="AD408:DF408"/>
    <mergeCell ref="V409:AC409"/>
    <mergeCell ref="AD409:DF409"/>
    <mergeCell ref="DG411:DG413"/>
    <mergeCell ref="AH411:AH412"/>
    <mergeCell ref="AI411:AI412"/>
    <mergeCell ref="AJ411:AJ412"/>
    <mergeCell ref="AK411:AK412"/>
    <mergeCell ref="AP411:AP412"/>
    <mergeCell ref="AQ411:AQ412"/>
    <mergeCell ref="AR411:AR412"/>
    <mergeCell ref="AS411:AS412"/>
    <mergeCell ref="AX411:AX412"/>
    <mergeCell ref="AY411:AY412"/>
    <mergeCell ref="AZ411:AZ412"/>
    <mergeCell ref="BA411:BA412"/>
    <mergeCell ref="BF411:BF412"/>
    <mergeCell ref="BG411:BG412"/>
    <mergeCell ref="BH411:BH412"/>
    <mergeCell ref="BI411:BI412"/>
    <mergeCell ref="BN411:BN412"/>
    <mergeCell ref="BO411:BO412"/>
    <mergeCell ref="BP411:BP412"/>
    <mergeCell ref="BQ411:BQ412"/>
    <mergeCell ref="BV411:BV412"/>
    <mergeCell ref="BW411:BW412"/>
    <mergeCell ref="BX411:BX412"/>
    <mergeCell ref="BY411:BY412"/>
    <mergeCell ref="CD411:CD412"/>
    <mergeCell ref="CE411:CE412"/>
    <mergeCell ref="CF411:CF412"/>
    <mergeCell ref="CG411:CG412"/>
    <mergeCell ref="CL411:CL412"/>
    <mergeCell ref="CM411:CM412"/>
    <mergeCell ref="CN411:CN412"/>
    <mergeCell ref="CO411:CO412"/>
    <mergeCell ref="CT411:CT412"/>
    <mergeCell ref="CU411:CU412"/>
    <mergeCell ref="CV411:CV412"/>
    <mergeCell ref="CW411:CW412"/>
    <mergeCell ref="DB411:DB412"/>
    <mergeCell ref="DC411:DC412"/>
    <mergeCell ref="DD411:DD412"/>
    <mergeCell ref="DE411:DE412"/>
    <mergeCell ref="F418:F437"/>
    <mergeCell ref="G419:G436"/>
    <mergeCell ref="H420:H427"/>
    <mergeCell ref="I421:I426"/>
    <mergeCell ref="P421:P426"/>
    <mergeCell ref="J422:J425"/>
    <mergeCell ref="Q422:Q425"/>
    <mergeCell ref="K423:K424"/>
    <mergeCell ref="Z423:Z424"/>
    <mergeCell ref="AA423:AA424"/>
    <mergeCell ref="AB423:AB424"/>
    <mergeCell ref="AC423:AC424"/>
    <mergeCell ref="V422:AC422"/>
    <mergeCell ref="AD422:DF422"/>
    <mergeCell ref="V418:AC418"/>
    <mergeCell ref="AD418:DF418"/>
    <mergeCell ref="V419:AC419"/>
    <mergeCell ref="AD419:DF419"/>
    <mergeCell ref="V420:AC420"/>
    <mergeCell ref="AD420:DF420"/>
    <mergeCell ref="V421:AC421"/>
    <mergeCell ref="AD421:DF421"/>
    <mergeCell ref="DG423:DG425"/>
    <mergeCell ref="AH423:AH424"/>
    <mergeCell ref="AI423:AI424"/>
    <mergeCell ref="AJ423:AJ424"/>
    <mergeCell ref="AK423:AK424"/>
    <mergeCell ref="AP423:AP424"/>
    <mergeCell ref="AQ423:AQ424"/>
    <mergeCell ref="AR423:AR424"/>
    <mergeCell ref="AS423:AS424"/>
    <mergeCell ref="AX423:AX424"/>
    <mergeCell ref="AY423:AY424"/>
    <mergeCell ref="AZ423:AZ424"/>
    <mergeCell ref="BA423:BA424"/>
    <mergeCell ref="BF423:BF424"/>
    <mergeCell ref="BG423:BG424"/>
    <mergeCell ref="BH423:BH424"/>
    <mergeCell ref="BI423:BI424"/>
    <mergeCell ref="BN423:BN424"/>
    <mergeCell ref="BO423:BO424"/>
    <mergeCell ref="BP423:BP424"/>
    <mergeCell ref="BQ423:BQ424"/>
    <mergeCell ref="BV423:BV424"/>
    <mergeCell ref="BW423:BW424"/>
    <mergeCell ref="BX423:BX424"/>
    <mergeCell ref="BY423:BY424"/>
    <mergeCell ref="CD423:CD424"/>
    <mergeCell ref="CE423:CE424"/>
    <mergeCell ref="CF423:CF424"/>
    <mergeCell ref="CG423:CG424"/>
    <mergeCell ref="CL423:CL424"/>
    <mergeCell ref="CM423:CM424"/>
    <mergeCell ref="CN423:CN424"/>
    <mergeCell ref="CO423:CO424"/>
    <mergeCell ref="CT423:CT424"/>
    <mergeCell ref="CU423:CU424"/>
    <mergeCell ref="CV423:CV424"/>
    <mergeCell ref="CW423:CW424"/>
    <mergeCell ref="DB423:DB424"/>
    <mergeCell ref="DC423:DC424"/>
    <mergeCell ref="DD423:DD424"/>
    <mergeCell ref="DE423:DE424"/>
    <mergeCell ref="H428:H435"/>
    <mergeCell ref="I429:I434"/>
    <mergeCell ref="P429:P434"/>
    <mergeCell ref="J430:J433"/>
    <mergeCell ref="Q430:Q433"/>
    <mergeCell ref="K431:K432"/>
    <mergeCell ref="Z431:Z432"/>
    <mergeCell ref="AA431:AA432"/>
    <mergeCell ref="AB431:AB432"/>
    <mergeCell ref="AC431:AC432"/>
    <mergeCell ref="V430:AC430"/>
    <mergeCell ref="AD430:DF430"/>
    <mergeCell ref="V428:AC428"/>
    <mergeCell ref="AD428:DF428"/>
    <mergeCell ref="V429:AC429"/>
    <mergeCell ref="AD429:DF429"/>
    <mergeCell ref="DG431:DG433"/>
    <mergeCell ref="AH431:AH432"/>
    <mergeCell ref="AI431:AI432"/>
    <mergeCell ref="AJ431:AJ432"/>
    <mergeCell ref="AK431:AK432"/>
    <mergeCell ref="AP431:AP432"/>
    <mergeCell ref="AQ431:AQ432"/>
    <mergeCell ref="AR431:AR432"/>
    <mergeCell ref="AS431:AS432"/>
    <mergeCell ref="AX431:AX432"/>
    <mergeCell ref="AY431:AY432"/>
    <mergeCell ref="AZ431:AZ432"/>
    <mergeCell ref="BA431:BA432"/>
    <mergeCell ref="BF431:BF432"/>
    <mergeCell ref="BG431:BG432"/>
    <mergeCell ref="BH431:BH432"/>
    <mergeCell ref="BI431:BI432"/>
    <mergeCell ref="BN431:BN432"/>
    <mergeCell ref="BO431:BO432"/>
    <mergeCell ref="BP431:BP432"/>
    <mergeCell ref="BQ431:BQ432"/>
    <mergeCell ref="BV431:BV432"/>
    <mergeCell ref="BW431:BW432"/>
    <mergeCell ref="BX431:BX432"/>
    <mergeCell ref="BY431:BY432"/>
    <mergeCell ref="CD431:CD432"/>
    <mergeCell ref="CE431:CE432"/>
    <mergeCell ref="CF431:CF432"/>
    <mergeCell ref="CG431:CG432"/>
    <mergeCell ref="CL431:CL432"/>
    <mergeCell ref="CM431:CM432"/>
    <mergeCell ref="CN431:CN432"/>
    <mergeCell ref="CO431:CO432"/>
    <mergeCell ref="CT431:CT432"/>
    <mergeCell ref="CU431:CU432"/>
    <mergeCell ref="CV431:CV432"/>
    <mergeCell ref="CW431:CW432"/>
    <mergeCell ref="DB431:DB432"/>
    <mergeCell ref="DC431:DC432"/>
    <mergeCell ref="DD431:DD432"/>
    <mergeCell ref="DE431:DE432"/>
    <mergeCell ref="F438:F449"/>
    <mergeCell ref="G439:G448"/>
    <mergeCell ref="H440:H447"/>
    <mergeCell ref="I441:I446"/>
    <mergeCell ref="P441:P446"/>
    <mergeCell ref="J442:J445"/>
    <mergeCell ref="Q442:Q445"/>
    <mergeCell ref="K443:K444"/>
    <mergeCell ref="Z443:Z444"/>
    <mergeCell ref="AA443:AA444"/>
    <mergeCell ref="AB443:AB444"/>
    <mergeCell ref="AC443:AC444"/>
    <mergeCell ref="V442:AC442"/>
    <mergeCell ref="AD442:DF442"/>
    <mergeCell ref="V438:AC438"/>
    <mergeCell ref="AD438:DF438"/>
    <mergeCell ref="V439:AC439"/>
    <mergeCell ref="AD439:DF439"/>
    <mergeCell ref="V440:AC440"/>
    <mergeCell ref="AD440:DF440"/>
    <mergeCell ref="V441:AC441"/>
    <mergeCell ref="AD441:DF441"/>
    <mergeCell ref="DG443:DG445"/>
    <mergeCell ref="AH443:AH444"/>
    <mergeCell ref="AI443:AI444"/>
    <mergeCell ref="AJ443:AJ444"/>
    <mergeCell ref="AK443:AK444"/>
    <mergeCell ref="AP443:AP444"/>
    <mergeCell ref="AQ443:AQ444"/>
    <mergeCell ref="AR443:AR444"/>
    <mergeCell ref="AS443:AS444"/>
    <mergeCell ref="AX443:AX444"/>
    <mergeCell ref="AY443:AY444"/>
    <mergeCell ref="AZ443:AZ444"/>
    <mergeCell ref="BA443:BA444"/>
    <mergeCell ref="BF443:BF444"/>
    <mergeCell ref="BG443:BG444"/>
    <mergeCell ref="BH443:BH444"/>
    <mergeCell ref="BI443:BI444"/>
    <mergeCell ref="BN443:BN444"/>
    <mergeCell ref="BO443:BO444"/>
    <mergeCell ref="BP443:BP444"/>
    <mergeCell ref="BQ443:BQ444"/>
    <mergeCell ref="BV443:BV444"/>
    <mergeCell ref="BW443:BW444"/>
    <mergeCell ref="BX443:BX444"/>
    <mergeCell ref="BY443:BY444"/>
    <mergeCell ref="CD443:CD444"/>
    <mergeCell ref="CE443:CE444"/>
    <mergeCell ref="CF443:CF444"/>
    <mergeCell ref="CG443:CG444"/>
    <mergeCell ref="CL443:CL444"/>
    <mergeCell ref="CM443:CM444"/>
    <mergeCell ref="CN443:CN444"/>
    <mergeCell ref="CO443:CO444"/>
    <mergeCell ref="CT443:CT444"/>
    <mergeCell ref="CU443:CU444"/>
    <mergeCell ref="CV443:CV444"/>
    <mergeCell ref="CW443:CW444"/>
    <mergeCell ref="DB443:DB444"/>
    <mergeCell ref="DC443:DC444"/>
    <mergeCell ref="DD443:DD444"/>
    <mergeCell ref="DE443:DE444"/>
    <mergeCell ref="F450:F461"/>
    <mergeCell ref="G451:G460"/>
    <mergeCell ref="H452:H459"/>
    <mergeCell ref="I453:I458"/>
    <mergeCell ref="P453:P458"/>
    <mergeCell ref="J454:J457"/>
    <mergeCell ref="Q454:Q457"/>
    <mergeCell ref="K455:K456"/>
    <mergeCell ref="Z455:Z456"/>
    <mergeCell ref="AA455:AA456"/>
    <mergeCell ref="AB455:AB456"/>
    <mergeCell ref="AC455:AC456"/>
    <mergeCell ref="V454:AC454"/>
    <mergeCell ref="AD454:DF454"/>
    <mergeCell ref="V450:AC450"/>
    <mergeCell ref="AD450:DF450"/>
    <mergeCell ref="V451:AC451"/>
    <mergeCell ref="AD451:DF451"/>
    <mergeCell ref="V452:AC452"/>
    <mergeCell ref="AD452:DF452"/>
    <mergeCell ref="V453:AC453"/>
    <mergeCell ref="AD453:DF453"/>
    <mergeCell ref="DG455:DG457"/>
    <mergeCell ref="AH455:AH456"/>
    <mergeCell ref="AI455:AI456"/>
    <mergeCell ref="AJ455:AJ456"/>
    <mergeCell ref="AK455:AK456"/>
    <mergeCell ref="AP455:AP456"/>
    <mergeCell ref="AQ455:AQ456"/>
    <mergeCell ref="AR455:AR456"/>
    <mergeCell ref="AS455:AS456"/>
    <mergeCell ref="AX455:AX456"/>
    <mergeCell ref="AY455:AY456"/>
    <mergeCell ref="AZ455:AZ456"/>
    <mergeCell ref="BA455:BA456"/>
    <mergeCell ref="BF455:BF456"/>
    <mergeCell ref="BG455:BG456"/>
    <mergeCell ref="BH455:BH456"/>
    <mergeCell ref="BI455:BI456"/>
    <mergeCell ref="BN455:BN456"/>
    <mergeCell ref="BO455:BO456"/>
    <mergeCell ref="BP455:BP456"/>
    <mergeCell ref="BQ455:BQ456"/>
    <mergeCell ref="BV455:BV456"/>
    <mergeCell ref="BW455:BW456"/>
    <mergeCell ref="BX455:BX456"/>
    <mergeCell ref="BY455:BY456"/>
    <mergeCell ref="CD455:CD456"/>
    <mergeCell ref="CE455:CE456"/>
    <mergeCell ref="CF455:CF456"/>
    <mergeCell ref="CG455:CG456"/>
    <mergeCell ref="CL455:CL456"/>
    <mergeCell ref="CM455:CM456"/>
    <mergeCell ref="CN455:CN456"/>
    <mergeCell ref="CO455:CO456"/>
    <mergeCell ref="CT455:CT456"/>
    <mergeCell ref="CU455:CU456"/>
    <mergeCell ref="CV455:CV456"/>
    <mergeCell ref="CW455:CW456"/>
    <mergeCell ref="DB455:DB456"/>
    <mergeCell ref="DC455:DC456"/>
    <mergeCell ref="DD455:DD456"/>
    <mergeCell ref="DE455:DE456"/>
    <mergeCell ref="F462:F473"/>
    <mergeCell ref="G463:G472"/>
    <mergeCell ref="H464:H471"/>
    <mergeCell ref="I465:I470"/>
    <mergeCell ref="P465:P470"/>
    <mergeCell ref="J466:J469"/>
    <mergeCell ref="Q466:Q469"/>
    <mergeCell ref="K467:K468"/>
    <mergeCell ref="Z467:Z468"/>
    <mergeCell ref="AA467:AA468"/>
    <mergeCell ref="AB467:AB468"/>
    <mergeCell ref="AC467:AC468"/>
    <mergeCell ref="V466:AC466"/>
    <mergeCell ref="AD466:DF466"/>
    <mergeCell ref="V462:AC462"/>
    <mergeCell ref="AD462:DF462"/>
    <mergeCell ref="V463:AC463"/>
    <mergeCell ref="AD463:DF463"/>
    <mergeCell ref="V464:AC464"/>
    <mergeCell ref="AD464:DF464"/>
    <mergeCell ref="V465:AC465"/>
    <mergeCell ref="AD465:DF465"/>
    <mergeCell ref="DG467:DG469"/>
    <mergeCell ref="AH467:AH468"/>
    <mergeCell ref="AI467:AI468"/>
    <mergeCell ref="AJ467:AJ468"/>
    <mergeCell ref="AK467:AK468"/>
    <mergeCell ref="AP467:AP468"/>
    <mergeCell ref="AQ467:AQ468"/>
    <mergeCell ref="AR467:AR468"/>
    <mergeCell ref="AS467:AS468"/>
    <mergeCell ref="AX467:AX468"/>
    <mergeCell ref="AY467:AY468"/>
    <mergeCell ref="AZ467:AZ468"/>
    <mergeCell ref="BA467:BA468"/>
    <mergeCell ref="BF467:BF468"/>
    <mergeCell ref="BG467:BG468"/>
    <mergeCell ref="BH467:BH468"/>
    <mergeCell ref="BI467:BI468"/>
    <mergeCell ref="BN467:BN468"/>
    <mergeCell ref="BO467:BO468"/>
    <mergeCell ref="BP467:BP468"/>
    <mergeCell ref="BQ467:BQ468"/>
    <mergeCell ref="BV467:BV468"/>
    <mergeCell ref="BW467:BW468"/>
    <mergeCell ref="BX467:BX468"/>
    <mergeCell ref="BY467:BY468"/>
    <mergeCell ref="CD467:CD468"/>
    <mergeCell ref="CE467:CE468"/>
    <mergeCell ref="CF467:CF468"/>
    <mergeCell ref="CG467:CG468"/>
    <mergeCell ref="CL467:CL468"/>
    <mergeCell ref="CM467:CM468"/>
    <mergeCell ref="CN467:CN468"/>
    <mergeCell ref="CO467:CO468"/>
    <mergeCell ref="CT467:CT468"/>
    <mergeCell ref="CU467:CU468"/>
    <mergeCell ref="CV467:CV468"/>
    <mergeCell ref="CW467:CW468"/>
    <mergeCell ref="DB467:DB468"/>
    <mergeCell ref="DC467:DC468"/>
    <mergeCell ref="DD467:DD468"/>
    <mergeCell ref="DE467:DE468"/>
    <mergeCell ref="F474:F485"/>
    <mergeCell ref="G475:G484"/>
    <mergeCell ref="H476:H483"/>
    <mergeCell ref="I477:I482"/>
    <mergeCell ref="P477:P482"/>
    <mergeCell ref="J478:J481"/>
    <mergeCell ref="Q478:Q481"/>
    <mergeCell ref="K479:K480"/>
    <mergeCell ref="Z479:Z480"/>
    <mergeCell ref="AA479:AA480"/>
    <mergeCell ref="AB479:AB480"/>
    <mergeCell ref="AC479:AC480"/>
    <mergeCell ref="V478:AC478"/>
    <mergeCell ref="AD478:DF478"/>
    <mergeCell ref="V474:AC474"/>
    <mergeCell ref="AD474:DF474"/>
    <mergeCell ref="V475:AC475"/>
    <mergeCell ref="AD475:DF475"/>
    <mergeCell ref="V476:AC476"/>
    <mergeCell ref="AD476:DF476"/>
    <mergeCell ref="V477:AC477"/>
    <mergeCell ref="AD477:DF477"/>
    <mergeCell ref="DG479:DG481"/>
    <mergeCell ref="AH479:AH480"/>
    <mergeCell ref="AI479:AI480"/>
    <mergeCell ref="AJ479:AJ480"/>
    <mergeCell ref="AK479:AK480"/>
    <mergeCell ref="AP479:AP480"/>
    <mergeCell ref="AQ479:AQ480"/>
    <mergeCell ref="AR479:AR480"/>
    <mergeCell ref="AS479:AS480"/>
    <mergeCell ref="AX479:AX480"/>
    <mergeCell ref="AY479:AY480"/>
    <mergeCell ref="AZ479:AZ480"/>
    <mergeCell ref="BA479:BA480"/>
    <mergeCell ref="BF479:BF480"/>
    <mergeCell ref="BG479:BG480"/>
    <mergeCell ref="BH479:BH480"/>
    <mergeCell ref="BI479:BI480"/>
    <mergeCell ref="BN479:BN480"/>
    <mergeCell ref="BO479:BO480"/>
    <mergeCell ref="BP479:BP480"/>
    <mergeCell ref="BQ479:BQ480"/>
    <mergeCell ref="BV479:BV480"/>
    <mergeCell ref="BW479:BW480"/>
    <mergeCell ref="BX479:BX480"/>
    <mergeCell ref="BY479:BY480"/>
    <mergeCell ref="CD479:CD480"/>
    <mergeCell ref="CE479:CE480"/>
    <mergeCell ref="CF479:CF480"/>
    <mergeCell ref="CG479:CG480"/>
    <mergeCell ref="CL479:CL480"/>
    <mergeCell ref="CM479:CM480"/>
    <mergeCell ref="CN479:CN480"/>
    <mergeCell ref="CO479:CO480"/>
    <mergeCell ref="CT479:CT480"/>
    <mergeCell ref="CU479:CU480"/>
    <mergeCell ref="CV479:CV480"/>
    <mergeCell ref="CW479:CW480"/>
    <mergeCell ref="DB479:DB480"/>
    <mergeCell ref="DC479:DC480"/>
    <mergeCell ref="DD479:DD480"/>
    <mergeCell ref="DE479:DE480"/>
    <mergeCell ref="F486:F505"/>
    <mergeCell ref="G487:G504"/>
    <mergeCell ref="H488:H495"/>
    <mergeCell ref="I489:I494"/>
    <mergeCell ref="P489:P494"/>
    <mergeCell ref="J490:J493"/>
    <mergeCell ref="Q490:Q493"/>
    <mergeCell ref="K491:K492"/>
    <mergeCell ref="Z491:Z492"/>
    <mergeCell ref="AA491:AA492"/>
    <mergeCell ref="AB491:AB492"/>
    <mergeCell ref="AC491:AC492"/>
    <mergeCell ref="V490:AC490"/>
    <mergeCell ref="AD490:DF490"/>
    <mergeCell ref="V486:AC486"/>
    <mergeCell ref="AD486:DF486"/>
    <mergeCell ref="V487:AC487"/>
    <mergeCell ref="AD487:DF487"/>
    <mergeCell ref="V488:AC488"/>
    <mergeCell ref="AD488:DF488"/>
    <mergeCell ref="V489:AC489"/>
    <mergeCell ref="AD489:DF489"/>
    <mergeCell ref="DG491:DG493"/>
    <mergeCell ref="AH491:AH492"/>
    <mergeCell ref="AI491:AI492"/>
    <mergeCell ref="AJ491:AJ492"/>
    <mergeCell ref="AK491:AK492"/>
    <mergeCell ref="AP491:AP492"/>
    <mergeCell ref="AQ491:AQ492"/>
    <mergeCell ref="AR491:AR492"/>
    <mergeCell ref="AS491:AS492"/>
    <mergeCell ref="AX491:AX492"/>
    <mergeCell ref="AY491:AY492"/>
    <mergeCell ref="AZ491:AZ492"/>
    <mergeCell ref="BA491:BA492"/>
    <mergeCell ref="BF491:BF492"/>
    <mergeCell ref="BG491:BG492"/>
    <mergeCell ref="BH491:BH492"/>
    <mergeCell ref="BI491:BI492"/>
    <mergeCell ref="BN491:BN492"/>
    <mergeCell ref="BO491:BO492"/>
    <mergeCell ref="BP491:BP492"/>
    <mergeCell ref="BQ491:BQ492"/>
    <mergeCell ref="BV491:BV492"/>
    <mergeCell ref="BW491:BW492"/>
    <mergeCell ref="BX491:BX492"/>
    <mergeCell ref="BY491:BY492"/>
    <mergeCell ref="CD491:CD492"/>
    <mergeCell ref="CE491:CE492"/>
    <mergeCell ref="CF491:CF492"/>
    <mergeCell ref="CG491:CG492"/>
    <mergeCell ref="CL491:CL492"/>
    <mergeCell ref="CM491:CM492"/>
    <mergeCell ref="CN491:CN492"/>
    <mergeCell ref="CO491:CO492"/>
    <mergeCell ref="CT491:CT492"/>
    <mergeCell ref="CU491:CU492"/>
    <mergeCell ref="CV491:CV492"/>
    <mergeCell ref="CW491:CW492"/>
    <mergeCell ref="DB491:DB492"/>
    <mergeCell ref="DC491:DC492"/>
    <mergeCell ref="DD491:DD492"/>
    <mergeCell ref="DE491:DE492"/>
    <mergeCell ref="H496:H503"/>
    <mergeCell ref="I497:I502"/>
    <mergeCell ref="P497:P502"/>
    <mergeCell ref="J498:J501"/>
    <mergeCell ref="Q498:Q501"/>
    <mergeCell ref="K499:K500"/>
    <mergeCell ref="Z499:Z500"/>
    <mergeCell ref="AA499:AA500"/>
    <mergeCell ref="AB499:AB500"/>
    <mergeCell ref="AC499:AC500"/>
    <mergeCell ref="V498:AC498"/>
    <mergeCell ref="AD498:DF498"/>
    <mergeCell ref="V496:AC496"/>
    <mergeCell ref="AD496:DF496"/>
    <mergeCell ref="V497:AC497"/>
    <mergeCell ref="AD497:DF497"/>
    <mergeCell ref="DG499:DG501"/>
    <mergeCell ref="AH499:AH500"/>
    <mergeCell ref="AI499:AI500"/>
    <mergeCell ref="AJ499:AJ500"/>
    <mergeCell ref="AK499:AK500"/>
    <mergeCell ref="AP499:AP500"/>
    <mergeCell ref="AQ499:AQ500"/>
    <mergeCell ref="AR499:AR500"/>
    <mergeCell ref="AS499:AS500"/>
    <mergeCell ref="AX499:AX500"/>
    <mergeCell ref="AY499:AY500"/>
    <mergeCell ref="AZ499:AZ500"/>
    <mergeCell ref="BA499:BA500"/>
    <mergeCell ref="BF499:BF500"/>
    <mergeCell ref="BG499:BG500"/>
    <mergeCell ref="BH499:BH500"/>
    <mergeCell ref="BI499:BI500"/>
    <mergeCell ref="BN499:BN500"/>
    <mergeCell ref="BO499:BO500"/>
    <mergeCell ref="BP499:BP500"/>
    <mergeCell ref="BQ499:BQ500"/>
    <mergeCell ref="BV499:BV500"/>
    <mergeCell ref="BW499:BW500"/>
    <mergeCell ref="BX499:BX500"/>
    <mergeCell ref="BY499:BY500"/>
    <mergeCell ref="CD499:CD500"/>
    <mergeCell ref="CE499:CE500"/>
    <mergeCell ref="CF499:CF500"/>
    <mergeCell ref="CG499:CG500"/>
    <mergeCell ref="CL499:CL500"/>
    <mergeCell ref="CM499:CM500"/>
    <mergeCell ref="CN499:CN500"/>
    <mergeCell ref="CO499:CO500"/>
    <mergeCell ref="CT499:CT500"/>
    <mergeCell ref="CU499:CU500"/>
    <mergeCell ref="CV499:CV500"/>
    <mergeCell ref="CW499:CW500"/>
    <mergeCell ref="DB499:DB500"/>
    <mergeCell ref="DC499:DC500"/>
    <mergeCell ref="DD499:DD500"/>
    <mergeCell ref="DE499:DE500"/>
    <mergeCell ref="F506:F517"/>
    <mergeCell ref="G507:G516"/>
    <mergeCell ref="H508:H515"/>
    <mergeCell ref="I509:I514"/>
    <mergeCell ref="P509:P514"/>
    <mergeCell ref="J510:J513"/>
    <mergeCell ref="Q510:Q513"/>
    <mergeCell ref="K511:K512"/>
    <mergeCell ref="Z511:Z512"/>
    <mergeCell ref="AA511:AA512"/>
    <mergeCell ref="AB511:AB512"/>
    <mergeCell ref="AC511:AC512"/>
    <mergeCell ref="V510:AC510"/>
    <mergeCell ref="AD510:DF510"/>
    <mergeCell ref="V506:AC506"/>
    <mergeCell ref="AD506:DF506"/>
    <mergeCell ref="V507:AC507"/>
    <mergeCell ref="AD507:DF507"/>
    <mergeCell ref="V508:AC508"/>
    <mergeCell ref="AD508:DF508"/>
    <mergeCell ref="V509:AC509"/>
    <mergeCell ref="AD509:DF509"/>
    <mergeCell ref="DG511:DG513"/>
    <mergeCell ref="AH511:AH512"/>
    <mergeCell ref="AI511:AI512"/>
    <mergeCell ref="AJ511:AJ512"/>
    <mergeCell ref="AK511:AK512"/>
    <mergeCell ref="AP511:AP512"/>
    <mergeCell ref="AQ511:AQ512"/>
    <mergeCell ref="AR511:AR512"/>
    <mergeCell ref="AS511:AS512"/>
    <mergeCell ref="AX511:AX512"/>
    <mergeCell ref="AY511:AY512"/>
    <mergeCell ref="AZ511:AZ512"/>
    <mergeCell ref="BA511:BA512"/>
    <mergeCell ref="BF511:BF512"/>
    <mergeCell ref="BG511:BG512"/>
    <mergeCell ref="BH511:BH512"/>
    <mergeCell ref="BI511:BI512"/>
    <mergeCell ref="BN511:BN512"/>
    <mergeCell ref="BO511:BO512"/>
    <mergeCell ref="BP511:BP512"/>
    <mergeCell ref="BQ511:BQ512"/>
    <mergeCell ref="BV511:BV512"/>
    <mergeCell ref="BW511:BW512"/>
    <mergeCell ref="BX511:BX512"/>
    <mergeCell ref="BY511:BY512"/>
    <mergeCell ref="CD511:CD512"/>
    <mergeCell ref="CE511:CE512"/>
    <mergeCell ref="CF511:CF512"/>
    <mergeCell ref="CG511:CG512"/>
    <mergeCell ref="CL511:CL512"/>
    <mergeCell ref="CM511:CM512"/>
    <mergeCell ref="CN511:CN512"/>
    <mergeCell ref="CO511:CO512"/>
    <mergeCell ref="CT511:CT512"/>
    <mergeCell ref="CU511:CU512"/>
    <mergeCell ref="CV511:CV512"/>
    <mergeCell ref="CW511:CW512"/>
    <mergeCell ref="DB511:DB512"/>
    <mergeCell ref="DC511:DC512"/>
    <mergeCell ref="DD511:DD512"/>
    <mergeCell ref="DE511:DE512"/>
    <mergeCell ref="F518:F553"/>
    <mergeCell ref="G519:G552"/>
    <mergeCell ref="H520:H527"/>
    <mergeCell ref="I521:I526"/>
    <mergeCell ref="P521:P526"/>
    <mergeCell ref="J522:J525"/>
    <mergeCell ref="Q522:Q525"/>
    <mergeCell ref="K523:K524"/>
    <mergeCell ref="Z523:Z524"/>
    <mergeCell ref="AA523:AA524"/>
    <mergeCell ref="AB523:AB524"/>
    <mergeCell ref="AC523:AC524"/>
    <mergeCell ref="V522:AC522"/>
    <mergeCell ref="AD522:DF522"/>
    <mergeCell ref="V518:AC518"/>
    <mergeCell ref="AD518:DF518"/>
    <mergeCell ref="V519:AC519"/>
    <mergeCell ref="AD519:DF519"/>
    <mergeCell ref="V520:AC520"/>
    <mergeCell ref="AD520:DF520"/>
    <mergeCell ref="V521:AC521"/>
    <mergeCell ref="AD521:DF521"/>
    <mergeCell ref="DG523:DG525"/>
    <mergeCell ref="AH523:AH524"/>
    <mergeCell ref="AI523:AI524"/>
    <mergeCell ref="AJ523:AJ524"/>
    <mergeCell ref="AK523:AK524"/>
    <mergeCell ref="AP523:AP524"/>
    <mergeCell ref="AQ523:AQ524"/>
    <mergeCell ref="AR523:AR524"/>
    <mergeCell ref="AS523:AS524"/>
    <mergeCell ref="AX523:AX524"/>
    <mergeCell ref="AY523:AY524"/>
    <mergeCell ref="AZ523:AZ524"/>
    <mergeCell ref="BA523:BA524"/>
    <mergeCell ref="BF523:BF524"/>
    <mergeCell ref="BG523:BG524"/>
    <mergeCell ref="BH523:BH524"/>
    <mergeCell ref="BI523:BI524"/>
    <mergeCell ref="BN523:BN524"/>
    <mergeCell ref="BO523:BO524"/>
    <mergeCell ref="BP523:BP524"/>
    <mergeCell ref="BQ523:BQ524"/>
    <mergeCell ref="BV523:BV524"/>
    <mergeCell ref="BW523:BW524"/>
    <mergeCell ref="BX523:BX524"/>
    <mergeCell ref="BY523:BY524"/>
    <mergeCell ref="CD523:CD524"/>
    <mergeCell ref="CE523:CE524"/>
    <mergeCell ref="CF523:CF524"/>
    <mergeCell ref="CG523:CG524"/>
    <mergeCell ref="CL523:CL524"/>
    <mergeCell ref="CM523:CM524"/>
    <mergeCell ref="CN523:CN524"/>
    <mergeCell ref="CO523:CO524"/>
    <mergeCell ref="CT523:CT524"/>
    <mergeCell ref="CU523:CU524"/>
    <mergeCell ref="CV523:CV524"/>
    <mergeCell ref="CW523:CW524"/>
    <mergeCell ref="DB523:DB524"/>
    <mergeCell ref="DC523:DC524"/>
    <mergeCell ref="DD523:DD524"/>
    <mergeCell ref="DE523:DE524"/>
    <mergeCell ref="H528:H535"/>
    <mergeCell ref="I529:I534"/>
    <mergeCell ref="P529:P534"/>
    <mergeCell ref="J530:J533"/>
    <mergeCell ref="Q530:Q533"/>
    <mergeCell ref="K531:K532"/>
    <mergeCell ref="Z531:Z532"/>
    <mergeCell ref="AA531:AA532"/>
    <mergeCell ref="AB531:AB532"/>
    <mergeCell ref="AC531:AC532"/>
    <mergeCell ref="V530:AC530"/>
    <mergeCell ref="AD530:DF530"/>
    <mergeCell ref="V528:AC528"/>
    <mergeCell ref="AD528:DF528"/>
    <mergeCell ref="V529:AC529"/>
    <mergeCell ref="AD529:DF529"/>
    <mergeCell ref="DG531:DG533"/>
    <mergeCell ref="AH531:AH532"/>
    <mergeCell ref="AI531:AI532"/>
    <mergeCell ref="AJ531:AJ532"/>
    <mergeCell ref="AK531:AK532"/>
    <mergeCell ref="AP531:AP532"/>
    <mergeCell ref="AQ531:AQ532"/>
    <mergeCell ref="AR531:AR532"/>
    <mergeCell ref="AS531:AS532"/>
    <mergeCell ref="AX531:AX532"/>
    <mergeCell ref="AY531:AY532"/>
    <mergeCell ref="AZ531:AZ532"/>
    <mergeCell ref="BA531:BA532"/>
    <mergeCell ref="BF531:BF532"/>
    <mergeCell ref="BG531:BG532"/>
    <mergeCell ref="BH531:BH532"/>
    <mergeCell ref="BI531:BI532"/>
    <mergeCell ref="BN531:BN532"/>
    <mergeCell ref="BO531:BO532"/>
    <mergeCell ref="BP531:BP532"/>
    <mergeCell ref="BQ531:BQ532"/>
    <mergeCell ref="BV531:BV532"/>
    <mergeCell ref="BW531:BW532"/>
    <mergeCell ref="BX531:BX532"/>
    <mergeCell ref="BY531:BY532"/>
    <mergeCell ref="CD531:CD532"/>
    <mergeCell ref="CE531:CE532"/>
    <mergeCell ref="CF531:CF532"/>
    <mergeCell ref="CG531:CG532"/>
    <mergeCell ref="CL531:CL532"/>
    <mergeCell ref="CM531:CM532"/>
    <mergeCell ref="CN531:CN532"/>
    <mergeCell ref="CO531:CO532"/>
    <mergeCell ref="CT531:CT532"/>
    <mergeCell ref="CU531:CU532"/>
    <mergeCell ref="CV531:CV532"/>
    <mergeCell ref="CW531:CW532"/>
    <mergeCell ref="DB531:DB532"/>
    <mergeCell ref="DC531:DC532"/>
    <mergeCell ref="DD531:DD532"/>
    <mergeCell ref="DE531:DE532"/>
    <mergeCell ref="H536:H543"/>
    <mergeCell ref="I537:I542"/>
    <mergeCell ref="P537:P542"/>
    <mergeCell ref="J538:J541"/>
    <mergeCell ref="Q538:Q541"/>
    <mergeCell ref="K539:K540"/>
    <mergeCell ref="Z539:Z540"/>
    <mergeCell ref="AA539:AA540"/>
    <mergeCell ref="AB539:AB540"/>
    <mergeCell ref="AC539:AC540"/>
    <mergeCell ref="V538:AC538"/>
    <mergeCell ref="AD538:DF538"/>
    <mergeCell ref="V536:AC536"/>
    <mergeCell ref="AD536:DF536"/>
    <mergeCell ref="V537:AC537"/>
    <mergeCell ref="AD537:DF537"/>
    <mergeCell ref="DG539:DG541"/>
    <mergeCell ref="AH539:AH540"/>
    <mergeCell ref="AI539:AI540"/>
    <mergeCell ref="AJ539:AJ540"/>
    <mergeCell ref="AK539:AK540"/>
    <mergeCell ref="AP539:AP540"/>
    <mergeCell ref="AQ539:AQ540"/>
    <mergeCell ref="AR539:AR540"/>
    <mergeCell ref="AS539:AS540"/>
    <mergeCell ref="AX539:AX540"/>
    <mergeCell ref="AY539:AY540"/>
    <mergeCell ref="AZ539:AZ540"/>
    <mergeCell ref="BA539:BA540"/>
    <mergeCell ref="BF539:BF540"/>
    <mergeCell ref="BG539:BG540"/>
    <mergeCell ref="BH539:BH540"/>
    <mergeCell ref="BI539:BI540"/>
    <mergeCell ref="BN539:BN540"/>
    <mergeCell ref="BO539:BO540"/>
    <mergeCell ref="BP539:BP540"/>
    <mergeCell ref="BQ539:BQ540"/>
    <mergeCell ref="BV539:BV540"/>
    <mergeCell ref="BW539:BW540"/>
    <mergeCell ref="BX539:BX540"/>
    <mergeCell ref="BY539:BY540"/>
    <mergeCell ref="CD539:CD540"/>
    <mergeCell ref="CE539:CE540"/>
    <mergeCell ref="CF539:CF540"/>
    <mergeCell ref="CG539:CG540"/>
    <mergeCell ref="CL539:CL540"/>
    <mergeCell ref="CM539:CM540"/>
    <mergeCell ref="CN539:CN540"/>
    <mergeCell ref="CO539:CO540"/>
    <mergeCell ref="CT539:CT540"/>
    <mergeCell ref="CU539:CU540"/>
    <mergeCell ref="CV539:CV540"/>
    <mergeCell ref="CW539:CW540"/>
    <mergeCell ref="DB539:DB540"/>
    <mergeCell ref="DC539:DC540"/>
    <mergeCell ref="DD539:DD540"/>
    <mergeCell ref="DE539:DE540"/>
    <mergeCell ref="H544:H551"/>
    <mergeCell ref="I545:I550"/>
    <mergeCell ref="P545:P550"/>
    <mergeCell ref="J546:J549"/>
    <mergeCell ref="Q546:Q549"/>
    <mergeCell ref="K547:K548"/>
    <mergeCell ref="Z547:Z548"/>
    <mergeCell ref="AA547:AA548"/>
    <mergeCell ref="AB547:AB548"/>
    <mergeCell ref="AC547:AC548"/>
    <mergeCell ref="V546:AC546"/>
    <mergeCell ref="AD546:DF546"/>
    <mergeCell ref="V544:AC544"/>
    <mergeCell ref="AD544:DF544"/>
    <mergeCell ref="V545:AC545"/>
    <mergeCell ref="AD545:DF545"/>
    <mergeCell ref="DG547:DG549"/>
    <mergeCell ref="AH547:AH548"/>
    <mergeCell ref="AI547:AI548"/>
    <mergeCell ref="AJ547:AJ548"/>
    <mergeCell ref="AK547:AK548"/>
    <mergeCell ref="AP547:AP548"/>
    <mergeCell ref="AQ547:AQ548"/>
    <mergeCell ref="AR547:AR548"/>
    <mergeCell ref="AS547:AS548"/>
    <mergeCell ref="AX547:AX548"/>
    <mergeCell ref="AY547:AY548"/>
    <mergeCell ref="AZ547:AZ548"/>
    <mergeCell ref="BA547:BA548"/>
    <mergeCell ref="BF547:BF548"/>
    <mergeCell ref="BG547:BG548"/>
    <mergeCell ref="BH547:BH548"/>
    <mergeCell ref="BI547:BI548"/>
    <mergeCell ref="BN547:BN548"/>
    <mergeCell ref="BO547:BO548"/>
    <mergeCell ref="BP547:BP548"/>
    <mergeCell ref="BQ547:BQ548"/>
    <mergeCell ref="BV547:BV548"/>
    <mergeCell ref="BW547:BW548"/>
    <mergeCell ref="BX547:BX548"/>
    <mergeCell ref="BY547:BY548"/>
    <mergeCell ref="CD547:CD548"/>
    <mergeCell ref="CE547:CE548"/>
    <mergeCell ref="CF547:CF548"/>
    <mergeCell ref="CG547:CG548"/>
    <mergeCell ref="CL547:CL548"/>
    <mergeCell ref="CM547:CM548"/>
    <mergeCell ref="CN547:CN548"/>
    <mergeCell ref="CO547:CO548"/>
    <mergeCell ref="CT547:CT548"/>
    <mergeCell ref="CU547:CU548"/>
    <mergeCell ref="CV547:CV548"/>
    <mergeCell ref="CW547:CW548"/>
    <mergeCell ref="DB547:DB548"/>
    <mergeCell ref="DC547:DC548"/>
    <mergeCell ref="DD547:DD548"/>
    <mergeCell ref="DE547:DE548"/>
    <mergeCell ref="F554:F581"/>
    <mergeCell ref="G555:G580"/>
    <mergeCell ref="H556:H563"/>
    <mergeCell ref="I557:I562"/>
    <mergeCell ref="P557:P562"/>
    <mergeCell ref="J558:J561"/>
    <mergeCell ref="Q558:Q561"/>
    <mergeCell ref="K559:K560"/>
    <mergeCell ref="Z559:Z560"/>
    <mergeCell ref="AA559:AA560"/>
    <mergeCell ref="AB559:AB560"/>
    <mergeCell ref="AC559:AC560"/>
    <mergeCell ref="V558:AC558"/>
    <mergeCell ref="AD558:DF558"/>
    <mergeCell ref="V554:AC554"/>
    <mergeCell ref="AD554:DF554"/>
    <mergeCell ref="V555:AC555"/>
    <mergeCell ref="AD555:DF555"/>
    <mergeCell ref="V556:AC556"/>
    <mergeCell ref="AD556:DF556"/>
    <mergeCell ref="V557:AC557"/>
    <mergeCell ref="AD557:DF557"/>
    <mergeCell ref="DG559:DG561"/>
    <mergeCell ref="AH559:AH560"/>
    <mergeCell ref="AI559:AI560"/>
    <mergeCell ref="AJ559:AJ560"/>
    <mergeCell ref="AK559:AK560"/>
    <mergeCell ref="AP559:AP560"/>
    <mergeCell ref="AQ559:AQ560"/>
    <mergeCell ref="AR559:AR560"/>
    <mergeCell ref="AS559:AS560"/>
    <mergeCell ref="AX559:AX560"/>
    <mergeCell ref="AY559:AY560"/>
    <mergeCell ref="AZ559:AZ560"/>
    <mergeCell ref="BA559:BA560"/>
    <mergeCell ref="BF559:BF560"/>
    <mergeCell ref="BG559:BG560"/>
    <mergeCell ref="BH559:BH560"/>
    <mergeCell ref="BI559:BI560"/>
    <mergeCell ref="BN559:BN560"/>
    <mergeCell ref="BO559:BO560"/>
    <mergeCell ref="BP559:BP560"/>
    <mergeCell ref="BQ559:BQ560"/>
    <mergeCell ref="BV559:BV560"/>
    <mergeCell ref="BW559:BW560"/>
    <mergeCell ref="BX559:BX560"/>
    <mergeCell ref="BY559:BY560"/>
    <mergeCell ref="CD559:CD560"/>
    <mergeCell ref="CE559:CE560"/>
    <mergeCell ref="CF559:CF560"/>
    <mergeCell ref="CG559:CG560"/>
    <mergeCell ref="CL559:CL560"/>
    <mergeCell ref="CM559:CM560"/>
    <mergeCell ref="CN559:CN560"/>
    <mergeCell ref="CO559:CO560"/>
    <mergeCell ref="CT559:CT560"/>
    <mergeCell ref="CU559:CU560"/>
    <mergeCell ref="CV559:CV560"/>
    <mergeCell ref="CW559:CW560"/>
    <mergeCell ref="DB559:DB560"/>
    <mergeCell ref="DC559:DC560"/>
    <mergeCell ref="DD559:DD560"/>
    <mergeCell ref="DE559:DE560"/>
    <mergeCell ref="H564:H571"/>
    <mergeCell ref="I565:I570"/>
    <mergeCell ref="P565:P570"/>
    <mergeCell ref="J566:J569"/>
    <mergeCell ref="Q566:Q569"/>
    <mergeCell ref="K567:K568"/>
    <mergeCell ref="Z567:Z568"/>
    <mergeCell ref="AA567:AA568"/>
    <mergeCell ref="AB567:AB568"/>
    <mergeCell ref="AC567:AC568"/>
    <mergeCell ref="V566:AC566"/>
    <mergeCell ref="AD566:DF566"/>
    <mergeCell ref="V564:AC564"/>
    <mergeCell ref="AD564:DF564"/>
    <mergeCell ref="V565:AC565"/>
    <mergeCell ref="AD565:DF565"/>
    <mergeCell ref="DG567:DG569"/>
    <mergeCell ref="AH567:AH568"/>
    <mergeCell ref="AI567:AI568"/>
    <mergeCell ref="AJ567:AJ568"/>
    <mergeCell ref="AK567:AK568"/>
    <mergeCell ref="AP567:AP568"/>
    <mergeCell ref="AQ567:AQ568"/>
    <mergeCell ref="AR567:AR568"/>
    <mergeCell ref="AS567:AS568"/>
    <mergeCell ref="AX567:AX568"/>
    <mergeCell ref="AY567:AY568"/>
    <mergeCell ref="AZ567:AZ568"/>
    <mergeCell ref="BA567:BA568"/>
    <mergeCell ref="BF567:BF568"/>
    <mergeCell ref="BG567:BG568"/>
    <mergeCell ref="BH567:BH568"/>
    <mergeCell ref="BI567:BI568"/>
    <mergeCell ref="BN567:BN568"/>
    <mergeCell ref="BO567:BO568"/>
    <mergeCell ref="BP567:BP568"/>
    <mergeCell ref="BQ567:BQ568"/>
    <mergeCell ref="BV567:BV568"/>
    <mergeCell ref="BW567:BW568"/>
    <mergeCell ref="BX567:BX568"/>
    <mergeCell ref="BY567:BY568"/>
    <mergeCell ref="CD567:CD568"/>
    <mergeCell ref="CE567:CE568"/>
    <mergeCell ref="CF567:CF568"/>
    <mergeCell ref="CG567:CG568"/>
    <mergeCell ref="CL567:CL568"/>
    <mergeCell ref="CM567:CM568"/>
    <mergeCell ref="CN567:CN568"/>
    <mergeCell ref="CO567:CO568"/>
    <mergeCell ref="CT567:CT568"/>
    <mergeCell ref="CU567:CU568"/>
    <mergeCell ref="CV567:CV568"/>
    <mergeCell ref="CW567:CW568"/>
    <mergeCell ref="DB567:DB568"/>
    <mergeCell ref="DC567:DC568"/>
    <mergeCell ref="DD567:DD568"/>
    <mergeCell ref="DE567:DE568"/>
    <mergeCell ref="H572:H579"/>
    <mergeCell ref="I573:I578"/>
    <mergeCell ref="P573:P578"/>
    <mergeCell ref="J574:J577"/>
    <mergeCell ref="Q574:Q577"/>
    <mergeCell ref="K575:K576"/>
    <mergeCell ref="Z575:Z576"/>
    <mergeCell ref="AA575:AA576"/>
    <mergeCell ref="AB575:AB576"/>
    <mergeCell ref="AC575:AC576"/>
    <mergeCell ref="V574:AC574"/>
    <mergeCell ref="AD574:DF574"/>
    <mergeCell ref="V572:AC572"/>
    <mergeCell ref="AD572:DF572"/>
    <mergeCell ref="V573:AC573"/>
    <mergeCell ref="AD573:DF573"/>
    <mergeCell ref="DG575:DG577"/>
    <mergeCell ref="AH575:AH576"/>
    <mergeCell ref="AI575:AI576"/>
    <mergeCell ref="AJ575:AJ576"/>
    <mergeCell ref="AK575:AK576"/>
    <mergeCell ref="AP575:AP576"/>
    <mergeCell ref="AQ575:AQ576"/>
    <mergeCell ref="AR575:AR576"/>
    <mergeCell ref="AS575:AS576"/>
    <mergeCell ref="AX575:AX576"/>
    <mergeCell ref="AY575:AY576"/>
    <mergeCell ref="AZ575:AZ576"/>
    <mergeCell ref="BA575:BA576"/>
    <mergeCell ref="BF575:BF576"/>
    <mergeCell ref="BG575:BG576"/>
    <mergeCell ref="BH575:BH576"/>
    <mergeCell ref="BI575:BI576"/>
    <mergeCell ref="BN575:BN576"/>
    <mergeCell ref="BO575:BO576"/>
    <mergeCell ref="BP575:BP576"/>
    <mergeCell ref="BQ575:BQ576"/>
    <mergeCell ref="BV575:BV576"/>
    <mergeCell ref="BW575:BW576"/>
    <mergeCell ref="BX575:BX576"/>
    <mergeCell ref="BY575:BY576"/>
    <mergeCell ref="CD575:CD576"/>
    <mergeCell ref="CE575:CE576"/>
    <mergeCell ref="CF575:CF576"/>
    <mergeCell ref="CG575:CG576"/>
    <mergeCell ref="CL575:CL576"/>
    <mergeCell ref="CM575:CM576"/>
    <mergeCell ref="CN575:CN576"/>
    <mergeCell ref="CO575:CO576"/>
    <mergeCell ref="CT575:CT576"/>
    <mergeCell ref="CU575:CU576"/>
    <mergeCell ref="CV575:CV576"/>
    <mergeCell ref="CW575:CW576"/>
    <mergeCell ref="DB575:DB576"/>
    <mergeCell ref="DC575:DC576"/>
    <mergeCell ref="DD575:DD576"/>
    <mergeCell ref="DE575:DE576"/>
    <mergeCell ref="F582:F593"/>
    <mergeCell ref="G583:G592"/>
    <mergeCell ref="H584:H591"/>
    <mergeCell ref="I585:I590"/>
    <mergeCell ref="P585:P590"/>
    <mergeCell ref="J586:J589"/>
    <mergeCell ref="Q586:Q589"/>
    <mergeCell ref="K587:K588"/>
    <mergeCell ref="Z587:Z588"/>
    <mergeCell ref="AA587:AA588"/>
    <mergeCell ref="AB587:AB588"/>
    <mergeCell ref="AC587:AC588"/>
    <mergeCell ref="V586:AC586"/>
    <mergeCell ref="AD586:DF586"/>
    <mergeCell ref="V582:AC582"/>
    <mergeCell ref="AD582:DF582"/>
    <mergeCell ref="V583:AC583"/>
    <mergeCell ref="AD583:DF583"/>
    <mergeCell ref="V584:AC584"/>
    <mergeCell ref="AD584:DF584"/>
    <mergeCell ref="V585:AC585"/>
    <mergeCell ref="AD585:DF585"/>
    <mergeCell ref="DG587:DG589"/>
    <mergeCell ref="AH587:AH588"/>
    <mergeCell ref="AI587:AI588"/>
    <mergeCell ref="AJ587:AJ588"/>
    <mergeCell ref="AK587:AK588"/>
    <mergeCell ref="AP587:AP588"/>
    <mergeCell ref="AQ587:AQ588"/>
    <mergeCell ref="AR587:AR588"/>
    <mergeCell ref="AS587:AS588"/>
    <mergeCell ref="AX587:AX588"/>
    <mergeCell ref="AY587:AY588"/>
    <mergeCell ref="AZ587:AZ588"/>
    <mergeCell ref="BA587:BA588"/>
    <mergeCell ref="BF587:BF588"/>
    <mergeCell ref="BG587:BG588"/>
    <mergeCell ref="BH587:BH588"/>
    <mergeCell ref="BI587:BI588"/>
    <mergeCell ref="BN587:BN588"/>
    <mergeCell ref="BO587:BO588"/>
    <mergeCell ref="BP587:BP588"/>
    <mergeCell ref="BQ587:BQ588"/>
    <mergeCell ref="BV587:BV588"/>
    <mergeCell ref="BW587:BW588"/>
    <mergeCell ref="BX587:BX588"/>
    <mergeCell ref="BY587:BY588"/>
    <mergeCell ref="CD587:CD588"/>
    <mergeCell ref="CE587:CE588"/>
    <mergeCell ref="CF587:CF588"/>
    <mergeCell ref="CG587:CG588"/>
    <mergeCell ref="CL587:CL588"/>
    <mergeCell ref="CM587:CM588"/>
    <mergeCell ref="CN587:CN588"/>
    <mergeCell ref="CO587:CO588"/>
    <mergeCell ref="CT587:CT588"/>
    <mergeCell ref="CU587:CU588"/>
    <mergeCell ref="CV587:CV588"/>
    <mergeCell ref="CW587:CW588"/>
    <mergeCell ref="DB587:DB588"/>
    <mergeCell ref="DC587:DC588"/>
    <mergeCell ref="DD587:DD588"/>
    <mergeCell ref="DE587:DE588"/>
    <mergeCell ref="F594:F605"/>
    <mergeCell ref="G595:G604"/>
    <mergeCell ref="H596:H603"/>
    <mergeCell ref="I597:I602"/>
    <mergeCell ref="P597:P602"/>
    <mergeCell ref="J598:J601"/>
    <mergeCell ref="Q598:Q601"/>
    <mergeCell ref="K599:K600"/>
    <mergeCell ref="Z599:Z600"/>
    <mergeCell ref="AA599:AA600"/>
    <mergeCell ref="AB599:AB600"/>
    <mergeCell ref="AC599:AC600"/>
    <mergeCell ref="V598:AC598"/>
    <mergeCell ref="AD598:DF598"/>
    <mergeCell ref="V594:AC594"/>
    <mergeCell ref="AD594:DF594"/>
    <mergeCell ref="V595:AC595"/>
    <mergeCell ref="AD595:DF595"/>
    <mergeCell ref="V596:AC596"/>
    <mergeCell ref="AD596:DF596"/>
    <mergeCell ref="V597:AC597"/>
    <mergeCell ref="AD597:DF597"/>
    <mergeCell ref="DG599:DG601"/>
    <mergeCell ref="AH599:AH600"/>
    <mergeCell ref="AI599:AI600"/>
    <mergeCell ref="AJ599:AJ600"/>
    <mergeCell ref="AK599:AK600"/>
    <mergeCell ref="AP599:AP600"/>
    <mergeCell ref="AQ599:AQ600"/>
    <mergeCell ref="AR599:AR600"/>
    <mergeCell ref="AS599:AS600"/>
    <mergeCell ref="AX599:AX600"/>
    <mergeCell ref="AY599:AY600"/>
    <mergeCell ref="AZ599:AZ600"/>
    <mergeCell ref="BA599:BA600"/>
    <mergeCell ref="BF599:BF600"/>
    <mergeCell ref="BG599:BG600"/>
    <mergeCell ref="BH599:BH600"/>
    <mergeCell ref="BI599:BI600"/>
    <mergeCell ref="BN599:BN600"/>
    <mergeCell ref="BO599:BO600"/>
    <mergeCell ref="BP599:BP600"/>
    <mergeCell ref="BQ599:BQ600"/>
    <mergeCell ref="BV599:BV600"/>
    <mergeCell ref="BW599:BW600"/>
    <mergeCell ref="BX599:BX600"/>
    <mergeCell ref="BY599:BY600"/>
    <mergeCell ref="CD599:CD600"/>
    <mergeCell ref="CE599:CE600"/>
    <mergeCell ref="CF599:CF600"/>
    <mergeCell ref="CG599:CG600"/>
    <mergeCell ref="CL599:CL600"/>
    <mergeCell ref="CM599:CM600"/>
    <mergeCell ref="CN599:CN600"/>
    <mergeCell ref="CO599:CO600"/>
    <mergeCell ref="CT599:CT600"/>
    <mergeCell ref="CU599:CU600"/>
    <mergeCell ref="CV599:CV600"/>
    <mergeCell ref="CW599:CW600"/>
    <mergeCell ref="DB599:DB600"/>
    <mergeCell ref="DC599:DC600"/>
    <mergeCell ref="DD599:DD600"/>
    <mergeCell ref="DE599:DE600"/>
    <mergeCell ref="F606:F617"/>
    <mergeCell ref="G607:G616"/>
    <mergeCell ref="H608:H615"/>
    <mergeCell ref="I609:I614"/>
    <mergeCell ref="P609:P614"/>
    <mergeCell ref="J610:J613"/>
    <mergeCell ref="Q610:Q613"/>
    <mergeCell ref="K611:K612"/>
    <mergeCell ref="Z611:Z612"/>
    <mergeCell ref="AA611:AA612"/>
    <mergeCell ref="AB611:AB612"/>
    <mergeCell ref="AC611:AC612"/>
    <mergeCell ref="V610:AC610"/>
    <mergeCell ref="AD610:DF610"/>
    <mergeCell ref="V606:AC606"/>
    <mergeCell ref="AD606:DF606"/>
    <mergeCell ref="V607:AC607"/>
    <mergeCell ref="AD607:DF607"/>
    <mergeCell ref="V608:AC608"/>
    <mergeCell ref="AD608:DF608"/>
    <mergeCell ref="V609:AC609"/>
    <mergeCell ref="AD609:DF609"/>
    <mergeCell ref="DG611:DG613"/>
    <mergeCell ref="AH611:AH612"/>
    <mergeCell ref="AI611:AI612"/>
    <mergeCell ref="AJ611:AJ612"/>
    <mergeCell ref="AK611:AK612"/>
    <mergeCell ref="AP611:AP612"/>
    <mergeCell ref="AQ611:AQ612"/>
    <mergeCell ref="AR611:AR612"/>
    <mergeCell ref="AS611:AS612"/>
    <mergeCell ref="AX611:AX612"/>
    <mergeCell ref="AY611:AY612"/>
    <mergeCell ref="AZ611:AZ612"/>
    <mergeCell ref="BA611:BA612"/>
    <mergeCell ref="BF611:BF612"/>
    <mergeCell ref="BG611:BG612"/>
    <mergeCell ref="BH611:BH612"/>
    <mergeCell ref="BI611:BI612"/>
    <mergeCell ref="BN611:BN612"/>
    <mergeCell ref="BO611:BO612"/>
    <mergeCell ref="BP611:BP612"/>
    <mergeCell ref="BQ611:BQ612"/>
    <mergeCell ref="BV611:BV612"/>
    <mergeCell ref="BW611:BW612"/>
    <mergeCell ref="BX611:BX612"/>
    <mergeCell ref="BY611:BY612"/>
    <mergeCell ref="CD611:CD612"/>
    <mergeCell ref="CE611:CE612"/>
    <mergeCell ref="CF611:CF612"/>
    <mergeCell ref="CG611:CG612"/>
    <mergeCell ref="CL611:CL612"/>
    <mergeCell ref="CM611:CM612"/>
    <mergeCell ref="CN611:CN612"/>
    <mergeCell ref="CO611:CO612"/>
    <mergeCell ref="CT611:CT612"/>
    <mergeCell ref="CU611:CU612"/>
    <mergeCell ref="CV611:CV612"/>
    <mergeCell ref="CW611:CW612"/>
    <mergeCell ref="DB611:DB612"/>
    <mergeCell ref="DC611:DC612"/>
    <mergeCell ref="DD611:DD612"/>
    <mergeCell ref="DE611:DE612"/>
    <mergeCell ref="F618:F645"/>
    <mergeCell ref="G619:G644"/>
    <mergeCell ref="H620:H627"/>
    <mergeCell ref="I621:I626"/>
    <mergeCell ref="P621:P626"/>
    <mergeCell ref="J622:J625"/>
    <mergeCell ref="Q622:Q625"/>
    <mergeCell ref="K623:K624"/>
    <mergeCell ref="Z623:Z624"/>
    <mergeCell ref="AA623:AA624"/>
    <mergeCell ref="AB623:AB624"/>
    <mergeCell ref="AC623:AC624"/>
    <mergeCell ref="V622:AC622"/>
    <mergeCell ref="AD622:DF622"/>
    <mergeCell ref="V618:AC618"/>
    <mergeCell ref="AD618:DF618"/>
    <mergeCell ref="V619:AC619"/>
    <mergeCell ref="AD619:DF619"/>
    <mergeCell ref="V620:AC620"/>
    <mergeCell ref="AD620:DF620"/>
    <mergeCell ref="V621:AC621"/>
    <mergeCell ref="AD621:DF621"/>
    <mergeCell ref="DG623:DG625"/>
    <mergeCell ref="AH623:AH624"/>
    <mergeCell ref="AI623:AI624"/>
    <mergeCell ref="AJ623:AJ624"/>
    <mergeCell ref="AK623:AK624"/>
    <mergeCell ref="AP623:AP624"/>
    <mergeCell ref="AQ623:AQ624"/>
    <mergeCell ref="AR623:AR624"/>
    <mergeCell ref="AS623:AS624"/>
    <mergeCell ref="AX623:AX624"/>
    <mergeCell ref="AY623:AY624"/>
    <mergeCell ref="AZ623:AZ624"/>
    <mergeCell ref="BA623:BA624"/>
    <mergeCell ref="BF623:BF624"/>
    <mergeCell ref="BG623:BG624"/>
    <mergeCell ref="BH623:BH624"/>
    <mergeCell ref="BI623:BI624"/>
    <mergeCell ref="BN623:BN624"/>
    <mergeCell ref="BO623:BO624"/>
    <mergeCell ref="BP623:BP624"/>
    <mergeCell ref="BQ623:BQ624"/>
    <mergeCell ref="BV623:BV624"/>
    <mergeCell ref="BW623:BW624"/>
    <mergeCell ref="BX623:BX624"/>
    <mergeCell ref="BY623:BY624"/>
    <mergeCell ref="CD623:CD624"/>
    <mergeCell ref="CE623:CE624"/>
    <mergeCell ref="CF623:CF624"/>
    <mergeCell ref="CG623:CG624"/>
    <mergeCell ref="CL623:CL624"/>
    <mergeCell ref="CM623:CM624"/>
    <mergeCell ref="CN623:CN624"/>
    <mergeCell ref="CO623:CO624"/>
    <mergeCell ref="CT623:CT624"/>
    <mergeCell ref="CU623:CU624"/>
    <mergeCell ref="CV623:CV624"/>
    <mergeCell ref="CW623:CW624"/>
    <mergeCell ref="DB623:DB624"/>
    <mergeCell ref="DC623:DC624"/>
    <mergeCell ref="DD623:DD624"/>
    <mergeCell ref="DE623:DE624"/>
    <mergeCell ref="H628:H635"/>
    <mergeCell ref="I629:I634"/>
    <mergeCell ref="P629:P634"/>
    <mergeCell ref="J630:J633"/>
    <mergeCell ref="Q630:Q633"/>
    <mergeCell ref="K631:K632"/>
    <mergeCell ref="Z631:Z632"/>
    <mergeCell ref="AA631:AA632"/>
    <mergeCell ref="AB631:AB632"/>
    <mergeCell ref="AC631:AC632"/>
    <mergeCell ref="V630:AC630"/>
    <mergeCell ref="AD630:DF630"/>
    <mergeCell ref="V628:AC628"/>
    <mergeCell ref="AD628:DF628"/>
    <mergeCell ref="V629:AC629"/>
    <mergeCell ref="AD629:DF629"/>
    <mergeCell ref="DG631:DG633"/>
    <mergeCell ref="AH631:AH632"/>
    <mergeCell ref="AI631:AI632"/>
    <mergeCell ref="AJ631:AJ632"/>
    <mergeCell ref="AK631:AK632"/>
    <mergeCell ref="AP631:AP632"/>
    <mergeCell ref="AQ631:AQ632"/>
    <mergeCell ref="AR631:AR632"/>
    <mergeCell ref="AS631:AS632"/>
    <mergeCell ref="AX631:AX632"/>
    <mergeCell ref="AY631:AY632"/>
    <mergeCell ref="AZ631:AZ632"/>
    <mergeCell ref="BA631:BA632"/>
    <mergeCell ref="BF631:BF632"/>
    <mergeCell ref="BG631:BG632"/>
    <mergeCell ref="BH631:BH632"/>
    <mergeCell ref="BI631:BI632"/>
    <mergeCell ref="BN631:BN632"/>
    <mergeCell ref="BO631:BO632"/>
    <mergeCell ref="BP631:BP632"/>
    <mergeCell ref="BQ631:BQ632"/>
    <mergeCell ref="BV631:BV632"/>
    <mergeCell ref="BW631:BW632"/>
    <mergeCell ref="BX631:BX632"/>
    <mergeCell ref="BY631:BY632"/>
    <mergeCell ref="CD631:CD632"/>
    <mergeCell ref="CE631:CE632"/>
    <mergeCell ref="CF631:CF632"/>
    <mergeCell ref="CG631:CG632"/>
    <mergeCell ref="CL631:CL632"/>
    <mergeCell ref="CM631:CM632"/>
    <mergeCell ref="CN631:CN632"/>
    <mergeCell ref="CO631:CO632"/>
    <mergeCell ref="CT631:CT632"/>
    <mergeCell ref="CU631:CU632"/>
    <mergeCell ref="CV631:CV632"/>
    <mergeCell ref="CW631:CW632"/>
    <mergeCell ref="DB631:DB632"/>
    <mergeCell ref="DC631:DC632"/>
    <mergeCell ref="DD631:DD632"/>
    <mergeCell ref="DE631:DE632"/>
    <mergeCell ref="H636:H643"/>
    <mergeCell ref="I637:I642"/>
    <mergeCell ref="P637:P642"/>
    <mergeCell ref="J638:J641"/>
    <mergeCell ref="Q638:Q641"/>
    <mergeCell ref="K639:K640"/>
    <mergeCell ref="Z639:Z640"/>
    <mergeCell ref="AA639:AA640"/>
    <mergeCell ref="AB639:AB640"/>
    <mergeCell ref="AC639:AC640"/>
    <mergeCell ref="V638:AC638"/>
    <mergeCell ref="AD638:DF638"/>
    <mergeCell ref="V636:AC636"/>
    <mergeCell ref="AD636:DF636"/>
    <mergeCell ref="V637:AC637"/>
    <mergeCell ref="AD637:DF637"/>
    <mergeCell ref="DG639:DG641"/>
    <mergeCell ref="AH639:AH640"/>
    <mergeCell ref="AI639:AI640"/>
    <mergeCell ref="AJ639:AJ640"/>
    <mergeCell ref="AK639:AK640"/>
    <mergeCell ref="AP639:AP640"/>
    <mergeCell ref="AQ639:AQ640"/>
    <mergeCell ref="AR639:AR640"/>
    <mergeCell ref="AS639:AS640"/>
    <mergeCell ref="AX639:AX640"/>
    <mergeCell ref="AY639:AY640"/>
    <mergeCell ref="AZ639:AZ640"/>
    <mergeCell ref="BA639:BA640"/>
    <mergeCell ref="BF639:BF640"/>
    <mergeCell ref="BG639:BG640"/>
    <mergeCell ref="BH639:BH640"/>
    <mergeCell ref="BI639:BI640"/>
    <mergeCell ref="BN639:BN640"/>
    <mergeCell ref="BO639:BO640"/>
    <mergeCell ref="BP639:BP640"/>
    <mergeCell ref="BQ639:BQ640"/>
    <mergeCell ref="BV639:BV640"/>
    <mergeCell ref="BW639:BW640"/>
    <mergeCell ref="BX639:BX640"/>
    <mergeCell ref="BY639:BY640"/>
    <mergeCell ref="CD639:CD640"/>
    <mergeCell ref="CE639:CE640"/>
    <mergeCell ref="CF639:CF640"/>
    <mergeCell ref="CG639:CG640"/>
    <mergeCell ref="CL639:CL640"/>
    <mergeCell ref="CM639:CM640"/>
    <mergeCell ref="CN639:CN640"/>
    <mergeCell ref="CO639:CO640"/>
    <mergeCell ref="CT639:CT640"/>
    <mergeCell ref="CU639:CU640"/>
    <mergeCell ref="CV639:CV640"/>
    <mergeCell ref="CW639:CW640"/>
    <mergeCell ref="DB639:DB640"/>
    <mergeCell ref="DC639:DC640"/>
    <mergeCell ref="DD639:DD640"/>
    <mergeCell ref="DE639:DE640"/>
    <mergeCell ref="F646:F657"/>
    <mergeCell ref="G647:G656"/>
    <mergeCell ref="H648:H655"/>
    <mergeCell ref="I649:I654"/>
    <mergeCell ref="P649:P654"/>
    <mergeCell ref="J650:J653"/>
    <mergeCell ref="Q650:Q653"/>
    <mergeCell ref="K651:K652"/>
    <mergeCell ref="Z651:Z652"/>
    <mergeCell ref="AA651:AA652"/>
    <mergeCell ref="AB651:AB652"/>
    <mergeCell ref="AC651:AC652"/>
    <mergeCell ref="V650:AC650"/>
    <mergeCell ref="AD650:DF650"/>
    <mergeCell ref="V646:AC646"/>
    <mergeCell ref="AD646:DF646"/>
    <mergeCell ref="V647:AC647"/>
    <mergeCell ref="AD647:DF647"/>
    <mergeCell ref="V648:AC648"/>
    <mergeCell ref="AD648:DF648"/>
    <mergeCell ref="V649:AC649"/>
    <mergeCell ref="AD649:DF649"/>
    <mergeCell ref="DG651:DG653"/>
    <mergeCell ref="AH651:AH652"/>
    <mergeCell ref="AI651:AI652"/>
    <mergeCell ref="AJ651:AJ652"/>
    <mergeCell ref="AK651:AK652"/>
    <mergeCell ref="AP651:AP652"/>
    <mergeCell ref="AQ651:AQ652"/>
    <mergeCell ref="AR651:AR652"/>
    <mergeCell ref="AS651:AS652"/>
    <mergeCell ref="AX651:AX652"/>
    <mergeCell ref="AY651:AY652"/>
    <mergeCell ref="AZ651:AZ652"/>
    <mergeCell ref="BA651:BA652"/>
    <mergeCell ref="BF651:BF652"/>
    <mergeCell ref="BG651:BG652"/>
    <mergeCell ref="BH651:BH652"/>
    <mergeCell ref="BI651:BI652"/>
    <mergeCell ref="BN651:BN652"/>
    <mergeCell ref="BO651:BO652"/>
    <mergeCell ref="BP651:BP652"/>
    <mergeCell ref="BQ651:BQ652"/>
    <mergeCell ref="BV651:BV652"/>
    <mergeCell ref="BW651:BW652"/>
    <mergeCell ref="BX651:BX652"/>
    <mergeCell ref="BY651:BY652"/>
    <mergeCell ref="CD651:CD652"/>
    <mergeCell ref="CE651:CE652"/>
    <mergeCell ref="CF651:CF652"/>
    <mergeCell ref="CG651:CG652"/>
    <mergeCell ref="CL651:CL652"/>
    <mergeCell ref="CM651:CM652"/>
    <mergeCell ref="CN651:CN652"/>
    <mergeCell ref="CO651:CO652"/>
    <mergeCell ref="CT651:CT652"/>
    <mergeCell ref="CU651:CU652"/>
    <mergeCell ref="CV651:CV652"/>
    <mergeCell ref="CW651:CW652"/>
    <mergeCell ref="DB651:DB652"/>
    <mergeCell ref="DC651:DC652"/>
    <mergeCell ref="DD651:DD652"/>
    <mergeCell ref="DE651:DE652"/>
    <mergeCell ref="F658:F669"/>
    <mergeCell ref="G659:G668"/>
    <mergeCell ref="H660:H667"/>
    <mergeCell ref="I661:I666"/>
    <mergeCell ref="P661:P666"/>
    <mergeCell ref="J662:J665"/>
    <mergeCell ref="Q662:Q665"/>
    <mergeCell ref="K663:K664"/>
    <mergeCell ref="Z663:Z664"/>
    <mergeCell ref="AA663:AA664"/>
    <mergeCell ref="AB663:AB664"/>
    <mergeCell ref="AC663:AC664"/>
    <mergeCell ref="V662:AC662"/>
    <mergeCell ref="AD662:DF662"/>
    <mergeCell ref="V658:AC658"/>
    <mergeCell ref="AD658:DF658"/>
    <mergeCell ref="V659:AC659"/>
    <mergeCell ref="AD659:DF659"/>
    <mergeCell ref="V660:AC660"/>
    <mergeCell ref="AD660:DF660"/>
    <mergeCell ref="V661:AC661"/>
    <mergeCell ref="AD661:DF661"/>
    <mergeCell ref="DG663:DG665"/>
    <mergeCell ref="AH663:AH664"/>
    <mergeCell ref="AI663:AI664"/>
    <mergeCell ref="AJ663:AJ664"/>
    <mergeCell ref="AK663:AK664"/>
    <mergeCell ref="AP663:AP664"/>
    <mergeCell ref="AQ663:AQ664"/>
    <mergeCell ref="AR663:AR664"/>
    <mergeCell ref="AS663:AS664"/>
    <mergeCell ref="AX663:AX664"/>
    <mergeCell ref="AY663:AY664"/>
    <mergeCell ref="AZ663:AZ664"/>
    <mergeCell ref="BA663:BA664"/>
    <mergeCell ref="BF663:BF664"/>
    <mergeCell ref="BG663:BG664"/>
    <mergeCell ref="BH663:BH664"/>
    <mergeCell ref="BI663:BI664"/>
    <mergeCell ref="BN663:BN664"/>
    <mergeCell ref="BO663:BO664"/>
    <mergeCell ref="BP663:BP664"/>
    <mergeCell ref="BQ663:BQ664"/>
    <mergeCell ref="BV663:BV664"/>
    <mergeCell ref="BW663:BW664"/>
    <mergeCell ref="BX663:BX664"/>
    <mergeCell ref="BY663:BY664"/>
    <mergeCell ref="CD663:CD664"/>
    <mergeCell ref="CE663:CE664"/>
    <mergeCell ref="CF663:CF664"/>
    <mergeCell ref="CG663:CG664"/>
    <mergeCell ref="CL663:CL664"/>
    <mergeCell ref="CM663:CM664"/>
    <mergeCell ref="CN663:CN664"/>
    <mergeCell ref="CO663:CO664"/>
    <mergeCell ref="CT663:CT664"/>
    <mergeCell ref="CU663:CU664"/>
    <mergeCell ref="CV663:CV664"/>
    <mergeCell ref="CW663:CW664"/>
    <mergeCell ref="DB663:DB664"/>
    <mergeCell ref="DC663:DC664"/>
    <mergeCell ref="DD663:DD664"/>
    <mergeCell ref="DE663:DE664"/>
    <mergeCell ref="E671:E976"/>
    <mergeCell ref="F672:F691"/>
    <mergeCell ref="G673:G690"/>
    <mergeCell ref="H674:H681"/>
    <mergeCell ref="I675:I680"/>
    <mergeCell ref="P675:P680"/>
    <mergeCell ref="J676:J679"/>
    <mergeCell ref="Q676:Q679"/>
    <mergeCell ref="K677:K678"/>
    <mergeCell ref="Z677:Z678"/>
    <mergeCell ref="AA677:AA678"/>
    <mergeCell ref="AB677:AB678"/>
    <mergeCell ref="AC677:AC678"/>
    <mergeCell ref="V676:AC676"/>
    <mergeCell ref="AD676:DF676"/>
    <mergeCell ref="V671:AC671"/>
    <mergeCell ref="AD671:DF671"/>
    <mergeCell ref="V672:AC672"/>
    <mergeCell ref="AD672:DF672"/>
    <mergeCell ref="V673:AC673"/>
    <mergeCell ref="AD673:DF673"/>
    <mergeCell ref="V674:AC674"/>
    <mergeCell ref="AD674:DF674"/>
    <mergeCell ref="V675:AC675"/>
    <mergeCell ref="AD675:DF675"/>
    <mergeCell ref="DG677:DG679"/>
    <mergeCell ref="AH677:AH678"/>
    <mergeCell ref="AI677:AI678"/>
    <mergeCell ref="AJ677:AJ678"/>
    <mergeCell ref="AK677:AK678"/>
    <mergeCell ref="AP677:AP678"/>
    <mergeCell ref="AQ677:AQ678"/>
    <mergeCell ref="AR677:AR678"/>
    <mergeCell ref="AS677:AS678"/>
    <mergeCell ref="AX677:AX678"/>
    <mergeCell ref="AY677:AY678"/>
    <mergeCell ref="AZ677:AZ678"/>
    <mergeCell ref="BA677:BA678"/>
    <mergeCell ref="BF677:BF678"/>
    <mergeCell ref="BG677:BG678"/>
    <mergeCell ref="BH677:BH678"/>
    <mergeCell ref="BI677:BI678"/>
    <mergeCell ref="BN677:BN678"/>
    <mergeCell ref="BO677:BO678"/>
    <mergeCell ref="BP677:BP678"/>
    <mergeCell ref="BQ677:BQ678"/>
    <mergeCell ref="BV677:BV678"/>
    <mergeCell ref="BW677:BW678"/>
    <mergeCell ref="BX677:BX678"/>
    <mergeCell ref="BY677:BY678"/>
    <mergeCell ref="CD677:CD678"/>
    <mergeCell ref="CE677:CE678"/>
    <mergeCell ref="CF677:CF678"/>
    <mergeCell ref="CG677:CG678"/>
    <mergeCell ref="CL677:CL678"/>
    <mergeCell ref="CM677:CM678"/>
    <mergeCell ref="CN677:CN678"/>
    <mergeCell ref="CO677:CO678"/>
    <mergeCell ref="CT677:CT678"/>
    <mergeCell ref="CU677:CU678"/>
    <mergeCell ref="CV677:CV678"/>
    <mergeCell ref="CW677:CW678"/>
    <mergeCell ref="DB677:DB678"/>
    <mergeCell ref="DC677:DC678"/>
    <mergeCell ref="DD677:DD678"/>
    <mergeCell ref="DE677:DE678"/>
    <mergeCell ref="H682:H689"/>
    <mergeCell ref="I683:I688"/>
    <mergeCell ref="P683:P688"/>
    <mergeCell ref="J684:J687"/>
    <mergeCell ref="Q684:Q687"/>
    <mergeCell ref="K685:K686"/>
    <mergeCell ref="Z685:Z686"/>
    <mergeCell ref="AA685:AA686"/>
    <mergeCell ref="AB685:AB686"/>
    <mergeCell ref="AC685:AC686"/>
    <mergeCell ref="V684:AC684"/>
    <mergeCell ref="AD684:DF684"/>
    <mergeCell ref="V682:AC682"/>
    <mergeCell ref="AD682:DF682"/>
    <mergeCell ref="V683:AC683"/>
    <mergeCell ref="AD683:DF683"/>
    <mergeCell ref="DG685:DG687"/>
    <mergeCell ref="AH685:AH686"/>
    <mergeCell ref="AI685:AI686"/>
    <mergeCell ref="AJ685:AJ686"/>
    <mergeCell ref="AK685:AK686"/>
    <mergeCell ref="AP685:AP686"/>
    <mergeCell ref="AQ685:AQ686"/>
    <mergeCell ref="AR685:AR686"/>
    <mergeCell ref="AS685:AS686"/>
    <mergeCell ref="AX685:AX686"/>
    <mergeCell ref="AY685:AY686"/>
    <mergeCell ref="AZ685:AZ686"/>
    <mergeCell ref="BA685:BA686"/>
    <mergeCell ref="BF685:BF686"/>
    <mergeCell ref="BG685:BG686"/>
    <mergeCell ref="BH685:BH686"/>
    <mergeCell ref="BI685:BI686"/>
    <mergeCell ref="BN685:BN686"/>
    <mergeCell ref="BO685:BO686"/>
    <mergeCell ref="BP685:BP686"/>
    <mergeCell ref="BQ685:BQ686"/>
    <mergeCell ref="BV685:BV686"/>
    <mergeCell ref="BW685:BW686"/>
    <mergeCell ref="BX685:BX686"/>
    <mergeCell ref="BY685:BY686"/>
    <mergeCell ref="CD685:CD686"/>
    <mergeCell ref="CE685:CE686"/>
    <mergeCell ref="CF685:CF686"/>
    <mergeCell ref="CG685:CG686"/>
    <mergeCell ref="CL685:CL686"/>
    <mergeCell ref="CM685:CM686"/>
    <mergeCell ref="CN685:CN686"/>
    <mergeCell ref="CO685:CO686"/>
    <mergeCell ref="CT685:CT686"/>
    <mergeCell ref="CU685:CU686"/>
    <mergeCell ref="CV685:CV686"/>
    <mergeCell ref="CW685:CW686"/>
    <mergeCell ref="DB685:DB686"/>
    <mergeCell ref="DC685:DC686"/>
    <mergeCell ref="DD685:DD686"/>
    <mergeCell ref="DE685:DE686"/>
    <mergeCell ref="F692:F703"/>
    <mergeCell ref="G693:G702"/>
    <mergeCell ref="H694:H701"/>
    <mergeCell ref="I695:I700"/>
    <mergeCell ref="P695:P700"/>
    <mergeCell ref="J696:J699"/>
    <mergeCell ref="Q696:Q699"/>
    <mergeCell ref="K697:K698"/>
    <mergeCell ref="Z697:Z698"/>
    <mergeCell ref="AA697:AA698"/>
    <mergeCell ref="AB697:AB698"/>
    <mergeCell ref="AC697:AC698"/>
    <mergeCell ref="V696:AC696"/>
    <mergeCell ref="AD696:DF696"/>
    <mergeCell ref="V692:AC692"/>
    <mergeCell ref="AD692:DF692"/>
    <mergeCell ref="V693:AC693"/>
    <mergeCell ref="AD693:DF693"/>
    <mergeCell ref="V694:AC694"/>
    <mergeCell ref="AD694:DF694"/>
    <mergeCell ref="V695:AC695"/>
    <mergeCell ref="AD695:DF695"/>
    <mergeCell ref="DG697:DG699"/>
    <mergeCell ref="AH697:AH698"/>
    <mergeCell ref="AI697:AI698"/>
    <mergeCell ref="AJ697:AJ698"/>
    <mergeCell ref="AK697:AK698"/>
    <mergeCell ref="AP697:AP698"/>
    <mergeCell ref="AQ697:AQ698"/>
    <mergeCell ref="AR697:AR698"/>
    <mergeCell ref="AS697:AS698"/>
    <mergeCell ref="AX697:AX698"/>
    <mergeCell ref="AY697:AY698"/>
    <mergeCell ref="AZ697:AZ698"/>
    <mergeCell ref="BA697:BA698"/>
    <mergeCell ref="BF697:BF698"/>
    <mergeCell ref="BG697:BG698"/>
    <mergeCell ref="BH697:BH698"/>
    <mergeCell ref="BI697:BI698"/>
    <mergeCell ref="BN697:BN698"/>
    <mergeCell ref="BO697:BO698"/>
    <mergeCell ref="BP697:BP698"/>
    <mergeCell ref="BQ697:BQ698"/>
    <mergeCell ref="BV697:BV698"/>
    <mergeCell ref="BW697:BW698"/>
    <mergeCell ref="BX697:BX698"/>
    <mergeCell ref="BY697:BY698"/>
    <mergeCell ref="CD697:CD698"/>
    <mergeCell ref="CE697:CE698"/>
    <mergeCell ref="CF697:CF698"/>
    <mergeCell ref="CG697:CG698"/>
    <mergeCell ref="CL697:CL698"/>
    <mergeCell ref="CM697:CM698"/>
    <mergeCell ref="CN697:CN698"/>
    <mergeCell ref="CO697:CO698"/>
    <mergeCell ref="CT697:CT698"/>
    <mergeCell ref="CU697:CU698"/>
    <mergeCell ref="CV697:CV698"/>
    <mergeCell ref="CW697:CW698"/>
    <mergeCell ref="DB697:DB698"/>
    <mergeCell ref="DC697:DC698"/>
    <mergeCell ref="DD697:DD698"/>
    <mergeCell ref="DE697:DE698"/>
    <mergeCell ref="F704:F715"/>
    <mergeCell ref="G705:G714"/>
    <mergeCell ref="H706:H713"/>
    <mergeCell ref="I707:I712"/>
    <mergeCell ref="P707:P712"/>
    <mergeCell ref="J708:J711"/>
    <mergeCell ref="Q708:Q711"/>
    <mergeCell ref="K709:K710"/>
    <mergeCell ref="Z709:Z710"/>
    <mergeCell ref="AA709:AA710"/>
    <mergeCell ref="AB709:AB710"/>
    <mergeCell ref="AC709:AC710"/>
    <mergeCell ref="V708:AC708"/>
    <mergeCell ref="AD708:DF708"/>
    <mergeCell ref="V704:AC704"/>
    <mergeCell ref="AD704:DF704"/>
    <mergeCell ref="V705:AC705"/>
    <mergeCell ref="AD705:DF705"/>
    <mergeCell ref="V706:AC706"/>
    <mergeCell ref="AD706:DF706"/>
    <mergeCell ref="V707:AC707"/>
    <mergeCell ref="AD707:DF707"/>
    <mergeCell ref="DG709:DG711"/>
    <mergeCell ref="AH709:AH710"/>
    <mergeCell ref="AI709:AI710"/>
    <mergeCell ref="AJ709:AJ710"/>
    <mergeCell ref="AK709:AK710"/>
    <mergeCell ref="AP709:AP710"/>
    <mergeCell ref="AQ709:AQ710"/>
    <mergeCell ref="AR709:AR710"/>
    <mergeCell ref="AS709:AS710"/>
    <mergeCell ref="AX709:AX710"/>
    <mergeCell ref="AY709:AY710"/>
    <mergeCell ref="AZ709:AZ710"/>
    <mergeCell ref="BA709:BA710"/>
    <mergeCell ref="BF709:BF710"/>
    <mergeCell ref="BG709:BG710"/>
    <mergeCell ref="BH709:BH710"/>
    <mergeCell ref="BI709:BI710"/>
    <mergeCell ref="BN709:BN710"/>
    <mergeCell ref="BO709:BO710"/>
    <mergeCell ref="BP709:BP710"/>
    <mergeCell ref="BQ709:BQ710"/>
    <mergeCell ref="BV709:BV710"/>
    <mergeCell ref="BW709:BW710"/>
    <mergeCell ref="BX709:BX710"/>
    <mergeCell ref="BY709:BY710"/>
    <mergeCell ref="CD709:CD710"/>
    <mergeCell ref="CE709:CE710"/>
    <mergeCell ref="CF709:CF710"/>
    <mergeCell ref="CG709:CG710"/>
    <mergeCell ref="CL709:CL710"/>
    <mergeCell ref="CM709:CM710"/>
    <mergeCell ref="CN709:CN710"/>
    <mergeCell ref="CO709:CO710"/>
    <mergeCell ref="CT709:CT710"/>
    <mergeCell ref="CU709:CU710"/>
    <mergeCell ref="CV709:CV710"/>
    <mergeCell ref="CW709:CW710"/>
    <mergeCell ref="DB709:DB710"/>
    <mergeCell ref="DC709:DC710"/>
    <mergeCell ref="DD709:DD710"/>
    <mergeCell ref="DE709:DE710"/>
    <mergeCell ref="F716:F727"/>
    <mergeCell ref="G717:G726"/>
    <mergeCell ref="H718:H725"/>
    <mergeCell ref="I719:I724"/>
    <mergeCell ref="P719:P724"/>
    <mergeCell ref="J720:J723"/>
    <mergeCell ref="Q720:Q723"/>
    <mergeCell ref="K721:K722"/>
    <mergeCell ref="Z721:Z722"/>
    <mergeCell ref="AA721:AA722"/>
    <mergeCell ref="AB721:AB722"/>
    <mergeCell ref="AC721:AC722"/>
    <mergeCell ref="V720:AC720"/>
    <mergeCell ref="AD720:DF720"/>
    <mergeCell ref="V716:AC716"/>
    <mergeCell ref="AD716:DF716"/>
    <mergeCell ref="V717:AC717"/>
    <mergeCell ref="AD717:DF717"/>
    <mergeCell ref="V718:AC718"/>
    <mergeCell ref="AD718:DF718"/>
    <mergeCell ref="V719:AC719"/>
    <mergeCell ref="AD719:DF719"/>
    <mergeCell ref="DG721:DG723"/>
    <mergeCell ref="AH721:AH722"/>
    <mergeCell ref="AI721:AI722"/>
    <mergeCell ref="AJ721:AJ722"/>
    <mergeCell ref="AK721:AK722"/>
    <mergeCell ref="AP721:AP722"/>
    <mergeCell ref="AQ721:AQ722"/>
    <mergeCell ref="AR721:AR722"/>
    <mergeCell ref="AS721:AS722"/>
    <mergeCell ref="AX721:AX722"/>
    <mergeCell ref="AY721:AY722"/>
    <mergeCell ref="AZ721:AZ722"/>
    <mergeCell ref="BA721:BA722"/>
    <mergeCell ref="BF721:BF722"/>
    <mergeCell ref="BG721:BG722"/>
    <mergeCell ref="BH721:BH722"/>
    <mergeCell ref="BI721:BI722"/>
    <mergeCell ref="BN721:BN722"/>
    <mergeCell ref="BO721:BO722"/>
    <mergeCell ref="BP721:BP722"/>
    <mergeCell ref="BQ721:BQ722"/>
    <mergeCell ref="BV721:BV722"/>
    <mergeCell ref="BW721:BW722"/>
    <mergeCell ref="BX721:BX722"/>
    <mergeCell ref="BY721:BY722"/>
    <mergeCell ref="CD721:CD722"/>
    <mergeCell ref="CE721:CE722"/>
    <mergeCell ref="CF721:CF722"/>
    <mergeCell ref="CG721:CG722"/>
    <mergeCell ref="CL721:CL722"/>
    <mergeCell ref="CM721:CM722"/>
    <mergeCell ref="CN721:CN722"/>
    <mergeCell ref="CO721:CO722"/>
    <mergeCell ref="CT721:CT722"/>
    <mergeCell ref="CU721:CU722"/>
    <mergeCell ref="CV721:CV722"/>
    <mergeCell ref="CW721:CW722"/>
    <mergeCell ref="DB721:DB722"/>
    <mergeCell ref="DC721:DC722"/>
    <mergeCell ref="DD721:DD722"/>
    <mergeCell ref="DE721:DE722"/>
    <mergeCell ref="F728:F739"/>
    <mergeCell ref="G729:G738"/>
    <mergeCell ref="H730:H737"/>
    <mergeCell ref="I731:I736"/>
    <mergeCell ref="P731:P736"/>
    <mergeCell ref="J732:J735"/>
    <mergeCell ref="Q732:Q735"/>
    <mergeCell ref="K733:K734"/>
    <mergeCell ref="Z733:Z734"/>
    <mergeCell ref="AA733:AA734"/>
    <mergeCell ref="AB733:AB734"/>
    <mergeCell ref="AC733:AC734"/>
    <mergeCell ref="V732:AC732"/>
    <mergeCell ref="AD732:DF732"/>
    <mergeCell ref="V728:AC728"/>
    <mergeCell ref="AD728:DF728"/>
    <mergeCell ref="V729:AC729"/>
    <mergeCell ref="AD729:DF729"/>
    <mergeCell ref="V730:AC730"/>
    <mergeCell ref="AD730:DF730"/>
    <mergeCell ref="V731:AC731"/>
    <mergeCell ref="AD731:DF731"/>
    <mergeCell ref="DG733:DG735"/>
    <mergeCell ref="AH733:AH734"/>
    <mergeCell ref="AI733:AI734"/>
    <mergeCell ref="AJ733:AJ734"/>
    <mergeCell ref="AK733:AK734"/>
    <mergeCell ref="AP733:AP734"/>
    <mergeCell ref="AQ733:AQ734"/>
    <mergeCell ref="AR733:AR734"/>
    <mergeCell ref="AS733:AS734"/>
    <mergeCell ref="AX733:AX734"/>
    <mergeCell ref="AY733:AY734"/>
    <mergeCell ref="AZ733:AZ734"/>
    <mergeCell ref="BA733:BA734"/>
    <mergeCell ref="BF733:BF734"/>
    <mergeCell ref="BG733:BG734"/>
    <mergeCell ref="BH733:BH734"/>
    <mergeCell ref="BI733:BI734"/>
    <mergeCell ref="BN733:BN734"/>
    <mergeCell ref="BO733:BO734"/>
    <mergeCell ref="BP733:BP734"/>
    <mergeCell ref="BQ733:BQ734"/>
    <mergeCell ref="BV733:BV734"/>
    <mergeCell ref="BW733:BW734"/>
    <mergeCell ref="BX733:BX734"/>
    <mergeCell ref="BY733:BY734"/>
    <mergeCell ref="CD733:CD734"/>
    <mergeCell ref="CE733:CE734"/>
    <mergeCell ref="CF733:CF734"/>
    <mergeCell ref="CG733:CG734"/>
    <mergeCell ref="CL733:CL734"/>
    <mergeCell ref="CM733:CM734"/>
    <mergeCell ref="CN733:CN734"/>
    <mergeCell ref="CO733:CO734"/>
    <mergeCell ref="CT733:CT734"/>
    <mergeCell ref="CU733:CU734"/>
    <mergeCell ref="CV733:CV734"/>
    <mergeCell ref="CW733:CW734"/>
    <mergeCell ref="DB733:DB734"/>
    <mergeCell ref="DC733:DC734"/>
    <mergeCell ref="DD733:DD734"/>
    <mergeCell ref="DE733:DE734"/>
    <mergeCell ref="F740:F759"/>
    <mergeCell ref="G741:G758"/>
    <mergeCell ref="H742:H749"/>
    <mergeCell ref="I743:I748"/>
    <mergeCell ref="P743:P748"/>
    <mergeCell ref="J744:J747"/>
    <mergeCell ref="Q744:Q747"/>
    <mergeCell ref="K745:K746"/>
    <mergeCell ref="Z745:Z746"/>
    <mergeCell ref="AA745:AA746"/>
    <mergeCell ref="AB745:AB746"/>
    <mergeCell ref="AC745:AC746"/>
    <mergeCell ref="V744:AC744"/>
    <mergeCell ref="AD744:DF744"/>
    <mergeCell ref="V740:AC740"/>
    <mergeCell ref="AD740:DF740"/>
    <mergeCell ref="V741:AC741"/>
    <mergeCell ref="AD741:DF741"/>
    <mergeCell ref="V742:AC742"/>
    <mergeCell ref="AD742:DF742"/>
    <mergeCell ref="V743:AC743"/>
    <mergeCell ref="AD743:DF743"/>
    <mergeCell ref="DG745:DG747"/>
    <mergeCell ref="AH745:AH746"/>
    <mergeCell ref="AI745:AI746"/>
    <mergeCell ref="AJ745:AJ746"/>
    <mergeCell ref="AK745:AK746"/>
    <mergeCell ref="AP745:AP746"/>
    <mergeCell ref="AQ745:AQ746"/>
    <mergeCell ref="AR745:AR746"/>
    <mergeCell ref="AS745:AS746"/>
    <mergeCell ref="AX745:AX746"/>
    <mergeCell ref="AY745:AY746"/>
    <mergeCell ref="AZ745:AZ746"/>
    <mergeCell ref="BA745:BA746"/>
    <mergeCell ref="BF745:BF746"/>
    <mergeCell ref="BG745:BG746"/>
    <mergeCell ref="BH745:BH746"/>
    <mergeCell ref="BI745:BI746"/>
    <mergeCell ref="BN745:BN746"/>
    <mergeCell ref="BO745:BO746"/>
    <mergeCell ref="BP745:BP746"/>
    <mergeCell ref="BQ745:BQ746"/>
    <mergeCell ref="BV745:BV746"/>
    <mergeCell ref="BW745:BW746"/>
    <mergeCell ref="BX745:BX746"/>
    <mergeCell ref="BY745:BY746"/>
    <mergeCell ref="CD745:CD746"/>
    <mergeCell ref="CE745:CE746"/>
    <mergeCell ref="CF745:CF746"/>
    <mergeCell ref="CG745:CG746"/>
    <mergeCell ref="CL745:CL746"/>
    <mergeCell ref="CM745:CM746"/>
    <mergeCell ref="CN745:CN746"/>
    <mergeCell ref="CO745:CO746"/>
    <mergeCell ref="CT745:CT746"/>
    <mergeCell ref="CU745:CU746"/>
    <mergeCell ref="CV745:CV746"/>
    <mergeCell ref="CW745:CW746"/>
    <mergeCell ref="DB745:DB746"/>
    <mergeCell ref="DC745:DC746"/>
    <mergeCell ref="DD745:DD746"/>
    <mergeCell ref="DE745:DE746"/>
    <mergeCell ref="H750:H757"/>
    <mergeCell ref="I751:I756"/>
    <mergeCell ref="P751:P756"/>
    <mergeCell ref="J752:J755"/>
    <mergeCell ref="Q752:Q755"/>
    <mergeCell ref="K753:K754"/>
    <mergeCell ref="Z753:Z754"/>
    <mergeCell ref="AA753:AA754"/>
    <mergeCell ref="AB753:AB754"/>
    <mergeCell ref="AC753:AC754"/>
    <mergeCell ref="V752:AC752"/>
    <mergeCell ref="AD752:DF752"/>
    <mergeCell ref="V750:AC750"/>
    <mergeCell ref="AD750:DF750"/>
    <mergeCell ref="V751:AC751"/>
    <mergeCell ref="AD751:DF751"/>
    <mergeCell ref="DG753:DG755"/>
    <mergeCell ref="AH753:AH754"/>
    <mergeCell ref="AI753:AI754"/>
    <mergeCell ref="AJ753:AJ754"/>
    <mergeCell ref="AK753:AK754"/>
    <mergeCell ref="AP753:AP754"/>
    <mergeCell ref="AQ753:AQ754"/>
    <mergeCell ref="AR753:AR754"/>
    <mergeCell ref="AS753:AS754"/>
    <mergeCell ref="AX753:AX754"/>
    <mergeCell ref="AY753:AY754"/>
    <mergeCell ref="AZ753:AZ754"/>
    <mergeCell ref="BA753:BA754"/>
    <mergeCell ref="BF753:BF754"/>
    <mergeCell ref="BG753:BG754"/>
    <mergeCell ref="BH753:BH754"/>
    <mergeCell ref="BI753:BI754"/>
    <mergeCell ref="BN753:BN754"/>
    <mergeCell ref="BO753:BO754"/>
    <mergeCell ref="BP753:BP754"/>
    <mergeCell ref="BQ753:BQ754"/>
    <mergeCell ref="BV753:BV754"/>
    <mergeCell ref="BW753:BW754"/>
    <mergeCell ref="BX753:BX754"/>
    <mergeCell ref="BY753:BY754"/>
    <mergeCell ref="CD753:CD754"/>
    <mergeCell ref="CE753:CE754"/>
    <mergeCell ref="CF753:CF754"/>
    <mergeCell ref="CG753:CG754"/>
    <mergeCell ref="CL753:CL754"/>
    <mergeCell ref="CM753:CM754"/>
    <mergeCell ref="CN753:CN754"/>
    <mergeCell ref="CO753:CO754"/>
    <mergeCell ref="CT753:CT754"/>
    <mergeCell ref="CU753:CU754"/>
    <mergeCell ref="CV753:CV754"/>
    <mergeCell ref="CW753:CW754"/>
    <mergeCell ref="DB753:DB754"/>
    <mergeCell ref="DC753:DC754"/>
    <mergeCell ref="DD753:DD754"/>
    <mergeCell ref="DE753:DE754"/>
    <mergeCell ref="F760:F771"/>
    <mergeCell ref="G761:G770"/>
    <mergeCell ref="H762:H769"/>
    <mergeCell ref="I763:I768"/>
    <mergeCell ref="P763:P768"/>
    <mergeCell ref="J764:J767"/>
    <mergeCell ref="Q764:Q767"/>
    <mergeCell ref="K765:K766"/>
    <mergeCell ref="Z765:Z766"/>
    <mergeCell ref="AA765:AA766"/>
    <mergeCell ref="AB765:AB766"/>
    <mergeCell ref="AC765:AC766"/>
    <mergeCell ref="V764:AC764"/>
    <mergeCell ref="AD764:DF764"/>
    <mergeCell ref="V760:AC760"/>
    <mergeCell ref="AD760:DF760"/>
    <mergeCell ref="V761:AC761"/>
    <mergeCell ref="AD761:DF761"/>
    <mergeCell ref="V762:AC762"/>
    <mergeCell ref="AD762:DF762"/>
    <mergeCell ref="V763:AC763"/>
    <mergeCell ref="AD763:DF763"/>
    <mergeCell ref="DG765:DG767"/>
    <mergeCell ref="AH765:AH766"/>
    <mergeCell ref="AI765:AI766"/>
    <mergeCell ref="AJ765:AJ766"/>
    <mergeCell ref="AK765:AK766"/>
    <mergeCell ref="AP765:AP766"/>
    <mergeCell ref="AQ765:AQ766"/>
    <mergeCell ref="AR765:AR766"/>
    <mergeCell ref="AS765:AS766"/>
    <mergeCell ref="AX765:AX766"/>
    <mergeCell ref="AY765:AY766"/>
    <mergeCell ref="AZ765:AZ766"/>
    <mergeCell ref="BA765:BA766"/>
    <mergeCell ref="BF765:BF766"/>
    <mergeCell ref="BG765:BG766"/>
    <mergeCell ref="BH765:BH766"/>
    <mergeCell ref="BI765:BI766"/>
    <mergeCell ref="BN765:BN766"/>
    <mergeCell ref="BO765:BO766"/>
    <mergeCell ref="BP765:BP766"/>
    <mergeCell ref="BQ765:BQ766"/>
    <mergeCell ref="BV765:BV766"/>
    <mergeCell ref="BW765:BW766"/>
    <mergeCell ref="BX765:BX766"/>
    <mergeCell ref="BY765:BY766"/>
    <mergeCell ref="CD765:CD766"/>
    <mergeCell ref="CE765:CE766"/>
    <mergeCell ref="CF765:CF766"/>
    <mergeCell ref="CG765:CG766"/>
    <mergeCell ref="CL765:CL766"/>
    <mergeCell ref="CM765:CM766"/>
    <mergeCell ref="CN765:CN766"/>
    <mergeCell ref="CO765:CO766"/>
    <mergeCell ref="CT765:CT766"/>
    <mergeCell ref="CU765:CU766"/>
    <mergeCell ref="CV765:CV766"/>
    <mergeCell ref="CW765:CW766"/>
    <mergeCell ref="DB765:DB766"/>
    <mergeCell ref="DC765:DC766"/>
    <mergeCell ref="DD765:DD766"/>
    <mergeCell ref="DE765:DE766"/>
    <mergeCell ref="F772:F783"/>
    <mergeCell ref="G773:G782"/>
    <mergeCell ref="H774:H781"/>
    <mergeCell ref="I775:I780"/>
    <mergeCell ref="P775:P780"/>
    <mergeCell ref="J776:J779"/>
    <mergeCell ref="Q776:Q779"/>
    <mergeCell ref="K777:K778"/>
    <mergeCell ref="Z777:Z778"/>
    <mergeCell ref="AA777:AA778"/>
    <mergeCell ref="AB777:AB778"/>
    <mergeCell ref="AC777:AC778"/>
    <mergeCell ref="V776:AC776"/>
    <mergeCell ref="AD776:DF776"/>
    <mergeCell ref="V772:AC772"/>
    <mergeCell ref="AD772:DF772"/>
    <mergeCell ref="V773:AC773"/>
    <mergeCell ref="AD773:DF773"/>
    <mergeCell ref="V774:AC774"/>
    <mergeCell ref="AD774:DF774"/>
    <mergeCell ref="V775:AC775"/>
    <mergeCell ref="AD775:DF775"/>
    <mergeCell ref="DG777:DG779"/>
    <mergeCell ref="AH777:AH778"/>
    <mergeCell ref="AI777:AI778"/>
    <mergeCell ref="AJ777:AJ778"/>
    <mergeCell ref="AK777:AK778"/>
    <mergeCell ref="AP777:AP778"/>
    <mergeCell ref="AQ777:AQ778"/>
    <mergeCell ref="AR777:AR778"/>
    <mergeCell ref="AS777:AS778"/>
    <mergeCell ref="AX777:AX778"/>
    <mergeCell ref="AY777:AY778"/>
    <mergeCell ref="AZ777:AZ778"/>
    <mergeCell ref="BA777:BA778"/>
    <mergeCell ref="BF777:BF778"/>
    <mergeCell ref="BG777:BG778"/>
    <mergeCell ref="BH777:BH778"/>
    <mergeCell ref="BI777:BI778"/>
    <mergeCell ref="BN777:BN778"/>
    <mergeCell ref="BO777:BO778"/>
    <mergeCell ref="BP777:BP778"/>
    <mergeCell ref="BQ777:BQ778"/>
    <mergeCell ref="BV777:BV778"/>
    <mergeCell ref="BW777:BW778"/>
    <mergeCell ref="BX777:BX778"/>
    <mergeCell ref="BY777:BY778"/>
    <mergeCell ref="CD777:CD778"/>
    <mergeCell ref="CE777:CE778"/>
    <mergeCell ref="CF777:CF778"/>
    <mergeCell ref="CG777:CG778"/>
    <mergeCell ref="CL777:CL778"/>
    <mergeCell ref="CM777:CM778"/>
    <mergeCell ref="CN777:CN778"/>
    <mergeCell ref="CO777:CO778"/>
    <mergeCell ref="CT777:CT778"/>
    <mergeCell ref="CU777:CU778"/>
    <mergeCell ref="CV777:CV778"/>
    <mergeCell ref="CW777:CW778"/>
    <mergeCell ref="DB777:DB778"/>
    <mergeCell ref="DC777:DC778"/>
    <mergeCell ref="DD777:DD778"/>
    <mergeCell ref="DE777:DE778"/>
    <mergeCell ref="F784:F795"/>
    <mergeCell ref="G785:G794"/>
    <mergeCell ref="H786:H793"/>
    <mergeCell ref="I787:I792"/>
    <mergeCell ref="P787:P792"/>
    <mergeCell ref="J788:J791"/>
    <mergeCell ref="Q788:Q791"/>
    <mergeCell ref="K789:K790"/>
    <mergeCell ref="Z789:Z790"/>
    <mergeCell ref="AA789:AA790"/>
    <mergeCell ref="AB789:AB790"/>
    <mergeCell ref="AC789:AC790"/>
    <mergeCell ref="V788:AC788"/>
    <mergeCell ref="AD788:DF788"/>
    <mergeCell ref="V784:AC784"/>
    <mergeCell ref="AD784:DF784"/>
    <mergeCell ref="V785:AC785"/>
    <mergeCell ref="AD785:DF785"/>
    <mergeCell ref="V786:AC786"/>
    <mergeCell ref="AD786:DF786"/>
    <mergeCell ref="V787:AC787"/>
    <mergeCell ref="AD787:DF787"/>
    <mergeCell ref="DG789:DG791"/>
    <mergeCell ref="AH789:AH790"/>
    <mergeCell ref="AI789:AI790"/>
    <mergeCell ref="AJ789:AJ790"/>
    <mergeCell ref="AK789:AK790"/>
    <mergeCell ref="AP789:AP790"/>
    <mergeCell ref="AQ789:AQ790"/>
    <mergeCell ref="AR789:AR790"/>
    <mergeCell ref="AS789:AS790"/>
    <mergeCell ref="AX789:AX790"/>
    <mergeCell ref="AY789:AY790"/>
    <mergeCell ref="AZ789:AZ790"/>
    <mergeCell ref="BA789:BA790"/>
    <mergeCell ref="BF789:BF790"/>
    <mergeCell ref="BG789:BG790"/>
    <mergeCell ref="BH789:BH790"/>
    <mergeCell ref="BI789:BI790"/>
    <mergeCell ref="BN789:BN790"/>
    <mergeCell ref="BO789:BO790"/>
    <mergeCell ref="BP789:BP790"/>
    <mergeCell ref="BQ789:BQ790"/>
    <mergeCell ref="BV789:BV790"/>
    <mergeCell ref="BW789:BW790"/>
    <mergeCell ref="BX789:BX790"/>
    <mergeCell ref="BY789:BY790"/>
    <mergeCell ref="CD789:CD790"/>
    <mergeCell ref="CE789:CE790"/>
    <mergeCell ref="CF789:CF790"/>
    <mergeCell ref="CG789:CG790"/>
    <mergeCell ref="CL789:CL790"/>
    <mergeCell ref="CM789:CM790"/>
    <mergeCell ref="CN789:CN790"/>
    <mergeCell ref="CO789:CO790"/>
    <mergeCell ref="CT789:CT790"/>
    <mergeCell ref="CU789:CU790"/>
    <mergeCell ref="CV789:CV790"/>
    <mergeCell ref="CW789:CW790"/>
    <mergeCell ref="DB789:DB790"/>
    <mergeCell ref="DC789:DC790"/>
    <mergeCell ref="DD789:DD790"/>
    <mergeCell ref="DE789:DE790"/>
    <mergeCell ref="F796:F807"/>
    <mergeCell ref="G797:G806"/>
    <mergeCell ref="H798:H805"/>
    <mergeCell ref="I799:I804"/>
    <mergeCell ref="P799:P804"/>
    <mergeCell ref="J800:J803"/>
    <mergeCell ref="Q800:Q803"/>
    <mergeCell ref="K801:K802"/>
    <mergeCell ref="Z801:Z802"/>
    <mergeCell ref="AA801:AA802"/>
    <mergeCell ref="AB801:AB802"/>
    <mergeCell ref="AC801:AC802"/>
    <mergeCell ref="V800:AC800"/>
    <mergeCell ref="AD800:DF800"/>
    <mergeCell ref="V796:AC796"/>
    <mergeCell ref="AD796:DF796"/>
    <mergeCell ref="V797:AC797"/>
    <mergeCell ref="AD797:DF797"/>
    <mergeCell ref="V798:AC798"/>
    <mergeCell ref="AD798:DF798"/>
    <mergeCell ref="V799:AC799"/>
    <mergeCell ref="AD799:DF799"/>
    <mergeCell ref="DG801:DG803"/>
    <mergeCell ref="AH801:AH802"/>
    <mergeCell ref="AI801:AI802"/>
    <mergeCell ref="AJ801:AJ802"/>
    <mergeCell ref="AK801:AK802"/>
    <mergeCell ref="AP801:AP802"/>
    <mergeCell ref="AQ801:AQ802"/>
    <mergeCell ref="AR801:AR802"/>
    <mergeCell ref="AS801:AS802"/>
    <mergeCell ref="AX801:AX802"/>
    <mergeCell ref="AY801:AY802"/>
    <mergeCell ref="AZ801:AZ802"/>
    <mergeCell ref="BA801:BA802"/>
    <mergeCell ref="BF801:BF802"/>
    <mergeCell ref="BG801:BG802"/>
    <mergeCell ref="BH801:BH802"/>
    <mergeCell ref="BI801:BI802"/>
    <mergeCell ref="BN801:BN802"/>
    <mergeCell ref="BO801:BO802"/>
    <mergeCell ref="BP801:BP802"/>
    <mergeCell ref="BQ801:BQ802"/>
    <mergeCell ref="BV801:BV802"/>
    <mergeCell ref="BW801:BW802"/>
    <mergeCell ref="BX801:BX802"/>
    <mergeCell ref="BY801:BY802"/>
    <mergeCell ref="CD801:CD802"/>
    <mergeCell ref="CE801:CE802"/>
    <mergeCell ref="CF801:CF802"/>
    <mergeCell ref="CG801:CG802"/>
    <mergeCell ref="CL801:CL802"/>
    <mergeCell ref="CM801:CM802"/>
    <mergeCell ref="CN801:CN802"/>
    <mergeCell ref="CO801:CO802"/>
    <mergeCell ref="CT801:CT802"/>
    <mergeCell ref="CU801:CU802"/>
    <mergeCell ref="CV801:CV802"/>
    <mergeCell ref="CW801:CW802"/>
    <mergeCell ref="DB801:DB802"/>
    <mergeCell ref="DC801:DC802"/>
    <mergeCell ref="DD801:DD802"/>
    <mergeCell ref="DE801:DE802"/>
    <mergeCell ref="F808:F827"/>
    <mergeCell ref="G809:G826"/>
    <mergeCell ref="H810:H817"/>
    <mergeCell ref="I811:I816"/>
    <mergeCell ref="P811:P816"/>
    <mergeCell ref="J812:J815"/>
    <mergeCell ref="Q812:Q815"/>
    <mergeCell ref="K813:K814"/>
    <mergeCell ref="Z813:Z814"/>
    <mergeCell ref="AA813:AA814"/>
    <mergeCell ref="AB813:AB814"/>
    <mergeCell ref="AC813:AC814"/>
    <mergeCell ref="V812:AC812"/>
    <mergeCell ref="AD812:DF812"/>
    <mergeCell ref="V808:AC808"/>
    <mergeCell ref="AD808:DF808"/>
    <mergeCell ref="V809:AC809"/>
    <mergeCell ref="AD809:DF809"/>
    <mergeCell ref="V810:AC810"/>
    <mergeCell ref="AD810:DF810"/>
    <mergeCell ref="V811:AC811"/>
    <mergeCell ref="AD811:DF811"/>
    <mergeCell ref="DG813:DG815"/>
    <mergeCell ref="AH813:AH814"/>
    <mergeCell ref="AI813:AI814"/>
    <mergeCell ref="AJ813:AJ814"/>
    <mergeCell ref="AK813:AK814"/>
    <mergeCell ref="AP813:AP814"/>
    <mergeCell ref="AQ813:AQ814"/>
    <mergeCell ref="AR813:AR814"/>
    <mergeCell ref="AS813:AS814"/>
    <mergeCell ref="AX813:AX814"/>
    <mergeCell ref="AY813:AY814"/>
    <mergeCell ref="AZ813:AZ814"/>
    <mergeCell ref="BA813:BA814"/>
    <mergeCell ref="BF813:BF814"/>
    <mergeCell ref="BG813:BG814"/>
    <mergeCell ref="BH813:BH814"/>
    <mergeCell ref="BI813:BI814"/>
    <mergeCell ref="BN813:BN814"/>
    <mergeCell ref="BO813:BO814"/>
    <mergeCell ref="BP813:BP814"/>
    <mergeCell ref="BQ813:BQ814"/>
    <mergeCell ref="BV813:BV814"/>
    <mergeCell ref="BW813:BW814"/>
    <mergeCell ref="BX813:BX814"/>
    <mergeCell ref="BY813:BY814"/>
    <mergeCell ref="CD813:CD814"/>
    <mergeCell ref="CE813:CE814"/>
    <mergeCell ref="CF813:CF814"/>
    <mergeCell ref="CG813:CG814"/>
    <mergeCell ref="CL813:CL814"/>
    <mergeCell ref="CM813:CM814"/>
    <mergeCell ref="CN813:CN814"/>
    <mergeCell ref="CO813:CO814"/>
    <mergeCell ref="CT813:CT814"/>
    <mergeCell ref="CU813:CU814"/>
    <mergeCell ref="CV813:CV814"/>
    <mergeCell ref="CW813:CW814"/>
    <mergeCell ref="DB813:DB814"/>
    <mergeCell ref="DC813:DC814"/>
    <mergeCell ref="DD813:DD814"/>
    <mergeCell ref="DE813:DE814"/>
    <mergeCell ref="H818:H825"/>
    <mergeCell ref="I819:I824"/>
    <mergeCell ref="P819:P824"/>
    <mergeCell ref="J820:J823"/>
    <mergeCell ref="Q820:Q823"/>
    <mergeCell ref="K821:K822"/>
    <mergeCell ref="Z821:Z822"/>
    <mergeCell ref="AA821:AA822"/>
    <mergeCell ref="AB821:AB822"/>
    <mergeCell ref="AC821:AC822"/>
    <mergeCell ref="V820:AC820"/>
    <mergeCell ref="AD820:DF820"/>
    <mergeCell ref="V818:AC818"/>
    <mergeCell ref="AD818:DF818"/>
    <mergeCell ref="V819:AC819"/>
    <mergeCell ref="AD819:DF819"/>
    <mergeCell ref="DG821:DG823"/>
    <mergeCell ref="AH821:AH822"/>
    <mergeCell ref="AI821:AI822"/>
    <mergeCell ref="AJ821:AJ822"/>
    <mergeCell ref="AK821:AK822"/>
    <mergeCell ref="AP821:AP822"/>
    <mergeCell ref="AQ821:AQ822"/>
    <mergeCell ref="AR821:AR822"/>
    <mergeCell ref="AS821:AS822"/>
    <mergeCell ref="AX821:AX822"/>
    <mergeCell ref="AY821:AY822"/>
    <mergeCell ref="AZ821:AZ822"/>
    <mergeCell ref="BA821:BA822"/>
    <mergeCell ref="BF821:BF822"/>
    <mergeCell ref="BG821:BG822"/>
    <mergeCell ref="BH821:BH822"/>
    <mergeCell ref="BI821:BI822"/>
    <mergeCell ref="BN821:BN822"/>
    <mergeCell ref="BO821:BO822"/>
    <mergeCell ref="BP821:BP822"/>
    <mergeCell ref="BQ821:BQ822"/>
    <mergeCell ref="BV821:BV822"/>
    <mergeCell ref="BW821:BW822"/>
    <mergeCell ref="BX821:BX822"/>
    <mergeCell ref="BY821:BY822"/>
    <mergeCell ref="CD821:CD822"/>
    <mergeCell ref="CE821:CE822"/>
    <mergeCell ref="CF821:CF822"/>
    <mergeCell ref="CG821:CG822"/>
    <mergeCell ref="CL821:CL822"/>
    <mergeCell ref="CM821:CM822"/>
    <mergeCell ref="CN821:CN822"/>
    <mergeCell ref="CO821:CO822"/>
    <mergeCell ref="CT821:CT822"/>
    <mergeCell ref="CU821:CU822"/>
    <mergeCell ref="CV821:CV822"/>
    <mergeCell ref="CW821:CW822"/>
    <mergeCell ref="DB821:DB822"/>
    <mergeCell ref="DC821:DC822"/>
    <mergeCell ref="DD821:DD822"/>
    <mergeCell ref="DE821:DE822"/>
    <mergeCell ref="F828:F839"/>
    <mergeCell ref="G829:G838"/>
    <mergeCell ref="H830:H837"/>
    <mergeCell ref="I831:I836"/>
    <mergeCell ref="P831:P836"/>
    <mergeCell ref="J832:J835"/>
    <mergeCell ref="Q832:Q835"/>
    <mergeCell ref="K833:K834"/>
    <mergeCell ref="Z833:Z834"/>
    <mergeCell ref="AA833:AA834"/>
    <mergeCell ref="AB833:AB834"/>
    <mergeCell ref="AC833:AC834"/>
    <mergeCell ref="V832:AC832"/>
    <mergeCell ref="AD832:DF832"/>
    <mergeCell ref="V828:AC828"/>
    <mergeCell ref="AD828:DF828"/>
    <mergeCell ref="V829:AC829"/>
    <mergeCell ref="AD829:DF829"/>
    <mergeCell ref="V830:AC830"/>
    <mergeCell ref="AD830:DF830"/>
    <mergeCell ref="V831:AC831"/>
    <mergeCell ref="AD831:DF831"/>
    <mergeCell ref="DG833:DG835"/>
    <mergeCell ref="AH833:AH834"/>
    <mergeCell ref="AI833:AI834"/>
    <mergeCell ref="AJ833:AJ834"/>
    <mergeCell ref="AK833:AK834"/>
    <mergeCell ref="AP833:AP834"/>
    <mergeCell ref="AQ833:AQ834"/>
    <mergeCell ref="AR833:AR834"/>
    <mergeCell ref="AS833:AS834"/>
    <mergeCell ref="AX833:AX834"/>
    <mergeCell ref="AY833:AY834"/>
    <mergeCell ref="AZ833:AZ834"/>
    <mergeCell ref="BA833:BA834"/>
    <mergeCell ref="BF833:BF834"/>
    <mergeCell ref="BG833:BG834"/>
    <mergeCell ref="BH833:BH834"/>
    <mergeCell ref="BI833:BI834"/>
    <mergeCell ref="BN833:BN834"/>
    <mergeCell ref="BO833:BO834"/>
    <mergeCell ref="BP833:BP834"/>
    <mergeCell ref="BQ833:BQ834"/>
    <mergeCell ref="BV833:BV834"/>
    <mergeCell ref="BW833:BW834"/>
    <mergeCell ref="BX833:BX834"/>
    <mergeCell ref="BY833:BY834"/>
    <mergeCell ref="CD833:CD834"/>
    <mergeCell ref="CE833:CE834"/>
    <mergeCell ref="CF833:CF834"/>
    <mergeCell ref="CG833:CG834"/>
    <mergeCell ref="CL833:CL834"/>
    <mergeCell ref="CM833:CM834"/>
    <mergeCell ref="CN833:CN834"/>
    <mergeCell ref="CO833:CO834"/>
    <mergeCell ref="CT833:CT834"/>
    <mergeCell ref="CU833:CU834"/>
    <mergeCell ref="CV833:CV834"/>
    <mergeCell ref="CW833:CW834"/>
    <mergeCell ref="DB833:DB834"/>
    <mergeCell ref="DC833:DC834"/>
    <mergeCell ref="DD833:DD834"/>
    <mergeCell ref="DE833:DE834"/>
    <mergeCell ref="F840:F875"/>
    <mergeCell ref="G841:G874"/>
    <mergeCell ref="H842:H849"/>
    <mergeCell ref="I843:I848"/>
    <mergeCell ref="P843:P848"/>
    <mergeCell ref="J844:J847"/>
    <mergeCell ref="Q844:Q847"/>
    <mergeCell ref="K845:K846"/>
    <mergeCell ref="Z845:Z846"/>
    <mergeCell ref="AA845:AA846"/>
    <mergeCell ref="AB845:AB846"/>
    <mergeCell ref="AC845:AC846"/>
    <mergeCell ref="V844:AC844"/>
    <mergeCell ref="AD844:DF844"/>
    <mergeCell ref="V840:AC840"/>
    <mergeCell ref="AD840:DF840"/>
    <mergeCell ref="V841:AC841"/>
    <mergeCell ref="AD841:DF841"/>
    <mergeCell ref="V842:AC842"/>
    <mergeCell ref="AD842:DF842"/>
    <mergeCell ref="V843:AC843"/>
    <mergeCell ref="AD843:DF843"/>
    <mergeCell ref="DG845:DG847"/>
    <mergeCell ref="AH845:AH846"/>
    <mergeCell ref="AI845:AI846"/>
    <mergeCell ref="AJ845:AJ846"/>
    <mergeCell ref="AK845:AK846"/>
    <mergeCell ref="AP845:AP846"/>
    <mergeCell ref="AQ845:AQ846"/>
    <mergeCell ref="AR845:AR846"/>
    <mergeCell ref="AS845:AS846"/>
    <mergeCell ref="AX845:AX846"/>
    <mergeCell ref="AY845:AY846"/>
    <mergeCell ref="AZ845:AZ846"/>
    <mergeCell ref="BA845:BA846"/>
    <mergeCell ref="BF845:BF846"/>
    <mergeCell ref="BG845:BG846"/>
    <mergeCell ref="BH845:BH846"/>
    <mergeCell ref="BI845:BI846"/>
    <mergeCell ref="BN845:BN846"/>
    <mergeCell ref="BO845:BO846"/>
    <mergeCell ref="BP845:BP846"/>
    <mergeCell ref="BQ845:BQ846"/>
    <mergeCell ref="BV845:BV846"/>
    <mergeCell ref="BW845:BW846"/>
    <mergeCell ref="BX845:BX846"/>
    <mergeCell ref="BY845:BY846"/>
    <mergeCell ref="CD845:CD846"/>
    <mergeCell ref="CE845:CE846"/>
    <mergeCell ref="CF845:CF846"/>
    <mergeCell ref="CG845:CG846"/>
    <mergeCell ref="CL845:CL846"/>
    <mergeCell ref="CM845:CM846"/>
    <mergeCell ref="CN845:CN846"/>
    <mergeCell ref="CO845:CO846"/>
    <mergeCell ref="CT845:CT846"/>
    <mergeCell ref="CU845:CU846"/>
    <mergeCell ref="CV845:CV846"/>
    <mergeCell ref="CW845:CW846"/>
    <mergeCell ref="DB845:DB846"/>
    <mergeCell ref="DC845:DC846"/>
    <mergeCell ref="DD845:DD846"/>
    <mergeCell ref="DE845:DE846"/>
    <mergeCell ref="H850:H857"/>
    <mergeCell ref="I851:I856"/>
    <mergeCell ref="P851:P856"/>
    <mergeCell ref="J852:J855"/>
    <mergeCell ref="Q852:Q855"/>
    <mergeCell ref="K853:K854"/>
    <mergeCell ref="Z853:Z854"/>
    <mergeCell ref="AA853:AA854"/>
    <mergeCell ref="AB853:AB854"/>
    <mergeCell ref="AC853:AC854"/>
    <mergeCell ref="V852:AC852"/>
    <mergeCell ref="AD852:DF852"/>
    <mergeCell ref="V850:AC850"/>
    <mergeCell ref="AD850:DF850"/>
    <mergeCell ref="V851:AC851"/>
    <mergeCell ref="AD851:DF851"/>
    <mergeCell ref="DG853:DG855"/>
    <mergeCell ref="AH853:AH854"/>
    <mergeCell ref="AI853:AI854"/>
    <mergeCell ref="AJ853:AJ854"/>
    <mergeCell ref="AK853:AK854"/>
    <mergeCell ref="AP853:AP854"/>
    <mergeCell ref="AQ853:AQ854"/>
    <mergeCell ref="AR853:AR854"/>
    <mergeCell ref="AS853:AS854"/>
    <mergeCell ref="AX853:AX854"/>
    <mergeCell ref="AY853:AY854"/>
    <mergeCell ref="AZ853:AZ854"/>
    <mergeCell ref="BA853:BA854"/>
    <mergeCell ref="BF853:BF854"/>
    <mergeCell ref="BG853:BG854"/>
    <mergeCell ref="BH853:BH854"/>
    <mergeCell ref="BI853:BI854"/>
    <mergeCell ref="BN853:BN854"/>
    <mergeCell ref="BO853:BO854"/>
    <mergeCell ref="BP853:BP854"/>
    <mergeCell ref="BQ853:BQ854"/>
    <mergeCell ref="BV853:BV854"/>
    <mergeCell ref="BW853:BW854"/>
    <mergeCell ref="BX853:BX854"/>
    <mergeCell ref="BY853:BY854"/>
    <mergeCell ref="CD853:CD854"/>
    <mergeCell ref="CE853:CE854"/>
    <mergeCell ref="CF853:CF854"/>
    <mergeCell ref="CG853:CG854"/>
    <mergeCell ref="CL853:CL854"/>
    <mergeCell ref="CM853:CM854"/>
    <mergeCell ref="CN853:CN854"/>
    <mergeCell ref="CO853:CO854"/>
    <mergeCell ref="CT853:CT854"/>
    <mergeCell ref="CU853:CU854"/>
    <mergeCell ref="CV853:CV854"/>
    <mergeCell ref="CW853:CW854"/>
    <mergeCell ref="DB853:DB854"/>
    <mergeCell ref="DC853:DC854"/>
    <mergeCell ref="DD853:DD854"/>
    <mergeCell ref="DE853:DE854"/>
    <mergeCell ref="H858:H865"/>
    <mergeCell ref="I859:I864"/>
    <mergeCell ref="P859:P864"/>
    <mergeCell ref="J860:J863"/>
    <mergeCell ref="Q860:Q863"/>
    <mergeCell ref="K861:K862"/>
    <mergeCell ref="Z861:Z862"/>
    <mergeCell ref="AA861:AA862"/>
    <mergeCell ref="AB861:AB862"/>
    <mergeCell ref="AC861:AC862"/>
    <mergeCell ref="V860:AC860"/>
    <mergeCell ref="AD860:DF860"/>
    <mergeCell ref="V858:AC858"/>
    <mergeCell ref="AD858:DF858"/>
    <mergeCell ref="V859:AC859"/>
    <mergeCell ref="AD859:DF859"/>
    <mergeCell ref="DG861:DG863"/>
    <mergeCell ref="AH861:AH862"/>
    <mergeCell ref="AI861:AI862"/>
    <mergeCell ref="AJ861:AJ862"/>
    <mergeCell ref="AK861:AK862"/>
    <mergeCell ref="AP861:AP862"/>
    <mergeCell ref="AQ861:AQ862"/>
    <mergeCell ref="AR861:AR862"/>
    <mergeCell ref="AS861:AS862"/>
    <mergeCell ref="AX861:AX862"/>
    <mergeCell ref="AY861:AY862"/>
    <mergeCell ref="AZ861:AZ862"/>
    <mergeCell ref="BA861:BA862"/>
    <mergeCell ref="BF861:BF862"/>
    <mergeCell ref="BG861:BG862"/>
    <mergeCell ref="BH861:BH862"/>
    <mergeCell ref="BI861:BI862"/>
    <mergeCell ref="BN861:BN862"/>
    <mergeCell ref="BO861:BO862"/>
    <mergeCell ref="BP861:BP862"/>
    <mergeCell ref="BQ861:BQ862"/>
    <mergeCell ref="BV861:BV862"/>
    <mergeCell ref="BW861:BW862"/>
    <mergeCell ref="BX861:BX862"/>
    <mergeCell ref="BY861:BY862"/>
    <mergeCell ref="CD861:CD862"/>
    <mergeCell ref="CE861:CE862"/>
    <mergeCell ref="CF861:CF862"/>
    <mergeCell ref="CG861:CG862"/>
    <mergeCell ref="CL861:CL862"/>
    <mergeCell ref="CM861:CM862"/>
    <mergeCell ref="CN861:CN862"/>
    <mergeCell ref="CO861:CO862"/>
    <mergeCell ref="CT861:CT862"/>
    <mergeCell ref="CU861:CU862"/>
    <mergeCell ref="CV861:CV862"/>
    <mergeCell ref="CW861:CW862"/>
    <mergeCell ref="DB861:DB862"/>
    <mergeCell ref="DC861:DC862"/>
    <mergeCell ref="DD861:DD862"/>
    <mergeCell ref="DE861:DE862"/>
    <mergeCell ref="H866:H873"/>
    <mergeCell ref="I867:I872"/>
    <mergeCell ref="P867:P872"/>
    <mergeCell ref="J868:J871"/>
    <mergeCell ref="Q868:Q871"/>
    <mergeCell ref="K869:K870"/>
    <mergeCell ref="Z869:Z870"/>
    <mergeCell ref="AA869:AA870"/>
    <mergeCell ref="AB869:AB870"/>
    <mergeCell ref="AC869:AC870"/>
    <mergeCell ref="V868:AC868"/>
    <mergeCell ref="AD868:DF868"/>
    <mergeCell ref="V866:AC866"/>
    <mergeCell ref="AD866:DF866"/>
    <mergeCell ref="V867:AC867"/>
    <mergeCell ref="AD867:DF867"/>
    <mergeCell ref="DG869:DG871"/>
    <mergeCell ref="AH869:AH870"/>
    <mergeCell ref="AI869:AI870"/>
    <mergeCell ref="AJ869:AJ870"/>
    <mergeCell ref="AK869:AK870"/>
    <mergeCell ref="AP869:AP870"/>
    <mergeCell ref="AQ869:AQ870"/>
    <mergeCell ref="AR869:AR870"/>
    <mergeCell ref="AS869:AS870"/>
    <mergeCell ref="AX869:AX870"/>
    <mergeCell ref="AY869:AY870"/>
    <mergeCell ref="AZ869:AZ870"/>
    <mergeCell ref="BA869:BA870"/>
    <mergeCell ref="BF869:BF870"/>
    <mergeCell ref="BG869:BG870"/>
    <mergeCell ref="BH869:BH870"/>
    <mergeCell ref="BI869:BI870"/>
    <mergeCell ref="BN869:BN870"/>
    <mergeCell ref="BO869:BO870"/>
    <mergeCell ref="BP869:BP870"/>
    <mergeCell ref="BQ869:BQ870"/>
    <mergeCell ref="BV869:BV870"/>
    <mergeCell ref="BW869:BW870"/>
    <mergeCell ref="BX869:BX870"/>
    <mergeCell ref="BY869:BY870"/>
    <mergeCell ref="CD869:CD870"/>
    <mergeCell ref="CE869:CE870"/>
    <mergeCell ref="CF869:CF870"/>
    <mergeCell ref="CG869:CG870"/>
    <mergeCell ref="CL869:CL870"/>
    <mergeCell ref="CM869:CM870"/>
    <mergeCell ref="CN869:CN870"/>
    <mergeCell ref="CO869:CO870"/>
    <mergeCell ref="CT869:CT870"/>
    <mergeCell ref="CU869:CU870"/>
    <mergeCell ref="CV869:CV870"/>
    <mergeCell ref="CW869:CW870"/>
    <mergeCell ref="DB869:DB870"/>
    <mergeCell ref="DC869:DC870"/>
    <mergeCell ref="DD869:DD870"/>
    <mergeCell ref="DE869:DE870"/>
    <mergeCell ref="F876:F887"/>
    <mergeCell ref="G877:G886"/>
    <mergeCell ref="H878:H885"/>
    <mergeCell ref="I879:I884"/>
    <mergeCell ref="P879:P884"/>
    <mergeCell ref="J880:J883"/>
    <mergeCell ref="Q880:Q883"/>
    <mergeCell ref="K881:K882"/>
    <mergeCell ref="Z881:Z882"/>
    <mergeCell ref="AA881:AA882"/>
    <mergeCell ref="AB881:AB882"/>
    <mergeCell ref="AC881:AC882"/>
    <mergeCell ref="V880:AC880"/>
    <mergeCell ref="AD880:DF880"/>
    <mergeCell ref="V876:AC876"/>
    <mergeCell ref="AD876:DF876"/>
    <mergeCell ref="V877:AC877"/>
    <mergeCell ref="AD877:DF877"/>
    <mergeCell ref="V878:AC878"/>
    <mergeCell ref="AD878:DF878"/>
    <mergeCell ref="V879:AC879"/>
    <mergeCell ref="AD879:DF879"/>
    <mergeCell ref="DG881:DG883"/>
    <mergeCell ref="AH881:AH882"/>
    <mergeCell ref="AI881:AI882"/>
    <mergeCell ref="AJ881:AJ882"/>
    <mergeCell ref="AK881:AK882"/>
    <mergeCell ref="AP881:AP882"/>
    <mergeCell ref="AQ881:AQ882"/>
    <mergeCell ref="AR881:AR882"/>
    <mergeCell ref="AS881:AS882"/>
    <mergeCell ref="AX881:AX882"/>
    <mergeCell ref="AY881:AY882"/>
    <mergeCell ref="AZ881:AZ882"/>
    <mergeCell ref="BA881:BA882"/>
    <mergeCell ref="BF881:BF882"/>
    <mergeCell ref="BG881:BG882"/>
    <mergeCell ref="BH881:BH882"/>
    <mergeCell ref="BI881:BI882"/>
    <mergeCell ref="BN881:BN882"/>
    <mergeCell ref="BO881:BO882"/>
    <mergeCell ref="BP881:BP882"/>
    <mergeCell ref="BQ881:BQ882"/>
    <mergeCell ref="BV881:BV882"/>
    <mergeCell ref="BW881:BW882"/>
    <mergeCell ref="BX881:BX882"/>
    <mergeCell ref="BY881:BY882"/>
    <mergeCell ref="CD881:CD882"/>
    <mergeCell ref="CE881:CE882"/>
    <mergeCell ref="CF881:CF882"/>
    <mergeCell ref="CG881:CG882"/>
    <mergeCell ref="CL881:CL882"/>
    <mergeCell ref="CM881:CM882"/>
    <mergeCell ref="CN881:CN882"/>
    <mergeCell ref="CO881:CO882"/>
    <mergeCell ref="CT881:CT882"/>
    <mergeCell ref="CU881:CU882"/>
    <mergeCell ref="CV881:CV882"/>
    <mergeCell ref="CW881:CW882"/>
    <mergeCell ref="DB881:DB882"/>
    <mergeCell ref="DC881:DC882"/>
    <mergeCell ref="DD881:DD882"/>
    <mergeCell ref="DE881:DE882"/>
    <mergeCell ref="F888:F899"/>
    <mergeCell ref="G889:G898"/>
    <mergeCell ref="H890:H897"/>
    <mergeCell ref="I891:I896"/>
    <mergeCell ref="P891:P896"/>
    <mergeCell ref="J892:J895"/>
    <mergeCell ref="Q892:Q895"/>
    <mergeCell ref="K893:K894"/>
    <mergeCell ref="Z893:Z894"/>
    <mergeCell ref="AA893:AA894"/>
    <mergeCell ref="AB893:AB894"/>
    <mergeCell ref="AC893:AC894"/>
    <mergeCell ref="V892:AC892"/>
    <mergeCell ref="AD892:DF892"/>
    <mergeCell ref="V888:AC888"/>
    <mergeCell ref="AD888:DF888"/>
    <mergeCell ref="V889:AC889"/>
    <mergeCell ref="AD889:DF889"/>
    <mergeCell ref="V890:AC890"/>
    <mergeCell ref="AD890:DF890"/>
    <mergeCell ref="V891:AC891"/>
    <mergeCell ref="AD891:DF891"/>
    <mergeCell ref="DG893:DG895"/>
    <mergeCell ref="AH893:AH894"/>
    <mergeCell ref="AI893:AI894"/>
    <mergeCell ref="AJ893:AJ894"/>
    <mergeCell ref="AK893:AK894"/>
    <mergeCell ref="AP893:AP894"/>
    <mergeCell ref="AQ893:AQ894"/>
    <mergeCell ref="AR893:AR894"/>
    <mergeCell ref="AS893:AS894"/>
    <mergeCell ref="AX893:AX894"/>
    <mergeCell ref="AY893:AY894"/>
    <mergeCell ref="AZ893:AZ894"/>
    <mergeCell ref="BA893:BA894"/>
    <mergeCell ref="BF893:BF894"/>
    <mergeCell ref="BG893:BG894"/>
    <mergeCell ref="BH893:BH894"/>
    <mergeCell ref="BI893:BI894"/>
    <mergeCell ref="BN893:BN894"/>
    <mergeCell ref="BO893:BO894"/>
    <mergeCell ref="BP893:BP894"/>
    <mergeCell ref="BQ893:BQ894"/>
    <mergeCell ref="BV893:BV894"/>
    <mergeCell ref="BW893:BW894"/>
    <mergeCell ref="BX893:BX894"/>
    <mergeCell ref="BY893:BY894"/>
    <mergeCell ref="CD893:CD894"/>
    <mergeCell ref="CE893:CE894"/>
    <mergeCell ref="CF893:CF894"/>
    <mergeCell ref="CG893:CG894"/>
    <mergeCell ref="CL893:CL894"/>
    <mergeCell ref="CM893:CM894"/>
    <mergeCell ref="CN893:CN894"/>
    <mergeCell ref="CO893:CO894"/>
    <mergeCell ref="CT893:CT894"/>
    <mergeCell ref="CU893:CU894"/>
    <mergeCell ref="CV893:CV894"/>
    <mergeCell ref="CW893:CW894"/>
    <mergeCell ref="DB893:DB894"/>
    <mergeCell ref="DC893:DC894"/>
    <mergeCell ref="DD893:DD894"/>
    <mergeCell ref="DE893:DE894"/>
    <mergeCell ref="F900:F919"/>
    <mergeCell ref="G901:G918"/>
    <mergeCell ref="H902:H909"/>
    <mergeCell ref="I903:I908"/>
    <mergeCell ref="P903:P908"/>
    <mergeCell ref="J904:J907"/>
    <mergeCell ref="Q904:Q907"/>
    <mergeCell ref="K905:K906"/>
    <mergeCell ref="Z905:Z906"/>
    <mergeCell ref="AA905:AA906"/>
    <mergeCell ref="AB905:AB906"/>
    <mergeCell ref="AC905:AC906"/>
    <mergeCell ref="V904:AC904"/>
    <mergeCell ref="AD904:DF904"/>
    <mergeCell ref="V900:AC900"/>
    <mergeCell ref="AD900:DF900"/>
    <mergeCell ref="V901:AC901"/>
    <mergeCell ref="AD901:DF901"/>
    <mergeCell ref="V902:AC902"/>
    <mergeCell ref="AD902:DF902"/>
    <mergeCell ref="V903:AC903"/>
    <mergeCell ref="AD903:DF903"/>
    <mergeCell ref="DG905:DG907"/>
    <mergeCell ref="AH905:AH906"/>
    <mergeCell ref="AI905:AI906"/>
    <mergeCell ref="AJ905:AJ906"/>
    <mergeCell ref="AK905:AK906"/>
    <mergeCell ref="AP905:AP906"/>
    <mergeCell ref="AQ905:AQ906"/>
    <mergeCell ref="AR905:AR906"/>
    <mergeCell ref="AS905:AS906"/>
    <mergeCell ref="AX905:AX906"/>
    <mergeCell ref="AY905:AY906"/>
    <mergeCell ref="AZ905:AZ906"/>
    <mergeCell ref="BA905:BA906"/>
    <mergeCell ref="BF905:BF906"/>
    <mergeCell ref="BG905:BG906"/>
    <mergeCell ref="BH905:BH906"/>
    <mergeCell ref="BI905:BI906"/>
    <mergeCell ref="BN905:BN906"/>
    <mergeCell ref="BO905:BO906"/>
    <mergeCell ref="BP905:BP906"/>
    <mergeCell ref="BQ905:BQ906"/>
    <mergeCell ref="BV905:BV906"/>
    <mergeCell ref="BW905:BW906"/>
    <mergeCell ref="BX905:BX906"/>
    <mergeCell ref="BY905:BY906"/>
    <mergeCell ref="CD905:CD906"/>
    <mergeCell ref="CE905:CE906"/>
    <mergeCell ref="CF905:CF906"/>
    <mergeCell ref="CG905:CG906"/>
    <mergeCell ref="CL905:CL906"/>
    <mergeCell ref="CM905:CM906"/>
    <mergeCell ref="CN905:CN906"/>
    <mergeCell ref="CO905:CO906"/>
    <mergeCell ref="CT905:CT906"/>
    <mergeCell ref="CU905:CU906"/>
    <mergeCell ref="CV905:CV906"/>
    <mergeCell ref="CW905:CW906"/>
    <mergeCell ref="DB905:DB906"/>
    <mergeCell ref="DC905:DC906"/>
    <mergeCell ref="DD905:DD906"/>
    <mergeCell ref="DE905:DE906"/>
    <mergeCell ref="H910:H917"/>
    <mergeCell ref="I911:I916"/>
    <mergeCell ref="P911:P916"/>
    <mergeCell ref="J912:J915"/>
    <mergeCell ref="Q912:Q915"/>
    <mergeCell ref="K913:K914"/>
    <mergeCell ref="Z913:Z914"/>
    <mergeCell ref="AA913:AA914"/>
    <mergeCell ref="AB913:AB914"/>
    <mergeCell ref="AC913:AC914"/>
    <mergeCell ref="V912:AC912"/>
    <mergeCell ref="AD912:DF912"/>
    <mergeCell ref="V910:AC910"/>
    <mergeCell ref="AD910:DF910"/>
    <mergeCell ref="V911:AC911"/>
    <mergeCell ref="AD911:DF911"/>
    <mergeCell ref="DG913:DG915"/>
    <mergeCell ref="AH913:AH914"/>
    <mergeCell ref="AI913:AI914"/>
    <mergeCell ref="AJ913:AJ914"/>
    <mergeCell ref="AK913:AK914"/>
    <mergeCell ref="AP913:AP914"/>
    <mergeCell ref="AQ913:AQ914"/>
    <mergeCell ref="AR913:AR914"/>
    <mergeCell ref="AS913:AS914"/>
    <mergeCell ref="AX913:AX914"/>
    <mergeCell ref="AY913:AY914"/>
    <mergeCell ref="AZ913:AZ914"/>
    <mergeCell ref="BA913:BA914"/>
    <mergeCell ref="BF913:BF914"/>
    <mergeCell ref="BG913:BG914"/>
    <mergeCell ref="BH913:BH914"/>
    <mergeCell ref="BI913:BI914"/>
    <mergeCell ref="BN913:BN914"/>
    <mergeCell ref="BO913:BO914"/>
    <mergeCell ref="BP913:BP914"/>
    <mergeCell ref="BQ913:BQ914"/>
    <mergeCell ref="BV913:BV914"/>
    <mergeCell ref="BW913:BW914"/>
    <mergeCell ref="BX913:BX914"/>
    <mergeCell ref="BY913:BY914"/>
    <mergeCell ref="CD913:CD914"/>
    <mergeCell ref="CE913:CE914"/>
    <mergeCell ref="CF913:CF914"/>
    <mergeCell ref="CG913:CG914"/>
    <mergeCell ref="CL913:CL914"/>
    <mergeCell ref="CM913:CM914"/>
    <mergeCell ref="CN913:CN914"/>
    <mergeCell ref="CO913:CO914"/>
    <mergeCell ref="CT913:CT914"/>
    <mergeCell ref="CU913:CU914"/>
    <mergeCell ref="CV913:CV914"/>
    <mergeCell ref="CW913:CW914"/>
    <mergeCell ref="DB913:DB914"/>
    <mergeCell ref="DC913:DC914"/>
    <mergeCell ref="DD913:DD914"/>
    <mergeCell ref="DE913:DE914"/>
    <mergeCell ref="F920:F931"/>
    <mergeCell ref="G921:G930"/>
    <mergeCell ref="H922:H929"/>
    <mergeCell ref="I923:I928"/>
    <mergeCell ref="P923:P928"/>
    <mergeCell ref="J924:J927"/>
    <mergeCell ref="Q924:Q927"/>
    <mergeCell ref="K925:K926"/>
    <mergeCell ref="Z925:Z926"/>
    <mergeCell ref="AA925:AA926"/>
    <mergeCell ref="AB925:AB926"/>
    <mergeCell ref="AC925:AC926"/>
    <mergeCell ref="V924:AC924"/>
    <mergeCell ref="AD924:DF924"/>
    <mergeCell ref="V920:AC920"/>
    <mergeCell ref="AD920:DF920"/>
    <mergeCell ref="V921:AC921"/>
    <mergeCell ref="AD921:DF921"/>
    <mergeCell ref="V922:AC922"/>
    <mergeCell ref="AD922:DF922"/>
    <mergeCell ref="V923:AC923"/>
    <mergeCell ref="AD923:DF923"/>
    <mergeCell ref="DG925:DG927"/>
    <mergeCell ref="AH925:AH926"/>
    <mergeCell ref="AI925:AI926"/>
    <mergeCell ref="AJ925:AJ926"/>
    <mergeCell ref="AK925:AK926"/>
    <mergeCell ref="AP925:AP926"/>
    <mergeCell ref="AQ925:AQ926"/>
    <mergeCell ref="AR925:AR926"/>
    <mergeCell ref="AS925:AS926"/>
    <mergeCell ref="AX925:AX926"/>
    <mergeCell ref="AY925:AY926"/>
    <mergeCell ref="AZ925:AZ926"/>
    <mergeCell ref="BA925:BA926"/>
    <mergeCell ref="BF925:BF926"/>
    <mergeCell ref="BG925:BG926"/>
    <mergeCell ref="BH925:BH926"/>
    <mergeCell ref="BI925:BI926"/>
    <mergeCell ref="BN925:BN926"/>
    <mergeCell ref="BO925:BO926"/>
    <mergeCell ref="BP925:BP926"/>
    <mergeCell ref="BQ925:BQ926"/>
    <mergeCell ref="BV925:BV926"/>
    <mergeCell ref="BW925:BW926"/>
    <mergeCell ref="BX925:BX926"/>
    <mergeCell ref="BY925:BY926"/>
    <mergeCell ref="CD925:CD926"/>
    <mergeCell ref="CE925:CE926"/>
    <mergeCell ref="CF925:CF926"/>
    <mergeCell ref="CG925:CG926"/>
    <mergeCell ref="CL925:CL926"/>
    <mergeCell ref="CM925:CM926"/>
    <mergeCell ref="CN925:CN926"/>
    <mergeCell ref="CO925:CO926"/>
    <mergeCell ref="CT925:CT926"/>
    <mergeCell ref="CU925:CU926"/>
    <mergeCell ref="CV925:CV926"/>
    <mergeCell ref="CW925:CW926"/>
    <mergeCell ref="DB925:DB926"/>
    <mergeCell ref="DC925:DC926"/>
    <mergeCell ref="DD925:DD926"/>
    <mergeCell ref="DE925:DE926"/>
    <mergeCell ref="F932:F951"/>
    <mergeCell ref="G933:G950"/>
    <mergeCell ref="H934:H941"/>
    <mergeCell ref="I935:I940"/>
    <mergeCell ref="P935:P940"/>
    <mergeCell ref="J936:J939"/>
    <mergeCell ref="Q936:Q939"/>
    <mergeCell ref="K937:K938"/>
    <mergeCell ref="Z937:Z938"/>
    <mergeCell ref="AA937:AA938"/>
    <mergeCell ref="AB937:AB938"/>
    <mergeCell ref="AC937:AC938"/>
    <mergeCell ref="V936:AC936"/>
    <mergeCell ref="AD936:DF936"/>
    <mergeCell ref="V932:AC932"/>
    <mergeCell ref="AD932:DF932"/>
    <mergeCell ref="V933:AC933"/>
    <mergeCell ref="AD933:DF933"/>
    <mergeCell ref="V934:AC934"/>
    <mergeCell ref="AD934:DF934"/>
    <mergeCell ref="V935:AC935"/>
    <mergeCell ref="AD935:DF935"/>
    <mergeCell ref="DG937:DG939"/>
    <mergeCell ref="AH937:AH938"/>
    <mergeCell ref="AI937:AI938"/>
    <mergeCell ref="AJ937:AJ938"/>
    <mergeCell ref="AK937:AK938"/>
    <mergeCell ref="AP937:AP938"/>
    <mergeCell ref="AQ937:AQ938"/>
    <mergeCell ref="AR937:AR938"/>
    <mergeCell ref="AS937:AS938"/>
    <mergeCell ref="AX937:AX938"/>
    <mergeCell ref="AY937:AY938"/>
    <mergeCell ref="AZ937:AZ938"/>
    <mergeCell ref="BA937:BA938"/>
    <mergeCell ref="BF937:BF938"/>
    <mergeCell ref="BG937:BG938"/>
    <mergeCell ref="BH937:BH938"/>
    <mergeCell ref="BI937:BI938"/>
    <mergeCell ref="BN937:BN938"/>
    <mergeCell ref="BO937:BO938"/>
    <mergeCell ref="BP937:BP938"/>
    <mergeCell ref="BQ937:BQ938"/>
    <mergeCell ref="BV937:BV938"/>
    <mergeCell ref="BW937:BW938"/>
    <mergeCell ref="BX937:BX938"/>
    <mergeCell ref="BY937:BY938"/>
    <mergeCell ref="CD937:CD938"/>
    <mergeCell ref="CE937:CE938"/>
    <mergeCell ref="CF937:CF938"/>
    <mergeCell ref="CG937:CG938"/>
    <mergeCell ref="CL937:CL938"/>
    <mergeCell ref="CM937:CM938"/>
    <mergeCell ref="CN937:CN938"/>
    <mergeCell ref="CO937:CO938"/>
    <mergeCell ref="CT937:CT938"/>
    <mergeCell ref="CU937:CU938"/>
    <mergeCell ref="CV937:CV938"/>
    <mergeCell ref="CW937:CW938"/>
    <mergeCell ref="DB937:DB938"/>
    <mergeCell ref="DC937:DC938"/>
    <mergeCell ref="DD937:DD938"/>
    <mergeCell ref="DE937:DE938"/>
    <mergeCell ref="H942:H949"/>
    <mergeCell ref="I943:I948"/>
    <mergeCell ref="P943:P948"/>
    <mergeCell ref="J944:J947"/>
    <mergeCell ref="Q944:Q947"/>
    <mergeCell ref="K945:K946"/>
    <mergeCell ref="Z945:Z946"/>
    <mergeCell ref="AA945:AA946"/>
    <mergeCell ref="AB945:AB946"/>
    <mergeCell ref="AC945:AC946"/>
    <mergeCell ref="V944:AC944"/>
    <mergeCell ref="AD944:DF944"/>
    <mergeCell ref="V942:AC942"/>
    <mergeCell ref="AD942:DF942"/>
    <mergeCell ref="V943:AC943"/>
    <mergeCell ref="AD943:DF943"/>
    <mergeCell ref="DG945:DG947"/>
    <mergeCell ref="AH945:AH946"/>
    <mergeCell ref="AI945:AI946"/>
    <mergeCell ref="AJ945:AJ946"/>
    <mergeCell ref="AK945:AK946"/>
    <mergeCell ref="AP945:AP946"/>
    <mergeCell ref="AQ945:AQ946"/>
    <mergeCell ref="AR945:AR946"/>
    <mergeCell ref="AS945:AS946"/>
    <mergeCell ref="AX945:AX946"/>
    <mergeCell ref="AY945:AY946"/>
    <mergeCell ref="AZ945:AZ946"/>
    <mergeCell ref="BA945:BA946"/>
    <mergeCell ref="BF945:BF946"/>
    <mergeCell ref="BG945:BG946"/>
    <mergeCell ref="BH945:BH946"/>
    <mergeCell ref="BI945:BI946"/>
    <mergeCell ref="BN945:BN946"/>
    <mergeCell ref="BO945:BO946"/>
    <mergeCell ref="BP945:BP946"/>
    <mergeCell ref="BQ945:BQ946"/>
    <mergeCell ref="BV945:BV946"/>
    <mergeCell ref="BW945:BW946"/>
    <mergeCell ref="BX945:BX946"/>
    <mergeCell ref="BY945:BY946"/>
    <mergeCell ref="CD945:CD946"/>
    <mergeCell ref="CE945:CE946"/>
    <mergeCell ref="CF945:CF946"/>
    <mergeCell ref="CG945:CG946"/>
    <mergeCell ref="CL945:CL946"/>
    <mergeCell ref="CM945:CM946"/>
    <mergeCell ref="CN945:CN946"/>
    <mergeCell ref="CO945:CO946"/>
    <mergeCell ref="CT945:CT946"/>
    <mergeCell ref="CU945:CU946"/>
    <mergeCell ref="CV945:CV946"/>
    <mergeCell ref="CW945:CW946"/>
    <mergeCell ref="DB945:DB946"/>
    <mergeCell ref="DC945:DC946"/>
    <mergeCell ref="DD945:DD946"/>
    <mergeCell ref="DE945:DE946"/>
    <mergeCell ref="F952:F963"/>
    <mergeCell ref="G953:G962"/>
    <mergeCell ref="H954:H961"/>
    <mergeCell ref="I955:I960"/>
    <mergeCell ref="P955:P960"/>
    <mergeCell ref="J956:J959"/>
    <mergeCell ref="Q956:Q959"/>
    <mergeCell ref="K957:K958"/>
    <mergeCell ref="Z957:Z958"/>
    <mergeCell ref="AA957:AA958"/>
    <mergeCell ref="AB957:AB958"/>
    <mergeCell ref="AC957:AC958"/>
    <mergeCell ref="V956:AC956"/>
    <mergeCell ref="AD956:DF956"/>
    <mergeCell ref="V952:AC952"/>
    <mergeCell ref="AD952:DF952"/>
    <mergeCell ref="V953:AC953"/>
    <mergeCell ref="AD953:DF953"/>
    <mergeCell ref="V954:AC954"/>
    <mergeCell ref="AD954:DF954"/>
    <mergeCell ref="V955:AC955"/>
    <mergeCell ref="AD955:DF955"/>
    <mergeCell ref="DG957:DG959"/>
    <mergeCell ref="AH957:AH958"/>
    <mergeCell ref="AI957:AI958"/>
    <mergeCell ref="AJ957:AJ958"/>
    <mergeCell ref="AK957:AK958"/>
    <mergeCell ref="AP957:AP958"/>
    <mergeCell ref="AQ957:AQ958"/>
    <mergeCell ref="AR957:AR958"/>
    <mergeCell ref="AS957:AS958"/>
    <mergeCell ref="AX957:AX958"/>
    <mergeCell ref="AY957:AY958"/>
    <mergeCell ref="AZ957:AZ958"/>
    <mergeCell ref="BA957:BA958"/>
    <mergeCell ref="BF957:BF958"/>
    <mergeCell ref="BG957:BG958"/>
    <mergeCell ref="BH957:BH958"/>
    <mergeCell ref="BI957:BI958"/>
    <mergeCell ref="BN957:BN958"/>
    <mergeCell ref="BO957:BO958"/>
    <mergeCell ref="BP957:BP958"/>
    <mergeCell ref="BQ957:BQ958"/>
    <mergeCell ref="BV957:BV958"/>
    <mergeCell ref="BW957:BW958"/>
    <mergeCell ref="BX957:BX958"/>
    <mergeCell ref="BY957:BY958"/>
    <mergeCell ref="CD957:CD958"/>
    <mergeCell ref="CE957:CE958"/>
    <mergeCell ref="CF957:CF958"/>
    <mergeCell ref="CG957:CG958"/>
    <mergeCell ref="CL957:CL958"/>
    <mergeCell ref="CM957:CM958"/>
    <mergeCell ref="CN957:CN958"/>
    <mergeCell ref="CO957:CO958"/>
    <mergeCell ref="CT957:CT958"/>
    <mergeCell ref="CU957:CU958"/>
    <mergeCell ref="CV957:CV958"/>
    <mergeCell ref="CW957:CW958"/>
    <mergeCell ref="DB957:DB958"/>
    <mergeCell ref="DC957:DC958"/>
    <mergeCell ref="DD957:DD958"/>
    <mergeCell ref="DE957:DE958"/>
    <mergeCell ref="F964:F975"/>
    <mergeCell ref="G965:G974"/>
    <mergeCell ref="H966:H973"/>
    <mergeCell ref="I967:I972"/>
    <mergeCell ref="P967:P972"/>
    <mergeCell ref="J968:J971"/>
    <mergeCell ref="Q968:Q971"/>
    <mergeCell ref="K969:K970"/>
    <mergeCell ref="Z969:Z970"/>
    <mergeCell ref="AA969:AA970"/>
    <mergeCell ref="AB969:AB970"/>
    <mergeCell ref="AC969:AC970"/>
    <mergeCell ref="V968:AC968"/>
    <mergeCell ref="AD968:DF968"/>
    <mergeCell ref="V964:AC964"/>
    <mergeCell ref="AD964:DF964"/>
    <mergeCell ref="V965:AC965"/>
    <mergeCell ref="AD965:DF965"/>
    <mergeCell ref="V966:AC966"/>
    <mergeCell ref="AD966:DF966"/>
    <mergeCell ref="V967:AC967"/>
    <mergeCell ref="AD967:DF967"/>
    <mergeCell ref="DG969:DG971"/>
    <mergeCell ref="AH969:AH970"/>
    <mergeCell ref="AI969:AI970"/>
    <mergeCell ref="AJ969:AJ970"/>
    <mergeCell ref="AK969:AK970"/>
    <mergeCell ref="AP969:AP970"/>
    <mergeCell ref="AQ969:AQ970"/>
    <mergeCell ref="AR969:AR970"/>
    <mergeCell ref="AS969:AS970"/>
    <mergeCell ref="AX969:AX970"/>
    <mergeCell ref="AY969:AY970"/>
    <mergeCell ref="AZ969:AZ970"/>
    <mergeCell ref="BA969:BA970"/>
    <mergeCell ref="BF969:BF970"/>
    <mergeCell ref="BG969:BG970"/>
    <mergeCell ref="BH969:BH970"/>
    <mergeCell ref="BI969:BI970"/>
    <mergeCell ref="BN969:BN970"/>
    <mergeCell ref="BO969:BO970"/>
    <mergeCell ref="BP969:BP970"/>
    <mergeCell ref="BQ969:BQ970"/>
    <mergeCell ref="BV969:BV970"/>
    <mergeCell ref="BW969:BW970"/>
    <mergeCell ref="BX969:BX970"/>
    <mergeCell ref="BY969:BY970"/>
    <mergeCell ref="CD969:CD970"/>
    <mergeCell ref="CE969:CE970"/>
    <mergeCell ref="CF969:CF970"/>
    <mergeCell ref="CG969:CG970"/>
    <mergeCell ref="CL969:CL970"/>
    <mergeCell ref="CM969:CM970"/>
    <mergeCell ref="CN969:CN970"/>
    <mergeCell ref="CO969:CO970"/>
    <mergeCell ref="CT969:CT970"/>
    <mergeCell ref="CU969:CU970"/>
    <mergeCell ref="CV969:CV970"/>
    <mergeCell ref="CW969:CW970"/>
    <mergeCell ref="DB969:DB970"/>
    <mergeCell ref="DC969:DC970"/>
    <mergeCell ref="DD969:DD970"/>
    <mergeCell ref="DE969:DE970"/>
    <mergeCell ref="E977:E1002"/>
    <mergeCell ref="F978:F989"/>
    <mergeCell ref="G979:G988"/>
    <mergeCell ref="H980:H987"/>
    <mergeCell ref="I981:I986"/>
    <mergeCell ref="P981:P986"/>
    <mergeCell ref="J982:J985"/>
    <mergeCell ref="Q982:Q985"/>
    <mergeCell ref="K983:K984"/>
    <mergeCell ref="Z983:Z984"/>
    <mergeCell ref="AA983:AA984"/>
    <mergeCell ref="AB983:AB984"/>
    <mergeCell ref="AC983:AC984"/>
    <mergeCell ref="V982:AC982"/>
    <mergeCell ref="AD982:DF982"/>
    <mergeCell ref="V977:AC977"/>
    <mergeCell ref="AD977:DF977"/>
    <mergeCell ref="V978:AC978"/>
    <mergeCell ref="AD978:DF978"/>
    <mergeCell ref="V979:AC979"/>
    <mergeCell ref="AD979:DF979"/>
    <mergeCell ref="V980:AC980"/>
    <mergeCell ref="AD980:DF980"/>
    <mergeCell ref="V981:AC981"/>
    <mergeCell ref="AD981:DF981"/>
    <mergeCell ref="DG983:DG985"/>
    <mergeCell ref="AH983:AH984"/>
    <mergeCell ref="AI983:AI984"/>
    <mergeCell ref="AJ983:AJ984"/>
    <mergeCell ref="AK983:AK984"/>
    <mergeCell ref="AP983:AP984"/>
    <mergeCell ref="AQ983:AQ984"/>
    <mergeCell ref="AR983:AR984"/>
    <mergeCell ref="AS983:AS984"/>
    <mergeCell ref="AX983:AX984"/>
    <mergeCell ref="AY983:AY984"/>
    <mergeCell ref="AZ983:AZ984"/>
    <mergeCell ref="BA983:BA984"/>
    <mergeCell ref="BF983:BF984"/>
    <mergeCell ref="BG983:BG984"/>
    <mergeCell ref="BH983:BH984"/>
    <mergeCell ref="BI983:BI984"/>
    <mergeCell ref="BN983:BN984"/>
    <mergeCell ref="BO983:BO984"/>
    <mergeCell ref="BP983:BP984"/>
    <mergeCell ref="BQ983:BQ984"/>
    <mergeCell ref="BV983:BV984"/>
    <mergeCell ref="BW983:BW984"/>
    <mergeCell ref="BX983:BX984"/>
    <mergeCell ref="BY983:BY984"/>
    <mergeCell ref="CD983:CD984"/>
    <mergeCell ref="CE983:CE984"/>
    <mergeCell ref="CF983:CF984"/>
    <mergeCell ref="CG983:CG984"/>
    <mergeCell ref="CL983:CL984"/>
    <mergeCell ref="CM983:CM984"/>
    <mergeCell ref="CN983:CN984"/>
    <mergeCell ref="CO983:CO984"/>
    <mergeCell ref="CT983:CT984"/>
    <mergeCell ref="CU983:CU984"/>
    <mergeCell ref="CV983:CV984"/>
    <mergeCell ref="CW983:CW984"/>
    <mergeCell ref="DB983:DB984"/>
    <mergeCell ref="DC983:DC984"/>
    <mergeCell ref="DD983:DD984"/>
    <mergeCell ref="DE983:DE984"/>
    <mergeCell ref="F990:F1001"/>
    <mergeCell ref="G991:G1000"/>
    <mergeCell ref="H992:H999"/>
    <mergeCell ref="I993:I998"/>
    <mergeCell ref="P993:P998"/>
    <mergeCell ref="J994:J997"/>
    <mergeCell ref="Q994:Q997"/>
    <mergeCell ref="K995:K996"/>
    <mergeCell ref="Z995:Z996"/>
    <mergeCell ref="AA995:AA996"/>
    <mergeCell ref="AB995:AB996"/>
    <mergeCell ref="AC995:AC996"/>
    <mergeCell ref="V994:AC994"/>
    <mergeCell ref="AD994:DF994"/>
    <mergeCell ref="V990:AC990"/>
    <mergeCell ref="AD990:DF990"/>
    <mergeCell ref="V991:AC991"/>
    <mergeCell ref="AD991:DF991"/>
    <mergeCell ref="V992:AC992"/>
    <mergeCell ref="AD992:DF992"/>
    <mergeCell ref="V993:AC993"/>
    <mergeCell ref="AD993:DF993"/>
    <mergeCell ref="DG995:DG997"/>
    <mergeCell ref="AH995:AH996"/>
    <mergeCell ref="AI995:AI996"/>
    <mergeCell ref="AJ995:AJ996"/>
    <mergeCell ref="AK995:AK996"/>
    <mergeCell ref="AP995:AP996"/>
    <mergeCell ref="AQ995:AQ996"/>
    <mergeCell ref="AR995:AR996"/>
    <mergeCell ref="AS995:AS996"/>
    <mergeCell ref="AX995:AX996"/>
    <mergeCell ref="AY995:AY996"/>
    <mergeCell ref="AZ995:AZ996"/>
    <mergeCell ref="BA995:BA996"/>
    <mergeCell ref="BF995:BF996"/>
    <mergeCell ref="BG995:BG996"/>
    <mergeCell ref="BH995:BH996"/>
    <mergeCell ref="BI995:BI996"/>
    <mergeCell ref="BN995:BN996"/>
    <mergeCell ref="BO995:BO996"/>
    <mergeCell ref="BP995:BP996"/>
    <mergeCell ref="BQ995:BQ996"/>
    <mergeCell ref="BV995:BV996"/>
    <mergeCell ref="BW995:BW996"/>
    <mergeCell ref="BX995:BX996"/>
    <mergeCell ref="BY995:BY996"/>
    <mergeCell ref="CD995:CD996"/>
    <mergeCell ref="CE995:CE996"/>
    <mergeCell ref="CF995:CF996"/>
    <mergeCell ref="CG995:CG996"/>
    <mergeCell ref="CL995:CL996"/>
    <mergeCell ref="CM995:CM996"/>
    <mergeCell ref="CN995:CN996"/>
    <mergeCell ref="CO995:CO996"/>
    <mergeCell ref="CT995:CT996"/>
    <mergeCell ref="CU995:CU996"/>
    <mergeCell ref="CV995:CV996"/>
    <mergeCell ref="CW995:CW996"/>
    <mergeCell ref="DB995:DB996"/>
    <mergeCell ref="DC995:DC996"/>
    <mergeCell ref="DD995:DD996"/>
    <mergeCell ref="DE995:DE996"/>
    <mergeCell ref="E1003:E1016"/>
    <mergeCell ref="F1004:F1015"/>
    <mergeCell ref="G1005:G1014"/>
    <mergeCell ref="H1006:H1013"/>
    <mergeCell ref="I1007:I1012"/>
    <mergeCell ref="P1007:P1012"/>
    <mergeCell ref="J1008:J1011"/>
    <mergeCell ref="Q1008:Q1011"/>
    <mergeCell ref="K1009:K1010"/>
    <mergeCell ref="Z1009:Z1010"/>
    <mergeCell ref="AA1009:AA1010"/>
    <mergeCell ref="AB1009:AB1010"/>
    <mergeCell ref="AC1009:AC1010"/>
    <mergeCell ref="V1008:AC1008"/>
    <mergeCell ref="AD1008:DF1008"/>
    <mergeCell ref="V1003:AC1003"/>
    <mergeCell ref="AD1003:DF1003"/>
    <mergeCell ref="V1004:AC1004"/>
    <mergeCell ref="AD1004:DF1004"/>
    <mergeCell ref="V1005:AC1005"/>
    <mergeCell ref="AD1005:DF1005"/>
    <mergeCell ref="V1006:AC1006"/>
    <mergeCell ref="AD1006:DF1006"/>
    <mergeCell ref="V1007:AC1007"/>
    <mergeCell ref="AD1007:DF1007"/>
    <mergeCell ref="DG1009:DG1011"/>
    <mergeCell ref="AH1009:AH1010"/>
    <mergeCell ref="AI1009:AI1010"/>
    <mergeCell ref="AJ1009:AJ1010"/>
    <mergeCell ref="AK1009:AK1010"/>
    <mergeCell ref="AP1009:AP1010"/>
    <mergeCell ref="AQ1009:AQ1010"/>
    <mergeCell ref="AR1009:AR1010"/>
    <mergeCell ref="AS1009:AS1010"/>
    <mergeCell ref="AX1009:AX1010"/>
    <mergeCell ref="AY1009:AY1010"/>
    <mergeCell ref="AZ1009:AZ1010"/>
    <mergeCell ref="BA1009:BA1010"/>
    <mergeCell ref="BF1009:BF1010"/>
    <mergeCell ref="BG1009:BG1010"/>
    <mergeCell ref="BH1009:BH1010"/>
    <mergeCell ref="BI1009:BI1010"/>
    <mergeCell ref="BN1009:BN1010"/>
    <mergeCell ref="BO1009:BO1010"/>
    <mergeCell ref="BP1009:BP1010"/>
    <mergeCell ref="BQ1009:BQ1010"/>
    <mergeCell ref="BV1009:BV1010"/>
    <mergeCell ref="BW1009:BW1010"/>
    <mergeCell ref="BX1009:BX1010"/>
    <mergeCell ref="BY1009:BY1010"/>
    <mergeCell ref="CD1009:CD1010"/>
    <mergeCell ref="CE1009:CE1010"/>
    <mergeCell ref="CF1009:CF1010"/>
    <mergeCell ref="CG1009:CG1010"/>
    <mergeCell ref="CL1009:CL1010"/>
    <mergeCell ref="CM1009:CM1010"/>
    <mergeCell ref="CN1009:CN1010"/>
    <mergeCell ref="CO1009:CO1010"/>
    <mergeCell ref="CT1009:CT1010"/>
    <mergeCell ref="CU1009:CU1010"/>
    <mergeCell ref="CV1009:CV1010"/>
    <mergeCell ref="CW1009:CW1010"/>
    <mergeCell ref="DB1009:DB1010"/>
    <mergeCell ref="DC1009:DC1010"/>
    <mergeCell ref="DD1009:DD1010"/>
    <mergeCell ref="DE1009:DE1010"/>
  </mergeCells>
  <dataValidations count="8">
    <dataValidation type="list" allowBlank="1" showInputMessage="1" errorTitle="Ошибка" error="Выберите значение из списка" prompt="Выберите значение из списка" sqref="V984048:DF984048 V66544:DF66544 V132080:DF132080 V197616:DF197616 V263152:DF263152 V328688:DF328688 V394224:DF394224 V459760:DF459760 V525296:DF525296 V590832:DF590832 V656368:DF656368 V721904:DF721904 V787440:DF787440 V852976:DF852976 V918512:DF918512">
      <formula1>kind_of_cons</formula1>
    </dataValidation>
    <dataValidation allowBlank="1" sqref="S132083:DG132089 S197619:DG197625 S263155:DG263161 S328691:DG328697 S394227:DG394233 S459763:DG459769 S525299:DG525305 S590835:DG590841 S656371:DG656377 S721907:DG721913 S787443:DG787449 S852979:DG852985 S918515:DG918521 S984051:DG984057 S66547:DG66553"/>
    <dataValidation type="list" allowBlank="1" showInputMessage="1" showErrorMessage="1" errorTitle="Ошибка" error="Выберите значение из списка" sqref="V984047:W984047 V66543:W66543 V132079:W132079 V197615:W197615 V263151:W263151 V328687:W328687 V394223:W394223 V459759:W459759 V525295:W525295 V590831:W590831 V656367:W656367 V721903:W721903 V787439:W787439 V852975:W852975 V918511:W918511 AD984047:AE984047 AD66543:AE66543 AD132079:AE132079 AD197615:AE197615 AD263151:AE263151 AD328687:AE328687 AD394223:AE394223 AD459759:AE459759 AD525295:AE525295 AD590831:AE590831 AD656367:AE656367 AD721903:AE721903 AD787439:AE787439 AD852975:AE852975 AD918511:AE918511">
      <formula1>kind_of_scheme_in</formula1>
    </dataValidation>
    <dataValidation type="textLength" operator="lessThanOrEqual" allowBlank="1" showInputMessage="1" showErrorMessage="1" errorTitle="Ошибка" error="Допускается ввод не более 900 символов!" sqref="DG66539:DG66546 DG132075:DG132082 DG197611:DG197618 DG263147:DG263154 DG328683:DG328690 DG394219:DG394226 DG459755:DG459762 DG525291:DG525298 DG590827:DG590834 DG656363:DG656370 DG721899:DG721906 DG787435:DG787442 DG852971:DG852978 DG918507:DG918514 DG984043:DG984050">
      <formula1>900</formula1>
    </dataValidation>
    <dataValidation type="list" allowBlank="1" showInputMessage="1" showErrorMessage="1" errorTitle="Ошибка" error="Выберите значение из списка" sqref="T66545 T132081 T197617 T263153 T328689 T394225 T459761 T525297 T590833 T656369 T721905 T787441 T852977 T918513 T98404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6545 Z132081 Z197617 Z263153 Z328689 Z394225 Z459761 Z525297 Z590833 Z656369 Z721905 Z787441 Z852977 Z918513 Z984049 AB66545 AB132081 AB197617 AB263153 AB328689 AB394225 AB459761 AB525297 AB590833 AB656369 AB721905 AB787441 AB852977 AB918513 AB984049 Z8 AH66545 AH132081 AH197617 AH263153 AH328689 AH394225 AH459761 AH525297 AH590833 AH656369 AH721905 AH787441 AH852977 AH918513 AH984049 AJ66545 AJ132081 AJ197617 AJ263153 AJ328689 AJ394225 AJ459761 AJ525297 AJ590833 AJ656369 AJ721905 AJ787441 AJ852977 AJ918513 AJ984049 AJ49 AH49 AH8 AJ8 AB8 AH17 AJ17 Z49 AB49 Z57 AB57 AH57 AJ57 Z69 AB69 AH69 AJ69 Z81 AB81 AH81 AJ81 Z93 AB93 AH93 AJ93 Z105 AB105 AH105 AJ105 Z117 AB117 AH117 AJ117 Z125 AB125 AH125 AJ125 Z137 AB137 AH137 AJ137 Z149 AB149 AH149 AJ149 Z161 AB161 AH161 AJ161 Z173 AB173 AH173 AJ173 Z185 AB185 AH185 AJ185 Z193 AB193 AH193 AJ193 Z205 AB205 AH205 AJ205 Z217 AB217 AH217 AJ217 Z225 AB225 AH225 AJ225 Z233 AB233 AH233 AJ233 Z241 AB241 AH241 AJ241 Z253 AB253 AH253 AJ253 Z265 AB265 AH265 AJ265 Z277 AB277 AH277 AJ277 Z289 AB289 AH289 AJ289 Z301 AB301 AH301 AJ301 Z309 AB309 AH309 AJ309 Z321 AB321 AH321 AJ321 Z333 AB333 AH333 AJ333 AP8 AR8 AP49 AR49 AP57 AR57 AP69 AR69 AP81 AR81 AP93 AR93 AP105 AR105 AP117 AR117 AP125 AR125 AP137 AR137 AP149 AR149 AP161 AR161 AP173 AR173 AP185 AR185 AP193 AR193 AP205 AR205 AP217 AR217 AP225 AR225 AP233 AR233 AP241 AR241 AP253 AR253 AP265 AR265 AP277 AR277 AP289 AR289 AP301 AR301 AP309 AR309 AP321 AR321 AP333 AR333 AX8 AZ8 AX49 AZ49 AX57 AZ57 AX69 AZ69 AX81 AZ81 AX93 AZ93 AX105 AZ105 AX117 AZ117 AX125 AZ125 AX137 AZ137 AX149 AZ149 AX161 AZ161 AX173 AZ173 AX185 AZ185 AX193 AZ193 AX205 AZ205 AX217 AZ217 AX225 AZ225 AX233 AZ233 AX241 AZ241 AX253 AZ253 AX265 AZ265 AX277 AZ277 AX289 AZ289 AX301 AZ301 AX309 AZ309 AX321 AZ321 AX333 AZ333 BF8 BH8 BF49 BH49 BF57 BH57 BF69 BH69 BF81 BH81 BF93 BH93 BF105 BH105 BF117 BH117 BF125 BH125 BF137 BH137 BF149 BH149 BF161 BH161 BF173 BH173 BF185 BH185 BF193 BH193 BF205 BH205 BF217 BH217 BF225 BH225 BF233 BH233 BF241 BH241 BF253 BH253 BF265 BH265 BF277 BH277 BF289 BH289 BF301 BH301 BF309 BH309 BF321 BH321 BF333 BH333 BN8 BP8 BN49 BP49 BN57 BP57 BN69 BP69 BN81 BP81 BN93 BP93 BN105 BP105 BN117 BP117 BN125 BP125 BN137 BP137 BN149 BP149 BN161 BP161 BN173 BP173 BN185 BP185 BN193 BP193 BN205 BP205 BN217 BP217 BN225 BP225 BN233 BP233 BN241 BP241 BN253 BP253 BN265 BP265 BN277 BP277 BN289 BP289 BN301 BP301 BN309 BP309 BN321 BP321 BN333 BP333 BV8 BX8 BV49 BX49 BV57 BX57 BV69 BX69 BV81 BX81 BV93 BX93 BV105 BX105 BV117 BX117 BV125 BX125 BV137 BX137 BV149 BX149 BV161 BX161 BV173 BX173 BV185 BX185 BV193 BX193 BV205 BX205 BV217 BX217 BV225 BX225 BV233 BX233 BV241 BX241 BV253 BX253 BV265 BX265 BV277 BX277 BV289 BX289 BV301 BX301 BV309 BX309 BV321 BX321 BV333 BX333 CD8 CF8 CD49 CF49 CD57 CF57 CD69 CF69 CD81 CF81 CD93 CF93 CD105 CF105 CD117 CF117 CD125 CF125 CD137 CF137 CD149 CF149 CD161 CF161 CD173 CF173 CD185 CF185 CD193 CF193 CD205 CF205 CD217 CF217 CD225 CF225 CD233 CF233 CD241 CF241 CD253 CF253 CD265 CF265 CD277 CF277 CD289 CF289 CD301 CF301 CD309 CF309 CD321 CF321 CD333 CF333 CL8 CN8 CL49 CN49 CL57 CN57 CL69 CN69 CL81 CN81 CL93 CN93 CL105 CN105 CL117 CN117 CL125 CN125 CL137 CN137 CL149 CN149 CL161 CN161 CL173 CN173 CL185 CN185 CL193 CN193 CL205 CN205 CL217 CN217 CL225 CN225 CL233 CN233 CL241 CN241 CL253 CN253 CL265 CN265 CL277 CN277 CL289 CN289 CL301 CN301 CL309 CN309 CL321 CN321 CL333 CN333 CT8 CV8 CT49 CV49 CT57 CV57 CT69 CV69 CT81 CV81 CT93 CV93 CT105 CV105 CT117 CV117 CT125 CV125 CT137 CV137 CT149 CV149 CT161 CV161 CT173 CV173 CT185 CV185 CT193 CV193 CT205 CV205 CT217 CV217 CT225 CV225 CT233 CV233 CT241 CV241 CT253 CV253 CT265 CV265 CT277 CV277 CT289 CV289 CT301 CV301 CT309 CV309 CT321 CV321 CT333 CV333 DB8 DD8 DB49 DD49 DB57 DD57 DB69 DD69 DB81 DD81 DB93 DD93 DB105 DD105 DB117 DD117 DB125 DD125 DB137 DD137 DB149 DD149 DB161 DD161 DB173 DD173 DB185 DD185 DB193 DD193 DB205 DD205 DB217 DD217 DB225 DD225 DB233 DD233 DB241 DD241 DB253 DD253 DB265 DD265 DB277 DD277 DB289 DD289 DB301 DD301 DB309 DD309 DB321 DD321 DB333 DD333 Z347 AB347 AH347 AJ347 AP347 AR347 AX347 AZ347 BF347 BH347 BN347 BP347 BV347 BX347 CD347 CF347 CL347 CN347 CT347 CV347 DB347 DD347 Z355 AB355 AH355 AJ355 AP355 AR355 AX355 AZ355 BF355 BH355 BN355 BP355 BV355 BX355 CD355 CF355 CL355 CN355 CT355 CV355 DB355 DD355 Z363 AB363 AH363 AJ363 AP363 AR363 AX363 AZ363 BF363 BH363 BN363 BP363 BV363 BX363 CD363 CF363 CL363 CN363 CT363 CV363 DB363 DD363 Z375 AB375 AH375 AJ375 AP375 AR375 AX375 AZ375 BF375 BH375 BN375 BP375 BV375 BX375 CD375 CF375 CL375 CN375 CT375 CV375 DB375 DD375 Z387 AB387 AH387 AJ387 AP387 AR387 AX387 AZ387 BF387 BH387 BN387 BP387 BV387 BX387 CD387 CF387 CL387 CN387 CT387 CV387 DB387 DD387 Z399 AB399 AH399 AJ399 AP399 AR399 AX399 AZ399 BF399 BH399 BN399 BP399 BV399 BX399 CD399 CF399 CL399 CN399 CT399 CV399 DB399 DD399 Z411 AB411 AH411 AJ411 AP411 AR411 AX411 AZ411 BF411 BH411 BN411 BP411 BV411 BX411 CD411 CF411 CL411 CN411 CT411 CV411 DB411 DD411 Z423 AB423 AH423 AJ423 AP423 AR423 AX423 AZ423 BF423 BH423 BN423 BP423 BV423 BX423 CD423 CF423 CL423 CN423 CT423 CV423 DB423 DD423 Z431 AB431 AH431 AJ431 AP431 AR431 AX431 AZ431 BF431 BH431 BN431 BP431 BV431 BX431 CD431 CF431 CL431 CN431 CT431 CV431 DB431 DD431 Z443 AB443 AH443 AJ443 AP443 AR443 AX443 AZ443 BF443 BH443 BN443 BP443 BV443 BX443 CD443 CF443 CL443 CN443 CT443 CV443 DB443 DD443 Z455 AB455 AH455 AJ455 AP455 AR455 AX455 AZ455 BF455 BH455 BN455 BP455 BV455 BX455 CD455 CF455 CL455 CN455 CT455 CV455 DB455 DD455 Z467 AB467 AH467 AJ467 AP467 AR467 AX467 AZ467 BF467 BH467 BN467 BP467 BV467 BX467 CD467 CF467 CL467 CN467 CT467 CV467 DB467 DD467 Z479 AB479 AH479 AJ479 AP479 AR479 AX479 AZ479 BF479 BH479 BN479 BP479 BV479 BX479 CD479 CF479 CL479 CN479 CT479 CV479 DB479 DD479 Z491 AB491 AH491 AJ491 AP491 AR491 AX491 AZ491 BF491 BH491 BN491 BP491 BV491 BX491 CD491 CF491 CL491 CN491 CT491 CV491 DB491 DD491 Z499 AB499 AH499 AJ499 AP499 AR499 AX499 AZ499 BF499 BH499 BN499 BP499 BV499 BX499 CD499 CF499 CL499 CN499 CT499 CV499 DB499 DD499 Z511 AB511 AH511 AJ511 AP511 AR511 AX511 AZ511 BF511 BH511 BN511 BP511 BV511 BX511 CD511 CF511 CL511 CN511 CT511 CV511 DB511 DD511 Z523 AB523 AH523 AJ523 AP523 AR523 AX523 AZ523 BF523 BH523 BN523 BP523 BV523 BX523 CD523 CF523 CL523 CN523 CT523 CV523 DB523 DD523 Z531 AB531 AH531 AJ531 AP531 AR531 AX531 AZ531 BF531 BH531 BN531 BP531 BV531 BX531 CD531 CF531 CL531 CN531 CT531 CV531 DB531 DD531 Z539 AB539 AH539 AJ539 AP539 AR539 AX539 AZ539 BF539 BH539 BN539 BP539 BV539 BX539 CD539 CF539 CL539 CN539 CT539 CV539 DB539 DD539 Z547 AB547 AH547 AJ547 AP547 AR547 AX547 AZ547 BF547 BH547 BN547 BP547 BV547 BX547 CD547 CF547 CL547 CN547 CT547 CV547 DB547 DD547 Z559 AB559 AH559 AJ559 AP559 AR559 AX559 AZ559 BF559 BH559 BN559 BP559 BV559 BX559 CD559 CF559 CL559 CN559 CT559 CV559 DB559 DD559 Z567 AB567 AH567 AJ567 AP567 AR567 AX567 AZ567 BF567 BH567 BN567 BP567 BV567 BX567 CD567 CF567 CL567 CN567 CT567 CV567 DB567 DD567 Z575 AB575 AH575 AJ575 AP575 AR575 AX575 AZ575 BF575 BH575 BN575 BP575 BV575 BX575 CD575 CF575 CL575 CN575 CT575 CV575 DB575 DD575 Z587 AB587 AH587 AJ587 AP587 AR587 AX587 AZ587 BF587 BH587 BN587 BP587 BV587 BX587 CD587 CF587 CL587 CN587 CT587 CV587 DB587 DD587 Z599 AB599 AH599 AJ599 AP599 AR599 AX599 AZ599 BF599 BH599 BN599 BP599 BV599 BX599 CD599 CF599 CL599 CN599 CT599 CV599 DB599 DD599 Z611 AB611 AH611 AJ611 AP611 AR611 AX611 AZ611 BF611 BH611 BN611 BP611 BV611 BX611 CD611 CF611 CL611 CN611 CT611 CV611 DB611 DD611 Z623 AB623 AH623 AJ623 AP623 AR623 AX623 AZ623 BF623 BH623 BN623 BP623 BV623 BX623 CD623 CF623 CL623 CN623 CT623 CV623 DB623 DD623 Z631 AB631 AH631 AJ631 AP631 AR631 AX631 AZ631 BF631 BH631 BN631 BP631 BV631 BX631 CD631 CF631 CL631 CN631 CT631 CV631 DB631 DD631 Z639 AB639 AH639 AJ639 AP639 AR639 AX639 AZ639 BF639 BH639 BN639 BP639 BV639 BX639 CD639 CF639 CL639 CN639 CT639 CV639 DB639 DD639 Z651 AB651 AH651 AJ651 AP651 AR651 AX651 AZ651 BF651 BH651 BN651 BP651 BV651 BX651 CD651 CF651 CL651 CN651 CT651 CV651 DB651 DD651 Z663 AB663 AH663 AJ663 AP663 AR663 AX663 AZ663 BF663 BH663 BN663 BP663 BV663 BX663 CD663 CF663 CL663 CN663 CT663 CV663 DB663 DD663 Z677 AB677 AH677 AJ677 AP677 AR677 AX677 AZ677 BF677 BH677 BN677 BP677 BV677 BX677 CD677 CF677 CL677 CN677 CT677 CV677 DB677 DD677 Z685 AB685 AH685 AJ685 AP685 AR685 AX685 AZ685 BF685 BH685 BN685 BP685 BV685 BX685 CD685 CF685 CL685 CN685 CT685 CV685 DB685 DD685 Z697 AB697 AH697 AJ697 AP697 AR697 AX697 AZ697 BF697 BH697 BN697 BP697 BV697 BX697 CD697 CF697 CL697 CN697 CT697 CV697 DB697 DD697 Z709 AB709 AH709 AJ709 AP709 AR709 AX709 AZ709 BF709 BH709 BN709 BP709 BV709 BX709 CD709 CF709 CL709 CN709 CT709 CV709 DB709 DD709 Z721 AB721 AH721 AJ721 AP721 AR721 AX721 AZ721 BF721 BH721 BN721 BP721 BV721 BX721 CD721 CF721 CL721 CN721 CT721 CV721 DB721 DD721 Z733 AB733 AH733 AJ733 AP733 AR733 AX733 AZ733 BF733 BH733 BN733 BP733 BV733 BX733 CD733 CF733 CL733 CN733 CT733 CV733 DB733 DD733 Z745 AB745 AH745 AJ745 AP745 AR745 AX745 AZ745 BF745 BH745 BN745 BP745 BV745 BX745 CD745 CF745 CL745 CN745 CT745 CV745 DB745 DD745 Z753 AB753 AH753 AJ753 AP753 AR753 AX753 AZ753 BF753 BH753 BN753 BP753 BV753 BX753 CD753 CF753 CL753 CN753 CT753 CV753 DB753 DD753 Z765 AB765 AH765 AJ765 AP765 AR765 AX765 AZ765 BF765 BH765 BN765 BP765 BV765 BX765 CD765 CF765 CL765 CN765 CT765 CV765 DB765 DD765 Z777 AB777 AH777 AJ777 AP777 AR777 AX777 AZ777 BF777 BH777 BN777 BP777 BV777 BX777 CD777 CF777 CL777 CN777 CT777 CV777 DB777 DD777 Z789 AB789 AH789 AJ789 AP789 AR789 AX789 AZ789 BF789 BH789 BN789 BP789 BV789 BX789 CD789 CF789 CL789 CN789 CT789 CV789 DB789 DD789 Z801 AB801 AH801 AJ801 AP801 AR801 AX801 AZ801 BF801 BH801 BN801 BP801 BV801 BX801 CD801 CF801 CL801 CN801 CT801 CV801 DB801 DD801 Z813 AB813 AH813 AJ813 AP813 AR813 AX813 AZ813 BF813 BH813 BN813 BP813 BV813 BX813 CD813 CF813 CL813 CN813 CT813 CV813 DB813 DD813 Z821 AB821 AH821 AJ821 AP821 AR821 AX821 AZ821 BF821 BH821 BN821 BP821 BV821 BX821 CD821 CF821 CL821 CN821 CT821 CV821 DB821 DD821 Z833 AB833 AH833 AJ833 AP833 AR833 AX833 AZ833 BF833 BH833 BN833 BP833 BV833 BX833 CD833 CF833 CL833 CN833 CT833 CV833 DB833 DD833 Z845 AB845 AH845 AJ845 AP845 AR845 AX845 AZ845 BF845 BH845 BN845 BP845 BV845 BX845 CD845 CF845 CL845 CN845 CT845 CV845 DB845 DD845 Z853 AB853 AH853 AJ853 AP853 AR853 AX853 AZ853 BF853 BH853 BN853 BP853 BV853 BX853 CD853 CF853 CL853 CN853 CT853 CV853 DB853 DD853 Z861 AB861 AH861 AJ861 AP861 AR861 AX861 AZ861 BF861 BH861 BN861 BP861 BV861 BX861 CD861 CF861 CL861 CN861 CT861 CV861 DB861 DD861 Z869 AB869 AH869 AJ869 AP869 AR869 AX869 AZ869 BF869 BH869 BN869 BP869 BV869 BX869 CD869 CF869 CL869 CN869 CT869 CV869 DB869 DD869 Z881 AB881 AH881 AJ881 AP881 AR881 AX881 AZ881 BF881 BH881 BN881 BP881 BV881 BX881 CD881 CF881 CL881 CN881 CT881 CV881 DB881 DD881 Z893 AB893 AH893 AJ893 AP893 AR893 AX893 AZ893 BF893 BH893 BN893 BP893 BV893 BX893 CD893 CF893 CL893 CN893 CT893 CV893 DB893 DD893 Z905 AB905 AH905 AJ905 AP905 AR905 AX905 AZ905 BF905 BH905 BN905 BP905 BV905 BX905 CD905 CF905 CL905 CN905 CT905 CV905 DB905 DD905 Z913 AB913 AH913 AJ913 AP913 AR913 AX913 AZ913 BF913 BH913 BN913 BP913 BV913 BX913 CD913 CF913 CL913 CN913 CT913 CV913 DB913 DD913 Z925 AB925 AH925 AJ925 AP925 AR925 AX925 AZ925 BF925 BH925 BN925 BP925 BV925 BX925 CD925 CF925 CL925 CN925 CT925 CV925 DB925 DD925 Z937 AB937 AH937 AJ937 AP937 AR937 AX937 AZ937 BF937 BH937 BN937 BP937 BV937 BX937 CD937 CF937 CL937 CN937 CT937 CV937 DB937 DD937 Z945 AB945 AH945 AJ945 AP945 AR945 AX945 AZ945 BF945 BH945 BN945 BP945 BV945 BX945 CD945 CF945 CL945 CN945 CT945 CV945 DB945 DD945 Z957 AB957 AH957 AJ957 AP957 AR957 AX957 AZ957 BF957 BH957 BN957 BP957 BV957 BX957 CD957 CF957 CL957 CN957 CT957 CV957 DB957 DD957 Z969 AB969 AH969 AJ969 AP969 AR969 AX969 AZ969 BF969 BH969 BN969 BP969 BV969 BX969 CD969 CF969 CL969 CN969 CT969 CV969 DB969 DD969 Z983 AB983 AH983 AJ983 AP983 AR983 AX983 AZ983 BF983 BH983 BN983 BP983 BV983 BX983 CD983 CF983 CL983 CN983 CT983 CV983 DB983 DD983 Z995 AB995 AH995 AJ995 AP995 AR995 AX995 AZ995 BF995 BH995 BN995 BP995 BV995 BX995 CD995 CF995 CL995 CN995 CT995 CV995 DB995 DD995 Z1009 AB1009 AH1009 AJ1009 AP1009 AR1009 AX1009 AZ1009 BF1009 BH1009 BN1009 BP1009 BV1009 BX1009 CD1009 CF1009 CL1009 CN1009 CT1009 CV1009 DB1009 DD1009"/>
    <dataValidation allowBlank="1" showInputMessage="1" showErrorMessage="1" prompt="Для выбора выполните двойной щелчок левой клавиши мыши по соответствующей ячейке." sqref="AA66545 AA132081 AA197617 AA263153 AA328689 AA394225 AA459761 AA525297 AA590833 AA656369 AA721905 AA787441 AA852977 AA918513 AA984049 AC132081 AC459761 AC197617 AC263153 AC328689 AC394225 AC525297 AC590833 AC656369 AC721905 AC787441 AC852977 AC918513 AC984049 AC66545 AI66545 AI132081 AI197617 AI263153 AI328689 AI394225 AI459761 AI525297 AI590833 AI656369 AI721905 AI787441 AI852977 AI918513 AI984049 AK328689:DE328689 AK394225:DE394225 AK49 AQ49 AS49 AY49 BA49 BG49 BI49 BO49 BQ49 BW49 BY49 CE49 CG49 CM49 CO49 CU49 CW49 DC49 DE49 AK525297:DE525297 AK8 AQ8 AS8 AY8 BA8 BG8 BI8 BO8 BQ8 BW8 BY8 CE8 CG8 CM8 CO8 CU8 CW8 DC8 DE8 AK590833:DE590833 AK656369:DE656369 AK17 AK721905:DE721905 AK787441:DE787441 AK852977:DE852977 AK918513:DE918513 AK984049:DE984049 AK66545:DE66545 AK132081:DE132081 AI49 AK459761:DE459761 AI8 AC8 AA8 AI17 AK197617:DE197617 AA49 AC49 AK263153:DE263153 AA57 AC57 AI57 AK57 AQ57 AS57 AY57 BA57 BG57 BI57 BO57 BQ57 BW57 BY57 CE57 CG57 CM57 CO57 CU57 CW57 DC57 DE57 AA69 AC69 AI69 AK69 AQ69 AS69 AY69 BA69 BG69 BI69 BO69 BQ69 BW69 BY69 CE69 CG69 CM69 CO69 CU69 CW69 DC69 DE69 AA81 AC81 AI81 AK81 AQ81 AS81 AY81 BA81 BG81 BI81 BO81 BQ81 BW81 BY81 CE81 CG81 CM81 CO81 CU81 CW81 DC81 DE81 AA93 AC93 AI93 AK93 AQ93 AS93 AY93 BA93 BG93 BI93 BO93 BQ93 BW93 BY93 CE93 CG93 CM93 CO93 CU93 CW93 DC93 DE93 AA105 AC105 AI105 AK105 AQ105 AS105 AY105 BA105 BG105 BI105 BO105 BQ105 BW105 BY105 CE105 CG105 CM105 CO105 CU105 CW105 DC105 DE105 AA117 AC117 AI117 AK117 AQ117 AS117 AY117 BA117 BG117 BI117 BO117 BQ117 BW117 BY117 CE117 CG117 CM117 CO117 CU117 CW117 DC117 DE117 AA125 AC125 AI125 AK125 AQ125 AS125 AY125 BA125 BG125 BI125 BO125 BQ125 BW125 BY125 CE125 CG125 CM125 CO125 CU125 CW125 DC125 DE125 AA137 AC137 AI137 AK137 AQ137 AS137 AY137 BA137 BG137 BI137 BO137 BQ137 BW137 BY137 CE137 CG137 CM137 CO137 CU137 CW137 DC137 DE137 AA149 AC149 AI149 AK149 AQ149 AS149 AY149 BA149 BG149 BI149 BO149 BQ149 BW149 BY149 CE149 CG149 CM149 CO149 CU149 CW149 DC149 DE149 AA161 AC161 AI161 AK161 AQ161 AS161 AY161 BA161 BG161 BI161 BO161 BQ161 BW161 BY161 CE161 CG161 CM161 CO161 CU161 CW161 DC161 DE161 AA173 AC173 AI173 AK173 AQ173 AS173 AY173 BA173 BG173 BI173 BO173 BQ173 BW173 BY173 CE173 CG173 CM173 CO173 CU173 CW173 DC173 DE173 AA185 AC185 AI185 AK185 AQ185 AS185 AY185 BA185 BG185 BI185 BO185 BQ185 BW185 BY185 CE185 CG185 CM185 CO185 CU185 CW185 DC185 DE185 AA193 AC193 AI193 AK193 AQ193 AS193 AY193 BA193 BG193 BI193 BO193 BQ193 BW193 BY193 CE193 CG193 CM193 CO193 CU193 CW193 DC193 DE193 AA205 AC205 AI205 AK205 AQ205 AS205 AY205 BA205 BG205 BI205 BO205 BQ205 BW205 BY205 CE205 CG205 CM205 CO205 CU205 CW205 DC205 DE205 AA217 AC217 AI217 AK217 AQ217 AS217 AY217 BA217 BG217 BI217 BO217 BQ217 BW217 BY217 CE217 CG217 CM217 CO217 CU217 CW217 DC217 DE217 AA225 AC225 AI225 AK225 AQ225 AS225 AY225 BA225 BG225 BI225 BO225 BQ225 BW225 BY225 CE225 CG225 CM225 CO225 CU225 CW225 DC225 DE225 AA233 AC233 AI233 AK233 AQ233 AS233 AY233 BA233 BG233 BI233 BO233 BQ233 BW233 BY233 CE233 CG233 CM233 CO233 CU233 CW233 DC233 DE233 AA241 AC241 AI241 AK241 AQ241 AS241 AY241 BA241 BG241 BI241 BO241 BQ241 BW241 BY241 CE241 CG241 CM241 CO241 CU241 CW241 DC241 DE241 AA253 AC253 AI253 AK253 AQ253 AS253 AY253 BA253 BG253 BI253 BO253 BQ253 BW253 BY253 CE253 CG253 CM253 CO253 CU253 CW253 DC253 DE253 AA265 AC265 AI265 AK265 AQ265 AS265 AY265 BA265 BG265 BI265 BO265 BQ265 BW265 BY265 CE265 CG265 CM265 CO265 CU265 CW265 DC265 DE265 AA277 AC277 AI277 AK277 AQ277 AS277 AY277 BA277 BG277 BI277 BO277 BQ277 BW277 BY277 CE277 CG277 CM277 CO277 CU277 CW277 DC277 DE277 AA289 AC289 AI289 AK289 AQ289 AS289 AY289 BA289 BG289 BI289 BO289 BQ289 BW289 BY289 CE289 CG289 CM289 CO289 CU289 CW289 DC289 DE289 AA301 AC301 AI301 AK301 AQ301 AS301 AY301 BA301 BG301 BI301 BO301 BQ301 BW301 BY301 CE301 CG301 CM301 CO301 CU301 CW301 DC301 DE301 AA309 AC309 AI309 AK309 AQ309 AS309 AY309 BA309 BG309 BI309 BO309 BQ309 BW309 BY309 CE309 CG309 CM309 CO309 CU309 CW309 DC309 DE309 AA321 AC321 AI321 AK321 AQ321 AS321 AY321 BA321 BG321 BI321 BO321 BQ321 BW321 BY321 CE321 CG321 CM321 CO321 CU321 CW321 DC321 DE321 AA333 AC333 AI333 AK333 AQ333 AS333 AY333 BA333 BG333 BI333 BO333 BQ333 BW333 BY333 CE333 CG333 CM333 CO333 CU333 CW333 DC333 DE333 AA347 AC347 AI347 AK347 AQ347 AS347 AY347 BA347 BG347 BI347 BO347 BQ347 BW347 BY347 CE347 CG347 CM347 CO347 CU347 CW347 DC347 DE347 AA355 AC355 AI355 AK355 AQ355 AS355 AY355 BA355 BG355 BI355 BO355 BQ355 BW355 BY355 CE355 CG355 CM355 CO355 CU355 CW355 DC355 DE355 AA363 AC363 AI363 AK363 AQ363 AS363 AY363 BA363 BG363 BI363 BO363 BQ363 BW363 BY363 CE363 CG363 CM363 CO363 CU363 CW363 DC363 DE363 AA375 AC375 AI375 AK375 AQ375 AS375 AY375 BA375 BG375 BI375 BO375 BQ375 BW375 BY375 CE375 CG375 CM375 CO375 CU375 CW375 DC375 DE375 AA387 AC387 AI387 AK387 AQ387 AS387 AY387 BA387 BG387 BI387 BO387 BQ387 BW387 BY387 CE387 CG387 CM387 CO387 CU387 CW387 DC387 DE387 AA399 AC399 AI399 AK399 AQ399 AS399 AY399 BA399 BG399 BI399 BO399 BQ399 BW399 BY399 CE399 CG399 CM399 CO399 CU399 CW399 DC399 DE399 AA411 AC411 AI411 AK411 AQ411 AS411 AY411 BA411 BG411 BI411 BO411 BQ411 BW411 BY411 CE411 CG411 CM411 CO411 CU411 CW411 DC411 DE411 AA423 AC423 AI423 AK423 AQ423 AS423 AY423 BA423 BG423 BI423 BO423 BQ423 BW423 BY423 CE423 CG423 CM423 CO423 CU423 CW423 DC423 DE423 AA431 AC431 AI431 AK431 AQ431 AS431 AY431 BA431 BG431 BI431 BO431 BQ431 BW431 BY431 CE431 CG431 CM431 CO431 CU431 CW431 DC431 DE431 AA443 AC443 AI443 AK443 AQ443 AS443 AY443 BA443 BG443 BI443 BO443 BQ443 BW443 BY443 CE443 CG443 CM443 CO443 CU443 CW443 DC443 DE443 AA455 AC455 AI455 AK455 AQ455 AS455 AY455 BA455 BG455 BI455 BO455 BQ455 BW455 BY455 CE455 CG455 CM455 CO455 CU455 CW455 DC455 DE455 AA467 AC467 AI467 AK467 AQ467 AS467 AY467 BA467 BG467 BI467 BO467 BQ467 BW467 BY467 CE467 CG467 CM467 CO467 CU467 CW467 DC467 DE467 AA479 AC479 AI479 AK479 AQ479 AS479 AY479 BA479 BG479 BI479 BO479 BQ479 BW479 BY479 CE479 CG479 CM479 CO479 CU479 CW479 DC479 DE479 AA491 AC491 AI491 AK491 AQ491 AS491 AY491 BA491 BG491 BI491 BO491 BQ491 BW491 BY491 CE491 CG491 CM491 CO491 CU491 CW491 DC491 DE491 AA499 AC499 AI499 AK499 AQ499 AS499 AY499 BA499 BG499 BI499 BO499 BQ499 BW499 BY499 CE499 CG499 CM499 CO499 CU499 CW499 DC499 DE499 AA511 AC511 AI511 AK511 AQ511 AS511 AY511 BA511 BG511 BI511 BO511 BQ511 BW511 BY511 CE511 CG511 CM511 CO511 CU511 CW511 DC511 DE511 AA523 AC523 AI523 AK523 AQ523 AS523 AY523 BA523 BG523 BI523 BO523 BQ523 BW523 BY523 CE523 CG523 CM523 CO523 CU523 CW523 DC523 DE523 AA531 AC531 AI531 AK531 AQ531 AS531 AY531 BA531 BG531 BI531 BO531 BQ531 BW531 BY531 CE531 CG531 CM531 CO531 CU531 CW531 DC531 DE531 AA539 AC539 AI539 AK539 AQ539 AS539 AY539 BA539 BG539 BI539 BO539 BQ539 BW539 BY539 CE539 CG539 CM539 CO539 CU539 CW539 DC539 DE539 AA547 AC547 AI547 AK547 AQ547 AS547 AY547 BA547 BG547 BI547 BO547 BQ547 BW547 BY547 CE547 CG547 CM547 CO547 CU547 CW547 DC547 DE547 AA559 AC559 AI559 AK559 AQ559 AS559 AY559 BA559 BG559 BI559 BO559 BQ559 BW559 BY559 CE559 CG559 CM559 CO559 CU559 CW559 DC559 DE559 AA567 AC567 AI567 AK567 AQ567 AS567 AY567 BA567 BG567 BI567 BO567 BQ567 BW567 BY567 CE567 CG567 CM567 CO567 CU567 CW567 DC567 DE567 AA575 AC575 AI575 AK575 AQ575 AS575 AY575 BA575 BG575 BI575 BO575 BQ575 BW575 BY575 CE575 CG575 CM575 CO575 CU575 CW575 DC575 DE575 AA587 AC587 AI587 AK587 AQ587 AS587 AY587 BA587 BG587 BI587 BO587 BQ587 BW587 BY587 CE587 CG587 CM587 CO587 CU587 CW587 DC587 DE587 AA599 AC599 AI599 AK599 AQ599 AS599 AY599 BA599 BG599 BI599 BO599 BQ599 BW599 BY599 CE599 CG599 CM599 CO599 CU599 CW599 DC599 DE599 AA611 AC611 AI611 AK611 AQ611 AS611 AY611 BA611 BG611 BI611 BO611 BQ611 BW611 BY611 CE611 CG611 CM611 CO611 CU611 CW611 DC611 DE611 AA623 AC623 AI623 AK623 AQ623 AS623 AY623 BA623 BG623 BI623 BO623 BQ623 BW623 BY623 CE623 CG623 CM623 CO623 CU623 CW623 DC623 DE623 AA631 AC631 AI631 AK631 AQ631 AS631 AY631 BA631 BG631 BI631 BO631 BQ631 BW631 BY631 CE631 CG631 CM631 CO631 CU631 CW631 DC631 DE631 AA639 AC639 AI639 AK639 AQ639 AS639 AY639 BA639 BG639 BI639 BO639 BQ639 BW639 BY639 CE639 CG639 CM639 CO639 CU639 CW639 DC639 DE639 AA651 AC651 AI651 AK651 AQ651 AS651 AY651 BA651 BG651 BI651 BO651 BQ651 BW651 BY651 CE651 CG651 CM651 CO651 CU651 CW651 DC651 DE651 AA663 AC663 AI663 AK663 AQ663 AS663 AY663 BA663 BG663 BI663 BO663 BQ663 BW663 BY663 CE663 CG663 CM663 CO663 CU663 CW663 DC663 DE663 AA677 AC677 AI677 AK677 AQ677 AS677 AY677 BA677 BG677 BI677 BO677 BQ677 BW677 BY677 CE677 CG677 CM677 CO677 CU677 CW677 DC677 DE677 AA685 AC685 AI685 AK685 AQ685 AS685 AY685 BA685 BG685 BI685 BO685 BQ685 BW685 BY685 CE685 CG685 CM685 CO685 CU685 CW685 DC685 DE685 AA697 AC697 AI697 AK697 AQ697 AS697 AY697 BA697 BG697 BI697 BO697 BQ697 BW697 BY697 CE697 CG697 CM697 CO697 CU697 CW697 DC697 DE697 AA709 AC709 AI709 AK709 AQ709 AS709 AY709 BA709 BG709 BI709 BO709 BQ709 BW709 BY709 CE709 CG709 CM709 CO709 CU709 CW709 DC709 DE709 AA721 AC721 AI721 AK721 AQ721 AS721 AY721 BA721 BG721 BI721 BO721 BQ721 BW721 BY721 CE721 CG721 CM721 CO721 CU721 CW721 DC721 DE721 AA733 AC733 AI733 AK733 AQ733 AS733 AY733 BA733 BG733 BI733 BO733 BQ733 BW733 BY733 CE733 CG733 CM733 CO733 CU733 CW733 DC733 DE733 AA745 AC745 AI745 AK745 AQ745 AS745 AY745 BA745 BG745 BI745 BO745 BQ745 BW745 BY745 CE745 CG745 CM745 CO745 CU745 CW745 DC745 DE745 AA753 AC753 AI753 AK753 AQ753 AS753 AY753 BA753 BG753 BI753 BO753 BQ753 BW753 BY753 CE753 CG753 CM753 CO753 CU753 CW753 DC753 DE753 AA765 AC765 AI765 AK765 AQ765 AS765 AY765 BA765 BG765 BI765 BO765 BQ765 BW765 BY765 CE765 CG765 CM765 CO765 CU765 CW765 DC765 DE765 AA777 AC777 AI777 AK777 AQ777 AS777 AY777 BA777 BG777 BI777 BO777 BQ777 BW777 BY777 CE777 CG777 CM777 CO777 CU777 CW777 DC777 DE777 AA789 AC789 AI789 AK789 AQ789 AS789 AY789 BA789 BG789 BI789 BO789 BQ789 BW789 BY789 CE789 CG789 CM789 CO789 CU789 CW789 DC789 DE789 AA801 AC801 AI801 AK801 AQ801 AS801 AY801 BA801 BG801 BI801 BO801 BQ801 BW801 BY801 CE801 CG801 CM801 CO801 CU801 CW801 DC801 DE801 AA813 AC813 AI813 AK813 AQ813 AS813 AY813 BA813 BG813 BI813 BO813 BQ813 BW813 BY813 CE813 CG813 CM813 CO813 CU813 CW813 DC813 DE813 AA821 AC821 AI821 AK821 AQ821 AS821 AY821 BA821 BG821 BI821 BO821 BQ821 BW821 BY821 CE821 CG821 CM821 CO821 CU821 CW821 DC821 DE821 AA833 AC833 AI833 AK833 AQ833 AS833 AY833 BA833 BG833 BI833 BO833 BQ833 BW833 BY833 CE833 CG833 CM833 CO833 CU833 CW833 DC833 DE833 AA845 AC845 AI845 AK845 AQ845 AS845 AY845 BA845 BG845 BI845 BO845 BQ845 BW845 BY845 CE845 CG845 CM845 CO845 CU845 CW845 DC845 DE845 AA853 AC853 AI853 AK853 AQ853 AS853 AY853 BA853 BG853 BI853 BO853 BQ853 BW853 BY853 CE853 CG853 CM853 CO853 CU853 CW853 DC853 DE853 AA861 AC861 AI861 AK861 AQ861 AS861 AY861 BA861 BG861 BI861 BO861 BQ861 BW861 BY861 CE861 CG861 CM861 CO861 CU861 CW861 DC861 DE861 AA869 AC869 AI869 AK869 AQ869 AS869 AY869 BA869 BG869 BI869 BO869 BQ869 BW869 BY869 CE869 CG869 CM869 CO869 CU869 CW869 DC869 DE869 AA881 AC881 AI881 AK881 AQ881 AS881 AY881 BA881 BG881 BI881 BO881 BQ881 BW881 BY881 CE881 CG881 CM881 CO881 CU881 CW881 DC881 DE881 AA893 AC893 AI893 AK893 AQ893 AS893 AY893 BA893 BG893 BI893 BO893 BQ893 BW893 BY893 CE893 CG893 CM893 CO893 CU893 CW893 DC893 DE893 AA905 AC905 AI905 AK905 AQ905 AS905 AY905 BA905 BG905 BI905 BO905 BQ905 BW905 BY905 CE905 CG905 CM905 CO905 CU905 CW905 DC905 DE905 AA913 AC913 AI913 AK913 AQ913 AS913 AY913 BA913 BG913 BI913 BO913 BQ913 BW913 BY913 CE913 CG913 CM913 CO913 CU913 CW913 DC913 DE913 AA925 AC925 AI925 AK925 AQ925 AS925 AY925 BA925 BG925 BI925 BO925 BQ925 BW925 BY925 CE925 CG925 CM925 CO925 CU925 CW925 DC925 DE925 AA937 AC937 AI937 AK937 AQ937 AS937 AY937 BA937 BG937 BI937 BO937 BQ937 BW937 BY937 CE937 CG937 CM937 CO937 CU937 CW937 DC937 DE937 AA945 AC945 AI945 AK945 AQ945 AS945 AY945 BA945 BG945 BI945 BO945 BQ945 BW945 BY945 CE945 CG945 CM945 CO945 CU945 CW945 DC945 DE945 AA957 AC957 AI957 AK957 AQ957 AS957 AY957 BA957 BG957 BI957 BO957 BQ957 BW957 BY957 CE957 CG957 CM957 CO957 CU957 CW957 DC957 DE957 AA969 AC969 AI969 AK969 AQ969 AS969 AY969 BA969 BG969 BI969 BO969 BQ969 BW969 BY969 CE969 CG969 CM969 CO969 CU969 CW969 DC969 DE969 AA983 AC983 AI983 AK983 AQ983 AS983 AY983 BA983 BG983 BI983 BO983 BQ983 BW983 BY983 CE983 CG983 CM983 CO983 CU983 CW983 DC983 DE983 AA995 AC995 AI995 AK995 AQ995 AS995 AY995 BA995 BG995 BI995 BO995 BQ995 BW995 BY995 CE995 CG995 CM995 CO995 CU995 CW995 DC995 DE995 AA1009 AC1009 AI1009 AK1009 AQ1009 AS1009 AY1009 BA1009 BG1009 BI1009 BO1009 BQ1009 BW1009 BY1009 CE1009 CG1009 CM1009 CO1009 CU1009 CW1009 DC1009 DE1009"/>
    <dataValidation allowBlank="1" promptTitle="checkPeriodRange" sqref="Y66546 Y132082 Y197618 Y263154 Y328690 Y394226 Y459762 Y525298 Y590834 Y656370 Y721906 Y787442 Y852978 Y918514 Y984050 Y9 AG66546 AG132082 AG197618 AG263154 AG328690 AG394226 AG459762 AG525298 AG590834 AG656370 AG721906 AG787442 AG852978 AG918514 AG984050 AG9 AG50 AG18 Y50 Y58 AG58 Y70 AG70 Y82 AG82 Y94 AG94 Y106 AG106 Y118 AG118 Y126 AG126 Y138 AG138 Y150 AG150 Y162 AG162 Y174 AG174 Y186 AG186 Y194 AG194 Y206 AG206 Y218 AG218 Y226 AG226 Y234 AG234 Y242 AG242 Y254 AG254 Y266 AG266 Y278 AG278 Y290 AG290 Y302 AG302 Y310 AG310 Y322 AG322 Y334 AG334 AO9 AO50 AO58 AO70 AO82 AO94 AO106 AO118 AO126 AO138 AO150 AO162 AO174 AO186 AO194 AO206 AO218 AO226 AO234 AO242 AO254 AO266 AO278 AO290 AO302 AO310 AO322 AO334 AW9 AW50 AW58 AW70 AW82 AW94 AW106 AW118 AW126 AW138 AW150 AW162 AW174 AW186 AW194 AW206 AW218 AW226 AW234 AW242 AW254 AW266 AW278 AW290 AW302 AW310 AW322 AW334 BE9 BE50 BE58 BE70 BE82 BE94 BE106 BE118 BE126 BE138 BE150 BE162 BE174 BE186 BE194 BE206 BE218 BE226 BE234 BE242 BE254 BE266 BE278 BE290 BE302 BE310 BE322 BE334 BM9 BM50 BM58 BM70 BM82 BM94 BM106 BM118 BM126 BM138 BM150 BM162 BM174 BM186 BM194 BM206 BM218 BM226 BM234 BM242 BM254 BM266 BM278 BM290 BM302 BM310 BM322 BM334 BU9 BU50 BU58 BU70 BU82 BU94 BU106 BU118 BU126 BU138 BU150 BU162 BU174 BU186 BU194 BU206 BU218 BU226 BU234 BU242 BU254 BU266 BU278 BU290 BU302 BU310 BU322 BU334 CC9 CC50 CC58 CC70 CC82 CC94 CC106 CC118 CC126 CC138 CC150 CC162 CC174 CC186 CC194 CC206 CC218 CC226 CC234 CC242 CC254 CC266 CC278 CC290 CC302 CC310 CC322 CC334 CK9 CK50 CK58 CK70 CK82 CK94 CK106 CK118 CK126 CK138 CK150 CK162 CK174 CK186 CK194 CK206 CK218 CK226 CK234 CK242 CK254 CK266 CK278 CK290 CK302 CK310 CK322 CK334 CS9 CS50 CS58 CS70 CS82 CS94 CS106 CS118 CS126 CS138 CS150 CS162 CS174 CS186 CS194 CS206 CS218 CS226 CS234 CS242 CS254 CS266 CS278 CS290 CS302 CS310 CS322 CS334 DA9 DA50 DA58 DA70 DA82 DA94 DA106 DA118 DA126 DA138 DA150 DA162 DA174 DA186 DA194 DA206 DA218 DA226 DA234 DA242 DA254 DA266 DA278 DA290 DA302 DA310 DA322 DA334 Y348 AG348 AO348 AW348 BE348 BM348 BU348 CC348 CK348 CS348 DA348 Y356 AG356 AO356 AW356 BE356 BM356 BU356 CC356 CK356 CS356 DA356 Y364 AG364 AO364 AW364 BE364 BM364 BU364 CC364 CK364 CS364 DA364 Y376 AG376 AO376 AW376 BE376 BM376 BU376 CC376 CK376 CS376 DA376 Y388 AG388 AO388 AW388 BE388 BM388 BU388 CC388 CK388 CS388 DA388 Y400 AG400 AO400 AW400 BE400 BM400 BU400 CC400 CK400 CS400 DA400 Y412 AG412 AO412 AW412 BE412 BM412 BU412 CC412 CK412 CS412 DA412 Y424 AG424 AO424 AW424 BE424 BM424 BU424 CC424 CK424 CS424 DA424 Y432 AG432 AO432 AW432 BE432 BM432 BU432 CC432 CK432 CS432 DA432 Y444 AG444 AO444 AW444 BE444 BM444 BU444 CC444 CK444 CS444 DA444 Y456 AG456 AO456 AW456 BE456 BM456 BU456 CC456 CK456 CS456 DA456 Y468 AG468 AO468 AW468 BE468 BM468 BU468 CC468 CK468 CS468 DA468 Y480 AG480 AO480 AW480 BE480 BM480 BU480 CC480 CK480 CS480 DA480 Y492 AG492 AO492 AW492 BE492 BM492 BU492 CC492 CK492 CS492 DA492 Y500 AG500 AO500 AW500 BE500 BM500 BU500 CC500 CK500 CS500 DA500 Y512 AG512 AO512 AW512 BE512 BM512 BU512 CC512 CK512 CS512 DA512 Y524 AG524 AO524 AW524 BE524 BM524 BU524 CC524 CK524 CS524 DA524 Y532 AG532 AO532 AW532 BE532 BM532 BU532 CC532 CK532 CS532 DA532 Y540 AG540 AO540 AW540 BE540 BM540 BU540 CC540 CK540 CS540 DA540 Y548 AG548 AO548 AW548 BE548 BM548 BU548 CC548 CK548 CS548 DA548 Y560 AG560 AO560 AW560 BE560 BM560 BU560 CC560 CK560 CS560 DA560 Y568 AG568 AO568 AW568 BE568 BM568 BU568 CC568 CK568 CS568 DA568 Y576 AG576 AO576 AW576 BE576 BM576 BU576 CC576 CK576 CS576 DA576 Y588 AG588 AO588 AW588 BE588 BM588 BU588 CC588 CK588 CS588 DA588 Y600 AG600 AO600 AW600 BE600 BM600 BU600 CC600 CK600 CS600 DA600 Y612 AG612 AO612 AW612 BE612 BM612 BU612 CC612 CK612 CS612 DA612 Y624 AG624 AO624 AW624 BE624 BM624 BU624 CC624 CK624 CS624 DA624 Y632 AG632 AO632 AW632 BE632 BM632 BU632 CC632 CK632 CS632 DA632 Y640 AG640 AO640 AW640 BE640 BM640 BU640 CC640 CK640 CS640 DA640 Y652 AG652 AO652 AW652 BE652 BM652 BU652 CC652 CK652 CS652 DA652 Y664 AG664 AO664 AW664 BE664 BM664 BU664 CC664 CK664 CS664 DA664 Y678 AG678 AO678 AW678 BE678 BM678 BU678 CC678 CK678 CS678 DA678 Y686 AG686 AO686 AW686 BE686 BM686 BU686 CC686 CK686 CS686 DA686 Y698 AG698 AO698 AW698 BE698 BM698 BU698 CC698 CK698 CS698 DA698 Y710 AG710 AO710 AW710 BE710 BM710 BU710 CC710 CK710 CS710 DA710 Y722 AG722 AO722 AW722 BE722 BM722 BU722 CC722 CK722 CS722 DA722 Y734 AG734 AO734 AW734 BE734 BM734 BU734 CC734 CK734 CS734 DA734 Y746 AG746 AO746 AW746 BE746 BM746 BU746 CC746 CK746 CS746 DA746 Y754 AG754 AO754 AW754 BE754 BM754 BU754 CC754 CK754 CS754 DA754 Y766 AG766 AO766 AW766 BE766 BM766 BU766 CC766 CK766 CS766 DA766 Y778 AG778 AO778 AW778 BE778 BM778 BU778 CC778 CK778 CS778 DA778 Y790 AG790 AO790 AW790 BE790 BM790 BU790 CC790 CK790 CS790 DA790 Y802 AG802 AO802 AW802 BE802 BM802 BU802 CC802 CK802 CS802 DA802 Y814 AG814 AO814 AW814 BE814 BM814 BU814 CC814 CK814 CS814 DA814 Y822 AG822 AO822 AW822 BE822 BM822 BU822 CC822 CK822 CS822 DA822 Y834 AG834 AO834 AW834 BE834 BM834 BU834 CC834 CK834 CS834 DA834 Y846 AG846 AO846 AW846 BE846 BM846 BU846 CC846 CK846 CS846 DA846 Y854 AG854 AO854 AW854 BE854 BM854 BU854 CC854 CK854 CS854 DA854 Y862 AG862 AO862 AW862 BE862 BM862 BU862 CC862 CK862 CS862 DA862 Y870 AG870 AO870 AW870 BE870 BM870 BU870 CC870 CK870 CS870 DA870 Y882 AG882 AO882 AW882 BE882 BM882 BU882 CC882 CK882 CS882 DA882 Y894 AG894 AO894 AW894 BE894 BM894 BU894 CC894 CK894 CS894 DA894 Y906 AG906 AO906 AW906 BE906 BM906 BU906 CC906 CK906 CS906 DA906 Y914 AG914 AO914 AW914 BE914 BM914 BU914 CC914 CK914 CS914 DA914 Y926 AG926 AO926 AW926 BE926 BM926 BU926 CC926 CK926 CS926 DA926 Y938 AG938 AO938 AW938 BE938 BM938 BU938 CC938 CK938 CS938 DA938 Y946 AG946 AO946 AW946 BE946 BM946 BU946 CC946 CK946 CS946 DA946 Y958 AG958 AO958 AW958 BE958 BM958 BU958 CC958 CK958 CS958 DA958 Y970 AG970 AO970 AW970 BE970 BM970 BU970 CC970 CK970 CS970 DA970 Y984 AG984 AO984 AW984 BE984 BM984 BU984 CC984 CK984 CS984 DA984 Y996 AG996 AO996 AW996 BE996 BM996 BU996 CC996 CK996 CS996 DA996 Y1010 AG1010 AO1010 AW1010 BE1010 BM1010 BU1010 CC1010 CK1010 CS1010 DA101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25C42-71FD-8C8E-DF0E-D9E9864D854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2" width="19.140625" hidden="1" customWidth="1"/>
    <col min="13" max="14" style="3333" width="12.28125" hidden="1" customWidth="1"/>
    <col min="15" max="15" style="3333" width="23.421875" hidden="1" customWidth="1"/>
    <col min="16" max="16" style="3354" width="3.7109375" customWidth="1"/>
    <col min="17" max="18" style="3410" width="3.7109375" customWidth="1"/>
    <col min="19" max="19" style="3411" width="12.7109375" customWidth="1"/>
    <col min="20" max="20" style="2984" width="32.00390625" customWidth="1"/>
    <col min="21" max="21" style="2984" width="0.7109375" hidden="1" customWidth="1"/>
    <col min="22" max="22" style="2984" width="1.7109375" hidden="1" customWidth="1"/>
    <col min="23" max="23" style="2984" width="24.7109375" hidden="1" customWidth="1"/>
    <col min="24" max="25" style="2984" width="0.14062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0" style="2984" width="0.140625" customWidth="1"/>
    <col min="31" max="31" style="2984" width="24.7109375" customWidth="1"/>
    <col min="32" max="33" style="2984" width="0.140625" customWidth="1"/>
    <col min="34" max="34" style="2984" width="11.7109375" customWidth="1"/>
    <col min="35" max="35" style="2984" width="3.7109375" customWidth="1"/>
    <col min="36" max="36" style="2984" width="11.7109375" customWidth="1"/>
    <col min="37" max="37" style="2984" width="8.57421875" hidden="1" customWidth="1"/>
    <col min="38" max="38" style="2984" width="4.7109375" customWidth="1"/>
    <col min="39" max="39" style="2984"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718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719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720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721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722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723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724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725</v>
      </c>
      <c r="M6" s="543"/>
      <c r="P6" s="2111">
        <v>1</v>
      </c>
      <c r="Q6" s="1361"/>
      <c r="R6" s="352"/>
      <c r="S6" s="1366">
        <f>$I6</f>
      </c>
      <c r="T6" s="273" t="s">
        <v>726</v>
      </c>
      <c r="U6" s="288"/>
      <c r="V6" s="2095"/>
      <c r="W6" s="2096"/>
      <c r="X6" s="2096"/>
      <c r="Y6" s="2096"/>
      <c r="Z6" s="2096"/>
      <c r="AA6" s="2096"/>
      <c r="AB6" s="2096"/>
      <c r="AC6" s="2097"/>
      <c r="AD6" s="2095"/>
      <c r="AE6" s="2096"/>
      <c r="AF6" s="2096"/>
      <c r="AG6" s="2096"/>
      <c r="AH6" s="2096"/>
      <c r="AI6" s="2096"/>
      <c r="AJ6" s="2096"/>
      <c r="AK6" s="2096"/>
      <c r="AL6" s="2097"/>
      <c r="AM6" s="1286" t="s">
        <v>727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728</v>
      </c>
      <c r="M7" s="543"/>
      <c r="N7" s="1396"/>
      <c r="P7" s="2111"/>
      <c r="Q7" s="2111">
        <v>1</v>
      </c>
      <c r="R7" s="353"/>
      <c r="S7" s="1366">
        <f>$J7</f>
      </c>
      <c r="T7" s="274" t="s">
        <v>729</v>
      </c>
      <c r="U7" s="288"/>
      <c r="V7" s="2095"/>
      <c r="W7" s="2096"/>
      <c r="X7" s="2096"/>
      <c r="Y7" s="2096"/>
      <c r="Z7" s="2096"/>
      <c r="AA7" s="2096"/>
      <c r="AB7" s="2096"/>
      <c r="AC7" s="2097"/>
      <c r="AD7" s="2095"/>
      <c r="AE7" s="2096"/>
      <c r="AF7" s="2096"/>
      <c r="AG7" s="2096"/>
      <c r="AH7" s="2096"/>
      <c r="AI7" s="2096"/>
      <c r="AJ7" s="2096"/>
      <c r="AK7" s="2096"/>
      <c r="AL7" s="2097"/>
      <c r="AM7" s="1286" t="s">
        <v>730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731</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732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733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734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735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250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329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736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33.75" hidden="1">
      <c r="L22" s="1359"/>
      <c r="M22" s="1392"/>
      <c r="N22" s="1392"/>
      <c r="O22" s="1394" t="s">
        <v>737</v>
      </c>
      <c r="P22" s="1392"/>
      <c r="Q22" s="1401"/>
      <c r="R22" s="1401"/>
      <c r="S22" s="735"/>
      <c r="T22" s="1168" t="s">
        <v>738</v>
      </c>
      <c r="AA22" s="172" t="s">
        <v>739</v>
      </c>
      <c r="AC22" s="172" t="s">
        <v>740</v>
      </c>
      <c r="AD22" s="1168" t="s">
        <v>738</v>
      </c>
      <c r="AI22" s="172" t="s">
        <v>741</v>
      </c>
      <c r="AK22" s="172" t="s">
        <v>740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742</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743</v>
      </c>
      <c r="T31" s="2098"/>
      <c r="U31" s="1402"/>
      <c r="V31" s="2100" t="str">
        <f>IF(TITLE_NUMBER_PR_CHANGE="",IF(TITLE_NUMBER_PR="","",TITLE_NUMBER_PR),TITLE_NUMBER_PR_CHANGE)</f>
        <v>51/7</v>
      </c>
      <c r="W31" s="2100"/>
      <c r="X31" s="2100"/>
      <c r="Y31" s="2100"/>
      <c r="Z31" s="2100"/>
      <c r="AA31" s="2100"/>
      <c r="AB31" s="2100"/>
      <c r="AC31" s="322"/>
      <c r="AD31" s="2100" t="str">
        <f>IF(TITLE_NUMBER_PR_CHANGE="",IF(TITLE_NUMBER_PR="","",TITLE_NUMBER_PR),TITLE_NUMBER_PR_CHANGE)</f>
        <v>51/7</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https://npa.gov-murman.ru/bitrix/components/b1team/govmurman.element.file/download.php?ID=508463&amp;FID=750752</v>
      </c>
      <c r="W32" s="2100"/>
      <c r="X32" s="2100"/>
      <c r="Y32" s="2100"/>
      <c r="Z32" s="2100"/>
      <c r="AA32" s="2100"/>
      <c r="AB32" s="2100"/>
      <c r="AC32" s="322"/>
      <c r="AD32" s="2100" t="str">
        <f>IF(TITLE_IST_PUB_CHANGE="",IF(TITLE_IST_PUB="","",TITLE_IST_PUB),TITLE_IST_PUB_CHANGE)</f>
        <v>https://npa.gov-murman.ru/bitrix/components/b1team/govmurman.element.file/download.php?ID=508463&amp;FID=750752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744</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745</v>
      </c>
      <c r="T35" s="2098"/>
      <c r="U35" s="1402"/>
      <c r="V35" s="2100" t="str">
        <f>IF(TITLE_NUMBER_PR_CHANGE="",IF(TITLE_NUMBER_PR="","",TITLE_NUMBER_PR),TITLE_NUMBER_PR_CHANGE)</f>
        <v>51/7</v>
      </c>
      <c r="W35" s="2100"/>
      <c r="X35" s="2100"/>
      <c r="Y35" s="2100"/>
      <c r="Z35" s="2100"/>
      <c r="AA35" s="2100"/>
      <c r="AB35" s="2100"/>
      <c r="AC35" s="322"/>
      <c r="AD35" s="2100" t="str">
        <f>IF(TITLE_NUMBER_PR_CHANGE="",IF(TITLE_NUMBER_PR="","",TITLE_NUMBER_PR),TITLE_NUMBER_PR_CHANGE)</f>
        <v>51/7</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746</v>
      </c>
      <c r="AD36" s="322"/>
      <c r="AE36" s="322"/>
      <c r="AF36" s="322"/>
      <c r="AG36" s="322"/>
      <c r="AH36" s="322"/>
      <c r="AI36" s="322"/>
      <c r="AJ36" s="322"/>
      <c r="AK36" s="266" t="s">
        <v>746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620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621</v>
      </c>
    </row>
    <row customHeight="1" ht="14.25">
      <c r="Q39" s="377"/>
      <c r="R39" s="377"/>
      <c r="S39" s="2125" t="s">
        <v>87</v>
      </c>
      <c r="T39" s="2062" t="s">
        <v>747</v>
      </c>
      <c r="U39" s="289"/>
      <c r="V39" s="2126" t="s">
        <v>748</v>
      </c>
      <c r="W39" s="2127"/>
      <c r="X39" s="2146"/>
      <c r="Y39" s="2146"/>
      <c r="Z39" s="2127"/>
      <c r="AA39" s="2127"/>
      <c r="AB39" s="2128"/>
      <c r="AC39" s="2129" t="s">
        <v>749</v>
      </c>
      <c r="AD39" s="2126" t="s">
        <v>748</v>
      </c>
      <c r="AE39" s="2127"/>
      <c r="AF39" s="2146"/>
      <c r="AG39" s="2146"/>
      <c r="AH39" s="2127"/>
      <c r="AI39" s="2127"/>
      <c r="AJ39" s="2128"/>
      <c r="AK39" s="2129" t="s">
        <v>750</v>
      </c>
      <c r="AL39" s="2132" t="s">
        <v>751</v>
      </c>
      <c r="AM39" s="1971"/>
    </row>
    <row customHeight="1" ht="23.25">
      <c r="Q40" s="377"/>
      <c r="R40" s="377"/>
      <c r="S40" s="2125"/>
      <c r="T40" s="2062"/>
      <c r="U40" s="1038"/>
      <c r="V40" s="2142" t="s">
        <v>752</v>
      </c>
      <c r="W40" s="2144" t="s">
        <v>753</v>
      </c>
      <c r="X40" s="1406" t="s">
        <v>754</v>
      </c>
      <c r="Y40" s="1406"/>
      <c r="Z40" s="2119" t="s">
        <v>755</v>
      </c>
      <c r="AA40" s="2119"/>
      <c r="AB40" s="2120"/>
      <c r="AC40" s="2130"/>
      <c r="AD40" s="2142" t="s">
        <v>752</v>
      </c>
      <c r="AE40" s="2144" t="s">
        <v>753</v>
      </c>
      <c r="AF40" s="1406" t="s">
        <v>754</v>
      </c>
      <c r="AG40" s="1406"/>
      <c r="AH40" s="2119" t="s">
        <v>755</v>
      </c>
      <c r="AI40" s="2119"/>
      <c r="AJ40" s="2120"/>
      <c r="AK40" s="2130"/>
      <c r="AL40" s="2133"/>
      <c r="AM40" s="1971"/>
    </row>
    <row s="29370" customFormat="1" customHeight="1" ht="23.25">
      <c r="A41" s="1400"/>
      <c r="B41" s="1400" t="s">
        <v>219</v>
      </c>
      <c r="C41" s="1400" t="s">
        <v>220</v>
      </c>
      <c r="D41" s="1400" t="s">
        <v>221</v>
      </c>
      <c r="E41" s="1394" t="s">
        <v>756</v>
      </c>
      <c r="F41" s="1394" t="s">
        <v>757</v>
      </c>
      <c r="G41" s="1394" t="s">
        <v>758</v>
      </c>
      <c r="H41" s="1394" t="s">
        <v>759</v>
      </c>
      <c r="I41" s="1394" t="s">
        <v>760</v>
      </c>
      <c r="J41" s="1394" t="s">
        <v>761</v>
      </c>
      <c r="K41" s="1394" t="s">
        <v>762</v>
      </c>
      <c r="L41" s="1394" t="s">
        <v>737</v>
      </c>
      <c r="M41" s="1392"/>
      <c r="N41" s="1392"/>
      <c r="O41" s="1392"/>
      <c r="P41" s="1358"/>
      <c r="Q41" s="377"/>
      <c r="R41" s="377"/>
      <c r="S41" s="2125"/>
      <c r="T41" s="2062"/>
      <c r="U41" s="290"/>
      <c r="V41" s="2143"/>
      <c r="W41" s="2145"/>
      <c r="X41" s="1403" t="s">
        <v>763</v>
      </c>
      <c r="Y41" s="1403" t="s">
        <v>764</v>
      </c>
      <c r="Z41" s="1364" t="s">
        <v>765</v>
      </c>
      <c r="AA41" s="2121" t="s">
        <v>766</v>
      </c>
      <c r="AB41" s="2122"/>
      <c r="AC41" s="2131"/>
      <c r="AD41" s="2143"/>
      <c r="AE41" s="2145"/>
      <c r="AF41" s="1403" t="s">
        <v>763</v>
      </c>
      <c r="AG41" s="1403" t="s">
        <v>764</v>
      </c>
      <c r="AH41" s="1364" t="s">
        <v>765</v>
      </c>
      <c r="AI41" s="2121" t="s">
        <v>766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196</v>
      </c>
      <c r="T42" s="1281" t="s">
        <v>102</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526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207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526</v>
      </c>
      <c r="B44" s="1393" t="s">
        <v>527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719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720</v>
      </c>
      <c r="AO44" s="506"/>
      <c r="AP44" s="506" t="str">
        <f>IF(T44="","",T44)</f>
        <v>Территория действия тарифа</v>
      </c>
      <c r="AQ44" s="506"/>
      <c r="AR44" s="506"/>
    </row>
    <row customHeight="1" ht="23.25">
      <c r="A45" s="1393" t="s">
        <v>526</v>
      </c>
      <c r="B45" s="1393" t="s">
        <v>527</v>
      </c>
      <c r="C45" s="1393" t="s">
        <v>528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721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722</v>
      </c>
      <c r="AO45" s="506"/>
      <c r="AP45" s="506" t="str">
        <f>IF(T45="","",T45)</f>
        <v>Наименование системы теплоснабжения </v>
      </c>
      <c r="AQ45" s="506"/>
      <c r="AR45" s="506"/>
    </row>
    <row customHeight="1" ht="21">
      <c r="A46" s="1393" t="s">
        <v>526</v>
      </c>
      <c r="B46" s="1393" t="s">
        <v>527</v>
      </c>
      <c r="C46" s="1393" t="s">
        <v>528</v>
      </c>
      <c r="D46" s="1393" t="s">
        <v>529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723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724</v>
      </c>
      <c r="AO46" s="506"/>
      <c r="AP46" s="506" t="str">
        <f>IF(T46="","",T46)</f>
        <v>Источник тепловой энергии  </v>
      </c>
      <c r="AQ46" s="506"/>
      <c r="AR46" s="506"/>
    </row>
    <row customHeight="1" ht="47.25">
      <c r="A47" s="1393" t="s">
        <v>526</v>
      </c>
      <c r="B47" s="1393" t="s">
        <v>527</v>
      </c>
      <c r="C47" s="1393" t="s">
        <v>528</v>
      </c>
      <c r="D47" s="1393" t="s">
        <v>529</v>
      </c>
      <c r="E47" s="2108"/>
      <c r="F47" s="2108"/>
      <c r="G47" s="2108"/>
      <c r="H47" s="2108"/>
      <c r="I47" s="2109" t="str">
        <f>S46&amp;".1"</f>
        <v>....1</v>
      </c>
      <c r="J47" s="1393"/>
      <c r="K47" s="1393"/>
      <c r="L47" s="1394" t="s">
        <v>725</v>
      </c>
      <c r="P47" s="2111">
        <v>1</v>
      </c>
      <c r="Q47" s="1361"/>
      <c r="R47" s="352"/>
      <c r="S47" s="1366" t="str">
        <f>$I47</f>
        <v>....1</v>
      </c>
      <c r="T47" s="273" t="s">
        <v>726</v>
      </c>
      <c r="U47" s="288"/>
      <c r="V47" s="2095"/>
      <c r="W47" s="2096"/>
      <c r="X47" s="2096"/>
      <c r="Y47" s="2096"/>
      <c r="Z47" s="2096"/>
      <c r="AA47" s="2096"/>
      <c r="AB47" s="2096"/>
      <c r="AC47" s="2097"/>
      <c r="AD47" s="2095"/>
      <c r="AE47" s="2096"/>
      <c r="AF47" s="2096"/>
      <c r="AG47" s="2096"/>
      <c r="AH47" s="2096"/>
      <c r="AI47" s="2096"/>
      <c r="AJ47" s="2096"/>
      <c r="AK47" s="2096"/>
      <c r="AL47" s="2097"/>
      <c r="AM47" s="1286" t="s">
        <v>727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526</v>
      </c>
      <c r="B48" s="1393" t="s">
        <v>527</v>
      </c>
      <c r="C48" s="1393" t="s">
        <v>528</v>
      </c>
      <c r="D48" s="1393" t="s">
        <v>529</v>
      </c>
      <c r="E48" s="2108"/>
      <c r="F48" s="2108"/>
      <c r="G48" s="2108"/>
      <c r="H48" s="2108"/>
      <c r="I48" s="2110"/>
      <c r="J48" s="2109" t="str">
        <f>I47&amp;".1"</f>
        <v>....1.1</v>
      </c>
      <c r="K48" s="1393"/>
      <c r="L48" s="1394" t="s">
        <v>728</v>
      </c>
      <c r="P48" s="2111"/>
      <c r="Q48" s="2111">
        <v>1</v>
      </c>
      <c r="R48" s="353"/>
      <c r="S48" s="1366" t="str">
        <f>$J48</f>
        <v>....1.1</v>
      </c>
      <c r="T48" s="274" t="s">
        <v>729</v>
      </c>
      <c r="U48" s="288"/>
      <c r="V48" s="2095"/>
      <c r="W48" s="2096"/>
      <c r="X48" s="2096"/>
      <c r="Y48" s="2096"/>
      <c r="Z48" s="2096"/>
      <c r="AA48" s="2096"/>
      <c r="AB48" s="2096"/>
      <c r="AC48" s="2097"/>
      <c r="AD48" s="2095"/>
      <c r="AE48" s="2096"/>
      <c r="AF48" s="2096"/>
      <c r="AG48" s="2096"/>
      <c r="AH48" s="2096"/>
      <c r="AI48" s="2096"/>
      <c r="AJ48" s="2096"/>
      <c r="AK48" s="2096"/>
      <c r="AL48" s="2097"/>
      <c r="AM48" s="1286" t="s">
        <v>730</v>
      </c>
      <c r="AO48" s="506"/>
      <c r="AP48" s="506" t="str">
        <f>IF(T48="","",T48)</f>
        <v>Группа потребителей</v>
      </c>
      <c r="AQ48" s="506"/>
      <c r="AR48" s="506"/>
    </row>
    <row customHeight="1" ht="21">
      <c r="A49" s="1393" t="s">
        <v>526</v>
      </c>
      <c r="B49" s="1393" t="s">
        <v>527</v>
      </c>
      <c r="C49" s="1393" t="s">
        <v>528</v>
      </c>
      <c r="D49" s="1393" t="s">
        <v>529</v>
      </c>
      <c r="E49" s="2108"/>
      <c r="F49" s="2108"/>
      <c r="G49" s="2108"/>
      <c r="H49" s="2108"/>
      <c r="I49" s="2110"/>
      <c r="J49" s="2110"/>
      <c r="K49" s="2109" t="str">
        <f>J48&amp;".1"</f>
        <v>....1.1.1</v>
      </c>
      <c r="L49" s="1394" t="s">
        <v>731</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732</v>
      </c>
      <c r="AN49" s="517">
        <f>STRCHECKDATE(V50:AL50)</f>
      </c>
      <c r="AO49" s="506"/>
      <c r="AP49" s="506" t="str">
        <f>IF(T49="","",T49)</f>
        <v/>
      </c>
      <c r="AQ49" s="506"/>
      <c r="AR49" s="506"/>
    </row>
    <row customHeight="1" ht="0.75">
      <c r="A50" s="1393" t="s">
        <v>526</v>
      </c>
      <c r="B50" s="1393" t="s">
        <v>527</v>
      </c>
      <c r="C50" s="1393" t="s">
        <v>528</v>
      </c>
      <c r="D50" s="1393" t="s">
        <v>529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526</v>
      </c>
      <c r="B51" s="1393" t="s">
        <v>527</v>
      </c>
      <c r="C51" s="1393" t="s">
        <v>528</v>
      </c>
      <c r="D51" s="1393" t="s">
        <v>529</v>
      </c>
      <c r="E51" s="2108"/>
      <c r="F51" s="2108"/>
      <c r="G51" s="2108"/>
      <c r="H51" s="2108"/>
      <c r="I51" s="2110"/>
      <c r="J51" s="2109"/>
      <c r="K51" s="1393"/>
      <c r="L51" s="1394"/>
      <c r="P51" s="2111"/>
      <c r="Q51" s="2111"/>
      <c r="R51" s="352"/>
      <c r="S51" s="1308"/>
      <c r="T51" s="276" t="s">
        <v>733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526</v>
      </c>
      <c r="B52" s="1393" t="s">
        <v>527</v>
      </c>
      <c r="C52" s="1393" t="s">
        <v>528</v>
      </c>
      <c r="D52" s="1393" t="s">
        <v>529</v>
      </c>
      <c r="E52" s="2108"/>
      <c r="F52" s="2108"/>
      <c r="G52" s="2108"/>
      <c r="H52" s="2108"/>
      <c r="I52" s="2109"/>
      <c r="J52" s="1393"/>
      <c r="K52" s="1393"/>
      <c r="L52" s="1394"/>
      <c r="P52" s="2111"/>
      <c r="Q52" s="1361"/>
      <c r="R52" s="352"/>
      <c r="S52" s="1308"/>
      <c r="T52" s="275" t="s">
        <v>734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526</v>
      </c>
      <c r="B53" s="1393" t="s">
        <v>527</v>
      </c>
      <c r="C53" s="1393" t="s">
        <v>528</v>
      </c>
      <c r="D53" s="1393" t="s">
        <v>529</v>
      </c>
      <c r="E53" s="2108"/>
      <c r="F53" s="2108"/>
      <c r="G53" s="2108"/>
      <c r="H53" s="2107"/>
      <c r="I53" s="1393"/>
      <c r="J53" s="1393"/>
      <c r="K53" s="1393"/>
      <c r="L53" s="1394"/>
      <c r="M53" s="1395"/>
      <c r="N53" s="1395"/>
      <c r="O53" s="543"/>
      <c r="P53" s="356"/>
      <c r="Q53" s="376"/>
      <c r="R53" s="351"/>
      <c r="S53" s="1308"/>
      <c r="T53" s="364" t="s">
        <v>735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3" customFormat="1" customHeight="1" ht="0.75">
      <c r="A54" s="1373" t="s">
        <v>526</v>
      </c>
      <c r="B54" s="1373" t="s">
        <v>527</v>
      </c>
      <c r="C54" s="1373" t="s">
        <v>528</v>
      </c>
      <c r="D54" s="1344"/>
      <c r="E54" s="2108"/>
      <c r="F54" s="2108"/>
      <c r="G54" s="2107"/>
      <c r="H54" s="1344"/>
      <c r="I54" s="1344"/>
      <c r="J54" s="1344"/>
      <c r="K54" s="1344"/>
      <c r="L54" s="1369"/>
      <c r="M54" s="1345"/>
      <c r="N54" s="1345"/>
      <c r="P54" s="1346"/>
      <c r="Q54" s="1347"/>
      <c r="R54" s="1346"/>
      <c r="S54" s="1352"/>
      <c r="T54" s="1355" t="s">
        <v>250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526</v>
      </c>
      <c r="B55" s="1373" t="s">
        <v>527</v>
      </c>
      <c r="C55" s="1344"/>
      <c r="D55" s="1344"/>
      <c r="E55" s="2108"/>
      <c r="F55" s="2107"/>
      <c r="G55" s="1344"/>
      <c r="H55" s="1344"/>
      <c r="I55" s="1344"/>
      <c r="J55" s="1344"/>
      <c r="K55" s="1344"/>
      <c r="L55" s="1369"/>
      <c r="M55" s="1351"/>
      <c r="N55" s="1351"/>
      <c r="P55" s="1346"/>
      <c r="Q55" s="1347"/>
      <c r="R55" s="1346"/>
      <c r="S55" s="1352"/>
      <c r="T55" s="1355" t="s">
        <v>251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526</v>
      </c>
      <c r="B56" s="1373"/>
      <c r="C56" s="1373"/>
      <c r="D56" s="1373"/>
      <c r="E56" s="2107"/>
      <c r="F56" s="1373"/>
      <c r="G56" s="1373"/>
      <c r="H56" s="1373"/>
      <c r="I56" s="1373"/>
      <c r="J56" s="1373"/>
      <c r="K56" s="1373"/>
      <c r="L56" s="1376"/>
      <c r="M56" s="1351"/>
      <c r="N56" s="1351"/>
      <c r="O56" s="524"/>
      <c r="P56" s="385"/>
      <c r="Q56" s="1374"/>
      <c r="R56" s="385"/>
      <c r="S56" s="1352"/>
      <c r="T56" s="1355" t="s">
        <v>329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499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54FC1-B333-B17B-99D6-A1B132D0F0F7}"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2" width="19.140625" hidden="1" customWidth="1"/>
    <col min="13" max="14" style="3333" width="12.28125" hidden="1" customWidth="1"/>
    <col min="15" max="15" style="3333" width="23.421875" hidden="1" customWidth="1"/>
    <col min="16" max="16" style="3354" width="3.7109375" hidden="1" customWidth="1"/>
    <col min="17" max="18" style="3410" width="3.7109375" customWidth="1"/>
    <col min="19" max="19" style="3411" width="12.7109375" customWidth="1"/>
    <col min="20" max="20" style="2984" width="32.00390625" customWidth="1"/>
    <col min="21" max="21" style="2984" width="0.140625" customWidth="1"/>
    <col min="22" max="22" style="2984" width="24.7109375" hidden="1" customWidth="1"/>
    <col min="23" max="23" style="2984" width="0.140625" hidden="1" customWidth="1"/>
    <col min="24" max="25" style="2984" width="24.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0" style="2984" width="24.7109375" customWidth="1"/>
    <col min="31" max="31" style="2984" width="0.140625" customWidth="1"/>
    <col min="32" max="33" style="2984" width="24.7109375" customWidth="1"/>
    <col min="34" max="34" style="2984" width="11.7109375" customWidth="1"/>
    <col min="35" max="35" style="2984" width="3.7109375" customWidth="1"/>
    <col min="36" max="36" style="2984" width="11.7109375" customWidth="1"/>
    <col min="37" max="37" style="2984" width="8.57421875" hidden="1" customWidth="1"/>
    <col min="38" max="38" style="2984" width="4.7109375" customWidth="1"/>
    <col min="39" max="39" style="2984"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718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719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720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721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722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723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724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725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728</v>
      </c>
      <c r="M7" s="543"/>
      <c r="N7" s="1396"/>
      <c r="P7" s="2111"/>
      <c r="Q7" s="2111">
        <v>1</v>
      </c>
      <c r="R7" s="353"/>
      <c r="S7" s="1366">
        <f>$J7</f>
      </c>
      <c r="T7" s="274" t="s">
        <v>729</v>
      </c>
      <c r="U7" s="288"/>
      <c r="V7" s="2095"/>
      <c r="W7" s="2096"/>
      <c r="X7" s="2096"/>
      <c r="Y7" s="2096"/>
      <c r="Z7" s="2096"/>
      <c r="AA7" s="2096"/>
      <c r="AB7" s="2096"/>
      <c r="AC7" s="2097"/>
      <c r="AD7" s="2095"/>
      <c r="AE7" s="2096"/>
      <c r="AF7" s="2096"/>
      <c r="AG7" s="2096"/>
      <c r="AH7" s="2096"/>
      <c r="AI7" s="2096"/>
      <c r="AJ7" s="2096"/>
      <c r="AK7" s="2096"/>
      <c r="AL7" s="2097"/>
      <c r="AM7" s="1286" t="s">
        <v>730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731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732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733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734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250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329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736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737</v>
      </c>
      <c r="P22" s="1392"/>
      <c r="Q22" s="1401"/>
      <c r="R22" s="1401"/>
      <c r="S22" s="735"/>
      <c r="T22" s="1168" t="s">
        <v>738</v>
      </c>
      <c r="AA22" s="172" t="s">
        <v>739</v>
      </c>
      <c r="AC22" s="172" t="s">
        <v>740</v>
      </c>
      <c r="AD22" s="1168" t="s">
        <v>738</v>
      </c>
      <c r="AI22" s="172" t="s">
        <v>741</v>
      </c>
      <c r="AK22" s="172" t="s">
        <v>740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742</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743</v>
      </c>
      <c r="T31" s="2098"/>
      <c r="U31" s="1402"/>
      <c r="V31" s="2100" t="str">
        <f>IF(TITLE_NUMBER_PR_CHANGE="",IF(TITLE_NUMBER_PR="","",TITLE_NUMBER_PR),TITLE_NUMBER_PR_CHANGE)</f>
        <v>51/7</v>
      </c>
      <c r="W31" s="2100"/>
      <c r="X31" s="2100"/>
      <c r="Y31" s="2100"/>
      <c r="Z31" s="2100"/>
      <c r="AA31" s="2100"/>
      <c r="AB31" s="2100"/>
      <c r="AC31" s="322"/>
      <c r="AD31" s="2100" t="str">
        <f>IF(TITLE_NUMBER_PR_CHANGE="",IF(TITLE_NUMBER_PR="","",TITLE_NUMBER_PR),TITLE_NUMBER_PR_CHANGE)</f>
        <v>51/7</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https://npa.gov-murman.ru/bitrix/components/b1team/govmurman.element.file/download.php?ID=508463&amp;FID=750752</v>
      </c>
      <c r="W32" s="2100"/>
      <c r="X32" s="2100"/>
      <c r="Y32" s="2100"/>
      <c r="Z32" s="2100"/>
      <c r="AA32" s="2100"/>
      <c r="AB32" s="2100"/>
      <c r="AC32" s="322"/>
      <c r="AD32" s="2100" t="str">
        <f>IF(TITLE_IST_PUB_CHANGE="",IF(TITLE_IST_PUB="","",TITLE_IST_PUB),TITLE_IST_PUB_CHANGE)</f>
        <v>https://npa.gov-murman.ru/bitrix/components/b1team/govmurman.element.file/download.php?ID=508463&amp;FID=750752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744</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745</v>
      </c>
      <c r="T35" s="2098"/>
      <c r="U35" s="1402"/>
      <c r="V35" s="2100" t="str">
        <f>IF(TITLE_NUMBER_PR_CHANGE="",IF(TITLE_NUMBER_PR="","",TITLE_NUMBER_PR),TITLE_NUMBER_PR_CHANGE)</f>
        <v>51/7</v>
      </c>
      <c r="W35" s="2100"/>
      <c r="X35" s="2100"/>
      <c r="Y35" s="2100"/>
      <c r="Z35" s="2100"/>
      <c r="AA35" s="2100"/>
      <c r="AB35" s="2100"/>
      <c r="AC35" s="322"/>
      <c r="AD35" s="2100" t="str">
        <f>IF(TITLE_NUMBER_PR_CHANGE="",IF(TITLE_NUMBER_PR="","",TITLE_NUMBER_PR),TITLE_NUMBER_PR_CHANGE)</f>
        <v>51/7</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746</v>
      </c>
      <c r="AD36" s="322"/>
      <c r="AE36" s="322"/>
      <c r="AF36" s="322"/>
      <c r="AG36" s="322"/>
      <c r="AH36" s="322"/>
      <c r="AI36" s="322"/>
      <c r="AJ36" s="322"/>
      <c r="AK36" s="266" t="s">
        <v>746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620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621</v>
      </c>
    </row>
    <row customHeight="1" ht="14.25">
      <c r="Q39" s="377"/>
      <c r="R39" s="377"/>
      <c r="S39" s="2125" t="s">
        <v>87</v>
      </c>
      <c r="T39" s="2062" t="s">
        <v>747</v>
      </c>
      <c r="U39" s="289"/>
      <c r="V39" s="2126" t="s">
        <v>748</v>
      </c>
      <c r="W39" s="2127"/>
      <c r="X39" s="2127"/>
      <c r="Y39" s="2127"/>
      <c r="Z39" s="2127"/>
      <c r="AA39" s="2127"/>
      <c r="AB39" s="2128"/>
      <c r="AC39" s="2129" t="s">
        <v>749</v>
      </c>
      <c r="AD39" s="2126" t="s">
        <v>748</v>
      </c>
      <c r="AE39" s="2127"/>
      <c r="AF39" s="2127"/>
      <c r="AG39" s="2127"/>
      <c r="AH39" s="2127"/>
      <c r="AI39" s="2127"/>
      <c r="AJ39" s="2128"/>
      <c r="AK39" s="2129" t="s">
        <v>750</v>
      </c>
      <c r="AL39" s="2132" t="s">
        <v>751</v>
      </c>
      <c r="AM39" s="1971"/>
    </row>
    <row customHeight="1" ht="33.75">
      <c r="Q40" s="377"/>
      <c r="R40" s="377"/>
      <c r="S40" s="2125"/>
      <c r="T40" s="2062"/>
      <c r="U40" s="1038"/>
      <c r="V40" s="2135" t="s">
        <v>773</v>
      </c>
      <c r="W40" s="2116"/>
      <c r="X40" s="2118" t="s">
        <v>754</v>
      </c>
      <c r="Y40" s="2120"/>
      <c r="Z40" s="2118" t="s">
        <v>755</v>
      </c>
      <c r="AA40" s="2119"/>
      <c r="AB40" s="2120"/>
      <c r="AC40" s="2130"/>
      <c r="AD40" s="2135" t="s">
        <v>773</v>
      </c>
      <c r="AE40" s="2116"/>
      <c r="AF40" s="2118" t="s">
        <v>754</v>
      </c>
      <c r="AG40" s="2120"/>
      <c r="AH40" s="2118" t="s">
        <v>755</v>
      </c>
      <c r="AI40" s="2119"/>
      <c r="AJ40" s="2120"/>
      <c r="AK40" s="2130"/>
      <c r="AL40" s="2133"/>
      <c r="AM40" s="1971"/>
    </row>
    <row customHeight="1" ht="33.75">
      <c r="A41" s="1400"/>
      <c r="B41" s="1400" t="s">
        <v>219</v>
      </c>
      <c r="C41" s="1400" t="s">
        <v>220</v>
      </c>
      <c r="D41" s="1400" t="s">
        <v>221</v>
      </c>
      <c r="E41" s="1394" t="s">
        <v>756</v>
      </c>
      <c r="F41" s="1394" t="s">
        <v>757</v>
      </c>
      <c r="G41" s="1394" t="s">
        <v>758</v>
      </c>
      <c r="H41" s="1394" t="s">
        <v>759</v>
      </c>
      <c r="I41" s="1394" t="s">
        <v>760</v>
      </c>
      <c r="J41" s="1394" t="s">
        <v>761</v>
      </c>
      <c r="K41" s="1394" t="s">
        <v>762</v>
      </c>
      <c r="L41" s="1394" t="s">
        <v>737</v>
      </c>
      <c r="Q41" s="377"/>
      <c r="R41" s="377"/>
      <c r="S41" s="2125"/>
      <c r="T41" s="2062"/>
      <c r="U41" s="290"/>
      <c r="V41" s="2136"/>
      <c r="W41" s="2117"/>
      <c r="X41" s="1237" t="s">
        <v>763</v>
      </c>
      <c r="Y41" s="1237" t="s">
        <v>764</v>
      </c>
      <c r="Z41" s="1368" t="s">
        <v>765</v>
      </c>
      <c r="AA41" s="2121" t="s">
        <v>766</v>
      </c>
      <c r="AB41" s="2122"/>
      <c r="AC41" s="2131"/>
      <c r="AD41" s="2136"/>
      <c r="AE41" s="2117"/>
      <c r="AF41" s="1237" t="s">
        <v>763</v>
      </c>
      <c r="AG41" s="1237" t="s">
        <v>764</v>
      </c>
      <c r="AH41" s="1368" t="s">
        <v>765</v>
      </c>
      <c r="AI41" s="2121" t="s">
        <v>766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196</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502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207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502</v>
      </c>
      <c r="B44" s="1393" t="s">
        <v>503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719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720</v>
      </c>
      <c r="AO44" s="506"/>
      <c r="AP44" s="506" t="str">
        <f>IF(T44="","",T44)</f>
        <v>Территория действия тарифа</v>
      </c>
      <c r="AQ44" s="506"/>
      <c r="AR44" s="506"/>
    </row>
    <row customHeight="1" ht="23.25">
      <c r="A45" s="1393" t="s">
        <v>502</v>
      </c>
      <c r="B45" s="1393" t="s">
        <v>503</v>
      </c>
      <c r="C45" s="1393" t="s">
        <v>504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721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722</v>
      </c>
      <c r="AO45" s="506"/>
      <c r="AP45" s="506" t="str">
        <f>IF(T45="","",T45)</f>
        <v>Наименование системы теплоснабжения </v>
      </c>
      <c r="AQ45" s="506"/>
      <c r="AR45" s="506"/>
    </row>
    <row customHeight="1" ht="21">
      <c r="A46" s="1393" t="s">
        <v>502</v>
      </c>
      <c r="B46" s="1393" t="s">
        <v>503</v>
      </c>
      <c r="C46" s="1393" t="s">
        <v>504</v>
      </c>
      <c r="D46" s="1393" t="s">
        <v>505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723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724</v>
      </c>
      <c r="AO46" s="506"/>
      <c r="AP46" s="506" t="str">
        <f>IF(T46="","",T46)</f>
        <v>Источник тепловой энергии  </v>
      </c>
      <c r="AQ46" s="506"/>
      <c r="AR46" s="506"/>
    </row>
    <row s="2612" customFormat="1" customHeight="1" ht="0">
      <c r="A47" s="1373" t="s">
        <v>502</v>
      </c>
      <c r="B47" s="1373" t="s">
        <v>503</v>
      </c>
      <c r="C47" s="1373" t="s">
        <v>504</v>
      </c>
      <c r="D47" s="1373" t="s">
        <v>505</v>
      </c>
      <c r="E47" s="2108"/>
      <c r="F47" s="2108"/>
      <c r="G47" s="2108"/>
      <c r="H47" s="2108"/>
      <c r="I47" s="2109" t="str">
        <f>S46&amp;".1"</f>
        <v>....1</v>
      </c>
      <c r="J47" s="1373"/>
      <c r="K47" s="1373"/>
      <c r="L47" s="1376" t="s">
        <v>725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502</v>
      </c>
      <c r="B48" s="1393" t="s">
        <v>503</v>
      </c>
      <c r="C48" s="1393" t="s">
        <v>504</v>
      </c>
      <c r="D48" s="1393" t="s">
        <v>505</v>
      </c>
      <c r="E48" s="2108"/>
      <c r="F48" s="2108"/>
      <c r="G48" s="2108"/>
      <c r="H48" s="2108"/>
      <c r="I48" s="2110"/>
      <c r="J48" s="2109" t="str">
        <f>S46&amp;".1"</f>
        <v>....1</v>
      </c>
      <c r="K48" s="1393"/>
      <c r="L48" s="1394" t="s">
        <v>728</v>
      </c>
      <c r="P48" s="2111"/>
      <c r="Q48" s="2111">
        <v>1</v>
      </c>
      <c r="R48" s="353"/>
      <c r="S48" s="1366" t="str">
        <f>$J48</f>
        <v>....1</v>
      </c>
      <c r="T48" s="274" t="s">
        <v>729</v>
      </c>
      <c r="U48" s="288"/>
      <c r="V48" s="2095"/>
      <c r="W48" s="2096"/>
      <c r="X48" s="2096"/>
      <c r="Y48" s="2096"/>
      <c r="Z48" s="2096"/>
      <c r="AA48" s="2096"/>
      <c r="AB48" s="2096"/>
      <c r="AC48" s="2097"/>
      <c r="AD48" s="2095"/>
      <c r="AE48" s="2096"/>
      <c r="AF48" s="2096"/>
      <c r="AG48" s="2096"/>
      <c r="AH48" s="2096"/>
      <c r="AI48" s="2096"/>
      <c r="AJ48" s="2096"/>
      <c r="AK48" s="2096"/>
      <c r="AL48" s="2097"/>
      <c r="AM48" s="1286" t="s">
        <v>730</v>
      </c>
      <c r="AO48" s="506"/>
      <c r="AP48" s="506" t="str">
        <f>IF(T48="","",T48)</f>
        <v>Группа потребителей</v>
      </c>
      <c r="AQ48" s="506"/>
      <c r="AR48" s="506"/>
    </row>
    <row customHeight="1" ht="21">
      <c r="A49" s="1393" t="s">
        <v>502</v>
      </c>
      <c r="B49" s="1393" t="s">
        <v>503</v>
      </c>
      <c r="C49" s="1393" t="s">
        <v>504</v>
      </c>
      <c r="D49" s="1393" t="s">
        <v>505</v>
      </c>
      <c r="E49" s="2108"/>
      <c r="F49" s="2108"/>
      <c r="G49" s="2108"/>
      <c r="H49" s="2108"/>
      <c r="I49" s="2110"/>
      <c r="J49" s="2110"/>
      <c r="K49" s="2109" t="str">
        <f>J48&amp;".1"</f>
        <v>....1.1</v>
      </c>
      <c r="L49" s="1394" t="s">
        <v>731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774</v>
      </c>
      <c r="AN49" s="517">
        <f>STRCHECKDATE(V50:AL50)</f>
      </c>
      <c r="AO49" s="506"/>
      <c r="AP49" s="506" t="str">
        <f>IF(T49="","",T49)</f>
        <v/>
      </c>
      <c r="AQ49" s="506"/>
      <c r="AR49" s="506"/>
    </row>
    <row customHeight="1" ht="0.75">
      <c r="A50" s="1393" t="s">
        <v>502</v>
      </c>
      <c r="B50" s="1393" t="s">
        <v>503</v>
      </c>
      <c r="C50" s="1393" t="s">
        <v>504</v>
      </c>
      <c r="D50" s="1393" t="s">
        <v>505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502</v>
      </c>
      <c r="B51" s="1393" t="s">
        <v>503</v>
      </c>
      <c r="C51" s="1393" t="s">
        <v>504</v>
      </c>
      <c r="D51" s="1393" t="s">
        <v>505</v>
      </c>
      <c r="E51" s="2108"/>
      <c r="F51" s="2108"/>
      <c r="G51" s="2108"/>
      <c r="H51" s="2108"/>
      <c r="I51" s="2110"/>
      <c r="J51" s="2109"/>
      <c r="K51" s="1393"/>
      <c r="L51" s="1394"/>
      <c r="P51" s="2111"/>
      <c r="Q51" s="2111"/>
      <c r="R51" s="352"/>
      <c r="S51" s="1308"/>
      <c r="T51" s="275" t="s">
        <v>733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502</v>
      </c>
      <c r="B52" s="1393" t="s">
        <v>503</v>
      </c>
      <c r="C52" s="1393" t="s">
        <v>504</v>
      </c>
      <c r="D52" s="1393" t="s">
        <v>505</v>
      </c>
      <c r="E52" s="2108"/>
      <c r="F52" s="2108"/>
      <c r="G52" s="2108"/>
      <c r="H52" s="2108"/>
      <c r="I52" s="2109"/>
      <c r="J52" s="1393"/>
      <c r="K52" s="1393"/>
      <c r="L52" s="1394"/>
      <c r="P52" s="2111"/>
      <c r="Q52" s="1361"/>
      <c r="R52" s="352"/>
      <c r="S52" s="1308"/>
      <c r="T52" s="364" t="s">
        <v>734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502</v>
      </c>
      <c r="B53" s="1393" t="s">
        <v>503</v>
      </c>
      <c r="C53" s="1393" t="s">
        <v>504</v>
      </c>
      <c r="D53" s="1393" t="s">
        <v>505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3" customFormat="1" customHeight="1" ht="0.75">
      <c r="A54" s="1373" t="s">
        <v>502</v>
      </c>
      <c r="B54" s="1373" t="s">
        <v>503</v>
      </c>
      <c r="C54" s="1373" t="s">
        <v>504</v>
      </c>
      <c r="D54" s="1344"/>
      <c r="E54" s="2108"/>
      <c r="F54" s="2108"/>
      <c r="G54" s="2107"/>
      <c r="H54" s="1344"/>
      <c r="I54" s="1344"/>
      <c r="J54" s="1344"/>
      <c r="K54" s="1344"/>
      <c r="L54" s="1369"/>
      <c r="M54" s="1345"/>
      <c r="N54" s="1345"/>
      <c r="P54" s="1346"/>
      <c r="Q54" s="1347"/>
      <c r="R54" s="1346"/>
      <c r="S54" s="1352"/>
      <c r="T54" s="1355" t="s">
        <v>250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502</v>
      </c>
      <c r="B55" s="1373" t="s">
        <v>503</v>
      </c>
      <c r="C55" s="1344"/>
      <c r="D55" s="1344"/>
      <c r="E55" s="2108"/>
      <c r="F55" s="2107"/>
      <c r="G55" s="1344"/>
      <c r="H55" s="1344"/>
      <c r="I55" s="1344"/>
      <c r="J55" s="1344"/>
      <c r="K55" s="1344"/>
      <c r="L55" s="1369"/>
      <c r="M55" s="1351"/>
      <c r="N55" s="1351"/>
      <c r="P55" s="1346"/>
      <c r="Q55" s="1347"/>
      <c r="R55" s="1346"/>
      <c r="S55" s="1352"/>
      <c r="T55" s="1355" t="s">
        <v>251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502</v>
      </c>
      <c r="B56" s="1373"/>
      <c r="C56" s="1373"/>
      <c r="D56" s="1373"/>
      <c r="E56" s="2107"/>
      <c r="F56" s="1373"/>
      <c r="G56" s="1373"/>
      <c r="H56" s="1373"/>
      <c r="I56" s="1373"/>
      <c r="J56" s="1373"/>
      <c r="K56" s="1373"/>
      <c r="L56" s="1376"/>
      <c r="M56" s="1351"/>
      <c r="N56" s="1351"/>
      <c r="O56" s="524"/>
      <c r="P56" s="385"/>
      <c r="Q56" s="1374"/>
      <c r="R56" s="385"/>
      <c r="S56" s="1352"/>
      <c r="T56" s="1355" t="s">
        <v>329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499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905C8-2232-D62B-4C4F-251167A8251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2" width="19.140625" hidden="1" customWidth="1"/>
    <col min="13" max="14" style="3333" width="12.28125" hidden="1" customWidth="1"/>
    <col min="15" max="15" style="3333" width="23.421875" hidden="1" customWidth="1"/>
    <col min="16" max="16" style="3354" width="3.7109375" hidden="1" customWidth="1"/>
    <col min="17" max="18" style="3410" width="3.7109375" customWidth="1"/>
    <col min="19" max="19" style="3411" width="12.7109375" customWidth="1"/>
    <col min="20" max="20" style="2984" width="32.00390625" customWidth="1"/>
    <col min="21" max="21" style="2984" width="0.140625" customWidth="1"/>
    <col min="22" max="22" style="2984" width="24.7109375" hidden="1" customWidth="1"/>
    <col min="23" max="23" style="2984" width="0.140625" hidden="1" customWidth="1"/>
    <col min="24" max="25" style="2984" width="24.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0" style="2984" width="24.7109375" customWidth="1"/>
    <col min="31" max="31" style="2984" width="0.140625" customWidth="1"/>
    <col min="32" max="33" style="2984" width="24.7109375" customWidth="1"/>
    <col min="34" max="34" style="2984" width="11.7109375" customWidth="1"/>
    <col min="35" max="35" style="2984" width="3.7109375" customWidth="1"/>
    <col min="36" max="36" style="2984" width="11.7109375" customWidth="1"/>
    <col min="37" max="37" style="2984" width="8.57421875" hidden="1" customWidth="1"/>
    <col min="38" max="38" style="2984" width="4.7109375" customWidth="1"/>
    <col min="39" max="39" style="2984"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718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719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720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721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722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723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724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725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728</v>
      </c>
      <c r="M7" s="543"/>
      <c r="N7" s="1396"/>
      <c r="P7" s="2111"/>
      <c r="Q7" s="2111">
        <v>1</v>
      </c>
      <c r="R7" s="353"/>
      <c r="S7" s="1366">
        <f>$J7</f>
      </c>
      <c r="T7" s="274" t="s">
        <v>729</v>
      </c>
      <c r="U7" s="288"/>
      <c r="V7" s="2095"/>
      <c r="W7" s="2096"/>
      <c r="X7" s="2096"/>
      <c r="Y7" s="2096"/>
      <c r="Z7" s="2096"/>
      <c r="AA7" s="2096"/>
      <c r="AB7" s="2096"/>
      <c r="AC7" s="2097"/>
      <c r="AD7" s="2095"/>
      <c r="AE7" s="2096"/>
      <c r="AF7" s="2096"/>
      <c r="AG7" s="2096"/>
      <c r="AH7" s="2096"/>
      <c r="AI7" s="2096"/>
      <c r="AJ7" s="2096"/>
      <c r="AK7" s="2096"/>
      <c r="AL7" s="2097"/>
      <c r="AM7" s="1286" t="s">
        <v>730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731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732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733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734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250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329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736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737</v>
      </c>
      <c r="P22" s="1392"/>
      <c r="Q22" s="1401"/>
      <c r="R22" s="1401"/>
      <c r="S22" s="735"/>
      <c r="T22" s="1168" t="s">
        <v>738</v>
      </c>
      <c r="AA22" s="172" t="s">
        <v>739</v>
      </c>
      <c r="AC22" s="172" t="s">
        <v>740</v>
      </c>
      <c r="AD22" s="1168" t="s">
        <v>738</v>
      </c>
      <c r="AI22" s="172" t="s">
        <v>741</v>
      </c>
      <c r="AK22" s="172" t="s">
        <v>740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742</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743</v>
      </c>
      <c r="T31" s="2098"/>
      <c r="U31" s="1402"/>
      <c r="V31" s="2100" t="str">
        <f>IF(TITLE_NUMBER_PR_CHANGE="",IF(TITLE_NUMBER_PR="","",TITLE_NUMBER_PR),TITLE_NUMBER_PR_CHANGE)</f>
        <v>51/7</v>
      </c>
      <c r="W31" s="2100"/>
      <c r="X31" s="2100"/>
      <c r="Y31" s="2100"/>
      <c r="Z31" s="2100"/>
      <c r="AA31" s="2100"/>
      <c r="AB31" s="2100"/>
      <c r="AC31" s="322"/>
      <c r="AD31" s="2100" t="str">
        <f>IF(TITLE_NUMBER_PR_CHANGE="",IF(TITLE_NUMBER_PR="","",TITLE_NUMBER_PR),TITLE_NUMBER_PR_CHANGE)</f>
        <v>51/7</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https://npa.gov-murman.ru/bitrix/components/b1team/govmurman.element.file/download.php?ID=508463&amp;FID=750752</v>
      </c>
      <c r="W32" s="2100"/>
      <c r="X32" s="2100"/>
      <c r="Y32" s="2100"/>
      <c r="Z32" s="2100"/>
      <c r="AA32" s="2100"/>
      <c r="AB32" s="2100"/>
      <c r="AC32" s="322"/>
      <c r="AD32" s="2100" t="str">
        <f>IF(TITLE_IST_PUB_CHANGE="",IF(TITLE_IST_PUB="","",TITLE_IST_PUB),TITLE_IST_PUB_CHANGE)</f>
        <v>https://npa.gov-murman.ru/bitrix/components/b1team/govmurman.element.file/download.php?ID=508463&amp;FID=750752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744</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745</v>
      </c>
      <c r="T35" s="2098"/>
      <c r="U35" s="1402"/>
      <c r="V35" s="2100" t="str">
        <f>IF(TITLE_NUMBER_PR_CHANGE="",IF(TITLE_NUMBER_PR="","",TITLE_NUMBER_PR),TITLE_NUMBER_PR_CHANGE)</f>
        <v>51/7</v>
      </c>
      <c r="W35" s="2100"/>
      <c r="X35" s="2100"/>
      <c r="Y35" s="2100"/>
      <c r="Z35" s="2100"/>
      <c r="AA35" s="2100"/>
      <c r="AB35" s="2100"/>
      <c r="AC35" s="322"/>
      <c r="AD35" s="2100" t="str">
        <f>IF(TITLE_NUMBER_PR_CHANGE="",IF(TITLE_NUMBER_PR="","",TITLE_NUMBER_PR),TITLE_NUMBER_PR_CHANGE)</f>
        <v>51/7</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746</v>
      </c>
      <c r="AD36" s="322"/>
      <c r="AE36" s="322"/>
      <c r="AF36" s="322"/>
      <c r="AG36" s="322"/>
      <c r="AH36" s="322"/>
      <c r="AI36" s="322"/>
      <c r="AJ36" s="322"/>
      <c r="AK36" s="266" t="s">
        <v>746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620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621</v>
      </c>
    </row>
    <row customHeight="1" ht="14.25">
      <c r="Q39" s="377"/>
      <c r="R39" s="377"/>
      <c r="S39" s="2125" t="s">
        <v>87</v>
      </c>
      <c r="T39" s="2062" t="s">
        <v>747</v>
      </c>
      <c r="U39" s="289"/>
      <c r="V39" s="2126" t="s">
        <v>748</v>
      </c>
      <c r="W39" s="2127"/>
      <c r="X39" s="2127"/>
      <c r="Y39" s="2127"/>
      <c r="Z39" s="2127"/>
      <c r="AA39" s="2127"/>
      <c r="AB39" s="2128"/>
      <c r="AC39" s="2129" t="s">
        <v>749</v>
      </c>
      <c r="AD39" s="2126" t="s">
        <v>748</v>
      </c>
      <c r="AE39" s="2127"/>
      <c r="AF39" s="2127"/>
      <c r="AG39" s="2127"/>
      <c r="AH39" s="2127"/>
      <c r="AI39" s="2127"/>
      <c r="AJ39" s="2128"/>
      <c r="AK39" s="2129" t="s">
        <v>750</v>
      </c>
      <c r="AL39" s="2132" t="s">
        <v>751</v>
      </c>
      <c r="AM39" s="1971"/>
    </row>
    <row customHeight="1" ht="33.75">
      <c r="Q40" s="377"/>
      <c r="R40" s="377"/>
      <c r="S40" s="2125"/>
      <c r="T40" s="2062"/>
      <c r="U40" s="1038"/>
      <c r="V40" s="2135" t="s">
        <v>752</v>
      </c>
      <c r="W40" s="2116"/>
      <c r="X40" s="2118" t="s">
        <v>754</v>
      </c>
      <c r="Y40" s="2120"/>
      <c r="Z40" s="2118" t="s">
        <v>755</v>
      </c>
      <c r="AA40" s="2119"/>
      <c r="AB40" s="2120"/>
      <c r="AC40" s="2130"/>
      <c r="AD40" s="2135" t="s">
        <v>752</v>
      </c>
      <c r="AE40" s="2116"/>
      <c r="AF40" s="2118" t="s">
        <v>754</v>
      </c>
      <c r="AG40" s="2120"/>
      <c r="AH40" s="2118" t="s">
        <v>755</v>
      </c>
      <c r="AI40" s="2119"/>
      <c r="AJ40" s="2120"/>
      <c r="AK40" s="2130"/>
      <c r="AL40" s="2133"/>
      <c r="AM40" s="1971"/>
    </row>
    <row customHeight="1" ht="33.75">
      <c r="A41" s="1400"/>
      <c r="B41" s="1400" t="s">
        <v>219</v>
      </c>
      <c r="C41" s="1400" t="s">
        <v>220</v>
      </c>
      <c r="D41" s="1400" t="s">
        <v>221</v>
      </c>
      <c r="E41" s="1394" t="s">
        <v>756</v>
      </c>
      <c r="F41" s="1394" t="s">
        <v>757</v>
      </c>
      <c r="G41" s="1394" t="s">
        <v>758</v>
      </c>
      <c r="H41" s="1394" t="s">
        <v>759</v>
      </c>
      <c r="I41" s="1394" t="s">
        <v>760</v>
      </c>
      <c r="J41" s="1394" t="s">
        <v>761</v>
      </c>
      <c r="K41" s="1394" t="s">
        <v>762</v>
      </c>
      <c r="L41" s="1394" t="s">
        <v>737</v>
      </c>
      <c r="Q41" s="377"/>
      <c r="R41" s="377"/>
      <c r="S41" s="2125"/>
      <c r="T41" s="2062"/>
      <c r="U41" s="290"/>
      <c r="V41" s="2136"/>
      <c r="W41" s="2117"/>
      <c r="X41" s="1237" t="s">
        <v>763</v>
      </c>
      <c r="Y41" s="1237" t="s">
        <v>764</v>
      </c>
      <c r="Z41" s="1368" t="s">
        <v>765</v>
      </c>
      <c r="AA41" s="2121" t="s">
        <v>766</v>
      </c>
      <c r="AB41" s="2122"/>
      <c r="AC41" s="2131"/>
      <c r="AD41" s="2136"/>
      <c r="AE41" s="2117"/>
      <c r="AF41" s="1237" t="s">
        <v>763</v>
      </c>
      <c r="AG41" s="1237" t="s">
        <v>764</v>
      </c>
      <c r="AH41" s="1368" t="s">
        <v>765</v>
      </c>
      <c r="AI41" s="2121" t="s">
        <v>766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196</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514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207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514</v>
      </c>
      <c r="B44" s="1393" t="s">
        <v>515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719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720</v>
      </c>
      <c r="AO44" s="506"/>
      <c r="AP44" s="506" t="str">
        <f>IF(T44="","",T44)</f>
        <v>Территория действия тарифа</v>
      </c>
      <c r="AQ44" s="506"/>
      <c r="AR44" s="506"/>
    </row>
    <row customHeight="1" ht="23.25">
      <c r="A45" s="1393" t="s">
        <v>514</v>
      </c>
      <c r="B45" s="1393" t="s">
        <v>515</v>
      </c>
      <c r="C45" s="1393" t="s">
        <v>516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721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722</v>
      </c>
      <c r="AO45" s="506"/>
      <c r="AP45" s="506" t="str">
        <f>IF(T45="","",T45)</f>
        <v>Наименование системы теплоснабжения </v>
      </c>
      <c r="AQ45" s="506"/>
      <c r="AR45" s="506"/>
    </row>
    <row customHeight="1" ht="21">
      <c r="A46" s="1393" t="s">
        <v>514</v>
      </c>
      <c r="B46" s="1393" t="s">
        <v>515</v>
      </c>
      <c r="C46" s="1393" t="s">
        <v>516</v>
      </c>
      <c r="D46" s="1393" t="s">
        <v>517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723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724</v>
      </c>
      <c r="AO46" s="506"/>
      <c r="AP46" s="506" t="str">
        <f>IF(T46="","",T46)</f>
        <v>Источник тепловой энергии  </v>
      </c>
      <c r="AQ46" s="506"/>
      <c r="AR46" s="506"/>
    </row>
    <row s="2612" customFormat="1" customHeight="1" ht="0">
      <c r="A47" s="1373" t="s">
        <v>514</v>
      </c>
      <c r="B47" s="1373" t="s">
        <v>515</v>
      </c>
      <c r="C47" s="1373" t="s">
        <v>516</v>
      </c>
      <c r="D47" s="1373" t="s">
        <v>517</v>
      </c>
      <c r="E47" s="2108"/>
      <c r="F47" s="2108"/>
      <c r="G47" s="2108"/>
      <c r="H47" s="2108"/>
      <c r="I47" s="2109" t="str">
        <f>S46&amp;".1"</f>
        <v>....1</v>
      </c>
      <c r="J47" s="1373"/>
      <c r="K47" s="1373"/>
      <c r="L47" s="1376" t="s">
        <v>725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514</v>
      </c>
      <c r="B48" s="1393" t="s">
        <v>515</v>
      </c>
      <c r="C48" s="1393" t="s">
        <v>516</v>
      </c>
      <c r="D48" s="1393" t="s">
        <v>517</v>
      </c>
      <c r="E48" s="2108"/>
      <c r="F48" s="2108"/>
      <c r="G48" s="2108"/>
      <c r="H48" s="2108"/>
      <c r="I48" s="2110"/>
      <c r="J48" s="2109" t="str">
        <f>S46&amp;".1"</f>
        <v>....1</v>
      </c>
      <c r="K48" s="1393"/>
      <c r="L48" s="1394" t="s">
        <v>728</v>
      </c>
      <c r="P48" s="2111"/>
      <c r="Q48" s="2111">
        <v>1</v>
      </c>
      <c r="R48" s="353"/>
      <c r="S48" s="1366" t="str">
        <f>$J48</f>
        <v>....1</v>
      </c>
      <c r="T48" s="274" t="s">
        <v>729</v>
      </c>
      <c r="U48" s="288"/>
      <c r="V48" s="2095"/>
      <c r="W48" s="2096"/>
      <c r="X48" s="2096"/>
      <c r="Y48" s="2096"/>
      <c r="Z48" s="2096"/>
      <c r="AA48" s="2096"/>
      <c r="AB48" s="2096"/>
      <c r="AC48" s="2097"/>
      <c r="AD48" s="2095"/>
      <c r="AE48" s="2096"/>
      <c r="AF48" s="2096"/>
      <c r="AG48" s="2096"/>
      <c r="AH48" s="2096"/>
      <c r="AI48" s="2096"/>
      <c r="AJ48" s="2096"/>
      <c r="AK48" s="2096"/>
      <c r="AL48" s="2097"/>
      <c r="AM48" s="1286" t="s">
        <v>730</v>
      </c>
      <c r="AO48" s="506"/>
      <c r="AP48" s="506" t="str">
        <f>IF(T48="","",T48)</f>
        <v>Группа потребителей</v>
      </c>
      <c r="AQ48" s="506"/>
      <c r="AR48" s="506"/>
    </row>
    <row customHeight="1" ht="21">
      <c r="A49" s="1393" t="s">
        <v>514</v>
      </c>
      <c r="B49" s="1393" t="s">
        <v>515</v>
      </c>
      <c r="C49" s="1393" t="s">
        <v>516</v>
      </c>
      <c r="D49" s="1393" t="s">
        <v>517</v>
      </c>
      <c r="E49" s="2108"/>
      <c r="F49" s="2108"/>
      <c r="G49" s="2108"/>
      <c r="H49" s="2108"/>
      <c r="I49" s="2110"/>
      <c r="J49" s="2110"/>
      <c r="K49" s="2109" t="str">
        <f>J48&amp;".1"</f>
        <v>....1.1</v>
      </c>
      <c r="L49" s="1394" t="s">
        <v>731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774</v>
      </c>
      <c r="AN49" s="517">
        <f>STRCHECKDATE(V50:AL50)</f>
      </c>
      <c r="AO49" s="506"/>
      <c r="AP49" s="506" t="str">
        <f>IF(T49="","",T49)</f>
        <v/>
      </c>
      <c r="AQ49" s="506"/>
      <c r="AR49" s="506"/>
    </row>
    <row customHeight="1" ht="0.75">
      <c r="A50" s="1393" t="s">
        <v>514</v>
      </c>
      <c r="B50" s="1393" t="s">
        <v>515</v>
      </c>
      <c r="C50" s="1393" t="s">
        <v>516</v>
      </c>
      <c r="D50" s="1393" t="s">
        <v>517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514</v>
      </c>
      <c r="B51" s="1393" t="s">
        <v>515</v>
      </c>
      <c r="C51" s="1393" t="s">
        <v>516</v>
      </c>
      <c r="D51" s="1393" t="s">
        <v>517</v>
      </c>
      <c r="E51" s="2108"/>
      <c r="F51" s="2108"/>
      <c r="G51" s="2108"/>
      <c r="H51" s="2108"/>
      <c r="I51" s="2110"/>
      <c r="J51" s="2109"/>
      <c r="K51" s="1393"/>
      <c r="L51" s="1394"/>
      <c r="P51" s="2111"/>
      <c r="Q51" s="2111"/>
      <c r="R51" s="352"/>
      <c r="S51" s="1308"/>
      <c r="T51" s="275" t="s">
        <v>733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514</v>
      </c>
      <c r="B52" s="1393" t="s">
        <v>515</v>
      </c>
      <c r="C52" s="1393" t="s">
        <v>516</v>
      </c>
      <c r="D52" s="1393" t="s">
        <v>517</v>
      </c>
      <c r="E52" s="2108"/>
      <c r="F52" s="2108"/>
      <c r="G52" s="2108"/>
      <c r="H52" s="2108"/>
      <c r="I52" s="2109"/>
      <c r="J52" s="1393"/>
      <c r="K52" s="1393"/>
      <c r="L52" s="1394"/>
      <c r="P52" s="2111"/>
      <c r="Q52" s="1361"/>
      <c r="R52" s="352"/>
      <c r="S52" s="1308"/>
      <c r="T52" s="364" t="s">
        <v>734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514</v>
      </c>
      <c r="B53" s="1393" t="s">
        <v>515</v>
      </c>
      <c r="C53" s="1393" t="s">
        <v>516</v>
      </c>
      <c r="D53" s="1393" t="s">
        <v>517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3" customFormat="1" customHeight="1" ht="0.75">
      <c r="A54" s="1373" t="s">
        <v>514</v>
      </c>
      <c r="B54" s="1373" t="s">
        <v>515</v>
      </c>
      <c r="C54" s="1373" t="s">
        <v>516</v>
      </c>
      <c r="D54" s="1344"/>
      <c r="E54" s="2108"/>
      <c r="F54" s="2108"/>
      <c r="G54" s="2107"/>
      <c r="H54" s="1344"/>
      <c r="I54" s="1344"/>
      <c r="J54" s="1344"/>
      <c r="K54" s="1344"/>
      <c r="L54" s="1369"/>
      <c r="M54" s="1345"/>
      <c r="N54" s="1345"/>
      <c r="P54" s="1346"/>
      <c r="Q54" s="1347"/>
      <c r="R54" s="1346"/>
      <c r="S54" s="1352"/>
      <c r="T54" s="1355" t="s">
        <v>250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514</v>
      </c>
      <c r="B55" s="1373" t="s">
        <v>515</v>
      </c>
      <c r="C55" s="1344"/>
      <c r="D55" s="1344"/>
      <c r="E55" s="2108"/>
      <c r="F55" s="2107"/>
      <c r="G55" s="1344"/>
      <c r="H55" s="1344"/>
      <c r="I55" s="1344"/>
      <c r="J55" s="1344"/>
      <c r="K55" s="1344"/>
      <c r="L55" s="1369"/>
      <c r="M55" s="1351"/>
      <c r="N55" s="1351"/>
      <c r="P55" s="1346"/>
      <c r="Q55" s="1347"/>
      <c r="R55" s="1346"/>
      <c r="S55" s="1352"/>
      <c r="T55" s="1355" t="s">
        <v>251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514</v>
      </c>
      <c r="B56" s="1373"/>
      <c r="C56" s="1373"/>
      <c r="D56" s="1373"/>
      <c r="E56" s="2107"/>
      <c r="F56" s="1373"/>
      <c r="G56" s="1373"/>
      <c r="H56" s="1373"/>
      <c r="I56" s="1373"/>
      <c r="J56" s="1373"/>
      <c r="K56" s="1373"/>
      <c r="L56" s="1376"/>
      <c r="M56" s="1351"/>
      <c r="N56" s="1351"/>
      <c r="O56" s="524"/>
      <c r="P56" s="385"/>
      <c r="Q56" s="1374"/>
      <c r="R56" s="385"/>
      <c r="S56" s="1352"/>
      <c r="T56" s="1355" t="s">
        <v>329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499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45823-7122-DDA1-4233-9505544A960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2" width="19.140625" hidden="1" customWidth="1"/>
    <col min="13" max="14" style="3333" width="12.28125" hidden="1" customWidth="1"/>
    <col min="15" max="15" style="3333" width="23.421875" hidden="1" customWidth="1"/>
    <col min="16" max="16" style="3354" width="3.7109375" hidden="1" customWidth="1"/>
    <col min="17" max="18" style="3410" width="3.7109375" customWidth="1"/>
    <col min="19" max="19" style="3411" width="12.7109375" customWidth="1"/>
    <col min="20" max="20" style="2984" width="32.00390625" customWidth="1"/>
    <col min="21" max="21" style="2984" width="0.140625" customWidth="1"/>
    <col min="22" max="22" style="2984" width="24.7109375" hidden="1" customWidth="1"/>
    <col min="23" max="23" style="2984" width="0.140625" hidden="1" customWidth="1"/>
    <col min="24" max="25" style="2984" width="24.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0" style="2984" width="24.7109375" customWidth="1"/>
    <col min="31" max="31" style="2984" width="0.140625" customWidth="1"/>
    <col min="32" max="33" style="2984" width="24.7109375" customWidth="1"/>
    <col min="34" max="34" style="2984" width="11.7109375" customWidth="1"/>
    <col min="35" max="35" style="2984" width="3.7109375" customWidth="1"/>
    <col min="36" max="36" style="2984" width="11.7109375" customWidth="1"/>
    <col min="37" max="37" style="2984" width="8.57421875" hidden="1" customWidth="1"/>
    <col min="38" max="38" style="2984" width="4.7109375" customWidth="1"/>
    <col min="39" max="39" style="2984"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718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719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720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721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722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723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724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725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728</v>
      </c>
      <c r="M7" s="543"/>
      <c r="N7" s="1396"/>
      <c r="P7" s="2111"/>
      <c r="Q7" s="2111">
        <v>1</v>
      </c>
      <c r="R7" s="353"/>
      <c r="S7" s="1366">
        <f>$J7</f>
      </c>
      <c r="T7" s="274" t="s">
        <v>729</v>
      </c>
      <c r="U7" s="288"/>
      <c r="V7" s="2095"/>
      <c r="W7" s="2096"/>
      <c r="X7" s="2096"/>
      <c r="Y7" s="2096"/>
      <c r="Z7" s="2096"/>
      <c r="AA7" s="2096"/>
      <c r="AB7" s="2096"/>
      <c r="AC7" s="2097"/>
      <c r="AD7" s="2095"/>
      <c r="AE7" s="2096"/>
      <c r="AF7" s="2096"/>
      <c r="AG7" s="2096"/>
      <c r="AH7" s="2096"/>
      <c r="AI7" s="2096"/>
      <c r="AJ7" s="2096"/>
      <c r="AK7" s="2096"/>
      <c r="AL7" s="2097"/>
      <c r="AM7" s="1286" t="s">
        <v>730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731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732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733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734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250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329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736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737</v>
      </c>
      <c r="P22" s="1392"/>
      <c r="Q22" s="1401"/>
      <c r="R22" s="1401"/>
      <c r="S22" s="735"/>
      <c r="T22" s="1168" t="s">
        <v>738</v>
      </c>
      <c r="AA22" s="172" t="s">
        <v>739</v>
      </c>
      <c r="AC22" s="172" t="s">
        <v>740</v>
      </c>
      <c r="AD22" s="1168" t="s">
        <v>738</v>
      </c>
      <c r="AI22" s="172" t="s">
        <v>741</v>
      </c>
      <c r="AK22" s="172" t="s">
        <v>740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742</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743</v>
      </c>
      <c r="T31" s="2098"/>
      <c r="U31" s="1402"/>
      <c r="V31" s="2100" t="str">
        <f>IF(TITLE_NUMBER_PR_CHANGE="",IF(TITLE_NUMBER_PR="","",TITLE_NUMBER_PR),TITLE_NUMBER_PR_CHANGE)</f>
        <v>51/7</v>
      </c>
      <c r="W31" s="2100"/>
      <c r="X31" s="2100"/>
      <c r="Y31" s="2100"/>
      <c r="Z31" s="2100"/>
      <c r="AA31" s="2100"/>
      <c r="AB31" s="2100"/>
      <c r="AC31" s="322"/>
      <c r="AD31" s="2100" t="str">
        <f>IF(TITLE_NUMBER_PR_CHANGE="",IF(TITLE_NUMBER_PR="","",TITLE_NUMBER_PR),TITLE_NUMBER_PR_CHANGE)</f>
        <v>51/7</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https://npa.gov-murman.ru/bitrix/components/b1team/govmurman.element.file/download.php?ID=508463&amp;FID=750752</v>
      </c>
      <c r="W32" s="2100"/>
      <c r="X32" s="2100"/>
      <c r="Y32" s="2100"/>
      <c r="Z32" s="2100"/>
      <c r="AA32" s="2100"/>
      <c r="AB32" s="2100"/>
      <c r="AC32" s="322"/>
      <c r="AD32" s="2100" t="str">
        <f>IF(TITLE_IST_PUB_CHANGE="",IF(TITLE_IST_PUB="","",TITLE_IST_PUB),TITLE_IST_PUB_CHANGE)</f>
        <v>https://npa.gov-murman.ru/bitrix/components/b1team/govmurman.element.file/download.php?ID=508463&amp;FID=750752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744</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4" customFormat="1" customHeight="1" ht="25.5" hidden="1">
      <c r="A35" s="1398"/>
      <c r="B35" s="1398"/>
      <c r="C35" s="1398"/>
      <c r="D35" s="1398"/>
      <c r="E35" s="1398"/>
      <c r="F35" s="1398"/>
      <c r="G35" s="1398"/>
      <c r="H35" s="1398"/>
      <c r="I35" s="1398"/>
      <c r="J35" s="1398"/>
      <c r="K35" s="1398"/>
      <c r="L35" s="1399"/>
      <c r="M35" s="1398"/>
      <c r="N35" s="1398"/>
      <c r="O35" s="1398"/>
      <c r="S35" s="2098" t="s">
        <v>745</v>
      </c>
      <c r="T35" s="2098"/>
      <c r="U35" s="1402"/>
      <c r="V35" s="2100" t="str">
        <f>IF(TITLE_NUMBER_PR_CHANGE="",IF(TITLE_NUMBER_PR="","",TITLE_NUMBER_PR),TITLE_NUMBER_PR_CHANGE)</f>
        <v>51/7</v>
      </c>
      <c r="W35" s="2100"/>
      <c r="X35" s="2100"/>
      <c r="Y35" s="2100"/>
      <c r="Z35" s="2100"/>
      <c r="AA35" s="2100"/>
      <c r="AB35" s="2100"/>
      <c r="AC35" s="322"/>
      <c r="AD35" s="2100" t="str">
        <f>IF(TITLE_NUMBER_PR_CHANGE="",IF(TITLE_NUMBER_PR="","",TITLE_NUMBER_PR),TITLE_NUMBER_PR_CHANGE)</f>
        <v>51/7</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746</v>
      </c>
      <c r="AD36" s="322"/>
      <c r="AE36" s="322"/>
      <c r="AF36" s="322"/>
      <c r="AG36" s="322"/>
      <c r="AH36" s="322"/>
      <c r="AI36" s="322"/>
      <c r="AJ36" s="322"/>
      <c r="AK36" s="266" t="s">
        <v>746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620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621</v>
      </c>
    </row>
    <row customHeight="1" ht="14.25">
      <c r="Q39" s="377"/>
      <c r="R39" s="377"/>
      <c r="S39" s="2125" t="s">
        <v>87</v>
      </c>
      <c r="T39" s="2062" t="s">
        <v>747</v>
      </c>
      <c r="U39" s="289"/>
      <c r="V39" s="2126" t="s">
        <v>748</v>
      </c>
      <c r="W39" s="2127"/>
      <c r="X39" s="2127"/>
      <c r="Y39" s="2127"/>
      <c r="Z39" s="2127"/>
      <c r="AA39" s="2127"/>
      <c r="AB39" s="2128"/>
      <c r="AC39" s="2129" t="s">
        <v>749</v>
      </c>
      <c r="AD39" s="2126" t="s">
        <v>748</v>
      </c>
      <c r="AE39" s="2127"/>
      <c r="AF39" s="2127"/>
      <c r="AG39" s="2127"/>
      <c r="AH39" s="2127"/>
      <c r="AI39" s="2127"/>
      <c r="AJ39" s="2128"/>
      <c r="AK39" s="2129" t="s">
        <v>750</v>
      </c>
      <c r="AL39" s="2132" t="s">
        <v>751</v>
      </c>
      <c r="AM39" s="1971"/>
    </row>
    <row customHeight="1" ht="33.75">
      <c r="Q40" s="377"/>
      <c r="R40" s="377"/>
      <c r="S40" s="2125"/>
      <c r="T40" s="2062"/>
      <c r="U40" s="1038"/>
      <c r="V40" s="2135" t="s">
        <v>752</v>
      </c>
      <c r="W40" s="2116"/>
      <c r="X40" s="2118" t="s">
        <v>754</v>
      </c>
      <c r="Y40" s="2120"/>
      <c r="Z40" s="2118" t="s">
        <v>755</v>
      </c>
      <c r="AA40" s="2119"/>
      <c r="AB40" s="2120"/>
      <c r="AC40" s="2130"/>
      <c r="AD40" s="2135" t="s">
        <v>752</v>
      </c>
      <c r="AE40" s="2116"/>
      <c r="AF40" s="2118" t="s">
        <v>754</v>
      </c>
      <c r="AG40" s="2120"/>
      <c r="AH40" s="2118" t="s">
        <v>755</v>
      </c>
      <c r="AI40" s="2119"/>
      <c r="AJ40" s="2120"/>
      <c r="AK40" s="2130"/>
      <c r="AL40" s="2133"/>
      <c r="AM40" s="1971"/>
    </row>
    <row customHeight="1" ht="33.75">
      <c r="A41" s="1400"/>
      <c r="B41" s="1400" t="s">
        <v>219</v>
      </c>
      <c r="C41" s="1400" t="s">
        <v>220</v>
      </c>
      <c r="D41" s="1400" t="s">
        <v>221</v>
      </c>
      <c r="E41" s="1394" t="s">
        <v>756</v>
      </c>
      <c r="F41" s="1394" t="s">
        <v>757</v>
      </c>
      <c r="G41" s="1394" t="s">
        <v>758</v>
      </c>
      <c r="H41" s="1394" t="s">
        <v>759</v>
      </c>
      <c r="I41" s="1394" t="s">
        <v>760</v>
      </c>
      <c r="J41" s="1394" t="s">
        <v>761</v>
      </c>
      <c r="K41" s="1394" t="s">
        <v>762</v>
      </c>
      <c r="L41" s="1394" t="s">
        <v>737</v>
      </c>
      <c r="Q41" s="377"/>
      <c r="R41" s="377"/>
      <c r="S41" s="2125"/>
      <c r="T41" s="2062"/>
      <c r="U41" s="290"/>
      <c r="V41" s="2136"/>
      <c r="W41" s="2117"/>
      <c r="X41" s="1237" t="s">
        <v>763</v>
      </c>
      <c r="Y41" s="1237" t="s">
        <v>764</v>
      </c>
      <c r="Z41" s="1368" t="s">
        <v>765</v>
      </c>
      <c r="AA41" s="2121" t="s">
        <v>766</v>
      </c>
      <c r="AB41" s="2122"/>
      <c r="AC41" s="2131"/>
      <c r="AD41" s="2136"/>
      <c r="AE41" s="2117"/>
      <c r="AF41" s="1237" t="s">
        <v>763</v>
      </c>
      <c r="AG41" s="1237" t="s">
        <v>764</v>
      </c>
      <c r="AH41" s="1368" t="s">
        <v>765</v>
      </c>
      <c r="AI41" s="2121" t="s">
        <v>766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196</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520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207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520</v>
      </c>
      <c r="B44" s="1393" t="s">
        <v>521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719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720</v>
      </c>
      <c r="AO44" s="506"/>
      <c r="AP44" s="506" t="str">
        <f>IF(T44="","",T44)</f>
        <v>Территория действия тарифа</v>
      </c>
      <c r="AQ44" s="506"/>
      <c r="AR44" s="506"/>
    </row>
    <row customHeight="1" ht="23.25">
      <c r="A45" s="1393" t="s">
        <v>520</v>
      </c>
      <c r="B45" s="1393" t="s">
        <v>521</v>
      </c>
      <c r="C45" s="1393" t="s">
        <v>522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721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722</v>
      </c>
      <c r="AO45" s="506"/>
      <c r="AP45" s="506" t="str">
        <f>IF(T45="","",T45)</f>
        <v>Наименование системы теплоснабжения </v>
      </c>
      <c r="AQ45" s="506"/>
      <c r="AR45" s="506"/>
    </row>
    <row customHeight="1" ht="21">
      <c r="A46" s="1393" t="s">
        <v>520</v>
      </c>
      <c r="B46" s="1393" t="s">
        <v>521</v>
      </c>
      <c r="C46" s="1393" t="s">
        <v>522</v>
      </c>
      <c r="D46" s="1393" t="s">
        <v>523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723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724</v>
      </c>
      <c r="AO46" s="506"/>
      <c r="AP46" s="506" t="str">
        <f>IF(T46="","",T46)</f>
        <v>Источник тепловой энергии  </v>
      </c>
      <c r="AQ46" s="506"/>
      <c r="AR46" s="506"/>
    </row>
    <row s="2612" customFormat="1" customHeight="1" ht="0">
      <c r="A47" s="1373" t="s">
        <v>520</v>
      </c>
      <c r="B47" s="1373" t="s">
        <v>521</v>
      </c>
      <c r="C47" s="1373" t="s">
        <v>522</v>
      </c>
      <c r="D47" s="1373" t="s">
        <v>523</v>
      </c>
      <c r="E47" s="2108"/>
      <c r="F47" s="2108"/>
      <c r="G47" s="2108"/>
      <c r="H47" s="2108"/>
      <c r="I47" s="2109" t="str">
        <f>S46&amp;".1"</f>
        <v>....1</v>
      </c>
      <c r="J47" s="1373"/>
      <c r="K47" s="1373"/>
      <c r="L47" s="1376" t="s">
        <v>725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520</v>
      </c>
      <c r="B48" s="1393" t="s">
        <v>521</v>
      </c>
      <c r="C48" s="1393" t="s">
        <v>522</v>
      </c>
      <c r="D48" s="1393" t="s">
        <v>523</v>
      </c>
      <c r="E48" s="2108"/>
      <c r="F48" s="2108"/>
      <c r="G48" s="2108"/>
      <c r="H48" s="2108"/>
      <c r="I48" s="2110"/>
      <c r="J48" s="2109" t="str">
        <f>S46&amp;".1"</f>
        <v>....1</v>
      </c>
      <c r="K48" s="1393"/>
      <c r="L48" s="1394" t="s">
        <v>728</v>
      </c>
      <c r="P48" s="2111"/>
      <c r="Q48" s="2111">
        <v>1</v>
      </c>
      <c r="R48" s="353"/>
      <c r="S48" s="1366" t="str">
        <f>$J48</f>
        <v>....1</v>
      </c>
      <c r="T48" s="274" t="s">
        <v>729</v>
      </c>
      <c r="U48" s="288"/>
      <c r="V48" s="2095"/>
      <c r="W48" s="2096"/>
      <c r="X48" s="2096"/>
      <c r="Y48" s="2096"/>
      <c r="Z48" s="2096"/>
      <c r="AA48" s="2096"/>
      <c r="AB48" s="2096"/>
      <c r="AC48" s="2097"/>
      <c r="AD48" s="2095"/>
      <c r="AE48" s="2096"/>
      <c r="AF48" s="2096"/>
      <c r="AG48" s="2096"/>
      <c r="AH48" s="2096"/>
      <c r="AI48" s="2096"/>
      <c r="AJ48" s="2096"/>
      <c r="AK48" s="2096"/>
      <c r="AL48" s="2097"/>
      <c r="AM48" s="1286" t="s">
        <v>730</v>
      </c>
      <c r="AO48" s="506"/>
      <c r="AP48" s="506" t="str">
        <f>IF(T48="","",T48)</f>
        <v>Группа потребителей</v>
      </c>
      <c r="AQ48" s="506"/>
      <c r="AR48" s="506"/>
    </row>
    <row customHeight="1" ht="21">
      <c r="A49" s="1393" t="s">
        <v>520</v>
      </c>
      <c r="B49" s="1393" t="s">
        <v>521</v>
      </c>
      <c r="C49" s="1393" t="s">
        <v>522</v>
      </c>
      <c r="D49" s="1393" t="s">
        <v>523</v>
      </c>
      <c r="E49" s="2108"/>
      <c r="F49" s="2108"/>
      <c r="G49" s="2108"/>
      <c r="H49" s="2108"/>
      <c r="I49" s="2110"/>
      <c r="J49" s="2110"/>
      <c r="K49" s="2109" t="str">
        <f>J48&amp;".1"</f>
        <v>....1.1</v>
      </c>
      <c r="L49" s="1394" t="s">
        <v>731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774</v>
      </c>
      <c r="AN49" s="517">
        <f>STRCHECKDATE(V50:AL50)</f>
      </c>
      <c r="AO49" s="506"/>
      <c r="AP49" s="506" t="str">
        <f>IF(T49="","",T49)</f>
        <v/>
      </c>
      <c r="AQ49" s="506"/>
      <c r="AR49" s="506"/>
    </row>
    <row customHeight="1" ht="0">
      <c r="A50" s="1393" t="s">
        <v>520</v>
      </c>
      <c r="B50" s="1393" t="s">
        <v>521</v>
      </c>
      <c r="C50" s="1393" t="s">
        <v>522</v>
      </c>
      <c r="D50" s="1393" t="s">
        <v>523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520</v>
      </c>
      <c r="B51" s="1393" t="s">
        <v>521</v>
      </c>
      <c r="C51" s="1393" t="s">
        <v>522</v>
      </c>
      <c r="D51" s="1393" t="s">
        <v>523</v>
      </c>
      <c r="E51" s="2108"/>
      <c r="F51" s="2108"/>
      <c r="G51" s="2108"/>
      <c r="H51" s="2108"/>
      <c r="I51" s="2110"/>
      <c r="J51" s="2109"/>
      <c r="K51" s="1393"/>
      <c r="L51" s="1394"/>
      <c r="P51" s="2111"/>
      <c r="Q51" s="2111"/>
      <c r="R51" s="352"/>
      <c r="S51" s="1308"/>
      <c r="T51" s="275" t="s">
        <v>733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520</v>
      </c>
      <c r="B52" s="1393" t="s">
        <v>521</v>
      </c>
      <c r="C52" s="1393" t="s">
        <v>522</v>
      </c>
      <c r="D52" s="1393" t="s">
        <v>523</v>
      </c>
      <c r="E52" s="2108"/>
      <c r="F52" s="2108"/>
      <c r="G52" s="2108"/>
      <c r="H52" s="2108"/>
      <c r="I52" s="2109"/>
      <c r="J52" s="1393"/>
      <c r="K52" s="1393"/>
      <c r="L52" s="1394"/>
      <c r="P52" s="2111"/>
      <c r="Q52" s="1361"/>
      <c r="R52" s="352"/>
      <c r="S52" s="1308"/>
      <c r="T52" s="364" t="s">
        <v>734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520</v>
      </c>
      <c r="B53" s="1393" t="s">
        <v>521</v>
      </c>
      <c r="C53" s="1393" t="s">
        <v>522</v>
      </c>
      <c r="D53" s="1393" t="s">
        <v>523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3" customFormat="1" customHeight="1" ht="0">
      <c r="A54" s="1373" t="s">
        <v>520</v>
      </c>
      <c r="B54" s="1373" t="s">
        <v>521</v>
      </c>
      <c r="C54" s="1373" t="s">
        <v>522</v>
      </c>
      <c r="D54" s="1344"/>
      <c r="E54" s="2108"/>
      <c r="F54" s="2108"/>
      <c r="G54" s="2107"/>
      <c r="H54" s="1344"/>
      <c r="I54" s="1344"/>
      <c r="J54" s="1344"/>
      <c r="K54" s="1344"/>
      <c r="L54" s="1369"/>
      <c r="M54" s="1345"/>
      <c r="N54" s="1345"/>
      <c r="P54" s="1346"/>
      <c r="Q54" s="1347"/>
      <c r="R54" s="1346"/>
      <c r="S54" s="1352"/>
      <c r="T54" s="1355" t="s">
        <v>250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
      <c r="A55" s="1373" t="s">
        <v>520</v>
      </c>
      <c r="B55" s="1373" t="s">
        <v>521</v>
      </c>
      <c r="C55" s="1344"/>
      <c r="D55" s="1344"/>
      <c r="E55" s="2108"/>
      <c r="F55" s="2107"/>
      <c r="G55" s="1344"/>
      <c r="H55" s="1344"/>
      <c r="I55" s="1344"/>
      <c r="J55" s="1344"/>
      <c r="K55" s="1344"/>
      <c r="L55" s="1369"/>
      <c r="M55" s="1351"/>
      <c r="N55" s="1351"/>
      <c r="P55" s="1346"/>
      <c r="Q55" s="1347"/>
      <c r="R55" s="1346"/>
      <c r="S55" s="1352"/>
      <c r="T55" s="1355" t="s">
        <v>251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520</v>
      </c>
      <c r="B56" s="1373"/>
      <c r="C56" s="1373"/>
      <c r="D56" s="1373"/>
      <c r="E56" s="2107"/>
      <c r="F56" s="1373"/>
      <c r="G56" s="1373"/>
      <c r="H56" s="1373"/>
      <c r="I56" s="1373"/>
      <c r="J56" s="1373"/>
      <c r="K56" s="1373"/>
      <c r="L56" s="1376"/>
      <c r="M56" s="1351"/>
      <c r="N56" s="1351"/>
      <c r="O56" s="524"/>
      <c r="P56" s="385"/>
      <c r="Q56" s="1374"/>
      <c r="R56" s="385"/>
      <c r="S56" s="1352"/>
      <c r="T56" s="1355" t="s">
        <v>329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499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BF6FF-DBB5-D059-6CF6-118243375D5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84" width="10.57421875" hidden="1"/>
    <col min="2" max="2" style="2984" width="11.00390625" hidden="1" customWidth="1"/>
    <col min="3" max="3" style="2984" width="10.57421875" hidden="1"/>
    <col min="4" max="4" style="2984" width="11.8515625" hidden="1" customWidth="1"/>
    <col min="5" max="5" style="2984" width="10.00390625" hidden="1" customWidth="1"/>
    <col min="6" max="6" style="2984" width="8.7109375" hidden="1" customWidth="1"/>
    <col min="7" max="7" style="2984" width="7.57421875" hidden="1" customWidth="1"/>
    <col min="8" max="8" style="2984" width="11.421875" hidden="1" customWidth="1"/>
    <col min="9" max="9" style="2984" width="12.00390625" hidden="1" customWidth="1"/>
    <col min="10" max="10" style="2984" width="9.8515625" hidden="1" customWidth="1"/>
    <col min="11" max="12" style="2984" width="11.421875" hidden="1" customWidth="1"/>
    <col min="13" max="13" style="29414" width="19.140625" hidden="1" customWidth="1"/>
    <col min="14" max="15" style="3354" width="12.28125" hidden="1" customWidth="1"/>
    <col min="16" max="16" style="3354" width="23.421875" hidden="1" customWidth="1"/>
    <col min="17" max="17" style="3354" width="3.7109375" hidden="1" customWidth="1"/>
    <col min="18" max="20" style="3410" width="3.7109375" customWidth="1"/>
    <col min="21" max="21" style="3411" width="12.7109375" customWidth="1"/>
    <col min="22" max="22" style="2984" width="32.00390625" customWidth="1"/>
    <col min="23" max="23" style="2984" width="0.140625" customWidth="1"/>
    <col min="24" max="28" style="2984" width="21.7109375" hidden="1" customWidth="1"/>
    <col min="29" max="29" style="2984" width="11.7109375" hidden="1" customWidth="1"/>
    <col min="30" max="30" style="2984" width="3.7109375" hidden="1" customWidth="1"/>
    <col min="31" max="31" style="2984" width="11.7109375" hidden="1" customWidth="1"/>
    <col min="32" max="32" style="2984" width="8.57421875" hidden="1" customWidth="1"/>
    <col min="33" max="37" style="2984" width="21.7109375" customWidth="1"/>
    <col min="38" max="38" style="2984" width="11.7109375" customWidth="1"/>
    <col min="39" max="39" style="2984" width="3.7109375" customWidth="1"/>
    <col min="40" max="40" style="2984" width="11.7109375" customWidth="1"/>
    <col min="41" max="41" style="2984" width="8.57421875" customWidth="1"/>
    <col min="42" max="42" style="2984" width="4.7109375" customWidth="1"/>
    <col min="43" max="43" style="2984"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207</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718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719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720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721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722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723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724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725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728</v>
      </c>
      <c r="N7" s="515"/>
      <c r="O7" s="323"/>
      <c r="Q7" s="2111"/>
      <c r="R7" s="2111">
        <v>1</v>
      </c>
      <c r="S7" s="524"/>
      <c r="T7" s="353"/>
      <c r="U7" s="1366">
        <f>$J7</f>
      </c>
      <c r="V7" s="274" t="s">
        <v>729</v>
      </c>
      <c r="W7" s="288"/>
      <c r="X7" s="2095"/>
      <c r="Y7" s="2096"/>
      <c r="Z7" s="2096"/>
      <c r="AA7" s="2096"/>
      <c r="AB7" s="2096"/>
      <c r="AC7" s="2088"/>
      <c r="AD7" s="2088"/>
      <c r="AE7" s="2088"/>
      <c r="AF7" s="2171"/>
      <c r="AG7" s="2095"/>
      <c r="AH7" s="2096"/>
      <c r="AI7" s="2096"/>
      <c r="AJ7" s="2096"/>
      <c r="AK7" s="2096"/>
      <c r="AL7" s="2096"/>
      <c r="AM7" s="2096"/>
      <c r="AN7" s="2096"/>
      <c r="AO7" s="2096"/>
      <c r="AP7" s="2097"/>
      <c r="AQ7" s="1286" t="s">
        <v>730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731</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775</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776</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777</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733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734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250</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251</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329</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3" customFormat="1" customHeight="1" ht="22.5" hidden="1">
      <c r="A24" s="1163"/>
      <c r="B24" s="1163"/>
      <c r="C24" s="1163"/>
      <c r="D24" s="1163"/>
      <c r="E24" s="1163"/>
      <c r="F24" s="1163"/>
      <c r="G24" s="1163"/>
      <c r="H24" s="1163"/>
      <c r="I24" s="1163"/>
      <c r="J24" s="1163"/>
      <c r="K24" s="1163"/>
      <c r="L24" s="1163"/>
      <c r="M24" s="1357"/>
      <c r="N24" s="1358"/>
      <c r="O24" s="1358"/>
      <c r="P24" s="1375" t="s">
        <v>736</v>
      </c>
      <c r="Q24" s="1392"/>
      <c r="R24" s="1401"/>
      <c r="S24" s="1401"/>
      <c r="T24" s="1401"/>
      <c r="U24" s="735"/>
      <c r="AC24" s="1397"/>
      <c r="AE24" s="1397"/>
      <c r="AF24" s="1396"/>
      <c r="AL24" s="1397"/>
      <c r="AN24" s="1397"/>
      <c r="AO24" s="1396"/>
      <c r="AR24" s="517"/>
      <c r="AS24" s="517"/>
      <c r="AT24" s="517"/>
      <c r="AU24" s="517"/>
      <c r="AV24" s="517"/>
    </row>
    <row s="268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3" customFormat="1" customHeight="1" ht="14.25" hidden="1">
      <c r="A26" s="1163"/>
      <c r="B26" s="1163"/>
      <c r="C26" s="1163"/>
      <c r="D26" s="1163"/>
      <c r="E26" s="1163"/>
      <c r="F26" s="1163"/>
      <c r="G26" s="1163"/>
      <c r="H26" s="1163"/>
      <c r="I26" s="1163"/>
      <c r="J26" s="1163"/>
      <c r="K26" s="1163"/>
      <c r="L26" s="1163"/>
      <c r="M26" s="1357"/>
      <c r="N26" s="1358"/>
      <c r="O26" s="1358"/>
      <c r="P26" s="1340" t="s">
        <v>737</v>
      </c>
      <c r="Q26" s="1392"/>
      <c r="R26" s="1401"/>
      <c r="S26" s="1401"/>
      <c r="T26" s="1401"/>
      <c r="U26" s="735"/>
      <c r="V26" s="1168" t="s">
        <v>738</v>
      </c>
      <c r="AD26" s="172" t="s">
        <v>739</v>
      </c>
      <c r="AF26" s="172" t="s">
        <v>740</v>
      </c>
      <c r="AG26" s="1168" t="s">
        <v>738</v>
      </c>
      <c r="AM26" s="172" t="s">
        <v>741</v>
      </c>
      <c r="AO26" s="172" t="s">
        <v>740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44" customFormat="1" customHeight="1" ht="18.75">
      <c r="A34" s="1267"/>
      <c r="B34" s="1267"/>
      <c r="C34" s="1267"/>
      <c r="D34" s="1267"/>
      <c r="E34" s="1267"/>
      <c r="F34" s="1267"/>
      <c r="G34" s="1267"/>
      <c r="H34" s="1267"/>
      <c r="I34" s="1267"/>
      <c r="J34" s="1267"/>
      <c r="K34" s="1267"/>
      <c r="L34" s="1267"/>
      <c r="M34" s="1410"/>
      <c r="N34" s="1267"/>
      <c r="O34" s="1267"/>
      <c r="P34" s="1267"/>
      <c r="U34" s="2098" t="s">
        <v>742</v>
      </c>
      <c r="V34" s="2098"/>
      <c r="W34" s="1402"/>
      <c r="X34" s="2099" t="str">
        <f>IF(TITLE_DATE_PR_CHANGE="",IF(TITLE_DATE_PR="","",TITLE_DATE_PR),TITLE_DATE_PR_CHANGE)</f>
        <v>45280</v>
      </c>
      <c r="Y34" s="2099"/>
      <c r="Z34" s="2099"/>
      <c r="AA34" s="2099"/>
      <c r="AB34" s="2099"/>
      <c r="AC34" s="2099"/>
      <c r="AD34" s="2099"/>
      <c r="AE34" s="2099"/>
      <c r="AF34" s="322"/>
      <c r="AG34" s="2099" t="str">
        <f>IF(TITLE_DATE_PR_CHANGE="",IF(TITLE_DATE_PR="","",TITLE_DATE_PR),TITLE_DATE_PR_CHANGE)</f>
        <v>45280</v>
      </c>
      <c r="AH34" s="2099"/>
      <c r="AI34" s="2099"/>
      <c r="AJ34" s="2099"/>
      <c r="AK34" s="2099"/>
      <c r="AL34" s="2099"/>
      <c r="AM34" s="2099"/>
      <c r="AN34" s="2099"/>
      <c r="AO34" s="322"/>
      <c r="AP34" s="322"/>
      <c r="AQ34" s="268"/>
      <c r="AR34" s="368"/>
      <c r="AS34" s="368"/>
      <c r="AT34" s="368"/>
      <c r="AU34" s="368"/>
      <c r="AV34" s="368"/>
    </row>
    <row s="3344" customFormat="1" customHeight="1" ht="18.75">
      <c r="A35" s="1267"/>
      <c r="B35" s="1267"/>
      <c r="C35" s="1267"/>
      <c r="D35" s="1267"/>
      <c r="E35" s="1267"/>
      <c r="F35" s="1267"/>
      <c r="G35" s="1267"/>
      <c r="H35" s="1267"/>
      <c r="I35" s="1267"/>
      <c r="J35" s="1267"/>
      <c r="K35" s="1267"/>
      <c r="L35" s="1267"/>
      <c r="M35" s="1410"/>
      <c r="N35" s="1267"/>
      <c r="O35" s="1267"/>
      <c r="P35" s="1267"/>
      <c r="U35" s="2098" t="s">
        <v>743</v>
      </c>
      <c r="V35" s="2098"/>
      <c r="W35" s="1402"/>
      <c r="X35" s="2100" t="str">
        <f>IF(TITLE_NUMBER_PR_CHANGE="",IF(TITLE_NUMBER_PR="","",TITLE_NUMBER_PR),TITLE_NUMBER_PR_CHANGE)</f>
        <v>51/7</v>
      </c>
      <c r="Y35" s="2100"/>
      <c r="Z35" s="2100"/>
      <c r="AA35" s="2100"/>
      <c r="AB35" s="2100"/>
      <c r="AC35" s="2100"/>
      <c r="AD35" s="2100"/>
      <c r="AE35" s="2100"/>
      <c r="AF35" s="322"/>
      <c r="AG35" s="2100" t="str">
        <f>IF(TITLE_NUMBER_PR_CHANGE="",IF(TITLE_NUMBER_PR="","",TITLE_NUMBER_PR),TITLE_NUMBER_PR_CHANGE)</f>
        <v>51/7</v>
      </c>
      <c r="AH35" s="2100"/>
      <c r="AI35" s="2100"/>
      <c r="AJ35" s="2100"/>
      <c r="AK35" s="2100"/>
      <c r="AL35" s="2100"/>
      <c r="AM35" s="2100"/>
      <c r="AN35" s="2100"/>
      <c r="AO35" s="322"/>
      <c r="AP35" s="322"/>
      <c r="AQ35" s="268"/>
      <c r="AR35" s="368"/>
      <c r="AS35" s="368"/>
      <c r="AT35" s="368"/>
      <c r="AU35" s="368"/>
      <c r="AV35" s="368"/>
    </row>
    <row s="334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https://npa.gov-murman.ru/bitrix/components/b1team/govmurman.element.file/download.php?ID=508463&amp;FID=750752</v>
      </c>
      <c r="Y36" s="2100"/>
      <c r="Z36" s="2100"/>
      <c r="AA36" s="2100"/>
      <c r="AB36" s="2100"/>
      <c r="AC36" s="2100"/>
      <c r="AD36" s="2100"/>
      <c r="AE36" s="2100"/>
      <c r="AF36" s="322"/>
      <c r="AG36" s="2100" t="str">
        <f>IF(TITLE_IST_PUB_CHANGE="",IF(TITLE_IST_PUB="","",TITLE_IST_PUB),TITLE_IST_PUB_CHANGE)</f>
        <v>https://npa.gov-murman.ru/bitrix/components/b1team/govmurman.element.file/download.php?ID=508463&amp;FID=750752</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4" customFormat="1" customHeight="1" ht="18.75" hidden="1">
      <c r="A38" s="1267"/>
      <c r="B38" s="1267"/>
      <c r="C38" s="1267"/>
      <c r="D38" s="1267"/>
      <c r="E38" s="1267"/>
      <c r="F38" s="1267"/>
      <c r="G38" s="1267"/>
      <c r="H38" s="1267"/>
      <c r="I38" s="1267"/>
      <c r="J38" s="1267"/>
      <c r="K38" s="1267"/>
      <c r="L38" s="1267"/>
      <c r="M38" s="1410"/>
      <c r="N38" s="1267"/>
      <c r="O38" s="1267"/>
      <c r="P38" s="1267"/>
      <c r="U38" s="2098" t="s">
        <v>744</v>
      </c>
      <c r="V38" s="2098"/>
      <c r="W38" s="1402"/>
      <c r="X38" s="2099" t="str">
        <f>IF(TITLE_DATE_PR_CHANGE="",IF(TITLE_DATE_PR="","",TITLE_DATE_PR),TITLE_DATE_PR_CHANGE)</f>
        <v>45280</v>
      </c>
      <c r="Y38" s="2099"/>
      <c r="Z38" s="2099"/>
      <c r="AA38" s="2099"/>
      <c r="AB38" s="2099"/>
      <c r="AC38" s="2099"/>
      <c r="AD38" s="2099"/>
      <c r="AE38" s="2099"/>
      <c r="AF38" s="322"/>
      <c r="AG38" s="2099" t="str">
        <f>IF(TITLE_DATE_PR_CHANGE="",IF(TITLE_DATE_PR="","",TITLE_DATE_PR),TITLE_DATE_PR_CHANGE)</f>
        <v>45280</v>
      </c>
      <c r="AH38" s="2099"/>
      <c r="AI38" s="2099"/>
      <c r="AJ38" s="2099"/>
      <c r="AK38" s="2099"/>
      <c r="AL38" s="2099"/>
      <c r="AM38" s="2099"/>
      <c r="AN38" s="2099"/>
      <c r="AO38" s="322"/>
      <c r="AP38" s="322"/>
      <c r="AQ38" s="268"/>
      <c r="AR38" s="368"/>
      <c r="AS38" s="368"/>
      <c r="AT38" s="368"/>
      <c r="AU38" s="368"/>
      <c r="AV38" s="368"/>
    </row>
    <row s="3344" customFormat="1" customHeight="1" ht="18.75" hidden="1">
      <c r="A39" s="1267"/>
      <c r="B39" s="1267"/>
      <c r="C39" s="1267"/>
      <c r="D39" s="1267"/>
      <c r="E39" s="1267"/>
      <c r="F39" s="1267"/>
      <c r="G39" s="1267"/>
      <c r="H39" s="1267"/>
      <c r="I39" s="1267"/>
      <c r="J39" s="1267"/>
      <c r="K39" s="1267"/>
      <c r="L39" s="1267"/>
      <c r="M39" s="1410"/>
      <c r="N39" s="1267"/>
      <c r="O39" s="1267"/>
      <c r="P39" s="1267"/>
      <c r="U39" s="2098" t="s">
        <v>745</v>
      </c>
      <c r="V39" s="2098"/>
      <c r="W39" s="1402"/>
      <c r="X39" s="2100" t="str">
        <f>IF(TITLE_NUMBER_PR_CHANGE="",IF(TITLE_NUMBER_PR="","",TITLE_NUMBER_PR),TITLE_NUMBER_PR_CHANGE)</f>
        <v>51/7</v>
      </c>
      <c r="Y39" s="2100"/>
      <c r="Z39" s="2100"/>
      <c r="AA39" s="2100"/>
      <c r="AB39" s="2100"/>
      <c r="AC39" s="2100"/>
      <c r="AD39" s="2100"/>
      <c r="AE39" s="2100"/>
      <c r="AF39" s="322"/>
      <c r="AG39" s="2100" t="str">
        <f>IF(TITLE_NUMBER_PR_CHANGE="",IF(TITLE_NUMBER_PR="","",TITLE_NUMBER_PR),TITLE_NUMBER_PR_CHANGE)</f>
        <v>51/7</v>
      </c>
      <c r="AH39" s="2100"/>
      <c r="AI39" s="2100"/>
      <c r="AJ39" s="2100"/>
      <c r="AK39" s="2100"/>
      <c r="AL39" s="2100"/>
      <c r="AM39" s="2100"/>
      <c r="AN39" s="2100"/>
      <c r="AO39" s="322"/>
      <c r="AP39" s="322"/>
      <c r="AQ39" s="268"/>
      <c r="AR39" s="368"/>
      <c r="AS39" s="368"/>
      <c r="AT39" s="368"/>
      <c r="AU39" s="368"/>
      <c r="AV39" s="368"/>
    </row>
    <row s="334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746</v>
      </c>
      <c r="AG40" s="322"/>
      <c r="AH40" s="322"/>
      <c r="AI40" s="322"/>
      <c r="AJ40" s="322"/>
      <c r="AK40" s="322"/>
      <c r="AL40" s="322"/>
      <c r="AM40" s="322"/>
      <c r="AN40" s="322"/>
      <c r="AO40" s="266" t="s">
        <v>746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620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621</v>
      </c>
    </row>
    <row customHeight="1" ht="14.25">
      <c r="R43" s="377"/>
      <c r="S43" s="377"/>
      <c r="T43" s="377"/>
      <c r="U43" s="2125" t="s">
        <v>87</v>
      </c>
      <c r="V43" s="2062" t="s">
        <v>747</v>
      </c>
      <c r="W43" s="289"/>
      <c r="X43" s="2126" t="s">
        <v>748</v>
      </c>
      <c r="Y43" s="2146"/>
      <c r="Z43" s="2146"/>
      <c r="AA43" s="2146"/>
      <c r="AB43" s="2146"/>
      <c r="AC43" s="2127"/>
      <c r="AD43" s="2127"/>
      <c r="AE43" s="2128"/>
      <c r="AF43" s="2129" t="s">
        <v>749</v>
      </c>
      <c r="AG43" s="2126" t="s">
        <v>748</v>
      </c>
      <c r="AH43" s="2146"/>
      <c r="AI43" s="2146"/>
      <c r="AJ43" s="2146"/>
      <c r="AK43" s="2146"/>
      <c r="AL43" s="2127"/>
      <c r="AM43" s="2127"/>
      <c r="AN43" s="2128"/>
      <c r="AO43" s="2129" t="s">
        <v>750</v>
      </c>
      <c r="AP43" s="2132" t="s">
        <v>751</v>
      </c>
      <c r="AQ43" s="1971"/>
    </row>
    <row customHeight="1" ht="33.75">
      <c r="R44" s="377"/>
      <c r="S44" s="377"/>
      <c r="T44" s="377"/>
      <c r="U44" s="2125"/>
      <c r="V44" s="2062"/>
      <c r="W44" s="1038"/>
      <c r="X44" s="2144" t="s">
        <v>778</v>
      </c>
      <c r="Y44" s="2153" t="s">
        <v>779</v>
      </c>
      <c r="Z44" s="2153"/>
      <c r="AA44" s="2153"/>
      <c r="AB44" s="2153"/>
      <c r="AC44" s="2144" t="s">
        <v>755</v>
      </c>
      <c r="AD44" s="2162"/>
      <c r="AE44" s="2163"/>
      <c r="AF44" s="2130"/>
      <c r="AG44" s="2144" t="s">
        <v>778</v>
      </c>
      <c r="AH44" s="2153" t="s">
        <v>779</v>
      </c>
      <c r="AI44" s="2153"/>
      <c r="AJ44" s="2153"/>
      <c r="AK44" s="2153"/>
      <c r="AL44" s="2144" t="s">
        <v>755</v>
      </c>
      <c r="AM44" s="2162"/>
      <c r="AN44" s="2163"/>
      <c r="AO44" s="2130"/>
      <c r="AP44" s="2133"/>
      <c r="AQ44" s="1971"/>
    </row>
    <row customHeight="1" ht="14.25">
      <c r="R45" s="377"/>
      <c r="S45" s="377"/>
      <c r="T45" s="377"/>
      <c r="U45" s="2125"/>
      <c r="V45" s="2062"/>
      <c r="W45" s="1038"/>
      <c r="X45" s="2166"/>
      <c r="Y45" s="2154" t="s">
        <v>780</v>
      </c>
      <c r="Z45" s="2121" t="s">
        <v>781</v>
      </c>
      <c r="AA45" s="2157"/>
      <c r="AB45" s="2122"/>
      <c r="AC45" s="2145"/>
      <c r="AD45" s="2164"/>
      <c r="AE45" s="2165"/>
      <c r="AF45" s="2130"/>
      <c r="AG45" s="2166"/>
      <c r="AH45" s="2154" t="s">
        <v>780</v>
      </c>
      <c r="AI45" s="2121" t="s">
        <v>781</v>
      </c>
      <c r="AJ45" s="2157"/>
      <c r="AK45" s="2122"/>
      <c r="AL45" s="2145"/>
      <c r="AM45" s="2164"/>
      <c r="AN45" s="2165"/>
      <c r="AO45" s="2130"/>
      <c r="AP45" s="2133"/>
      <c r="AQ45" s="1971"/>
    </row>
    <row customHeight="1" ht="25.5">
      <c r="R46" s="377"/>
      <c r="S46" s="377"/>
      <c r="T46" s="377"/>
      <c r="U46" s="2125"/>
      <c r="V46" s="2062"/>
      <c r="W46" s="1038"/>
      <c r="X46" s="2166"/>
      <c r="Y46" s="2155"/>
      <c r="Z46" s="2154" t="s">
        <v>782</v>
      </c>
      <c r="AA46" s="2121" t="s">
        <v>783</v>
      </c>
      <c r="AB46" s="2122"/>
      <c r="AC46" s="2154" t="s">
        <v>765</v>
      </c>
      <c r="AD46" s="2158" t="s">
        <v>766</v>
      </c>
      <c r="AE46" s="2159"/>
      <c r="AF46" s="2130"/>
      <c r="AG46" s="2166"/>
      <c r="AH46" s="2155"/>
      <c r="AI46" s="2154" t="s">
        <v>782</v>
      </c>
      <c r="AJ46" s="2121" t="s">
        <v>783</v>
      </c>
      <c r="AK46" s="2122"/>
      <c r="AL46" s="2154" t="s">
        <v>765</v>
      </c>
      <c r="AM46" s="2158" t="s">
        <v>766</v>
      </c>
      <c r="AN46" s="2159"/>
      <c r="AO46" s="2130"/>
      <c r="AP46" s="2133"/>
      <c r="AQ46" s="1971"/>
    </row>
    <row customHeight="1" ht="62.25">
      <c r="A47" s="1288"/>
      <c r="B47" s="1288" t="s">
        <v>219</v>
      </c>
      <c r="C47" s="1288" t="s">
        <v>220</v>
      </c>
      <c r="D47" s="1288" t="s">
        <v>221</v>
      </c>
      <c r="E47" s="1340" t="s">
        <v>756</v>
      </c>
      <c r="F47" s="1340" t="s">
        <v>757</v>
      </c>
      <c r="G47" s="1340" t="s">
        <v>758</v>
      </c>
      <c r="H47" s="1340" t="s">
        <v>759</v>
      </c>
      <c r="I47" s="1340" t="s">
        <v>760</v>
      </c>
      <c r="J47" s="1340" t="s">
        <v>761</v>
      </c>
      <c r="K47" s="1340" t="s">
        <v>762</v>
      </c>
      <c r="L47" s="1340" t="s">
        <v>784</v>
      </c>
      <c r="M47" s="1340" t="s">
        <v>737</v>
      </c>
      <c r="R47" s="377"/>
      <c r="S47" s="377"/>
      <c r="T47" s="377"/>
      <c r="U47" s="2125"/>
      <c r="V47" s="2062"/>
      <c r="W47" s="290"/>
      <c r="X47" s="2145"/>
      <c r="Y47" s="2156"/>
      <c r="Z47" s="2156"/>
      <c r="AA47" s="1237" t="s">
        <v>785</v>
      </c>
      <c r="AB47" s="1237" t="s">
        <v>786</v>
      </c>
      <c r="AC47" s="2156"/>
      <c r="AD47" s="2160"/>
      <c r="AE47" s="2161"/>
      <c r="AF47" s="2131"/>
      <c r="AG47" s="2145"/>
      <c r="AH47" s="2156"/>
      <c r="AI47" s="2156"/>
      <c r="AJ47" s="1237" t="s">
        <v>785</v>
      </c>
      <c r="AK47" s="1237" t="s">
        <v>786</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196</v>
      </c>
      <c r="V48" s="1281" t="s">
        <v>102</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508</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207</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508</v>
      </c>
      <c r="B50" s="1296" t="s">
        <v>509</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719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720</v>
      </c>
      <c r="AS50" s="506"/>
      <c r="AT50" s="506" t="str">
        <f>IF(V50="","",V50)</f>
        <v>Территория действия тарифа</v>
      </c>
      <c r="AU50" s="506"/>
      <c r="AV50" s="506"/>
    </row>
    <row customHeight="1" ht="22.5">
      <c r="A51" s="1296" t="s">
        <v>508</v>
      </c>
      <c r="B51" s="1296" t="s">
        <v>509</v>
      </c>
      <c r="C51" s="1296" t="s">
        <v>510</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721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722</v>
      </c>
      <c r="AS51" s="506"/>
      <c r="AT51" s="506" t="str">
        <f>IF(V51="","",V51)</f>
        <v>Наименование системы теплоснабжения </v>
      </c>
      <c r="AU51" s="506"/>
      <c r="AV51" s="506"/>
    </row>
    <row customHeight="1" ht="21">
      <c r="A52" s="1296" t="s">
        <v>508</v>
      </c>
      <c r="B52" s="1296" t="s">
        <v>509</v>
      </c>
      <c r="C52" s="1296" t="s">
        <v>510</v>
      </c>
      <c r="D52" s="1296" t="s">
        <v>511</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723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724</v>
      </c>
      <c r="AS52" s="506"/>
      <c r="AT52" s="506" t="str">
        <f>IF(V52="","",V52)</f>
        <v>Источник тепловой энергии  </v>
      </c>
      <c r="AU52" s="506"/>
      <c r="AV52" s="506"/>
    </row>
    <row s="2612" customFormat="1" customHeight="1" ht="0">
      <c r="A53" s="1405" t="s">
        <v>508</v>
      </c>
      <c r="B53" s="1405" t="s">
        <v>509</v>
      </c>
      <c r="C53" s="1405" t="s">
        <v>510</v>
      </c>
      <c r="D53" s="1405" t="s">
        <v>511</v>
      </c>
      <c r="E53" s="2168"/>
      <c r="F53" s="2168"/>
      <c r="G53" s="2168"/>
      <c r="H53" s="2170"/>
      <c r="I53" s="1971" t="str">
        <f>U52&amp;".1"</f>
        <v>....1</v>
      </c>
      <c r="J53" s="1405"/>
      <c r="K53" s="1405"/>
      <c r="L53" s="1405"/>
      <c r="M53" s="1411" t="s">
        <v>725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508</v>
      </c>
      <c r="B54" s="1296" t="s">
        <v>509</v>
      </c>
      <c r="C54" s="1296" t="s">
        <v>510</v>
      </c>
      <c r="D54" s="1296" t="s">
        <v>511</v>
      </c>
      <c r="E54" s="2168"/>
      <c r="F54" s="2168"/>
      <c r="G54" s="2168"/>
      <c r="H54" s="2170"/>
      <c r="I54" s="1955"/>
      <c r="J54" s="1971" t="str">
        <f>I53&amp;".1"</f>
        <v>....1.1</v>
      </c>
      <c r="K54" s="1296"/>
      <c r="L54" s="1296"/>
      <c r="M54" s="1340" t="s">
        <v>728</v>
      </c>
      <c r="Q54" s="2111"/>
      <c r="R54" s="2111">
        <v>1</v>
      </c>
      <c r="S54" s="524"/>
      <c r="T54" s="353"/>
      <c r="U54" s="1366" t="str">
        <f>$J54</f>
        <v>....1.1</v>
      </c>
      <c r="V54" s="274" t="s">
        <v>729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730</v>
      </c>
      <c r="AS54" s="506"/>
      <c r="AT54" s="506" t="str">
        <f>IF(V54="","",V54)</f>
        <v>Группа потребителей</v>
      </c>
      <c r="AU54" s="506"/>
      <c r="AV54" s="506"/>
    </row>
    <row customHeight="1" ht="21">
      <c r="A55" s="1296" t="s">
        <v>508</v>
      </c>
      <c r="B55" s="1296" t="s">
        <v>509</v>
      </c>
      <c r="C55" s="1296" t="s">
        <v>510</v>
      </c>
      <c r="D55" s="1296" t="s">
        <v>511</v>
      </c>
      <c r="E55" s="2168"/>
      <c r="F55" s="2168"/>
      <c r="G55" s="2168"/>
      <c r="H55" s="2170"/>
      <c r="I55" s="1955"/>
      <c r="J55" s="1955"/>
      <c r="K55" s="1971" t="str">
        <f>J54&amp;".1"</f>
        <v>....1.1.1</v>
      </c>
      <c r="L55" s="125"/>
      <c r="M55" s="1340" t="s">
        <v>731</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775</v>
      </c>
      <c r="AR55" s="517">
        <f>STRCHECKDATE(X57:AP57)</f>
      </c>
      <c r="AS55" s="506"/>
      <c r="AT55" s="506" t="str">
        <f>IF(V55="","",V55)</f>
        <v/>
      </c>
      <c r="AU55" s="506"/>
      <c r="AV55" s="506"/>
    </row>
    <row customHeight="1" ht="11.25">
      <c r="A56" s="1296" t="s">
        <v>508</v>
      </c>
      <c r="B56" s="1296" t="s">
        <v>509</v>
      </c>
      <c r="C56" s="1296" t="s">
        <v>510</v>
      </c>
      <c r="D56" s="1296" t="s">
        <v>511</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776</v>
      </c>
      <c r="AR56" s="517">
        <f>STRCHECKDATE(X58:AP58)</f>
      </c>
      <c r="AS56" s="506"/>
      <c r="AT56" s="506" t="str">
        <f>IF(V56="","",V56)</f>
        <v/>
      </c>
      <c r="AU56" s="506"/>
      <c r="AV56" s="506"/>
    </row>
    <row customHeight="1" ht="0">
      <c r="A57" s="1296" t="s">
        <v>508</v>
      </c>
      <c r="B57" s="1296" t="s">
        <v>509</v>
      </c>
      <c r="C57" s="1296" t="s">
        <v>510</v>
      </c>
      <c r="D57" s="1296" t="s">
        <v>511</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508</v>
      </c>
      <c r="B58" s="1296" t="s">
        <v>509</v>
      </c>
      <c r="C58" s="1296" t="s">
        <v>510</v>
      </c>
      <c r="D58" s="1296" t="s">
        <v>511</v>
      </c>
      <c r="E58" s="2168"/>
      <c r="F58" s="2168"/>
      <c r="G58" s="2168"/>
      <c r="H58" s="2170"/>
      <c r="I58" s="1955"/>
      <c r="J58" s="1955"/>
      <c r="K58" s="1971"/>
      <c r="L58" s="1296"/>
      <c r="M58" s="1340"/>
      <c r="Q58" s="2111"/>
      <c r="R58" s="2111"/>
      <c r="S58" s="1361"/>
      <c r="T58" s="352"/>
      <c r="U58" s="1308"/>
      <c r="V58" s="276" t="s">
        <v>777</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508</v>
      </c>
      <c r="B59" s="1296" t="s">
        <v>509</v>
      </c>
      <c r="C59" s="1296" t="s">
        <v>510</v>
      </c>
      <c r="D59" s="1296" t="s">
        <v>511</v>
      </c>
      <c r="E59" s="2168"/>
      <c r="F59" s="2168"/>
      <c r="G59" s="2168"/>
      <c r="H59" s="2170"/>
      <c r="I59" s="1955"/>
      <c r="J59" s="1971"/>
      <c r="K59" s="1296"/>
      <c r="L59" s="1296"/>
      <c r="M59" s="1340"/>
      <c r="Q59" s="2111"/>
      <c r="R59" s="2111"/>
      <c r="S59" s="1361"/>
      <c r="T59" s="352"/>
      <c r="U59" s="1308"/>
      <c r="V59" s="275" t="s">
        <v>733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508</v>
      </c>
      <c r="B60" s="1296" t="s">
        <v>509</v>
      </c>
      <c r="C60" s="1296" t="s">
        <v>510</v>
      </c>
      <c r="D60" s="1296" t="s">
        <v>511</v>
      </c>
      <c r="E60" s="2168"/>
      <c r="F60" s="2168"/>
      <c r="G60" s="2168"/>
      <c r="H60" s="2170"/>
      <c r="I60" s="1971"/>
      <c r="J60" s="1296"/>
      <c r="K60" s="1296"/>
      <c r="L60" s="1296"/>
      <c r="M60" s="1340"/>
      <c r="Q60" s="2111"/>
      <c r="R60" s="1361"/>
      <c r="S60" s="1361"/>
      <c r="T60" s="352"/>
      <c r="U60" s="1308"/>
      <c r="V60" s="364" t="s">
        <v>734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508</v>
      </c>
      <c r="B61" s="1296" t="s">
        <v>509</v>
      </c>
      <c r="C61" s="1296" t="s">
        <v>510</v>
      </c>
      <c r="D61" s="1296" t="s">
        <v>511</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3" customFormat="1" customHeight="1" ht="0">
      <c r="A62" s="1405" t="s">
        <v>508</v>
      </c>
      <c r="B62" s="1405" t="s">
        <v>509</v>
      </c>
      <c r="C62" s="1405" t="s">
        <v>510</v>
      </c>
      <c r="D62" s="1404"/>
      <c r="E62" s="2168"/>
      <c r="F62" s="2168"/>
      <c r="G62" s="2167"/>
      <c r="H62" s="1404"/>
      <c r="I62" s="1404"/>
      <c r="J62" s="1404"/>
      <c r="K62" s="1404"/>
      <c r="L62" s="1404"/>
      <c r="M62" s="1407"/>
      <c r="N62" s="1408"/>
      <c r="O62" s="1408"/>
      <c r="P62" s="347"/>
      <c r="Q62" s="1346"/>
      <c r="R62" s="1347"/>
      <c r="S62" s="1346"/>
      <c r="T62" s="1346"/>
      <c r="U62" s="1352"/>
      <c r="V62" s="1355" t="s">
        <v>250</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3" customFormat="1" customHeight="1" ht="0">
      <c r="A63" s="1405" t="s">
        <v>508</v>
      </c>
      <c r="B63" s="1405" t="s">
        <v>509</v>
      </c>
      <c r="C63" s="1404"/>
      <c r="D63" s="1404"/>
      <c r="E63" s="2168"/>
      <c r="F63" s="2167"/>
      <c r="G63" s="1404"/>
      <c r="H63" s="1404"/>
      <c r="I63" s="1404"/>
      <c r="J63" s="1404"/>
      <c r="K63" s="1404"/>
      <c r="L63" s="1404"/>
      <c r="M63" s="1407"/>
      <c r="N63" s="1409"/>
      <c r="O63" s="1409"/>
      <c r="P63" s="347"/>
      <c r="Q63" s="1346"/>
      <c r="R63" s="1347"/>
      <c r="S63" s="1346"/>
      <c r="T63" s="1346"/>
      <c r="U63" s="1352"/>
      <c r="V63" s="1355" t="s">
        <v>251</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508</v>
      </c>
      <c r="B64" s="1405"/>
      <c r="C64" s="1405"/>
      <c r="D64" s="1405"/>
      <c r="E64" s="2167"/>
      <c r="F64" s="1405"/>
      <c r="G64" s="1405"/>
      <c r="H64" s="1405"/>
      <c r="I64" s="1405"/>
      <c r="J64" s="1405"/>
      <c r="K64" s="1405"/>
      <c r="L64" s="1405"/>
      <c r="M64" s="1411"/>
      <c r="N64" s="1409"/>
      <c r="O64" s="1409"/>
      <c r="P64" s="347"/>
      <c r="Q64" s="385"/>
      <c r="R64" s="1374"/>
      <c r="S64" s="385"/>
      <c r="T64" s="385"/>
      <c r="U64" s="1352"/>
      <c r="V64" s="1355" t="s">
        <v>329</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499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E1F45-811F-5679-66DF-6C7E455C8C6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2"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84" width="32.00390625" customWidth="1"/>
    <col min="21" max="21" style="2984" width="0.140625" customWidth="1"/>
    <col min="22" max="23" style="2984" width="21.7109375" hidden="1" customWidth="1"/>
    <col min="24" max="24" style="2984" width="11.7109375" hidden="1" customWidth="1"/>
    <col min="25" max="25" style="2984" width="3.7109375" hidden="1" customWidth="1"/>
    <col min="26" max="26" style="2984" width="11.7109375" hidden="1" customWidth="1"/>
    <col min="27" max="27" style="2984" width="8.57421875" hidden="1" customWidth="1"/>
    <col min="28" max="28" style="2984" width="5.421875" customWidth="1"/>
    <col min="29" max="30" style="2984" width="3.7109375" customWidth="1"/>
    <col min="31" max="31" style="2984" width="24.7109375" customWidth="1"/>
    <col min="32" max="34" style="2984" width="3.7109375" customWidth="1"/>
    <col min="35" max="35" style="2984" width="24.7109375" customWidth="1"/>
    <col min="36" max="38" style="2984" width="3.7109375" customWidth="1"/>
    <col min="39" max="39" style="2984" width="18.8515625" customWidth="1"/>
    <col min="40" max="41" style="2984" width="21.7109375" customWidth="1"/>
    <col min="42" max="42" style="2984" width="11.7109375" customWidth="1"/>
    <col min="43" max="43" style="2984" width="3.7109375" customWidth="1"/>
    <col min="44" max="44" style="2984" width="11.7109375" customWidth="1"/>
    <col min="45" max="45" style="2984" width="8.57421875" customWidth="1"/>
    <col min="46" max="46" style="2984" width="4.7109375" customWidth="1"/>
    <col min="47" max="47" style="2984"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207</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718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719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720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721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722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723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724</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725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787</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788</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789</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790</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791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250</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251</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329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736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29473" customFormat="1" customHeight="1" ht="14.25" hidden="1">
      <c r="M23" s="1538"/>
      <c r="N23" s="1538"/>
      <c r="O23" s="1539" t="s">
        <v>737</v>
      </c>
      <c r="P23" s="1538"/>
      <c r="Q23" s="1540"/>
      <c r="R23" s="1540"/>
      <c r="Y23" s="1537" t="s">
        <v>739</v>
      </c>
      <c r="AA23" s="1537" t="s">
        <v>740</v>
      </c>
      <c r="AB23" s="1537" t="s">
        <v>792</v>
      </c>
      <c r="AE23" s="1537" t="s">
        <v>793</v>
      </c>
      <c r="AF23" s="1537" t="s">
        <v>792</v>
      </c>
      <c r="AI23" s="1537" t="s">
        <v>794</v>
      </c>
      <c r="AJ23" s="1537" t="s">
        <v>792</v>
      </c>
      <c r="AM23" s="1537" t="s">
        <v>795</v>
      </c>
      <c r="AQ23" s="1537" t="s">
        <v>739</v>
      </c>
      <c r="AS23" s="1537" t="s">
        <v>740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4" customFormat="1" customHeight="1" ht="18.75">
      <c r="A31" s="1398"/>
      <c r="B31" s="1398"/>
      <c r="C31" s="1398"/>
      <c r="D31" s="1398"/>
      <c r="E31" s="1398"/>
      <c r="F31" s="1398"/>
      <c r="G31" s="1398"/>
      <c r="H31" s="1398"/>
      <c r="I31" s="1398"/>
      <c r="J31" s="1398"/>
      <c r="K31" s="1398"/>
      <c r="L31" s="1399"/>
      <c r="M31" s="1398"/>
      <c r="N31" s="1398"/>
      <c r="O31" s="1398"/>
      <c r="P31" s="1398"/>
      <c r="Q31" s="1398"/>
      <c r="S31" s="2098" t="s">
        <v>742</v>
      </c>
      <c r="T31" s="2098"/>
      <c r="U31" s="1402"/>
      <c r="V31" s="2099" t="str">
        <f>IF(TITLE_DATE_PR_CHANGE="",IF(TITLE_DATE_PR="","",TITLE_DATE_PR),TITLE_DATE_PR_CHANGE)</f>
        <v>45280</v>
      </c>
      <c r="W31" s="2099"/>
      <c r="X31" s="2099"/>
      <c r="Y31" s="2099"/>
      <c r="Z31" s="2099"/>
      <c r="AA31" s="322"/>
      <c r="AB31" s="2099" t="str">
        <f>IF(TITLE_DATE_PR_CHANGE="",IF(TITLE_DATE_PR="","",TITLE_DATE_PR),TITLE_DATE_PR_CHANGE)</f>
        <v>45280</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743</v>
      </c>
      <c r="T32" s="2098"/>
      <c r="U32" s="1402"/>
      <c r="V32" s="2100" t="str">
        <f>IF(TITLE_NUMBER_PR_CHANGE="",IF(TITLE_NUMBER_PR="","",TITLE_NUMBER_PR),TITLE_NUMBER_PR_CHANGE)</f>
        <v>51/7</v>
      </c>
      <c r="W32" s="2100"/>
      <c r="X32" s="2100"/>
      <c r="Y32" s="2100"/>
      <c r="Z32" s="2100"/>
      <c r="AA32" s="322"/>
      <c r="AB32" s="2100" t="str">
        <f>IF(TITLE_NUMBER_PR_CHANGE="",IF(TITLE_NUMBER_PR="","",TITLE_NUMBER_PR),TITLE_NUMBER_PR_CHANGE)</f>
        <v>51/7</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https://npa.gov-murman.ru/bitrix/components/b1team/govmurman.element.file/download.php?ID=508463&amp;FID=750752</v>
      </c>
      <c r="W33" s="2100"/>
      <c r="X33" s="2100"/>
      <c r="Y33" s="2100"/>
      <c r="Z33" s="2100"/>
      <c r="AA33" s="322"/>
      <c r="AB33" s="2100" t="str">
        <f>IF(TITLE_IST_PUB_CHANGE="",IF(TITLE_IST_PUB="","",TITLE_IST_PUB),TITLE_IST_PUB_CHANGE)</f>
        <v>https://npa.gov-murman.ru/bitrix/components/b1team/govmurman.element.file/download.php?ID=508463&amp;FID=750752</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742</v>
      </c>
      <c r="T35" s="2098"/>
      <c r="U35" s="1402"/>
      <c r="V35" s="2099" t="str">
        <f>IF(TITLE_DATE_PR_CHANGE="",IF(TITLE_DATE_PR="","",TITLE_DATE_PR),TITLE_DATE_PR_CHANGE)</f>
        <v>45280</v>
      </c>
      <c r="W35" s="2099"/>
      <c r="X35" s="2099"/>
      <c r="Y35" s="2099"/>
      <c r="Z35" s="2099"/>
      <c r="AA35" s="322"/>
      <c r="AB35" s="2099" t="str">
        <f>IF(TITLE_DATE_PR_CHANGE="",IF(TITLE_DATE_PR="","",TITLE_DATE_PR),TITLE_DATE_PR_CHANGE)</f>
        <v>45280</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743</v>
      </c>
      <c r="T36" s="2098"/>
      <c r="U36" s="1402"/>
      <c r="V36" s="2100" t="str">
        <f>IF(TITLE_NUMBER_PR_CHANGE="",IF(TITLE_NUMBER_PR="","",TITLE_NUMBER_PR),TITLE_NUMBER_PR_CHANGE)</f>
        <v>51/7</v>
      </c>
      <c r="W36" s="2100"/>
      <c r="X36" s="2100"/>
      <c r="Y36" s="2100"/>
      <c r="Z36" s="2100"/>
      <c r="AA36" s="322"/>
      <c r="AB36" s="2100" t="str">
        <f>IF(TITLE_NUMBER_PR_CHANGE="",IF(TITLE_NUMBER_PR="","",TITLE_NUMBER_PR),TITLE_NUMBER_PR_CHANGE)</f>
        <v>51/7</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746</v>
      </c>
      <c r="AB37" s="322"/>
      <c r="AC37" s="322"/>
      <c r="AD37" s="322"/>
      <c r="AE37" s="322"/>
      <c r="AF37" s="322"/>
      <c r="AG37" s="322"/>
      <c r="AH37" s="322"/>
      <c r="AI37" s="322"/>
      <c r="AJ37" s="322"/>
      <c r="AK37" s="322"/>
      <c r="AL37" s="322"/>
      <c r="AM37" s="322"/>
      <c r="AN37" s="322"/>
      <c r="AO37" s="322"/>
      <c r="AP37" s="322"/>
      <c r="AQ37" s="322"/>
      <c r="AR37" s="322"/>
      <c r="AS37" s="266" t="s">
        <v>746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620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621</v>
      </c>
    </row>
    <row customHeight="1" ht="14.25">
      <c r="Q40" s="279"/>
      <c r="R40" s="377"/>
      <c r="S40" s="2125" t="s">
        <v>87</v>
      </c>
      <c r="T40" s="2062" t="s">
        <v>796</v>
      </c>
      <c r="U40" s="289"/>
      <c r="V40" s="2127"/>
      <c r="W40" s="2127"/>
      <c r="X40" s="2127"/>
      <c r="Y40" s="2127"/>
      <c r="Z40" s="2128"/>
      <c r="AA40" s="2189" t="s">
        <v>749</v>
      </c>
      <c r="AB40" s="2173" t="s">
        <v>797</v>
      </c>
      <c r="AC40" s="2146"/>
      <c r="AD40" s="2146"/>
      <c r="AE40" s="2174"/>
      <c r="AF40" s="2146" t="s">
        <v>798</v>
      </c>
      <c r="AG40" s="2146"/>
      <c r="AH40" s="2146"/>
      <c r="AI40" s="2174"/>
      <c r="AJ40" s="2173" t="s">
        <v>799</v>
      </c>
      <c r="AK40" s="2146"/>
      <c r="AL40" s="2146"/>
      <c r="AM40" s="2174"/>
      <c r="AN40" s="2173" t="s">
        <v>748</v>
      </c>
      <c r="AO40" s="2146"/>
      <c r="AP40" s="2127"/>
      <c r="AQ40" s="2127"/>
      <c r="AR40" s="2128"/>
      <c r="AS40" s="2129" t="s">
        <v>749</v>
      </c>
      <c r="AT40" s="2132" t="s">
        <v>751</v>
      </c>
      <c r="AU40" s="1971"/>
    </row>
    <row customHeight="1" ht="33.75">
      <c r="Q41" s="279"/>
      <c r="R41" s="377"/>
      <c r="S41" s="2125"/>
      <c r="T41" s="2062"/>
      <c r="U41" s="1038"/>
      <c r="V41" s="2029" t="s">
        <v>800</v>
      </c>
      <c r="W41" s="2030"/>
      <c r="X41" s="2144" t="s">
        <v>755</v>
      </c>
      <c r="Y41" s="2162"/>
      <c r="Z41" s="2163"/>
      <c r="AA41" s="2190"/>
      <c r="AB41" s="2175"/>
      <c r="AC41" s="2176"/>
      <c r="AD41" s="2176"/>
      <c r="AE41" s="2188"/>
      <c r="AF41" s="2176"/>
      <c r="AG41" s="2176"/>
      <c r="AH41" s="2176"/>
      <c r="AI41" s="2188"/>
      <c r="AJ41" s="2175"/>
      <c r="AK41" s="2176"/>
      <c r="AL41" s="2176"/>
      <c r="AM41" s="2176"/>
      <c r="AN41" s="1971" t="s">
        <v>801</v>
      </c>
      <c r="AO41" s="1971"/>
      <c r="AP41" s="2162" t="s">
        <v>755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219</v>
      </c>
      <c r="C43" s="1400" t="s">
        <v>220</v>
      </c>
      <c r="D43" s="1400" t="s">
        <v>221</v>
      </c>
      <c r="E43" s="1394" t="s">
        <v>756</v>
      </c>
      <c r="F43" s="1394" t="s">
        <v>757</v>
      </c>
      <c r="G43" s="1394" t="s">
        <v>758</v>
      </c>
      <c r="H43" s="1394" t="s">
        <v>759</v>
      </c>
      <c r="I43" s="1394" t="s">
        <v>760</v>
      </c>
      <c r="J43" s="1394" t="s">
        <v>761</v>
      </c>
      <c r="K43" s="1394" t="s">
        <v>762</v>
      </c>
      <c r="L43" s="1394" t="s">
        <v>737</v>
      </c>
      <c r="Q43" s="279"/>
      <c r="R43" s="377"/>
      <c r="S43" s="2125"/>
      <c r="T43" s="2062"/>
      <c r="U43" s="290"/>
      <c r="V43" s="1360" t="s">
        <v>802</v>
      </c>
      <c r="W43" s="1360" t="s">
        <v>803</v>
      </c>
      <c r="X43" s="1368" t="s">
        <v>765</v>
      </c>
      <c r="Y43" s="2121" t="s">
        <v>766</v>
      </c>
      <c r="Z43" s="2122"/>
      <c r="AA43" s="2191"/>
      <c r="AB43" s="2177"/>
      <c r="AC43" s="2178"/>
      <c r="AD43" s="2178"/>
      <c r="AE43" s="2179"/>
      <c r="AF43" s="2178"/>
      <c r="AG43" s="2178"/>
      <c r="AH43" s="2178"/>
      <c r="AI43" s="2179"/>
      <c r="AJ43" s="2177"/>
      <c r="AK43" s="2178"/>
      <c r="AL43" s="2178"/>
      <c r="AM43" s="2179"/>
      <c r="AN43" s="1903" t="s">
        <v>802</v>
      </c>
      <c r="AO43" s="1903" t="s">
        <v>803</v>
      </c>
      <c r="AP43" s="1368" t="s">
        <v>765</v>
      </c>
      <c r="AQ43" s="2121" t="s">
        <v>766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196</v>
      </c>
      <c r="T44" s="1281" t="s">
        <v>102</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532</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207</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532</v>
      </c>
      <c r="B46" s="1393" t="s">
        <v>533</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719</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720</v>
      </c>
      <c r="AW46" s="506"/>
      <c r="AX46" s="506" t="str">
        <f>IF(T46="","",T46)</f>
        <v>Территория действия тарифа</v>
      </c>
      <c r="AY46" s="506"/>
      <c r="AZ46" s="506"/>
    </row>
    <row customHeight="1" ht="23.25">
      <c r="A47" s="1393" t="s">
        <v>532</v>
      </c>
      <c r="B47" s="1393" t="s">
        <v>533</v>
      </c>
      <c r="C47" s="1393" t="s">
        <v>534</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721</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722</v>
      </c>
      <c r="AW47" s="506"/>
      <c r="AX47" s="506" t="str">
        <f>IF(T47="","",T47)</f>
        <v>Наименование системы теплоснабжения </v>
      </c>
      <c r="AY47" s="506"/>
      <c r="AZ47" s="506"/>
    </row>
    <row customHeight="1" ht="21">
      <c r="A48" s="1393" t="s">
        <v>532</v>
      </c>
      <c r="B48" s="1393" t="s">
        <v>533</v>
      </c>
      <c r="C48" s="1393" t="s">
        <v>534</v>
      </c>
      <c r="D48" s="1393" t="s">
        <v>535</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723</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724</v>
      </c>
      <c r="AW48" s="506"/>
      <c r="AX48" s="506" t="str">
        <f>IF(T48="","",T48)</f>
        <v>Источник тепловой энергии  </v>
      </c>
      <c r="AY48" s="506"/>
      <c r="AZ48" s="506"/>
    </row>
    <row s="2612" customFormat="1" customHeight="1" ht="0">
      <c r="A49" s="1373" t="s">
        <v>532</v>
      </c>
      <c r="B49" s="1373" t="s">
        <v>533</v>
      </c>
      <c r="C49" s="1373" t="s">
        <v>534</v>
      </c>
      <c r="D49" s="1373" t="s">
        <v>535</v>
      </c>
      <c r="E49" s="2108"/>
      <c r="F49" s="2108"/>
      <c r="G49" s="2108"/>
      <c r="H49" s="2108"/>
      <c r="I49" s="2109" t="str">
        <f>S48&amp;".1"</f>
        <v>....1</v>
      </c>
      <c r="J49" s="1373"/>
      <c r="K49" s="1373"/>
      <c r="L49" s="1376" t="s">
        <v>725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532</v>
      </c>
      <c r="B50" s="1373" t="s">
        <v>533</v>
      </c>
      <c r="C50" s="1373" t="s">
        <v>534</v>
      </c>
      <c r="D50" s="1373" t="s">
        <v>535</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532</v>
      </c>
      <c r="B51" s="1393" t="s">
        <v>533</v>
      </c>
      <c r="C51" s="1393" t="s">
        <v>534</v>
      </c>
      <c r="D51" s="1393" t="s">
        <v>535</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804</v>
      </c>
      <c r="AV51" s="517">
        <f>STRCHECKDATE(V54:AT54)</f>
      </c>
      <c r="AW51" s="506"/>
      <c r="AX51" s="506" t="str">
        <f>IF(T51="","",T51)</f>
        <v/>
      </c>
      <c r="AY51" s="506"/>
      <c r="AZ51" s="506"/>
    </row>
    <row customHeight="1" ht="11.25">
      <c r="A52" s="1393" t="s">
        <v>532</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788</v>
      </c>
      <c r="AN52" s="1423"/>
      <c r="AO52" s="1526"/>
      <c r="AP52" s="1423"/>
      <c r="AQ52" s="1423"/>
      <c r="AR52" s="1423"/>
      <c r="AS52" s="1423"/>
      <c r="AT52" s="1420"/>
      <c r="AU52" s="2138"/>
      <c r="AW52" s="506"/>
      <c r="AX52" s="506"/>
      <c r="AY52" s="506"/>
      <c r="AZ52" s="506"/>
    </row>
    <row customHeight="1" ht="11.25">
      <c r="A53" s="1393" t="s">
        <v>532</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789</v>
      </c>
      <c r="AJ53" s="1423"/>
      <c r="AK53" s="1423"/>
      <c r="AL53" s="1423"/>
      <c r="AM53" s="1423"/>
      <c r="AN53" s="1423"/>
      <c r="AO53" s="1526"/>
      <c r="AP53" s="1423"/>
      <c r="AQ53" s="1423"/>
      <c r="AR53" s="1423"/>
      <c r="AS53" s="1423"/>
      <c r="AT53" s="1420"/>
      <c r="AU53" s="2138"/>
      <c r="AW53" s="506"/>
      <c r="AX53" s="506"/>
      <c r="AY53" s="506"/>
      <c r="AZ53" s="506"/>
    </row>
    <row customHeight="1" ht="11.25">
      <c r="A54" s="1393" t="s">
        <v>532</v>
      </c>
      <c r="B54" s="1393" t="s">
        <v>533</v>
      </c>
      <c r="C54" s="1393" t="s">
        <v>534</v>
      </c>
      <c r="D54" s="1393" t="s">
        <v>535</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790</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532</v>
      </c>
      <c r="B55" s="1393" t="s">
        <v>533</v>
      </c>
      <c r="C55" s="1393" t="s">
        <v>534</v>
      </c>
      <c r="D55" s="1393" t="s">
        <v>535</v>
      </c>
      <c r="E55" s="2108"/>
      <c r="F55" s="2108"/>
      <c r="G55" s="2108"/>
      <c r="H55" s="2108"/>
      <c r="I55" s="2110"/>
      <c r="J55" s="2109"/>
      <c r="K55" s="1393"/>
      <c r="L55" s="1394"/>
      <c r="P55" s="2111"/>
      <c r="Q55" s="2111"/>
      <c r="R55" s="352"/>
      <c r="S55" s="1308"/>
      <c r="T55" s="275" t="s">
        <v>791</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532</v>
      </c>
      <c r="B56" s="1373" t="s">
        <v>533</v>
      </c>
      <c r="C56" s="1373" t="s">
        <v>534</v>
      </c>
      <c r="D56" s="1373" t="s">
        <v>535</v>
      </c>
      <c r="E56" s="2108"/>
      <c r="F56" s="2108"/>
      <c r="G56" s="2108"/>
      <c r="H56" s="2108"/>
      <c r="I56" s="2109"/>
      <c r="J56" s="1373"/>
      <c r="K56" s="1373"/>
      <c r="L56" s="1376"/>
      <c r="M56" s="516"/>
      <c r="N56" s="516"/>
      <c r="O56" s="516"/>
      <c r="P56" s="2111"/>
      <c r="Q56" s="1361"/>
      <c r="R56" s="352"/>
      <c r="S56" s="1416"/>
      <c r="T56" s="1417" t="s">
        <v>734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532</v>
      </c>
      <c r="B57" s="1373" t="s">
        <v>533</v>
      </c>
      <c r="C57" s="1373" t="s">
        <v>534</v>
      </c>
      <c r="D57" s="1373" t="s">
        <v>535</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3" customFormat="1" customHeight="1" ht="0">
      <c r="A58" s="1373" t="s">
        <v>532</v>
      </c>
      <c r="B58" s="1373" t="s">
        <v>533</v>
      </c>
      <c r="C58" s="1373" t="s">
        <v>534</v>
      </c>
      <c r="D58" s="1344"/>
      <c r="E58" s="2108"/>
      <c r="F58" s="2108"/>
      <c r="G58" s="2107"/>
      <c r="H58" s="1344"/>
      <c r="I58" s="1344"/>
      <c r="J58" s="1344"/>
      <c r="K58" s="1344"/>
      <c r="L58" s="1369"/>
      <c r="M58" s="1345"/>
      <c r="N58" s="1345"/>
      <c r="P58" s="1346"/>
      <c r="Q58" s="1347"/>
      <c r="R58" s="1346"/>
      <c r="S58" s="1352"/>
      <c r="T58" s="1355" t="s">
        <v>250</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3" customFormat="1" customHeight="1" ht="0">
      <c r="A59" s="1373" t="s">
        <v>532</v>
      </c>
      <c r="B59" s="1373" t="s">
        <v>533</v>
      </c>
      <c r="C59" s="1344"/>
      <c r="D59" s="1344"/>
      <c r="E59" s="2108"/>
      <c r="F59" s="2107"/>
      <c r="G59" s="1344"/>
      <c r="H59" s="1344"/>
      <c r="I59" s="1344"/>
      <c r="J59" s="1344"/>
      <c r="K59" s="1344"/>
      <c r="L59" s="1369"/>
      <c r="M59" s="1351"/>
      <c r="N59" s="1351"/>
      <c r="P59" s="1346"/>
      <c r="Q59" s="1347"/>
      <c r="R59" s="1346"/>
      <c r="S59" s="1352"/>
      <c r="T59" s="1355" t="s">
        <v>251</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532</v>
      </c>
      <c r="B60" s="1373"/>
      <c r="C60" s="1373"/>
      <c r="D60" s="1373"/>
      <c r="E60" s="2108"/>
      <c r="F60" s="1373"/>
      <c r="G60" s="1373"/>
      <c r="H60" s="1373"/>
      <c r="I60" s="1373"/>
      <c r="J60" s="1373"/>
      <c r="K60" s="1373"/>
      <c r="L60" s="1376"/>
      <c r="M60" s="1351"/>
      <c r="N60" s="1351"/>
      <c r="O60" s="524"/>
      <c r="P60" s="385"/>
      <c r="Q60" s="1374"/>
      <c r="R60" s="385"/>
      <c r="S60" s="1352"/>
      <c r="T60" s="1355" t="s">
        <v>329</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532</v>
      </c>
      <c r="B61" s="1373"/>
      <c r="C61" s="1373"/>
      <c r="D61" s="1373"/>
      <c r="E61" s="2107"/>
      <c r="F61" s="1373"/>
      <c r="G61" s="1373"/>
      <c r="H61" s="1373"/>
      <c r="I61" s="1373"/>
      <c r="J61" s="1373"/>
      <c r="K61" s="1373"/>
      <c r="L61" s="1376"/>
      <c r="M61" s="1351"/>
      <c r="N61" s="1351"/>
      <c r="O61" s="524"/>
      <c r="P61" s="385"/>
      <c r="Q61" s="1374"/>
      <c r="R61" s="385"/>
      <c r="S61" s="1352"/>
      <c r="T61" s="1355" t="s">
        <v>329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499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18928-D037-25BE-CB34-CFC7BA3FBA1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29515" width="19.140625" hidden="1" customWidth="1"/>
    <col min="13" max="14" style="3333" width="12.28125" hidden="1" customWidth="1"/>
    <col min="15" max="15" style="3333" width="23.421875" hidden="1" customWidth="1"/>
    <col min="16" max="16" style="29525" width="3.7109375" customWidth="1"/>
    <col min="17" max="18" style="3410" width="3.7109375" customWidth="1"/>
    <col min="19" max="19" style="3411"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719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720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805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806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807</v>
      </c>
      <c r="U5" s="288"/>
      <c r="V5" s="2194"/>
      <c r="W5" s="2195"/>
      <c r="X5" s="2195"/>
      <c r="Y5" s="2195"/>
      <c r="Z5" s="2195"/>
      <c r="AA5" s="2195"/>
      <c r="AB5" s="2196"/>
      <c r="AC5" s="2197"/>
      <c r="AD5" s="2198"/>
      <c r="AE5" s="2198"/>
      <c r="AF5" s="2198"/>
      <c r="AG5" s="2198"/>
      <c r="AH5" s="2198"/>
      <c r="AI5" s="2198"/>
      <c r="AJ5" s="2199"/>
      <c r="AK5" s="1286" t="s">
        <v>808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728</v>
      </c>
      <c r="P6" s="2111"/>
      <c r="Q6" s="2111">
        <v>1</v>
      </c>
      <c r="R6" s="353"/>
      <c r="S6" s="1455">
        <f>$J6</f>
      </c>
      <c r="T6" s="274" t="s">
        <v>729</v>
      </c>
      <c r="U6" s="288"/>
      <c r="V6" s="2095"/>
      <c r="W6" s="2096"/>
      <c r="X6" s="2096"/>
      <c r="Y6" s="2096"/>
      <c r="Z6" s="2096"/>
      <c r="AA6" s="2096"/>
      <c r="AB6" s="2097"/>
      <c r="AC6" s="2095"/>
      <c r="AD6" s="2096"/>
      <c r="AE6" s="2096"/>
      <c r="AF6" s="2096"/>
      <c r="AG6" s="2096"/>
      <c r="AH6" s="2096"/>
      <c r="AI6" s="2096"/>
      <c r="AJ6" s="2097"/>
      <c r="AK6" s="1337" t="s">
        <v>809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810</v>
      </c>
      <c r="U9" s="367"/>
      <c r="V9" s="367"/>
      <c r="W9" s="367"/>
      <c r="X9" s="367"/>
      <c r="Y9" s="367"/>
      <c r="Z9" s="367"/>
      <c r="AA9" s="367"/>
      <c r="AB9" s="367"/>
      <c r="AC9" s="367"/>
      <c r="AD9" s="367"/>
      <c r="AE9" s="367"/>
      <c r="AF9" s="367"/>
      <c r="AG9" s="367"/>
      <c r="AH9" s="367"/>
      <c r="AI9" s="367"/>
      <c r="AJ9" s="367"/>
      <c r="AK9" s="1286" t="s">
        <v>811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734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812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251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51"/>
      <c r="M18" s="1392"/>
      <c r="N18" s="1392"/>
      <c r="O18" s="1397" t="s">
        <v>736</v>
      </c>
      <c r="P18" s="1392"/>
      <c r="Q18" s="1401"/>
      <c r="R18" s="1401"/>
      <c r="S18" s="735"/>
      <c r="Y18" s="1397"/>
      <c r="AA18" s="1397"/>
      <c r="AB18" s="1396"/>
      <c r="AF18" s="1397"/>
      <c r="AH18" s="1397"/>
      <c r="AI18" s="1396"/>
      <c r="AL18" s="517"/>
      <c r="AM18" s="517"/>
      <c r="AN18" s="517"/>
      <c r="AO18" s="517"/>
      <c r="AP18" s="517"/>
    </row>
    <row s="2683" customFormat="1" customHeight="1" ht="14.25" hidden="1">
      <c r="L19" s="1451"/>
      <c r="M19" s="1392"/>
      <c r="N19" s="1392"/>
      <c r="O19" s="1392"/>
      <c r="P19" s="1392"/>
      <c r="Q19" s="1401"/>
      <c r="R19" s="1401"/>
      <c r="S19" s="735"/>
      <c r="AB19" s="1396"/>
      <c r="AI19" s="1396"/>
      <c r="AL19" s="517"/>
      <c r="AM19" s="517"/>
      <c r="AN19" s="517"/>
      <c r="AO19" s="517"/>
      <c r="AP19" s="517"/>
    </row>
    <row s="2683" customFormat="1" customHeight="1" ht="12" hidden="1">
      <c r="L20" s="1451"/>
      <c r="M20" s="1392"/>
      <c r="N20" s="1392"/>
      <c r="O20" s="1394" t="s">
        <v>737</v>
      </c>
      <c r="P20" s="1392"/>
      <c r="Q20" s="1472"/>
      <c r="R20" s="1472"/>
      <c r="S20" s="735"/>
      <c r="T20" s="1168" t="s">
        <v>738</v>
      </c>
      <c r="Z20" s="172" t="s">
        <v>739</v>
      </c>
      <c r="AB20" s="172" t="s">
        <v>740</v>
      </c>
      <c r="AC20" s="1168" t="s">
        <v>738</v>
      </c>
      <c r="AG20" s="172" t="s">
        <v>741</v>
      </c>
      <c r="AI20" s="172" t="s">
        <v>740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742</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743</v>
      </c>
      <c r="T29" s="2098"/>
      <c r="U29" s="1402"/>
      <c r="V29" s="2100" t="str">
        <f>IF(TITLE_NUMBER_PR_CHANGE="",IF(TITLE_NUMBER_PR="","",TITLE_NUMBER_PR),TITLE_NUMBER_PR_CHANGE)</f>
        <v>51/7</v>
      </c>
      <c r="W29" s="2100"/>
      <c r="X29" s="2100"/>
      <c r="Y29" s="2100"/>
      <c r="Z29" s="2100"/>
      <c r="AA29" s="2100"/>
      <c r="AB29" s="322"/>
      <c r="AC29" s="2100" t="str">
        <f>IF(TITLE_NUMBER_PR_CHANGE="",IF(TITLE_NUMBER_PR="","",TITLE_NUMBER_PR),TITLE_NUMBER_PR_CHANGE)</f>
        <v>51/7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https://npa.gov-murman.ru/bitrix/components/b1team/govmurman.element.file/download.php?ID=508463&amp;FID=750752</v>
      </c>
      <c r="W30" s="2100"/>
      <c r="X30" s="2100"/>
      <c r="Y30" s="2100"/>
      <c r="Z30" s="2100"/>
      <c r="AA30" s="2100"/>
      <c r="AB30" s="322"/>
      <c r="AC30" s="2100" t="str">
        <f>IF(TITLE_IST_PUB_CHANGE="",IF(TITLE_IST_PUB="","",TITLE_IST_PUB),TITLE_IST_PUB_CHANGE)</f>
        <v>https://npa.gov-murman.ru/bitrix/components/b1team/govmurman.element.file/download.php?ID=508463&amp;FID=750752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744</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745</v>
      </c>
      <c r="T33" s="2098"/>
      <c r="U33" s="1402"/>
      <c r="V33" s="2100" t="str">
        <f>IF(TITLE_NUMBER_PR_CHANGE="",IF(TITLE_NUMBER_PR="","",TITLE_NUMBER_PR),TITLE_NUMBER_PR_CHANGE)</f>
        <v>51/7</v>
      </c>
      <c r="W33" s="2100"/>
      <c r="X33" s="2100"/>
      <c r="Y33" s="2100"/>
      <c r="Z33" s="2100"/>
      <c r="AA33" s="2100"/>
      <c r="AB33" s="322"/>
      <c r="AC33" s="2100" t="str">
        <f>IF(TITLE_NUMBER_PR_CHANGE="",IF(TITLE_NUMBER_PR="","",TITLE_NUMBER_PR),TITLE_NUMBER_PR_CHANGE)</f>
        <v>51/7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746</v>
      </c>
      <c r="AC34" s="322"/>
      <c r="AD34" s="322"/>
      <c r="AE34" s="322"/>
      <c r="AF34" s="322"/>
      <c r="AG34" s="322"/>
      <c r="AH34" s="322"/>
      <c r="AI34" s="266" t="s">
        <v>746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620</v>
      </c>
      <c r="T36" s="1971"/>
      <c r="U36" s="1971"/>
      <c r="V36" s="1971"/>
      <c r="W36" s="1971"/>
      <c r="X36" s="1971"/>
      <c r="Y36" s="1971"/>
      <c r="Z36" s="1971"/>
      <c r="AA36" s="1971"/>
      <c r="AB36" s="1971"/>
      <c r="AC36" s="1971"/>
      <c r="AD36" s="1971"/>
      <c r="AE36" s="1971"/>
      <c r="AF36" s="1971"/>
      <c r="AG36" s="1971"/>
      <c r="AH36" s="1971"/>
      <c r="AI36" s="1971"/>
      <c r="AJ36" s="1971"/>
      <c r="AK36" s="1971" t="s">
        <v>621</v>
      </c>
    </row>
    <row customHeight="1" ht="14.25">
      <c r="Q37" s="377"/>
      <c r="R37" s="377"/>
      <c r="S37" s="2125" t="s">
        <v>87</v>
      </c>
      <c r="T37" s="2062" t="s">
        <v>747</v>
      </c>
      <c r="U37" s="289"/>
      <c r="V37" s="2126" t="s">
        <v>748</v>
      </c>
      <c r="W37" s="2127"/>
      <c r="X37" s="2127"/>
      <c r="Y37" s="2127"/>
      <c r="Z37" s="2127"/>
      <c r="AA37" s="2128"/>
      <c r="AB37" s="2129" t="s">
        <v>749</v>
      </c>
      <c r="AC37" s="2126" t="s">
        <v>748</v>
      </c>
      <c r="AD37" s="2127"/>
      <c r="AE37" s="2127"/>
      <c r="AF37" s="2127"/>
      <c r="AG37" s="2127"/>
      <c r="AH37" s="2128"/>
      <c r="AI37" s="2129" t="s">
        <v>750</v>
      </c>
      <c r="AJ37" s="2132" t="s">
        <v>751</v>
      </c>
      <c r="AK37" s="1971"/>
    </row>
    <row customHeight="1" ht="33.75">
      <c r="Q38" s="377"/>
      <c r="R38" s="377"/>
      <c r="S38" s="2125"/>
      <c r="T38" s="2062"/>
      <c r="U38" s="1038"/>
      <c r="V38" s="1382" t="s">
        <v>813</v>
      </c>
      <c r="W38" s="2118" t="s">
        <v>754</v>
      </c>
      <c r="X38" s="2120"/>
      <c r="Y38" s="2118" t="s">
        <v>755</v>
      </c>
      <c r="Z38" s="2119"/>
      <c r="AA38" s="2120"/>
      <c r="AB38" s="2130"/>
      <c r="AC38" s="1382" t="s">
        <v>813</v>
      </c>
      <c r="AD38" s="2118" t="s">
        <v>754</v>
      </c>
      <c r="AE38" s="2120"/>
      <c r="AF38" s="2118" t="s">
        <v>755</v>
      </c>
      <c r="AG38" s="2119"/>
      <c r="AH38" s="2120"/>
      <c r="AI38" s="2130"/>
      <c r="AJ38" s="2133"/>
      <c r="AK38" s="1971"/>
    </row>
    <row customHeight="1" ht="33.75">
      <c r="A39" s="1400"/>
      <c r="B39" s="1400" t="s">
        <v>219</v>
      </c>
      <c r="C39" s="1400" t="s">
        <v>220</v>
      </c>
      <c r="D39" s="1400" t="s">
        <v>221</v>
      </c>
      <c r="E39" s="1394" t="s">
        <v>756</v>
      </c>
      <c r="F39" s="1394" t="s">
        <v>757</v>
      </c>
      <c r="G39" s="1394" t="s">
        <v>758</v>
      </c>
      <c r="H39" s="1394"/>
      <c r="I39" s="1394" t="s">
        <v>814</v>
      </c>
      <c r="J39" s="1394" t="s">
        <v>761</v>
      </c>
      <c r="K39" s="1394" t="s">
        <v>815</v>
      </c>
      <c r="L39" s="1394" t="s">
        <v>737</v>
      </c>
      <c r="Q39" s="377"/>
      <c r="R39" s="377"/>
      <c r="S39" s="2125"/>
      <c r="T39" s="2062"/>
      <c r="U39" s="290"/>
      <c r="V39" s="1382" t="s">
        <v>816</v>
      </c>
      <c r="W39" s="1237" t="s">
        <v>817</v>
      </c>
      <c r="X39" s="1237" t="s">
        <v>818</v>
      </c>
      <c r="Y39" s="1387" t="s">
        <v>765</v>
      </c>
      <c r="Z39" s="2121" t="s">
        <v>766</v>
      </c>
      <c r="AA39" s="2122"/>
      <c r="AB39" s="2131"/>
      <c r="AC39" s="1382" t="s">
        <v>816</v>
      </c>
      <c r="AD39" s="1237" t="s">
        <v>817</v>
      </c>
      <c r="AE39" s="1237" t="s">
        <v>818</v>
      </c>
      <c r="AF39" s="1387" t="s">
        <v>765</v>
      </c>
      <c r="AG39" s="2121" t="s">
        <v>766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196</v>
      </c>
      <c r="T40" s="1281" t="s">
        <v>102</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546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546</v>
      </c>
      <c r="B42" s="1393" t="s">
        <v>547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719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720</v>
      </c>
      <c r="AM42" s="506"/>
      <c r="AN42" s="506" t="str">
        <f>IF(T42="","",T42)</f>
        <v>Территория действия тарифа</v>
      </c>
      <c r="AO42" s="506"/>
      <c r="AP42" s="506"/>
    </row>
    <row customHeight="1" ht="23.25">
      <c r="A43" s="1393" t="s">
        <v>546</v>
      </c>
      <c r="B43" s="1393" t="s">
        <v>547</v>
      </c>
      <c r="C43" s="1393" t="s">
        <v>548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805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806</v>
      </c>
      <c r="AM43" s="506"/>
      <c r="AN43" s="506" t="str">
        <f>IF(T43="","",T43)</f>
        <v>Наименование централизованной системы холодного водоснабжения</v>
      </c>
      <c r="AO43" s="506"/>
      <c r="AP43" s="506"/>
    </row>
    <row customHeight="1" ht="23.25">
      <c r="A44" s="1393" t="s">
        <v>546</v>
      </c>
      <c r="B44" s="1393" t="s">
        <v>547</v>
      </c>
      <c r="C44" s="1393" t="s">
        <v>548</v>
      </c>
      <c r="D44" s="1393" t="s">
        <v>819</v>
      </c>
      <c r="E44" s="2108"/>
      <c r="F44" s="2108"/>
      <c r="G44" s="2108"/>
      <c r="H44" s="2108"/>
      <c r="I44" s="2109" t="str">
        <f>S43&amp;".1"</f>
        <v>...1</v>
      </c>
      <c r="J44" s="1393"/>
      <c r="K44" s="1393"/>
      <c r="L44" s="1394"/>
      <c r="P44" s="2111">
        <v>1</v>
      </c>
      <c r="Q44" s="1384"/>
      <c r="R44" s="352"/>
      <c r="S44" s="1388" t="str">
        <f>$I44</f>
        <v>...1</v>
      </c>
      <c r="T44" s="273" t="s">
        <v>807</v>
      </c>
      <c r="U44" s="288"/>
      <c r="V44" s="2194"/>
      <c r="W44" s="2195"/>
      <c r="X44" s="2195"/>
      <c r="Y44" s="2195"/>
      <c r="Z44" s="2195"/>
      <c r="AA44" s="2195"/>
      <c r="AB44" s="2196"/>
      <c r="AC44" s="2197"/>
      <c r="AD44" s="2198"/>
      <c r="AE44" s="2198"/>
      <c r="AF44" s="2198"/>
      <c r="AG44" s="2198"/>
      <c r="AH44" s="2198"/>
      <c r="AI44" s="2198"/>
      <c r="AJ44" s="2199"/>
      <c r="AK44" s="1286" t="s">
        <v>808</v>
      </c>
      <c r="AM44" s="506"/>
      <c r="AN44" s="506" t="str">
        <f>IF(T44="","",T44)</f>
        <v>Наименование признака дифференциации</v>
      </c>
      <c r="AO44" s="506"/>
      <c r="AP44" s="506"/>
    </row>
    <row customHeight="1" ht="23.25">
      <c r="A45" s="1393" t="s">
        <v>546</v>
      </c>
      <c r="B45" s="1393" t="s">
        <v>547</v>
      </c>
      <c r="C45" s="1393" t="s">
        <v>548</v>
      </c>
      <c r="D45" s="1393" t="s">
        <v>819</v>
      </c>
      <c r="E45" s="2108"/>
      <c r="F45" s="2108"/>
      <c r="G45" s="2108"/>
      <c r="H45" s="2108"/>
      <c r="I45" s="2110"/>
      <c r="J45" s="2109" t="str">
        <f>I44&amp;".1"</f>
        <v>...1.1</v>
      </c>
      <c r="K45" s="1393"/>
      <c r="L45" s="1394" t="s">
        <v>728</v>
      </c>
      <c r="P45" s="2111"/>
      <c r="Q45" s="2111">
        <v>1</v>
      </c>
      <c r="R45" s="353"/>
      <c r="S45" s="1388" t="str">
        <f>$J45</f>
        <v>...1.1</v>
      </c>
      <c r="T45" s="274" t="s">
        <v>729</v>
      </c>
      <c r="U45" s="288"/>
      <c r="V45" s="2095"/>
      <c r="W45" s="2096"/>
      <c r="X45" s="2096"/>
      <c r="Y45" s="2096"/>
      <c r="Z45" s="2096"/>
      <c r="AA45" s="2096"/>
      <c r="AB45" s="2097"/>
      <c r="AC45" s="2095"/>
      <c r="AD45" s="2096"/>
      <c r="AE45" s="2096"/>
      <c r="AF45" s="2096"/>
      <c r="AG45" s="2096"/>
      <c r="AH45" s="2096"/>
      <c r="AI45" s="2096"/>
      <c r="AJ45" s="2097"/>
      <c r="AK45" s="1337" t="s">
        <v>809</v>
      </c>
      <c r="AM45" s="506"/>
      <c r="AN45" s="506" t="str">
        <f>IF(T45="","",T45)</f>
        <v>Группа потребителей</v>
      </c>
      <c r="AO45" s="506"/>
      <c r="AP45" s="506"/>
    </row>
    <row customHeight="1" ht="23.25">
      <c r="A46" s="1393" t="s">
        <v>546</v>
      </c>
      <c r="B46" s="1393" t="s">
        <v>547</v>
      </c>
      <c r="C46" s="1393" t="s">
        <v>548</v>
      </c>
      <c r="D46" s="1393" t="s">
        <v>819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546</v>
      </c>
      <c r="B47" s="1393" t="s">
        <v>547</v>
      </c>
      <c r="C47" s="1393" t="s">
        <v>548</v>
      </c>
      <c r="D47" s="1393" t="s">
        <v>819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546</v>
      </c>
      <c r="B48" s="1393" t="s">
        <v>547</v>
      </c>
      <c r="C48" s="1393" t="s">
        <v>548</v>
      </c>
      <c r="D48" s="1393" t="s">
        <v>819</v>
      </c>
      <c r="E48" s="2108"/>
      <c r="F48" s="2108"/>
      <c r="G48" s="2108"/>
      <c r="H48" s="2108"/>
      <c r="I48" s="2110"/>
      <c r="J48" s="2109"/>
      <c r="K48" s="1393"/>
      <c r="L48" s="1394"/>
      <c r="P48" s="2111"/>
      <c r="Q48" s="2111"/>
      <c r="R48" s="352"/>
      <c r="S48" s="1308"/>
      <c r="T48" s="275" t="s">
        <v>810</v>
      </c>
      <c r="U48" s="367"/>
      <c r="V48" s="367"/>
      <c r="W48" s="367"/>
      <c r="X48" s="367"/>
      <c r="Y48" s="367"/>
      <c r="Z48" s="367"/>
      <c r="AA48" s="367"/>
      <c r="AB48" s="367"/>
      <c r="AC48" s="367"/>
      <c r="AD48" s="367"/>
      <c r="AE48" s="367"/>
      <c r="AF48" s="367"/>
      <c r="AG48" s="367"/>
      <c r="AH48" s="367"/>
      <c r="AI48" s="367"/>
      <c r="AJ48" s="367"/>
      <c r="AK48" s="1286" t="s">
        <v>811</v>
      </c>
      <c r="AM48" s="506"/>
      <c r="AN48" s="506" t="str">
        <f>IF(T48="","",T48)</f>
        <v>Добавить значение признака дифференциации</v>
      </c>
      <c r="AO48" s="506"/>
      <c r="AP48" s="506"/>
    </row>
    <row customHeight="1" ht="21">
      <c r="A49" s="1393" t="s">
        <v>546</v>
      </c>
      <c r="B49" s="1393" t="s">
        <v>547</v>
      </c>
      <c r="C49" s="1393" t="s">
        <v>548</v>
      </c>
      <c r="D49" s="1393" t="s">
        <v>819</v>
      </c>
      <c r="E49" s="2108"/>
      <c r="F49" s="2108"/>
      <c r="G49" s="2108"/>
      <c r="H49" s="2108"/>
      <c r="I49" s="2109"/>
      <c r="J49" s="1393"/>
      <c r="K49" s="1393"/>
      <c r="L49" s="1394"/>
      <c r="P49" s="2111"/>
      <c r="Q49" s="1384"/>
      <c r="R49" s="352"/>
      <c r="S49" s="1308"/>
      <c r="T49" s="364" t="s">
        <v>734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546</v>
      </c>
      <c r="B50" s="1393" t="s">
        <v>547</v>
      </c>
      <c r="C50" s="1393" t="s">
        <v>548</v>
      </c>
      <c r="D50" s="1393" t="s">
        <v>819</v>
      </c>
      <c r="E50" s="2108"/>
      <c r="F50" s="2108"/>
      <c r="G50" s="2108"/>
      <c r="H50" s="2107"/>
      <c r="I50" s="1393"/>
      <c r="J50" s="1393"/>
      <c r="K50" s="1393"/>
      <c r="L50" s="1394"/>
      <c r="M50" s="1395"/>
      <c r="N50" s="1395"/>
      <c r="O50" s="543"/>
      <c r="P50" s="356"/>
      <c r="Q50" s="376"/>
      <c r="R50" s="351"/>
      <c r="S50" s="1308"/>
      <c r="T50" s="372" t="s">
        <v>812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546</v>
      </c>
      <c r="B51" s="1373" t="s">
        <v>547</v>
      </c>
      <c r="C51" s="1344"/>
      <c r="D51" s="1344"/>
      <c r="E51" s="2108"/>
      <c r="F51" s="2107"/>
      <c r="G51" s="1344"/>
      <c r="H51" s="1344"/>
      <c r="I51" s="1344"/>
      <c r="J51" s="1344"/>
      <c r="K51" s="1344"/>
      <c r="L51" s="1456"/>
      <c r="M51" s="1351"/>
      <c r="N51" s="1351"/>
      <c r="P51" s="1346"/>
      <c r="Q51" s="1347"/>
      <c r="R51" s="1346"/>
      <c r="S51" s="1352"/>
      <c r="T51" s="1355" t="s">
        <v>251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546</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499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10F3F-92A3-CDB7-6CF5-35B66A0CA3F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29531" width="19.140625" hidden="1" customWidth="1"/>
    <col min="13" max="14" style="3333" width="12.28125" hidden="1" customWidth="1"/>
    <col min="15" max="15" style="3333" width="23.421875" hidden="1" customWidth="1"/>
    <col min="16" max="16" style="29536" width="3.7109375" customWidth="1"/>
    <col min="17" max="18" style="3410" width="3.7109375" customWidth="1"/>
    <col min="19" max="19" style="3411"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719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720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805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806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807</v>
      </c>
      <c r="U5" s="288"/>
      <c r="V5" s="2194"/>
      <c r="W5" s="2195"/>
      <c r="X5" s="2195"/>
      <c r="Y5" s="2195"/>
      <c r="Z5" s="2195"/>
      <c r="AA5" s="2195"/>
      <c r="AB5" s="2196"/>
      <c r="AC5" s="2197"/>
      <c r="AD5" s="2198"/>
      <c r="AE5" s="2198"/>
      <c r="AF5" s="2198"/>
      <c r="AG5" s="2198"/>
      <c r="AH5" s="2198"/>
      <c r="AI5" s="2198"/>
      <c r="AJ5" s="2199"/>
      <c r="AK5" s="1286" t="s">
        <v>808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728</v>
      </c>
      <c r="P6" s="2111"/>
      <c r="Q6" s="2111">
        <v>1</v>
      </c>
      <c r="R6" s="353"/>
      <c r="S6" s="1487">
        <f>$J6</f>
      </c>
      <c r="T6" s="274" t="s">
        <v>729</v>
      </c>
      <c r="U6" s="288"/>
      <c r="V6" s="2095"/>
      <c r="W6" s="2096"/>
      <c r="X6" s="2096"/>
      <c r="Y6" s="2096"/>
      <c r="Z6" s="2096"/>
      <c r="AA6" s="2096"/>
      <c r="AB6" s="2097"/>
      <c r="AC6" s="2095"/>
      <c r="AD6" s="2096"/>
      <c r="AE6" s="2096"/>
      <c r="AF6" s="2096"/>
      <c r="AG6" s="2096"/>
      <c r="AH6" s="2096"/>
      <c r="AI6" s="2096"/>
      <c r="AJ6" s="2097"/>
      <c r="AK6" s="1337" t="s">
        <v>809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810</v>
      </c>
      <c r="U9" s="367"/>
      <c r="V9" s="367"/>
      <c r="W9" s="367"/>
      <c r="X9" s="367"/>
      <c r="Y9" s="367"/>
      <c r="Z9" s="367"/>
      <c r="AA9" s="367"/>
      <c r="AB9" s="367"/>
      <c r="AC9" s="367"/>
      <c r="AD9" s="367"/>
      <c r="AE9" s="367"/>
      <c r="AF9" s="367"/>
      <c r="AG9" s="367"/>
      <c r="AH9" s="367"/>
      <c r="AI9" s="367"/>
      <c r="AJ9" s="367"/>
      <c r="AK9" s="1286" t="s">
        <v>811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734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812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736</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737</v>
      </c>
      <c r="P20" s="1392"/>
      <c r="Q20" s="1472"/>
      <c r="R20" s="1472"/>
      <c r="S20" s="735"/>
      <c r="T20" s="1168" t="s">
        <v>738</v>
      </c>
      <c r="Z20" s="172" t="s">
        <v>739</v>
      </c>
      <c r="AB20" s="172" t="s">
        <v>740</v>
      </c>
      <c r="AC20" s="1168" t="s">
        <v>738</v>
      </c>
      <c r="AG20" s="172" t="s">
        <v>741</v>
      </c>
      <c r="AI20" s="172" t="s">
        <v>740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742</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743</v>
      </c>
      <c r="T29" s="2098"/>
      <c r="U29" s="1402"/>
      <c r="V29" s="2100" t="str">
        <f>IF(TITLE_NUMBER_PR_CHANGE="",IF(TITLE_NUMBER_PR="","",TITLE_NUMBER_PR),TITLE_NUMBER_PR_CHANGE)</f>
        <v>51/7</v>
      </c>
      <c r="W29" s="2100"/>
      <c r="X29" s="2100"/>
      <c r="Y29" s="2100"/>
      <c r="Z29" s="2100"/>
      <c r="AA29" s="2100"/>
      <c r="AB29" s="322"/>
      <c r="AC29" s="2100" t="str">
        <f>IF(TITLE_NUMBER_PR_CHANGE="",IF(TITLE_NUMBER_PR="","",TITLE_NUMBER_PR),TITLE_NUMBER_PR_CHANGE)</f>
        <v>51/7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https://npa.gov-murman.ru/bitrix/components/b1team/govmurman.element.file/download.php?ID=508463&amp;FID=750752</v>
      </c>
      <c r="W30" s="2100"/>
      <c r="X30" s="2100"/>
      <c r="Y30" s="2100"/>
      <c r="Z30" s="2100"/>
      <c r="AA30" s="2100"/>
      <c r="AB30" s="322"/>
      <c r="AC30" s="2100" t="str">
        <f>IF(TITLE_IST_PUB_CHANGE="",IF(TITLE_IST_PUB="","",TITLE_IST_PUB),TITLE_IST_PUB_CHANGE)</f>
        <v>https://npa.gov-murman.ru/bitrix/components/b1team/govmurman.element.file/download.php?ID=508463&amp;FID=750752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744</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745</v>
      </c>
      <c r="T33" s="2098"/>
      <c r="U33" s="1402"/>
      <c r="V33" s="2100" t="str">
        <f>IF(TITLE_NUMBER_PR_CHANGE="",IF(TITLE_NUMBER_PR="","",TITLE_NUMBER_PR),TITLE_NUMBER_PR_CHANGE)</f>
        <v>51/7</v>
      </c>
      <c r="W33" s="2100"/>
      <c r="X33" s="2100"/>
      <c r="Y33" s="2100"/>
      <c r="Z33" s="2100"/>
      <c r="AA33" s="2100"/>
      <c r="AB33" s="322"/>
      <c r="AC33" s="2100" t="str">
        <f>IF(TITLE_NUMBER_PR_CHANGE="",IF(TITLE_NUMBER_PR="","",TITLE_NUMBER_PR),TITLE_NUMBER_PR_CHANGE)</f>
        <v>51/7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746</v>
      </c>
      <c r="AC34" s="322"/>
      <c r="AD34" s="322"/>
      <c r="AE34" s="322"/>
      <c r="AF34" s="322"/>
      <c r="AG34" s="322"/>
      <c r="AH34" s="322"/>
      <c r="AI34" s="266" t="s">
        <v>746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620</v>
      </c>
      <c r="T36" s="1971"/>
      <c r="U36" s="1971"/>
      <c r="V36" s="1971"/>
      <c r="W36" s="1971"/>
      <c r="X36" s="1971"/>
      <c r="Y36" s="1971"/>
      <c r="Z36" s="1971"/>
      <c r="AA36" s="1971"/>
      <c r="AB36" s="1971"/>
      <c r="AC36" s="1971"/>
      <c r="AD36" s="1971"/>
      <c r="AE36" s="1971"/>
      <c r="AF36" s="1971"/>
      <c r="AG36" s="1971"/>
      <c r="AH36" s="1971"/>
      <c r="AI36" s="1971"/>
      <c r="AJ36" s="1971"/>
      <c r="AK36" s="1971" t="s">
        <v>621</v>
      </c>
    </row>
    <row customHeight="1" ht="14.25">
      <c r="Q37" s="377"/>
      <c r="R37" s="377"/>
      <c r="S37" s="2125" t="s">
        <v>87</v>
      </c>
      <c r="T37" s="2062" t="s">
        <v>747</v>
      </c>
      <c r="U37" s="289"/>
      <c r="V37" s="2126" t="s">
        <v>748</v>
      </c>
      <c r="W37" s="2127"/>
      <c r="X37" s="2127"/>
      <c r="Y37" s="2127"/>
      <c r="Z37" s="2127"/>
      <c r="AA37" s="2128"/>
      <c r="AB37" s="2129" t="s">
        <v>749</v>
      </c>
      <c r="AC37" s="2126" t="s">
        <v>748</v>
      </c>
      <c r="AD37" s="2127"/>
      <c r="AE37" s="2127"/>
      <c r="AF37" s="2127"/>
      <c r="AG37" s="2127"/>
      <c r="AH37" s="2128"/>
      <c r="AI37" s="2129" t="s">
        <v>750</v>
      </c>
      <c r="AJ37" s="2132" t="s">
        <v>751</v>
      </c>
      <c r="AK37" s="1971"/>
    </row>
    <row customHeight="1" ht="33.75">
      <c r="Q38" s="377"/>
      <c r="R38" s="377"/>
      <c r="S38" s="2125"/>
      <c r="T38" s="2062"/>
      <c r="U38" s="1038"/>
      <c r="V38" s="1482" t="s">
        <v>813</v>
      </c>
      <c r="W38" s="2118" t="s">
        <v>754</v>
      </c>
      <c r="X38" s="2120"/>
      <c r="Y38" s="2118" t="s">
        <v>755</v>
      </c>
      <c r="Z38" s="2119"/>
      <c r="AA38" s="2120"/>
      <c r="AB38" s="2130"/>
      <c r="AC38" s="1482" t="s">
        <v>813</v>
      </c>
      <c r="AD38" s="2118" t="s">
        <v>754</v>
      </c>
      <c r="AE38" s="2120"/>
      <c r="AF38" s="2118" t="s">
        <v>755</v>
      </c>
      <c r="AG38" s="2119"/>
      <c r="AH38" s="2120"/>
      <c r="AI38" s="2130"/>
      <c r="AJ38" s="2133"/>
      <c r="AK38" s="1971"/>
    </row>
    <row customHeight="1" ht="33.75">
      <c r="A39" s="1400"/>
      <c r="B39" s="1400" t="s">
        <v>219</v>
      </c>
      <c r="C39" s="1400" t="s">
        <v>220</v>
      </c>
      <c r="D39" s="1400" t="s">
        <v>221</v>
      </c>
      <c r="E39" s="1394" t="s">
        <v>756</v>
      </c>
      <c r="F39" s="1394" t="s">
        <v>757</v>
      </c>
      <c r="G39" s="1394" t="s">
        <v>758</v>
      </c>
      <c r="H39" s="1394"/>
      <c r="I39" s="1394" t="s">
        <v>814</v>
      </c>
      <c r="J39" s="1394" t="s">
        <v>761</v>
      </c>
      <c r="K39" s="1394" t="s">
        <v>815</v>
      </c>
      <c r="L39" s="1394" t="s">
        <v>737</v>
      </c>
      <c r="Q39" s="377"/>
      <c r="R39" s="377"/>
      <c r="S39" s="2125"/>
      <c r="T39" s="2062"/>
      <c r="U39" s="290"/>
      <c r="V39" s="1482" t="s">
        <v>816</v>
      </c>
      <c r="W39" s="1237" t="s">
        <v>817</v>
      </c>
      <c r="X39" s="1237" t="s">
        <v>818</v>
      </c>
      <c r="Y39" s="1485" t="s">
        <v>765</v>
      </c>
      <c r="Z39" s="2121" t="s">
        <v>766</v>
      </c>
      <c r="AA39" s="2122"/>
      <c r="AB39" s="2131"/>
      <c r="AC39" s="1482" t="s">
        <v>816</v>
      </c>
      <c r="AD39" s="1237" t="s">
        <v>817</v>
      </c>
      <c r="AE39" s="1237" t="s">
        <v>818</v>
      </c>
      <c r="AF39" s="1485" t="s">
        <v>765</v>
      </c>
      <c r="AG39" s="2121" t="s">
        <v>766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196</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551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551</v>
      </c>
      <c r="B42" s="1393" t="s">
        <v>552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719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720</v>
      </c>
      <c r="AM42" s="506"/>
      <c r="AN42" s="506" t="str">
        <f>IF(T42="","",T42)</f>
        <v>Территория действия тарифа</v>
      </c>
      <c r="AO42" s="506"/>
      <c r="AP42" s="506"/>
    </row>
    <row customHeight="1" ht="23.25">
      <c r="A43" s="1393" t="s">
        <v>551</v>
      </c>
      <c r="B43" s="1393" t="s">
        <v>552</v>
      </c>
      <c r="C43" s="1393" t="s">
        <v>553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805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806</v>
      </c>
      <c r="AM43" s="506"/>
      <c r="AN43" s="506" t="str">
        <f>IF(T43="","",T43)</f>
        <v>Наименование централизованной системы холодного водоснабжения</v>
      </c>
      <c r="AO43" s="506"/>
      <c r="AP43" s="506"/>
    </row>
    <row customHeight="1" ht="23.25">
      <c r="A44" s="1393" t="s">
        <v>551</v>
      </c>
      <c r="B44" s="1393" t="s">
        <v>552</v>
      </c>
      <c r="C44" s="1393" t="s">
        <v>553</v>
      </c>
      <c r="D44" s="1393" t="s">
        <v>820</v>
      </c>
      <c r="E44" s="2108"/>
      <c r="F44" s="2108"/>
      <c r="G44" s="2108"/>
      <c r="H44" s="2108"/>
      <c r="I44" s="2109" t="str">
        <f>S43&amp;".1"</f>
        <v>...1</v>
      </c>
      <c r="J44" s="1393"/>
      <c r="K44" s="1393"/>
      <c r="L44" s="1394"/>
      <c r="P44" s="2111">
        <v>1</v>
      </c>
      <c r="Q44" s="1480"/>
      <c r="R44" s="352"/>
      <c r="S44" s="1487" t="str">
        <f>$I44</f>
        <v>...1</v>
      </c>
      <c r="T44" s="273" t="s">
        <v>807</v>
      </c>
      <c r="U44" s="288"/>
      <c r="V44" s="2194"/>
      <c r="W44" s="2195"/>
      <c r="X44" s="2195"/>
      <c r="Y44" s="2195"/>
      <c r="Z44" s="2195"/>
      <c r="AA44" s="2195"/>
      <c r="AB44" s="2196"/>
      <c r="AC44" s="2197"/>
      <c r="AD44" s="2198"/>
      <c r="AE44" s="2198"/>
      <c r="AF44" s="2198"/>
      <c r="AG44" s="2198"/>
      <c r="AH44" s="2198"/>
      <c r="AI44" s="2198"/>
      <c r="AJ44" s="2199"/>
      <c r="AK44" s="1286" t="s">
        <v>808</v>
      </c>
      <c r="AM44" s="506"/>
      <c r="AN44" s="506" t="str">
        <f>IF(T44="","",T44)</f>
        <v>Наименование признака дифференциации</v>
      </c>
      <c r="AO44" s="506"/>
      <c r="AP44" s="506"/>
    </row>
    <row customHeight="1" ht="23.25">
      <c r="A45" s="1393" t="s">
        <v>551</v>
      </c>
      <c r="B45" s="1393" t="s">
        <v>552</v>
      </c>
      <c r="C45" s="1393" t="s">
        <v>553</v>
      </c>
      <c r="D45" s="1393" t="s">
        <v>820</v>
      </c>
      <c r="E45" s="2108"/>
      <c r="F45" s="2108"/>
      <c r="G45" s="2108"/>
      <c r="H45" s="2108"/>
      <c r="I45" s="2110"/>
      <c r="J45" s="2109" t="str">
        <f>I44&amp;".1"</f>
        <v>...1.1</v>
      </c>
      <c r="K45" s="1393"/>
      <c r="L45" s="1394" t="s">
        <v>728</v>
      </c>
      <c r="P45" s="2111"/>
      <c r="Q45" s="2111">
        <v>1</v>
      </c>
      <c r="R45" s="353"/>
      <c r="S45" s="1487" t="str">
        <f>$J45</f>
        <v>...1.1</v>
      </c>
      <c r="T45" s="274" t="s">
        <v>729</v>
      </c>
      <c r="U45" s="288"/>
      <c r="V45" s="2095"/>
      <c r="W45" s="2096"/>
      <c r="X45" s="2096"/>
      <c r="Y45" s="2096"/>
      <c r="Z45" s="2096"/>
      <c r="AA45" s="2096"/>
      <c r="AB45" s="2097"/>
      <c r="AC45" s="2095"/>
      <c r="AD45" s="2096"/>
      <c r="AE45" s="2096"/>
      <c r="AF45" s="2096"/>
      <c r="AG45" s="2096"/>
      <c r="AH45" s="2096"/>
      <c r="AI45" s="2096"/>
      <c r="AJ45" s="2097"/>
      <c r="AK45" s="1337" t="s">
        <v>809</v>
      </c>
      <c r="AM45" s="506"/>
      <c r="AN45" s="506" t="str">
        <f>IF(T45="","",T45)</f>
        <v>Группа потребителей</v>
      </c>
      <c r="AO45" s="506"/>
      <c r="AP45" s="506"/>
    </row>
    <row customHeight="1" ht="23.25">
      <c r="A46" s="1393" t="s">
        <v>551</v>
      </c>
      <c r="B46" s="1393" t="s">
        <v>552</v>
      </c>
      <c r="C46" s="1393" t="s">
        <v>553</v>
      </c>
      <c r="D46" s="1393" t="s">
        <v>820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551</v>
      </c>
      <c r="B47" s="1393" t="s">
        <v>552</v>
      </c>
      <c r="C47" s="1393" t="s">
        <v>553</v>
      </c>
      <c r="D47" s="1393" t="s">
        <v>820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551</v>
      </c>
      <c r="B48" s="1393" t="s">
        <v>552</v>
      </c>
      <c r="C48" s="1393" t="s">
        <v>553</v>
      </c>
      <c r="D48" s="1393" t="s">
        <v>820</v>
      </c>
      <c r="E48" s="2108"/>
      <c r="F48" s="2108"/>
      <c r="G48" s="2108"/>
      <c r="H48" s="2108"/>
      <c r="I48" s="2110"/>
      <c r="J48" s="2109"/>
      <c r="K48" s="1393"/>
      <c r="L48" s="1394"/>
      <c r="P48" s="2111"/>
      <c r="Q48" s="2111"/>
      <c r="R48" s="352"/>
      <c r="S48" s="1308"/>
      <c r="T48" s="275" t="s">
        <v>810</v>
      </c>
      <c r="U48" s="367"/>
      <c r="V48" s="367"/>
      <c r="W48" s="367"/>
      <c r="X48" s="367"/>
      <c r="Y48" s="367"/>
      <c r="Z48" s="367"/>
      <c r="AA48" s="367"/>
      <c r="AB48" s="367"/>
      <c r="AC48" s="367"/>
      <c r="AD48" s="367"/>
      <c r="AE48" s="367"/>
      <c r="AF48" s="367"/>
      <c r="AG48" s="367"/>
      <c r="AH48" s="367"/>
      <c r="AI48" s="367"/>
      <c r="AJ48" s="367"/>
      <c r="AK48" s="1286" t="s">
        <v>811</v>
      </c>
      <c r="AM48" s="506"/>
      <c r="AN48" s="506" t="str">
        <f>IF(T48="","",T48)</f>
        <v>Добавить значение признака дифференциации</v>
      </c>
      <c r="AO48" s="506"/>
      <c r="AP48" s="506"/>
    </row>
    <row customHeight="1" ht="21">
      <c r="A49" s="1393" t="s">
        <v>551</v>
      </c>
      <c r="B49" s="1393" t="s">
        <v>552</v>
      </c>
      <c r="C49" s="1393" t="s">
        <v>553</v>
      </c>
      <c r="D49" s="1393" t="s">
        <v>820</v>
      </c>
      <c r="E49" s="2108"/>
      <c r="F49" s="2108"/>
      <c r="G49" s="2108"/>
      <c r="H49" s="2108"/>
      <c r="I49" s="2109"/>
      <c r="J49" s="1393"/>
      <c r="K49" s="1393"/>
      <c r="L49" s="1394"/>
      <c r="P49" s="2111"/>
      <c r="Q49" s="1480"/>
      <c r="R49" s="352"/>
      <c r="S49" s="1308"/>
      <c r="T49" s="364" t="s">
        <v>734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551</v>
      </c>
      <c r="B50" s="1393" t="s">
        <v>552</v>
      </c>
      <c r="C50" s="1393" t="s">
        <v>553</v>
      </c>
      <c r="D50" s="1393" t="s">
        <v>820</v>
      </c>
      <c r="E50" s="2108"/>
      <c r="F50" s="2108"/>
      <c r="G50" s="2108"/>
      <c r="H50" s="2107"/>
      <c r="I50" s="1393"/>
      <c r="J50" s="1393"/>
      <c r="K50" s="1393"/>
      <c r="L50" s="1394"/>
      <c r="M50" s="1395"/>
      <c r="N50" s="1395"/>
      <c r="O50" s="543"/>
      <c r="P50" s="356"/>
      <c r="Q50" s="376"/>
      <c r="R50" s="351"/>
      <c r="S50" s="1308"/>
      <c r="T50" s="372" t="s">
        <v>812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551</v>
      </c>
      <c r="B51" s="1373" t="s">
        <v>552</v>
      </c>
      <c r="C51" s="1344"/>
      <c r="D51" s="1344"/>
      <c r="E51" s="2108"/>
      <c r="F51" s="2107"/>
      <c r="G51" s="1344"/>
      <c r="H51" s="1344"/>
      <c r="I51" s="1344"/>
      <c r="J51" s="1344"/>
      <c r="K51" s="1344"/>
      <c r="L51" s="1488"/>
      <c r="M51" s="1351"/>
      <c r="N51" s="1351"/>
      <c r="P51" s="1346"/>
      <c r="Q51" s="1347"/>
      <c r="R51" s="1346"/>
      <c r="S51" s="1352"/>
      <c r="T51" s="1355" t="s">
        <v>251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551</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499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9190C-A2D4-100A-3791-E8AC18BBC41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29531" width="19.140625" hidden="1" customWidth="1"/>
    <col min="13" max="14" style="3333" width="12.28125" hidden="1" customWidth="1"/>
    <col min="15" max="15" style="3333" width="23.421875" hidden="1" customWidth="1"/>
    <col min="16" max="16" style="29536" width="3.7109375" customWidth="1"/>
    <col min="17" max="18" style="3410" width="3.7109375" customWidth="1"/>
    <col min="19" max="19" style="3411"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719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720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805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806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807</v>
      </c>
      <c r="U5" s="288"/>
      <c r="V5" s="2194"/>
      <c r="W5" s="2195"/>
      <c r="X5" s="2195"/>
      <c r="Y5" s="2195"/>
      <c r="Z5" s="2195"/>
      <c r="AA5" s="2195"/>
      <c r="AB5" s="2196"/>
      <c r="AC5" s="2197"/>
      <c r="AD5" s="2198"/>
      <c r="AE5" s="2198"/>
      <c r="AF5" s="2198"/>
      <c r="AG5" s="2198"/>
      <c r="AH5" s="2198"/>
      <c r="AI5" s="2198"/>
      <c r="AJ5" s="2199"/>
      <c r="AK5" s="1286" t="s">
        <v>808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728</v>
      </c>
      <c r="P6" s="2111"/>
      <c r="Q6" s="2111">
        <v>1</v>
      </c>
      <c r="R6" s="353"/>
      <c r="S6" s="1487">
        <f>$J6</f>
      </c>
      <c r="T6" s="274" t="s">
        <v>729</v>
      </c>
      <c r="U6" s="288"/>
      <c r="V6" s="2095"/>
      <c r="W6" s="2096"/>
      <c r="X6" s="2096"/>
      <c r="Y6" s="2096"/>
      <c r="Z6" s="2096"/>
      <c r="AA6" s="2096"/>
      <c r="AB6" s="2097"/>
      <c r="AC6" s="2095"/>
      <c r="AD6" s="2096"/>
      <c r="AE6" s="2096"/>
      <c r="AF6" s="2096"/>
      <c r="AG6" s="2096"/>
      <c r="AH6" s="2096"/>
      <c r="AI6" s="2096"/>
      <c r="AJ6" s="2097"/>
      <c r="AK6" s="1337" t="s">
        <v>809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810</v>
      </c>
      <c r="U9" s="367"/>
      <c r="V9" s="367"/>
      <c r="W9" s="367"/>
      <c r="X9" s="367"/>
      <c r="Y9" s="367"/>
      <c r="Z9" s="367"/>
      <c r="AA9" s="367"/>
      <c r="AB9" s="367"/>
      <c r="AC9" s="367"/>
      <c r="AD9" s="367"/>
      <c r="AE9" s="367"/>
      <c r="AF9" s="367"/>
      <c r="AG9" s="367"/>
      <c r="AH9" s="367"/>
      <c r="AI9" s="367"/>
      <c r="AJ9" s="367"/>
      <c r="AK9" s="1286" t="s">
        <v>811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734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812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736</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737</v>
      </c>
      <c r="P20" s="1392"/>
      <c r="Q20" s="1472"/>
      <c r="R20" s="1472"/>
      <c r="S20" s="735"/>
      <c r="T20" s="1168" t="s">
        <v>738</v>
      </c>
      <c r="Z20" s="172" t="s">
        <v>739</v>
      </c>
      <c r="AB20" s="172" t="s">
        <v>740</v>
      </c>
      <c r="AC20" s="1168" t="s">
        <v>738</v>
      </c>
      <c r="AG20" s="172" t="s">
        <v>741</v>
      </c>
      <c r="AI20" s="172" t="s">
        <v>740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742</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743</v>
      </c>
      <c r="T29" s="2098"/>
      <c r="U29" s="1402"/>
      <c r="V29" s="2100" t="str">
        <f>IF(TITLE_NUMBER_PR_CHANGE="",IF(TITLE_NUMBER_PR="","",TITLE_NUMBER_PR),TITLE_NUMBER_PR_CHANGE)</f>
        <v>51/7</v>
      </c>
      <c r="W29" s="2100"/>
      <c r="X29" s="2100"/>
      <c r="Y29" s="2100"/>
      <c r="Z29" s="2100"/>
      <c r="AA29" s="2100"/>
      <c r="AB29" s="322"/>
      <c r="AC29" s="2100" t="str">
        <f>IF(TITLE_NUMBER_PR_CHANGE="",IF(TITLE_NUMBER_PR="","",TITLE_NUMBER_PR),TITLE_NUMBER_PR_CHANGE)</f>
        <v>51/7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https://npa.gov-murman.ru/bitrix/components/b1team/govmurman.element.file/download.php?ID=508463&amp;FID=750752</v>
      </c>
      <c r="W30" s="2100"/>
      <c r="X30" s="2100"/>
      <c r="Y30" s="2100"/>
      <c r="Z30" s="2100"/>
      <c r="AA30" s="2100"/>
      <c r="AB30" s="322"/>
      <c r="AC30" s="2100" t="str">
        <f>IF(TITLE_IST_PUB_CHANGE="",IF(TITLE_IST_PUB="","",TITLE_IST_PUB),TITLE_IST_PUB_CHANGE)</f>
        <v>https://npa.gov-murman.ru/bitrix/components/b1team/govmurman.element.file/download.php?ID=508463&amp;FID=750752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744</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745</v>
      </c>
      <c r="T33" s="2098"/>
      <c r="U33" s="1402"/>
      <c r="V33" s="2100" t="str">
        <f>IF(TITLE_NUMBER_PR_CHANGE="",IF(TITLE_NUMBER_PR="","",TITLE_NUMBER_PR),TITLE_NUMBER_PR_CHANGE)</f>
        <v>51/7</v>
      </c>
      <c r="W33" s="2100"/>
      <c r="X33" s="2100"/>
      <c r="Y33" s="2100"/>
      <c r="Z33" s="2100"/>
      <c r="AA33" s="2100"/>
      <c r="AB33" s="322"/>
      <c r="AC33" s="2100" t="str">
        <f>IF(TITLE_NUMBER_PR_CHANGE="",IF(TITLE_NUMBER_PR="","",TITLE_NUMBER_PR),TITLE_NUMBER_PR_CHANGE)</f>
        <v>51/7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746</v>
      </c>
      <c r="AC34" s="322"/>
      <c r="AD34" s="322"/>
      <c r="AE34" s="322"/>
      <c r="AF34" s="322"/>
      <c r="AG34" s="322"/>
      <c r="AH34" s="322"/>
      <c r="AI34" s="266" t="s">
        <v>746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620</v>
      </c>
      <c r="T36" s="1971"/>
      <c r="U36" s="1971"/>
      <c r="V36" s="1971"/>
      <c r="W36" s="1971"/>
      <c r="X36" s="1971"/>
      <c r="Y36" s="1971"/>
      <c r="Z36" s="1971"/>
      <c r="AA36" s="1971"/>
      <c r="AB36" s="1971"/>
      <c r="AC36" s="1971"/>
      <c r="AD36" s="1971"/>
      <c r="AE36" s="1971"/>
      <c r="AF36" s="1971"/>
      <c r="AG36" s="1971"/>
      <c r="AH36" s="1971"/>
      <c r="AI36" s="1971"/>
      <c r="AJ36" s="1971"/>
      <c r="AK36" s="1971" t="s">
        <v>621</v>
      </c>
    </row>
    <row customHeight="1" ht="14.25">
      <c r="Q37" s="377"/>
      <c r="R37" s="377"/>
      <c r="S37" s="2125" t="s">
        <v>87</v>
      </c>
      <c r="T37" s="2062" t="s">
        <v>747</v>
      </c>
      <c r="U37" s="289"/>
      <c r="V37" s="2126" t="s">
        <v>748</v>
      </c>
      <c r="W37" s="2127"/>
      <c r="X37" s="2127"/>
      <c r="Y37" s="2127"/>
      <c r="Z37" s="2127"/>
      <c r="AA37" s="2128"/>
      <c r="AB37" s="2129" t="s">
        <v>749</v>
      </c>
      <c r="AC37" s="2126" t="s">
        <v>748</v>
      </c>
      <c r="AD37" s="2127"/>
      <c r="AE37" s="2127"/>
      <c r="AF37" s="2127"/>
      <c r="AG37" s="2127"/>
      <c r="AH37" s="2128"/>
      <c r="AI37" s="2129" t="s">
        <v>750</v>
      </c>
      <c r="AJ37" s="2132" t="s">
        <v>751</v>
      </c>
      <c r="AK37" s="1971"/>
    </row>
    <row customHeight="1" ht="33.75">
      <c r="Q38" s="377"/>
      <c r="R38" s="377"/>
      <c r="S38" s="2125"/>
      <c r="T38" s="2062"/>
      <c r="U38" s="1038"/>
      <c r="V38" s="1482" t="s">
        <v>813</v>
      </c>
      <c r="W38" s="2118" t="s">
        <v>754</v>
      </c>
      <c r="X38" s="2120"/>
      <c r="Y38" s="2118" t="s">
        <v>755</v>
      </c>
      <c r="Z38" s="2119"/>
      <c r="AA38" s="2120"/>
      <c r="AB38" s="2130"/>
      <c r="AC38" s="1482" t="s">
        <v>813</v>
      </c>
      <c r="AD38" s="2118" t="s">
        <v>754</v>
      </c>
      <c r="AE38" s="2120"/>
      <c r="AF38" s="2118" t="s">
        <v>755</v>
      </c>
      <c r="AG38" s="2119"/>
      <c r="AH38" s="2120"/>
      <c r="AI38" s="2130"/>
      <c r="AJ38" s="2133"/>
      <c r="AK38" s="1971"/>
    </row>
    <row customHeight="1" ht="33.75">
      <c r="A39" s="1400"/>
      <c r="B39" s="1400" t="s">
        <v>219</v>
      </c>
      <c r="C39" s="1400" t="s">
        <v>220</v>
      </c>
      <c r="D39" s="1400" t="s">
        <v>221</v>
      </c>
      <c r="E39" s="1394" t="s">
        <v>756</v>
      </c>
      <c r="F39" s="1394" t="s">
        <v>757</v>
      </c>
      <c r="G39" s="1394" t="s">
        <v>758</v>
      </c>
      <c r="H39" s="1394"/>
      <c r="I39" s="1394" t="s">
        <v>814</v>
      </c>
      <c r="J39" s="1394" t="s">
        <v>761</v>
      </c>
      <c r="K39" s="1394" t="s">
        <v>815</v>
      </c>
      <c r="L39" s="1394" t="s">
        <v>737</v>
      </c>
      <c r="Q39" s="377"/>
      <c r="R39" s="377"/>
      <c r="S39" s="2125"/>
      <c r="T39" s="2062"/>
      <c r="U39" s="290"/>
      <c r="V39" s="1482" t="s">
        <v>816</v>
      </c>
      <c r="W39" s="1237" t="s">
        <v>817</v>
      </c>
      <c r="X39" s="1237" t="s">
        <v>818</v>
      </c>
      <c r="Y39" s="1485" t="s">
        <v>765</v>
      </c>
      <c r="Z39" s="2121" t="s">
        <v>766</v>
      </c>
      <c r="AA39" s="2122"/>
      <c r="AB39" s="2131"/>
      <c r="AC39" s="1482" t="s">
        <v>816</v>
      </c>
      <c r="AD39" s="1237" t="s">
        <v>817</v>
      </c>
      <c r="AE39" s="1237" t="s">
        <v>818</v>
      </c>
      <c r="AF39" s="1485" t="s">
        <v>765</v>
      </c>
      <c r="AG39" s="2121" t="s">
        <v>766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196</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556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556</v>
      </c>
      <c r="B42" s="1393" t="s">
        <v>557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719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720</v>
      </c>
      <c r="AM42" s="506"/>
      <c r="AN42" s="506" t="str">
        <f>IF(T42="","",T42)</f>
        <v>Территория действия тарифа</v>
      </c>
      <c r="AO42" s="506"/>
      <c r="AP42" s="506"/>
    </row>
    <row customHeight="1" ht="23.25">
      <c r="A43" s="1393" t="s">
        <v>556</v>
      </c>
      <c r="B43" s="1393" t="s">
        <v>557</v>
      </c>
      <c r="C43" s="1393" t="s">
        <v>558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805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806</v>
      </c>
      <c r="AM43" s="506"/>
      <c r="AN43" s="506" t="str">
        <f>IF(T43="","",T43)</f>
        <v>Наименование централизованной системы холодного водоснабжения</v>
      </c>
      <c r="AO43" s="506"/>
      <c r="AP43" s="506"/>
    </row>
    <row customHeight="1" ht="23.25">
      <c r="A44" s="1393" t="s">
        <v>556</v>
      </c>
      <c r="B44" s="1393" t="s">
        <v>557</v>
      </c>
      <c r="C44" s="1393" t="s">
        <v>558</v>
      </c>
      <c r="D44" s="1393" t="s">
        <v>821</v>
      </c>
      <c r="E44" s="2108"/>
      <c r="F44" s="2108"/>
      <c r="G44" s="2108"/>
      <c r="H44" s="2108"/>
      <c r="I44" s="2109" t="str">
        <f>S43&amp;".1"</f>
        <v>...1</v>
      </c>
      <c r="J44" s="1393"/>
      <c r="K44" s="1393"/>
      <c r="L44" s="1394"/>
      <c r="P44" s="2111">
        <v>1</v>
      </c>
      <c r="Q44" s="1480"/>
      <c r="R44" s="352"/>
      <c r="S44" s="1487" t="str">
        <f>$I44</f>
        <v>...1</v>
      </c>
      <c r="T44" s="273" t="s">
        <v>807</v>
      </c>
      <c r="U44" s="288"/>
      <c r="V44" s="2194"/>
      <c r="W44" s="2195"/>
      <c r="X44" s="2195"/>
      <c r="Y44" s="2195"/>
      <c r="Z44" s="2195"/>
      <c r="AA44" s="2195"/>
      <c r="AB44" s="2196"/>
      <c r="AC44" s="2197"/>
      <c r="AD44" s="2198"/>
      <c r="AE44" s="2198"/>
      <c r="AF44" s="2198"/>
      <c r="AG44" s="2198"/>
      <c r="AH44" s="2198"/>
      <c r="AI44" s="2198"/>
      <c r="AJ44" s="2199"/>
      <c r="AK44" s="1286" t="s">
        <v>808</v>
      </c>
      <c r="AM44" s="506"/>
      <c r="AN44" s="506" t="str">
        <f>IF(T44="","",T44)</f>
        <v>Наименование признака дифференциации</v>
      </c>
      <c r="AO44" s="506"/>
      <c r="AP44" s="506"/>
    </row>
    <row customHeight="1" ht="23.25">
      <c r="A45" s="1393" t="s">
        <v>556</v>
      </c>
      <c r="B45" s="1393" t="s">
        <v>557</v>
      </c>
      <c r="C45" s="1393" t="s">
        <v>558</v>
      </c>
      <c r="D45" s="1393" t="s">
        <v>821</v>
      </c>
      <c r="E45" s="2108"/>
      <c r="F45" s="2108"/>
      <c r="G45" s="2108"/>
      <c r="H45" s="2108"/>
      <c r="I45" s="2110"/>
      <c r="J45" s="2109" t="str">
        <f>I44&amp;".1"</f>
        <v>...1.1</v>
      </c>
      <c r="K45" s="1393"/>
      <c r="L45" s="1394" t="s">
        <v>728</v>
      </c>
      <c r="P45" s="2111"/>
      <c r="Q45" s="2111">
        <v>1</v>
      </c>
      <c r="R45" s="353"/>
      <c r="S45" s="1487" t="str">
        <f>$J45</f>
        <v>...1.1</v>
      </c>
      <c r="T45" s="274" t="s">
        <v>729</v>
      </c>
      <c r="U45" s="288"/>
      <c r="V45" s="2095"/>
      <c r="W45" s="2096"/>
      <c r="X45" s="2096"/>
      <c r="Y45" s="2096"/>
      <c r="Z45" s="2096"/>
      <c r="AA45" s="2096"/>
      <c r="AB45" s="2097"/>
      <c r="AC45" s="2095"/>
      <c r="AD45" s="2096"/>
      <c r="AE45" s="2096"/>
      <c r="AF45" s="2096"/>
      <c r="AG45" s="2096"/>
      <c r="AH45" s="2096"/>
      <c r="AI45" s="2096"/>
      <c r="AJ45" s="2097"/>
      <c r="AK45" s="1337" t="s">
        <v>809</v>
      </c>
      <c r="AM45" s="506"/>
      <c r="AN45" s="506" t="str">
        <f>IF(T45="","",T45)</f>
        <v>Группа потребителей</v>
      </c>
      <c r="AO45" s="506"/>
      <c r="AP45" s="506"/>
    </row>
    <row customHeight="1" ht="23.25">
      <c r="A46" s="1393" t="s">
        <v>556</v>
      </c>
      <c r="B46" s="1393" t="s">
        <v>557</v>
      </c>
      <c r="C46" s="1393" t="s">
        <v>558</v>
      </c>
      <c r="D46" s="1393" t="s">
        <v>821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556</v>
      </c>
      <c r="B47" s="1393" t="s">
        <v>557</v>
      </c>
      <c r="C47" s="1393" t="s">
        <v>558</v>
      </c>
      <c r="D47" s="1393" t="s">
        <v>821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556</v>
      </c>
      <c r="B48" s="1393" t="s">
        <v>557</v>
      </c>
      <c r="C48" s="1393" t="s">
        <v>558</v>
      </c>
      <c r="D48" s="1393" t="s">
        <v>821</v>
      </c>
      <c r="E48" s="2108"/>
      <c r="F48" s="2108"/>
      <c r="G48" s="2108"/>
      <c r="H48" s="2108"/>
      <c r="I48" s="2110"/>
      <c r="J48" s="2109"/>
      <c r="K48" s="1393"/>
      <c r="L48" s="1394"/>
      <c r="P48" s="2111"/>
      <c r="Q48" s="2111"/>
      <c r="R48" s="352"/>
      <c r="S48" s="1308"/>
      <c r="T48" s="275" t="s">
        <v>810</v>
      </c>
      <c r="U48" s="367"/>
      <c r="V48" s="367"/>
      <c r="W48" s="367"/>
      <c r="X48" s="367"/>
      <c r="Y48" s="367"/>
      <c r="Z48" s="367"/>
      <c r="AA48" s="367"/>
      <c r="AB48" s="367"/>
      <c r="AC48" s="367"/>
      <c r="AD48" s="367"/>
      <c r="AE48" s="367"/>
      <c r="AF48" s="367"/>
      <c r="AG48" s="367"/>
      <c r="AH48" s="367"/>
      <c r="AI48" s="367"/>
      <c r="AJ48" s="367"/>
      <c r="AK48" s="1286" t="s">
        <v>811</v>
      </c>
      <c r="AM48" s="506"/>
      <c r="AN48" s="506" t="str">
        <f>IF(T48="","",T48)</f>
        <v>Добавить значение признака дифференциации</v>
      </c>
      <c r="AO48" s="506"/>
      <c r="AP48" s="506"/>
    </row>
    <row customHeight="1" ht="21">
      <c r="A49" s="1393" t="s">
        <v>556</v>
      </c>
      <c r="B49" s="1393" t="s">
        <v>557</v>
      </c>
      <c r="C49" s="1393" t="s">
        <v>558</v>
      </c>
      <c r="D49" s="1393" t="s">
        <v>821</v>
      </c>
      <c r="E49" s="2108"/>
      <c r="F49" s="2108"/>
      <c r="G49" s="2108"/>
      <c r="H49" s="2108"/>
      <c r="I49" s="2109"/>
      <c r="J49" s="1393"/>
      <c r="K49" s="1393"/>
      <c r="L49" s="1394"/>
      <c r="P49" s="2111"/>
      <c r="Q49" s="1480"/>
      <c r="R49" s="352"/>
      <c r="S49" s="1308"/>
      <c r="T49" s="364" t="s">
        <v>734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556</v>
      </c>
      <c r="B50" s="1393" t="s">
        <v>557</v>
      </c>
      <c r="C50" s="1393" t="s">
        <v>558</v>
      </c>
      <c r="D50" s="1393" t="s">
        <v>821</v>
      </c>
      <c r="E50" s="2108"/>
      <c r="F50" s="2108"/>
      <c r="G50" s="2108"/>
      <c r="H50" s="2107"/>
      <c r="I50" s="1393"/>
      <c r="J50" s="1393"/>
      <c r="K50" s="1393"/>
      <c r="L50" s="1394"/>
      <c r="M50" s="1395"/>
      <c r="N50" s="1395"/>
      <c r="O50" s="543"/>
      <c r="P50" s="356"/>
      <c r="Q50" s="376"/>
      <c r="R50" s="351"/>
      <c r="S50" s="1308"/>
      <c r="T50" s="372" t="s">
        <v>812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556</v>
      </c>
      <c r="B51" s="1373" t="s">
        <v>557</v>
      </c>
      <c r="C51" s="1344"/>
      <c r="D51" s="1344"/>
      <c r="E51" s="2108"/>
      <c r="F51" s="2107"/>
      <c r="G51" s="1344"/>
      <c r="H51" s="1344"/>
      <c r="I51" s="1344"/>
      <c r="J51" s="1344"/>
      <c r="K51" s="1344"/>
      <c r="L51" s="1488"/>
      <c r="M51" s="1351"/>
      <c r="N51" s="1351"/>
      <c r="P51" s="1346"/>
      <c r="Q51" s="1347"/>
      <c r="R51" s="1346"/>
      <c r="S51" s="1352"/>
      <c r="T51" s="1355" t="s">
        <v>251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556</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499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8C852-5466-93D6-3E7C-B71AF369D69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29531" width="19.140625" hidden="1" customWidth="1"/>
    <col min="13" max="14" style="3333" width="12.28125" hidden="1" customWidth="1"/>
    <col min="15" max="15" style="3333" width="23.421875" hidden="1" customWidth="1"/>
    <col min="16" max="16" style="29536" width="3.7109375" customWidth="1"/>
    <col min="17" max="18" style="3410" width="3.7109375" customWidth="1"/>
    <col min="19" max="19" style="3411"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719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720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805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806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807</v>
      </c>
      <c r="U5" s="288"/>
      <c r="V5" s="2194"/>
      <c r="W5" s="2195"/>
      <c r="X5" s="2195"/>
      <c r="Y5" s="2195"/>
      <c r="Z5" s="2195"/>
      <c r="AA5" s="2195"/>
      <c r="AB5" s="2196"/>
      <c r="AC5" s="2197"/>
      <c r="AD5" s="2198"/>
      <c r="AE5" s="2198"/>
      <c r="AF5" s="2198"/>
      <c r="AG5" s="2198"/>
      <c r="AH5" s="2198"/>
      <c r="AI5" s="2198"/>
      <c r="AJ5" s="2199"/>
      <c r="AK5" s="1286" t="s">
        <v>808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728</v>
      </c>
      <c r="P6" s="2111"/>
      <c r="Q6" s="2111">
        <v>1</v>
      </c>
      <c r="R6" s="353"/>
      <c r="S6" s="1487">
        <f>$J6</f>
      </c>
      <c r="T6" s="274" t="s">
        <v>729</v>
      </c>
      <c r="U6" s="288"/>
      <c r="V6" s="2095"/>
      <c r="W6" s="2096"/>
      <c r="X6" s="2096"/>
      <c r="Y6" s="2096"/>
      <c r="Z6" s="2096"/>
      <c r="AA6" s="2096"/>
      <c r="AB6" s="2097"/>
      <c r="AC6" s="2095"/>
      <c r="AD6" s="2096"/>
      <c r="AE6" s="2096"/>
      <c r="AF6" s="2096"/>
      <c r="AG6" s="2096"/>
      <c r="AH6" s="2096"/>
      <c r="AI6" s="2096"/>
      <c r="AJ6" s="2097"/>
      <c r="AK6" s="1337" t="s">
        <v>809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810</v>
      </c>
      <c r="U9" s="367"/>
      <c r="V9" s="367"/>
      <c r="W9" s="367"/>
      <c r="X9" s="367"/>
      <c r="Y9" s="367"/>
      <c r="Z9" s="367"/>
      <c r="AA9" s="367"/>
      <c r="AB9" s="367"/>
      <c r="AC9" s="367"/>
      <c r="AD9" s="367"/>
      <c r="AE9" s="367"/>
      <c r="AF9" s="367"/>
      <c r="AG9" s="367"/>
      <c r="AH9" s="367"/>
      <c r="AI9" s="367"/>
      <c r="AJ9" s="367"/>
      <c r="AK9" s="1286" t="s">
        <v>811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734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812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736</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737</v>
      </c>
      <c r="P20" s="1392"/>
      <c r="Q20" s="1472"/>
      <c r="R20" s="1472"/>
      <c r="S20" s="735"/>
      <c r="T20" s="1168" t="s">
        <v>738</v>
      </c>
      <c r="Z20" s="172" t="s">
        <v>739</v>
      </c>
      <c r="AB20" s="172" t="s">
        <v>740</v>
      </c>
      <c r="AC20" s="1168" t="s">
        <v>738</v>
      </c>
      <c r="AG20" s="172" t="s">
        <v>741</v>
      </c>
      <c r="AI20" s="172" t="s">
        <v>740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742</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743</v>
      </c>
      <c r="T29" s="2098"/>
      <c r="U29" s="1402"/>
      <c r="V29" s="2100" t="str">
        <f>IF(TITLE_NUMBER_PR_CHANGE="",IF(TITLE_NUMBER_PR="","",TITLE_NUMBER_PR),TITLE_NUMBER_PR_CHANGE)</f>
        <v>51/7</v>
      </c>
      <c r="W29" s="2100"/>
      <c r="X29" s="2100"/>
      <c r="Y29" s="2100"/>
      <c r="Z29" s="2100"/>
      <c r="AA29" s="2100"/>
      <c r="AB29" s="322"/>
      <c r="AC29" s="2100" t="str">
        <f>IF(TITLE_NUMBER_PR_CHANGE="",IF(TITLE_NUMBER_PR="","",TITLE_NUMBER_PR),TITLE_NUMBER_PR_CHANGE)</f>
        <v>51/7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https://npa.gov-murman.ru/bitrix/components/b1team/govmurman.element.file/download.php?ID=508463&amp;FID=750752</v>
      </c>
      <c r="W30" s="2100"/>
      <c r="X30" s="2100"/>
      <c r="Y30" s="2100"/>
      <c r="Z30" s="2100"/>
      <c r="AA30" s="2100"/>
      <c r="AB30" s="322"/>
      <c r="AC30" s="2100" t="str">
        <f>IF(TITLE_IST_PUB_CHANGE="",IF(TITLE_IST_PUB="","",TITLE_IST_PUB),TITLE_IST_PUB_CHANGE)</f>
        <v>https://npa.gov-murman.ru/bitrix/components/b1team/govmurman.element.file/download.php?ID=508463&amp;FID=750752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744</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745</v>
      </c>
      <c r="T33" s="2098"/>
      <c r="U33" s="1402"/>
      <c r="V33" s="2100" t="str">
        <f>IF(TITLE_NUMBER_PR_CHANGE="",IF(TITLE_NUMBER_PR="","",TITLE_NUMBER_PR),TITLE_NUMBER_PR_CHANGE)</f>
        <v>51/7</v>
      </c>
      <c r="W33" s="2100"/>
      <c r="X33" s="2100"/>
      <c r="Y33" s="2100"/>
      <c r="Z33" s="2100"/>
      <c r="AA33" s="2100"/>
      <c r="AB33" s="322"/>
      <c r="AC33" s="2100" t="str">
        <f>IF(TITLE_NUMBER_PR_CHANGE="",IF(TITLE_NUMBER_PR="","",TITLE_NUMBER_PR),TITLE_NUMBER_PR_CHANGE)</f>
        <v>51/7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746</v>
      </c>
      <c r="AC34" s="322"/>
      <c r="AD34" s="322"/>
      <c r="AE34" s="322"/>
      <c r="AF34" s="322"/>
      <c r="AG34" s="322"/>
      <c r="AH34" s="322"/>
      <c r="AI34" s="266" t="s">
        <v>746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620</v>
      </c>
      <c r="T36" s="1971"/>
      <c r="U36" s="1971"/>
      <c r="V36" s="1971"/>
      <c r="W36" s="1971"/>
      <c r="X36" s="1971"/>
      <c r="Y36" s="1971"/>
      <c r="Z36" s="1971"/>
      <c r="AA36" s="1971"/>
      <c r="AB36" s="1971"/>
      <c r="AC36" s="1971"/>
      <c r="AD36" s="1971"/>
      <c r="AE36" s="1971"/>
      <c r="AF36" s="1971"/>
      <c r="AG36" s="1971"/>
      <c r="AH36" s="1971"/>
      <c r="AI36" s="1971"/>
      <c r="AJ36" s="1971"/>
      <c r="AK36" s="1971" t="s">
        <v>621</v>
      </c>
    </row>
    <row customHeight="1" ht="14.25">
      <c r="Q37" s="377"/>
      <c r="R37" s="377"/>
      <c r="S37" s="2125" t="s">
        <v>87</v>
      </c>
      <c r="T37" s="2062" t="s">
        <v>747</v>
      </c>
      <c r="U37" s="289"/>
      <c r="V37" s="2126" t="s">
        <v>748</v>
      </c>
      <c r="W37" s="2127"/>
      <c r="X37" s="2127"/>
      <c r="Y37" s="2127"/>
      <c r="Z37" s="2127"/>
      <c r="AA37" s="2128"/>
      <c r="AB37" s="2129" t="s">
        <v>749</v>
      </c>
      <c r="AC37" s="2126" t="s">
        <v>748</v>
      </c>
      <c r="AD37" s="2127"/>
      <c r="AE37" s="2127"/>
      <c r="AF37" s="2127"/>
      <c r="AG37" s="2127"/>
      <c r="AH37" s="2128"/>
      <c r="AI37" s="2129" t="s">
        <v>750</v>
      </c>
      <c r="AJ37" s="2132" t="s">
        <v>751</v>
      </c>
      <c r="AK37" s="1971"/>
    </row>
    <row customHeight="1" ht="33.75">
      <c r="Q38" s="377"/>
      <c r="R38" s="377"/>
      <c r="S38" s="2125"/>
      <c r="T38" s="2062"/>
      <c r="U38" s="1038"/>
      <c r="V38" s="1482" t="s">
        <v>813</v>
      </c>
      <c r="W38" s="2118" t="s">
        <v>754</v>
      </c>
      <c r="X38" s="2120"/>
      <c r="Y38" s="2118" t="s">
        <v>755</v>
      </c>
      <c r="Z38" s="2119"/>
      <c r="AA38" s="2120"/>
      <c r="AB38" s="2130"/>
      <c r="AC38" s="1482" t="s">
        <v>813</v>
      </c>
      <c r="AD38" s="2118" t="s">
        <v>754</v>
      </c>
      <c r="AE38" s="2120"/>
      <c r="AF38" s="2118" t="s">
        <v>755</v>
      </c>
      <c r="AG38" s="2119"/>
      <c r="AH38" s="2120"/>
      <c r="AI38" s="2130"/>
      <c r="AJ38" s="2133"/>
      <c r="AK38" s="1971"/>
    </row>
    <row customHeight="1" ht="33.75">
      <c r="A39" s="1400"/>
      <c r="B39" s="1400" t="s">
        <v>219</v>
      </c>
      <c r="C39" s="1400" t="s">
        <v>220</v>
      </c>
      <c r="D39" s="1400" t="s">
        <v>221</v>
      </c>
      <c r="E39" s="1394" t="s">
        <v>756</v>
      </c>
      <c r="F39" s="1394" t="s">
        <v>757</v>
      </c>
      <c r="G39" s="1394" t="s">
        <v>758</v>
      </c>
      <c r="H39" s="1394"/>
      <c r="I39" s="1394" t="s">
        <v>814</v>
      </c>
      <c r="J39" s="1394" t="s">
        <v>761</v>
      </c>
      <c r="K39" s="1394" t="s">
        <v>815</v>
      </c>
      <c r="L39" s="1394" t="s">
        <v>737</v>
      </c>
      <c r="Q39" s="377"/>
      <c r="R39" s="377"/>
      <c r="S39" s="2125"/>
      <c r="T39" s="2062"/>
      <c r="U39" s="290"/>
      <c r="V39" s="1482" t="s">
        <v>816</v>
      </c>
      <c r="W39" s="1237" t="s">
        <v>817</v>
      </c>
      <c r="X39" s="1237" t="s">
        <v>818</v>
      </c>
      <c r="Y39" s="1485" t="s">
        <v>765</v>
      </c>
      <c r="Z39" s="2121" t="s">
        <v>766</v>
      </c>
      <c r="AA39" s="2122"/>
      <c r="AB39" s="2131"/>
      <c r="AC39" s="1482" t="s">
        <v>816</v>
      </c>
      <c r="AD39" s="1237" t="s">
        <v>817</v>
      </c>
      <c r="AE39" s="1237" t="s">
        <v>818</v>
      </c>
      <c r="AF39" s="1485" t="s">
        <v>765</v>
      </c>
      <c r="AG39" s="2121" t="s">
        <v>766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196</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561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561</v>
      </c>
      <c r="B42" s="1393" t="s">
        <v>562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719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720</v>
      </c>
      <c r="AM42" s="506"/>
      <c r="AN42" s="506" t="str">
        <f>IF(T42="","",T42)</f>
        <v>Территория действия тарифа</v>
      </c>
      <c r="AO42" s="506"/>
      <c r="AP42" s="506"/>
    </row>
    <row customHeight="1" ht="23.25">
      <c r="A43" s="1393" t="s">
        <v>561</v>
      </c>
      <c r="B43" s="1393" t="s">
        <v>562</v>
      </c>
      <c r="C43" s="1393" t="s">
        <v>563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805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806</v>
      </c>
      <c r="AM43" s="506"/>
      <c r="AN43" s="506" t="str">
        <f>IF(T43="","",T43)</f>
        <v>Наименование централизованной системы холодного водоснабжения</v>
      </c>
      <c r="AO43" s="506"/>
      <c r="AP43" s="506"/>
    </row>
    <row customHeight="1" ht="23.25">
      <c r="A44" s="1393" t="s">
        <v>561</v>
      </c>
      <c r="B44" s="1393" t="s">
        <v>562</v>
      </c>
      <c r="C44" s="1393" t="s">
        <v>563</v>
      </c>
      <c r="D44" s="1393" t="s">
        <v>822</v>
      </c>
      <c r="E44" s="2108"/>
      <c r="F44" s="2108"/>
      <c r="G44" s="2108"/>
      <c r="H44" s="2108"/>
      <c r="I44" s="2109" t="str">
        <f>S43&amp;".1"</f>
        <v>...1</v>
      </c>
      <c r="J44" s="1393"/>
      <c r="K44" s="1393"/>
      <c r="L44" s="1394"/>
      <c r="P44" s="2111">
        <v>1</v>
      </c>
      <c r="Q44" s="1480"/>
      <c r="R44" s="352"/>
      <c r="S44" s="1487" t="str">
        <f>$I44</f>
        <v>...1</v>
      </c>
      <c r="T44" s="273" t="s">
        <v>807</v>
      </c>
      <c r="U44" s="288"/>
      <c r="V44" s="2194"/>
      <c r="W44" s="2195"/>
      <c r="X44" s="2195"/>
      <c r="Y44" s="2195"/>
      <c r="Z44" s="2195"/>
      <c r="AA44" s="2195"/>
      <c r="AB44" s="2196"/>
      <c r="AC44" s="2197"/>
      <c r="AD44" s="2198"/>
      <c r="AE44" s="2198"/>
      <c r="AF44" s="2198"/>
      <c r="AG44" s="2198"/>
      <c r="AH44" s="2198"/>
      <c r="AI44" s="2198"/>
      <c r="AJ44" s="2199"/>
      <c r="AK44" s="1286" t="s">
        <v>808</v>
      </c>
      <c r="AM44" s="506"/>
      <c r="AN44" s="506" t="str">
        <f>IF(T44="","",T44)</f>
        <v>Наименование признака дифференциации</v>
      </c>
      <c r="AO44" s="506"/>
      <c r="AP44" s="506"/>
    </row>
    <row customHeight="1" ht="23.25">
      <c r="A45" s="1393" t="s">
        <v>561</v>
      </c>
      <c r="B45" s="1393" t="s">
        <v>562</v>
      </c>
      <c r="C45" s="1393" t="s">
        <v>563</v>
      </c>
      <c r="D45" s="1393" t="s">
        <v>822</v>
      </c>
      <c r="E45" s="2108"/>
      <c r="F45" s="2108"/>
      <c r="G45" s="2108"/>
      <c r="H45" s="2108"/>
      <c r="I45" s="2110"/>
      <c r="J45" s="2109" t="str">
        <f>I44&amp;".1"</f>
        <v>...1.1</v>
      </c>
      <c r="K45" s="1393"/>
      <c r="L45" s="1394" t="s">
        <v>728</v>
      </c>
      <c r="P45" s="2111"/>
      <c r="Q45" s="2111">
        <v>1</v>
      </c>
      <c r="R45" s="353"/>
      <c r="S45" s="1487" t="str">
        <f>$J45</f>
        <v>...1.1</v>
      </c>
      <c r="T45" s="274" t="s">
        <v>729</v>
      </c>
      <c r="U45" s="288"/>
      <c r="V45" s="2095"/>
      <c r="W45" s="2096"/>
      <c r="X45" s="2096"/>
      <c r="Y45" s="2096"/>
      <c r="Z45" s="2096"/>
      <c r="AA45" s="2096"/>
      <c r="AB45" s="2097"/>
      <c r="AC45" s="2095"/>
      <c r="AD45" s="2096"/>
      <c r="AE45" s="2096"/>
      <c r="AF45" s="2096"/>
      <c r="AG45" s="2096"/>
      <c r="AH45" s="2096"/>
      <c r="AI45" s="2096"/>
      <c r="AJ45" s="2097"/>
      <c r="AK45" s="1337" t="s">
        <v>809</v>
      </c>
      <c r="AM45" s="506"/>
      <c r="AN45" s="506" t="str">
        <f>IF(T45="","",T45)</f>
        <v>Группа потребителей</v>
      </c>
      <c r="AO45" s="506"/>
      <c r="AP45" s="506"/>
    </row>
    <row customHeight="1" ht="23.25">
      <c r="A46" s="1393" t="s">
        <v>561</v>
      </c>
      <c r="B46" s="1393" t="s">
        <v>562</v>
      </c>
      <c r="C46" s="1393" t="s">
        <v>563</v>
      </c>
      <c r="D46" s="1393" t="s">
        <v>822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561</v>
      </c>
      <c r="B47" s="1393" t="s">
        <v>562</v>
      </c>
      <c r="C47" s="1393" t="s">
        <v>563</v>
      </c>
      <c r="D47" s="1393" t="s">
        <v>822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561</v>
      </c>
      <c r="B48" s="1393" t="s">
        <v>562</v>
      </c>
      <c r="C48" s="1393" t="s">
        <v>563</v>
      </c>
      <c r="D48" s="1393" t="s">
        <v>822</v>
      </c>
      <c r="E48" s="2108"/>
      <c r="F48" s="2108"/>
      <c r="G48" s="2108"/>
      <c r="H48" s="2108"/>
      <c r="I48" s="2110"/>
      <c r="J48" s="2109"/>
      <c r="K48" s="1393"/>
      <c r="L48" s="1394"/>
      <c r="P48" s="2111"/>
      <c r="Q48" s="2111"/>
      <c r="R48" s="352"/>
      <c r="S48" s="1308"/>
      <c r="T48" s="275" t="s">
        <v>810</v>
      </c>
      <c r="U48" s="367"/>
      <c r="V48" s="367"/>
      <c r="W48" s="367"/>
      <c r="X48" s="367"/>
      <c r="Y48" s="367"/>
      <c r="Z48" s="367"/>
      <c r="AA48" s="367"/>
      <c r="AB48" s="367"/>
      <c r="AC48" s="367"/>
      <c r="AD48" s="367"/>
      <c r="AE48" s="367"/>
      <c r="AF48" s="367"/>
      <c r="AG48" s="367"/>
      <c r="AH48" s="367"/>
      <c r="AI48" s="367"/>
      <c r="AJ48" s="367"/>
      <c r="AK48" s="1286" t="s">
        <v>811</v>
      </c>
      <c r="AM48" s="506"/>
      <c r="AN48" s="506" t="str">
        <f>IF(T48="","",T48)</f>
        <v>Добавить значение признака дифференциации</v>
      </c>
      <c r="AO48" s="506"/>
      <c r="AP48" s="506"/>
    </row>
    <row customHeight="1" ht="21">
      <c r="A49" s="1393" t="s">
        <v>561</v>
      </c>
      <c r="B49" s="1393" t="s">
        <v>562</v>
      </c>
      <c r="C49" s="1393" t="s">
        <v>563</v>
      </c>
      <c r="D49" s="1393" t="s">
        <v>822</v>
      </c>
      <c r="E49" s="2108"/>
      <c r="F49" s="2108"/>
      <c r="G49" s="2108"/>
      <c r="H49" s="2108"/>
      <c r="I49" s="2109"/>
      <c r="J49" s="1393"/>
      <c r="K49" s="1393"/>
      <c r="L49" s="1394"/>
      <c r="P49" s="2111"/>
      <c r="Q49" s="1480"/>
      <c r="R49" s="352"/>
      <c r="S49" s="1308"/>
      <c r="T49" s="364" t="s">
        <v>734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561</v>
      </c>
      <c r="B50" s="1393" t="s">
        <v>562</v>
      </c>
      <c r="C50" s="1393" t="s">
        <v>563</v>
      </c>
      <c r="D50" s="1393" t="s">
        <v>822</v>
      </c>
      <c r="E50" s="2108"/>
      <c r="F50" s="2108"/>
      <c r="G50" s="2108"/>
      <c r="H50" s="2107"/>
      <c r="I50" s="1393"/>
      <c r="J50" s="1393"/>
      <c r="K50" s="1393"/>
      <c r="L50" s="1394"/>
      <c r="M50" s="1395"/>
      <c r="N50" s="1395"/>
      <c r="O50" s="543"/>
      <c r="P50" s="356"/>
      <c r="Q50" s="376"/>
      <c r="R50" s="351"/>
      <c r="S50" s="1308"/>
      <c r="T50" s="372" t="s">
        <v>812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561</v>
      </c>
      <c r="B51" s="1373" t="s">
        <v>562</v>
      </c>
      <c r="C51" s="1344"/>
      <c r="D51" s="1344"/>
      <c r="E51" s="2108"/>
      <c r="F51" s="2107"/>
      <c r="G51" s="1344"/>
      <c r="H51" s="1344"/>
      <c r="I51" s="1344"/>
      <c r="J51" s="1344"/>
      <c r="K51" s="1344"/>
      <c r="L51" s="1488"/>
      <c r="M51" s="1351"/>
      <c r="N51" s="1351"/>
      <c r="P51" s="1346"/>
      <c r="Q51" s="1347"/>
      <c r="R51" s="1346"/>
      <c r="S51" s="1352"/>
      <c r="T51" s="1355" t="s">
        <v>251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561</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499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0A595-63C6-2D27-AFCB-77685825CE9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29558"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84" width="32.00390625" customWidth="1"/>
    <col min="21" max="21" style="2984" width="0.140625" customWidth="1"/>
    <col min="22" max="25" style="2984" width="21.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2" style="2984" width="3.7109375" customWidth="1"/>
    <col min="33" max="33" style="2984" width="24.7109375" customWidth="1"/>
    <col min="34" max="36" style="2984" width="3.7109375" customWidth="1"/>
    <col min="37" max="37" style="2984" width="24.7109375" customWidth="1"/>
    <col min="38" max="40" style="2984" width="3.7109375" customWidth="1"/>
    <col min="41" max="41" style="2984" width="18.8515625" customWidth="1"/>
    <col min="42" max="44" style="2984" width="3.7109375" customWidth="1"/>
    <col min="45" max="45" style="2984" width="18.8515625" customWidth="1"/>
    <col min="46" max="49" style="2984" width="21.7109375" customWidth="1"/>
    <col min="50" max="50" style="2984" width="11.7109375" customWidth="1"/>
    <col min="51" max="51" style="2984" width="3.7109375" customWidth="1"/>
    <col min="52" max="52" style="2984" width="11.7109375" customWidth="1"/>
    <col min="53" max="53" style="2984" width="8.57421875" hidden="1" customWidth="1"/>
    <col min="54" max="54" style="2984" width="4.7109375" customWidth="1"/>
    <col min="55" max="55" style="2984"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207</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719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720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805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806</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724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725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823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824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825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826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827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791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251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329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736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29473" customFormat="1" customHeight="1" ht="14.25" hidden="1">
      <c r="M24" s="1538"/>
      <c r="N24" s="1538"/>
      <c r="O24" s="1539" t="s">
        <v>737</v>
      </c>
      <c r="P24" s="1538"/>
      <c r="Q24" s="1540"/>
      <c r="R24" s="1540"/>
      <c r="AA24" s="1537" t="s">
        <v>739</v>
      </c>
      <c r="AC24" s="1537" t="s">
        <v>740</v>
      </c>
      <c r="AD24" s="1537" t="s">
        <v>792</v>
      </c>
      <c r="AH24" s="1537" t="s">
        <v>792</v>
      </c>
      <c r="AK24" s="1537" t="s">
        <v>828</v>
      </c>
      <c r="AL24" s="1537" t="s">
        <v>792</v>
      </c>
      <c r="AP24" s="1537" t="s">
        <v>792</v>
      </c>
      <c r="AY24" s="1537" t="s">
        <v>739</v>
      </c>
      <c r="BA24" s="1537" t="s">
        <v>740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742</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743</v>
      </c>
      <c r="T33" s="2098"/>
      <c r="U33" s="1402"/>
      <c r="V33" s="2100" t="str">
        <f>IF(TITLE_NUMBER_PR_CHANGE="",IF(TITLE_NUMBER_PR="","",TITLE_NUMBER_PR),TITLE_NUMBER_PR_CHANGE)</f>
        <v>51/7</v>
      </c>
      <c r="W33" s="2100"/>
      <c r="X33" s="2100"/>
      <c r="Y33" s="2100"/>
      <c r="Z33" s="2100"/>
      <c r="AA33" s="2100"/>
      <c r="AB33" s="2100"/>
      <c r="AC33" s="322"/>
      <c r="AD33" s="2100" t="str">
        <f>IF(TITLE_NUMBER_PR_CHANGE="",IF(TITLE_NUMBER_PR="","",TITLE_NUMBER_PR),TITLE_NUMBER_PR_CHANGE)</f>
        <v>51/7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https://npa.gov-murman.ru/bitrix/components/b1team/govmurman.element.file/download.php?ID=508463&amp;FID=750752</v>
      </c>
      <c r="W34" s="2100"/>
      <c r="X34" s="2100"/>
      <c r="Y34" s="2100"/>
      <c r="Z34" s="2100"/>
      <c r="AA34" s="2100"/>
      <c r="AB34" s="2100"/>
      <c r="AC34" s="322"/>
      <c r="AD34" s="2100" t="str">
        <f>IF(TITLE_IST_PUB_CHANGE="",IF(TITLE_IST_PUB="","",TITLE_IST_PUB),TITLE_IST_PUB_CHANGE)</f>
        <v>https://npa.gov-murman.ru/bitrix/components/b1team/govmurman.element.file/download.php?ID=508463&amp;FID=750752</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742</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743</v>
      </c>
      <c r="T37" s="2098"/>
      <c r="U37" s="1402"/>
      <c r="V37" s="2100" t="str">
        <f>IF(TITLE_NUMBER_PR_CHANGE="",IF(TITLE_NUMBER_PR="","",TITLE_NUMBER_PR),TITLE_NUMBER_PR_CHANGE)</f>
        <v>51/7</v>
      </c>
      <c r="W37" s="2100"/>
      <c r="X37" s="2100"/>
      <c r="Y37" s="2100"/>
      <c r="Z37" s="2100"/>
      <c r="AA37" s="2100"/>
      <c r="AB37" s="2100"/>
      <c r="AC37" s="322"/>
      <c r="AD37" s="2100" t="str">
        <f>IF(TITLE_NUMBER_PR_CHANGE="",IF(TITLE_NUMBER_PR="","",TITLE_NUMBER_PR),TITLE_NUMBER_PR_CHANGE)</f>
        <v>51/7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746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746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620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621</v>
      </c>
    </row>
    <row customHeight="1" ht="14.25">
      <c r="Q41" s="279"/>
      <c r="R41" s="377"/>
      <c r="S41" s="2125" t="s">
        <v>87</v>
      </c>
      <c r="T41" s="2062" t="s">
        <v>829</v>
      </c>
      <c r="U41" s="289"/>
      <c r="V41" s="2126" t="s">
        <v>748</v>
      </c>
      <c r="W41" s="2127"/>
      <c r="X41" s="2127"/>
      <c r="Y41" s="2127"/>
      <c r="Z41" s="2127"/>
      <c r="AA41" s="2127"/>
      <c r="AB41" s="2128"/>
      <c r="AC41" s="2129" t="s">
        <v>749</v>
      </c>
      <c r="AD41" s="2173" t="s">
        <v>830</v>
      </c>
      <c r="AE41" s="2146"/>
      <c r="AF41" s="2146"/>
      <c r="AG41" s="2174"/>
      <c r="AH41" s="2173" t="s">
        <v>831</v>
      </c>
      <c r="AI41" s="2146"/>
      <c r="AJ41" s="2146"/>
      <c r="AK41" s="2174"/>
      <c r="AL41" s="2173" t="s">
        <v>832</v>
      </c>
      <c r="AM41" s="2146"/>
      <c r="AN41" s="2146"/>
      <c r="AO41" s="2174"/>
      <c r="AP41" s="2173" t="s">
        <v>833</v>
      </c>
      <c r="AQ41" s="2146"/>
      <c r="AR41" s="2146"/>
      <c r="AS41" s="2174"/>
      <c r="AT41" s="2126" t="s">
        <v>748</v>
      </c>
      <c r="AU41" s="2127"/>
      <c r="AV41" s="2127"/>
      <c r="AW41" s="2127"/>
      <c r="AX41" s="2127"/>
      <c r="AY41" s="2127"/>
      <c r="AZ41" s="2128"/>
      <c r="BA41" s="2129" t="s">
        <v>749</v>
      </c>
      <c r="BB41" s="2132" t="s">
        <v>751</v>
      </c>
      <c r="BC41" s="1971"/>
    </row>
    <row customHeight="1" ht="33.75">
      <c r="Q42" s="279"/>
      <c r="R42" s="377"/>
      <c r="S42" s="2125"/>
      <c r="T42" s="2062"/>
      <c r="U42" s="1038"/>
      <c r="V42" s="2029" t="s">
        <v>834</v>
      </c>
      <c r="W42" s="2030"/>
      <c r="X42" s="2029" t="s">
        <v>835</v>
      </c>
      <c r="Y42" s="2030"/>
      <c r="Z42" s="2144" t="s">
        <v>836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834</v>
      </c>
      <c r="AU42" s="2030"/>
      <c r="AV42" s="2029" t="s">
        <v>835</v>
      </c>
      <c r="AW42" s="2030"/>
      <c r="AX42" s="2144" t="s">
        <v>836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219</v>
      </c>
      <c r="C44" s="1400" t="s">
        <v>220</v>
      </c>
      <c r="D44" s="1400" t="s">
        <v>221</v>
      </c>
      <c r="E44" s="1394" t="s">
        <v>756</v>
      </c>
      <c r="F44" s="1394" t="s">
        <v>757</v>
      </c>
      <c r="G44" s="1394" t="s">
        <v>758</v>
      </c>
      <c r="H44" s="1394" t="s">
        <v>759</v>
      </c>
      <c r="I44" s="1394" t="s">
        <v>760</v>
      </c>
      <c r="J44" s="1394" t="s">
        <v>761</v>
      </c>
      <c r="K44" s="1394" t="s">
        <v>762</v>
      </c>
      <c r="L44" s="1394" t="s">
        <v>737</v>
      </c>
      <c r="Q44" s="279"/>
      <c r="R44" s="377"/>
      <c r="S44" s="2125"/>
      <c r="T44" s="2062"/>
      <c r="U44" s="290"/>
      <c r="V44" s="1478" t="s">
        <v>802</v>
      </c>
      <c r="W44" s="1478" t="s">
        <v>803</v>
      </c>
      <c r="X44" s="1478" t="s">
        <v>802</v>
      </c>
      <c r="Y44" s="1478" t="s">
        <v>803</v>
      </c>
      <c r="Z44" s="1485" t="s">
        <v>765</v>
      </c>
      <c r="AA44" s="2121" t="s">
        <v>766</v>
      </c>
      <c r="AB44" s="2122"/>
      <c r="AC44" s="2131"/>
      <c r="AD44" s="2177"/>
      <c r="AE44" s="2178"/>
      <c r="AF44" s="2178"/>
      <c r="AG44" s="2179"/>
      <c r="AH44" s="2177"/>
      <c r="AI44" s="2178"/>
      <c r="AJ44" s="2178"/>
      <c r="AK44" s="2179"/>
      <c r="AL44" s="2177"/>
      <c r="AM44" s="2178"/>
      <c r="AN44" s="2178"/>
      <c r="AO44" s="2179"/>
      <c r="AP44" s="2177"/>
      <c r="AQ44" s="2178"/>
      <c r="AR44" s="2178"/>
      <c r="AS44" s="2179"/>
      <c r="AT44" s="1478" t="s">
        <v>802</v>
      </c>
      <c r="AU44" s="1478" t="s">
        <v>803</v>
      </c>
      <c r="AV44" s="1478" t="s">
        <v>802</v>
      </c>
      <c r="AW44" s="1478" t="s">
        <v>803</v>
      </c>
      <c r="AX44" s="1485" t="s">
        <v>765</v>
      </c>
      <c r="AY44" s="2121" t="s">
        <v>766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196</v>
      </c>
      <c r="T45" s="1281" t="s">
        <v>102</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566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207</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566</v>
      </c>
      <c r="B47" s="1393" t="s">
        <v>567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719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720</v>
      </c>
      <c r="BE47" s="506"/>
      <c r="BF47" s="506" t="str">
        <f>IF(T47="","",T47)</f>
        <v>Территория действия тарифа</v>
      </c>
      <c r="BG47" s="506"/>
      <c r="BH47" s="506"/>
    </row>
    <row customHeight="1" ht="42">
      <c r="A48" s="1393" t="s">
        <v>566</v>
      </c>
      <c r="B48" s="1393" t="s">
        <v>567</v>
      </c>
      <c r="C48" s="1393" t="s">
        <v>568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805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806</v>
      </c>
      <c r="BE48" s="506"/>
      <c r="BF48" s="506" t="str">
        <f>IF(T48="","",T48)</f>
        <v>Наименование централизованной системы холодного водоснабжения</v>
      </c>
      <c r="BG48" s="506"/>
      <c r="BH48" s="506"/>
    </row>
    <row s="2612" customFormat="1" customHeight="1" ht="0">
      <c r="A49" s="1373" t="s">
        <v>566</v>
      </c>
      <c r="B49" s="1373" t="s">
        <v>567</v>
      </c>
      <c r="C49" s="1373" t="s">
        <v>568</v>
      </c>
      <c r="D49" s="1373" t="s">
        <v>837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724</v>
      </c>
      <c r="BE49" s="506"/>
      <c r="BF49" s="506" t="str">
        <f>IF(T49="","",T49)</f>
        <v/>
      </c>
      <c r="BG49" s="506"/>
      <c r="BH49" s="506"/>
    </row>
    <row s="2612" customFormat="1" customHeight="1" ht="0">
      <c r="A50" s="1373" t="s">
        <v>566</v>
      </c>
      <c r="B50" s="1373" t="s">
        <v>567</v>
      </c>
      <c r="C50" s="1373" t="s">
        <v>568</v>
      </c>
      <c r="D50" s="1373" t="s">
        <v>837</v>
      </c>
      <c r="E50" s="2108"/>
      <c r="F50" s="2108"/>
      <c r="G50" s="2108"/>
      <c r="H50" s="2108"/>
      <c r="I50" s="2109" t="str">
        <f>S49&amp;".1"</f>
        <v>.1</v>
      </c>
      <c r="J50" s="1373"/>
      <c r="K50" s="1373"/>
      <c r="L50" s="1376" t="s">
        <v>725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566</v>
      </c>
      <c r="B51" s="1373" t="s">
        <v>567</v>
      </c>
      <c r="C51" s="1373" t="s">
        <v>568</v>
      </c>
      <c r="D51" s="1373" t="s">
        <v>837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566</v>
      </c>
      <c r="B52" s="1393" t="s">
        <v>567</v>
      </c>
      <c r="C52" s="1393" t="s">
        <v>568</v>
      </c>
      <c r="D52" s="1393" t="s">
        <v>837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823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824</v>
      </c>
      <c r="AT53" s="1423"/>
      <c r="AU53" s="1526"/>
      <c r="AV53" s="1423"/>
      <c r="AW53" s="1526"/>
      <c r="AX53" s="1423"/>
      <c r="AY53" s="1423"/>
      <c r="AZ53" s="1423"/>
      <c r="BA53" s="1423"/>
      <c r="BB53" s="1427"/>
      <c r="BC53" s="2138"/>
      <c r="BE53" s="506"/>
      <c r="BF53" s="506"/>
      <c r="BG53" s="506"/>
      <c r="BH53" s="506"/>
    </row>
    <row customHeight="1" ht="11.25">
      <c r="A54" s="1393" t="s">
        <v>566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825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566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826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566</v>
      </c>
      <c r="B56" s="1393" t="s">
        <v>567</v>
      </c>
      <c r="C56" s="1393" t="s">
        <v>568</v>
      </c>
      <c r="D56" s="1393" t="s">
        <v>837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827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566</v>
      </c>
      <c r="B57" s="1393" t="s">
        <v>567</v>
      </c>
      <c r="C57" s="1393" t="s">
        <v>568</v>
      </c>
      <c r="D57" s="1393" t="s">
        <v>837</v>
      </c>
      <c r="E57" s="2108"/>
      <c r="F57" s="2108"/>
      <c r="G57" s="2108"/>
      <c r="H57" s="2108"/>
      <c r="I57" s="2110"/>
      <c r="J57" s="2109"/>
      <c r="K57" s="1393"/>
      <c r="L57" s="1394"/>
      <c r="P57" s="2111"/>
      <c r="Q57" s="2111"/>
      <c r="R57" s="352"/>
      <c r="S57" s="1308"/>
      <c r="T57" s="275" t="s">
        <v>791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566</v>
      </c>
      <c r="B58" s="1373" t="s">
        <v>567</v>
      </c>
      <c r="C58" s="1373" t="s">
        <v>568</v>
      </c>
      <c r="D58" s="1373" t="s">
        <v>837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566</v>
      </c>
      <c r="B59" s="1373" t="s">
        <v>567</v>
      </c>
      <c r="C59" s="1373" t="s">
        <v>568</v>
      </c>
      <c r="D59" s="1373" t="s">
        <v>837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3" customFormat="1" customHeight="1" ht="0">
      <c r="A60" s="1373" t="s">
        <v>566</v>
      </c>
      <c r="B60" s="1373" t="s">
        <v>567</v>
      </c>
      <c r="C60" s="1373" t="s">
        <v>568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3" customFormat="1" customHeight="1" ht="0">
      <c r="A61" s="1373" t="s">
        <v>566</v>
      </c>
      <c r="B61" s="1373" t="s">
        <v>567</v>
      </c>
      <c r="C61" s="1344"/>
      <c r="D61" s="1344"/>
      <c r="E61" s="2108"/>
      <c r="F61" s="2107"/>
      <c r="G61" s="1344"/>
      <c r="H61" s="1344"/>
      <c r="I61" s="1344"/>
      <c r="J61" s="1344"/>
      <c r="K61" s="1344"/>
      <c r="L61" s="1494"/>
      <c r="M61" s="1351"/>
      <c r="N61" s="1351"/>
      <c r="P61" s="1346"/>
      <c r="Q61" s="1347"/>
      <c r="R61" s="1346"/>
      <c r="S61" s="1352"/>
      <c r="T61" s="1355" t="s">
        <v>251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566</v>
      </c>
      <c r="B62" s="1373"/>
      <c r="C62" s="1373"/>
      <c r="D62" s="1373"/>
      <c r="E62" s="2107"/>
      <c r="F62" s="1373"/>
      <c r="G62" s="1373"/>
      <c r="H62" s="1373"/>
      <c r="I62" s="1373"/>
      <c r="J62" s="1373"/>
      <c r="K62" s="1373"/>
      <c r="L62" s="1376"/>
      <c r="M62" s="1351"/>
      <c r="N62" s="1351"/>
      <c r="O62" s="524"/>
      <c r="P62" s="385"/>
      <c r="Q62" s="1374"/>
      <c r="R62" s="385"/>
      <c r="S62" s="1352"/>
      <c r="T62" s="1355" t="s">
        <v>329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499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2B882-99FF-18BE-DBBF-7060B156541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29564" width="19.140625" hidden="1" customWidth="1"/>
    <col min="13" max="14" style="3333" width="12.28125" hidden="1" customWidth="1"/>
    <col min="15" max="15" style="3333" width="23.421875" hidden="1" customWidth="1"/>
    <col min="16" max="16" style="29569" width="3.7109375" customWidth="1"/>
    <col min="17" max="18" style="3410" width="3.7109375" customWidth="1"/>
    <col min="19" max="19" style="3411"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719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720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838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839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807</v>
      </c>
      <c r="U5" s="288"/>
      <c r="V5" s="2194"/>
      <c r="W5" s="2195"/>
      <c r="X5" s="2195"/>
      <c r="Y5" s="2195"/>
      <c r="Z5" s="2195"/>
      <c r="AA5" s="2195"/>
      <c r="AB5" s="2196"/>
      <c r="AC5" s="2197"/>
      <c r="AD5" s="2198"/>
      <c r="AE5" s="2198"/>
      <c r="AF5" s="2198"/>
      <c r="AG5" s="2198"/>
      <c r="AH5" s="2198"/>
      <c r="AI5" s="2198"/>
      <c r="AJ5" s="2199"/>
      <c r="AK5" s="1286" t="s">
        <v>808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728</v>
      </c>
      <c r="P6" s="2111"/>
      <c r="Q6" s="2111">
        <v>1</v>
      </c>
      <c r="R6" s="353"/>
      <c r="S6" s="1523">
        <f>$J6</f>
      </c>
      <c r="T6" s="274" t="s">
        <v>729</v>
      </c>
      <c r="U6" s="288"/>
      <c r="V6" s="2095"/>
      <c r="W6" s="2096"/>
      <c r="X6" s="2096"/>
      <c r="Y6" s="2096"/>
      <c r="Z6" s="2096"/>
      <c r="AA6" s="2096"/>
      <c r="AB6" s="2097"/>
      <c r="AC6" s="2095"/>
      <c r="AD6" s="2096"/>
      <c r="AE6" s="2096"/>
      <c r="AF6" s="2096"/>
      <c r="AG6" s="2096"/>
      <c r="AH6" s="2096"/>
      <c r="AI6" s="2096"/>
      <c r="AJ6" s="2097"/>
      <c r="AK6" s="1337" t="s">
        <v>809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810</v>
      </c>
      <c r="U9" s="367"/>
      <c r="V9" s="367"/>
      <c r="W9" s="367"/>
      <c r="X9" s="367"/>
      <c r="Y9" s="367"/>
      <c r="Z9" s="367"/>
      <c r="AA9" s="367"/>
      <c r="AB9" s="367"/>
      <c r="AC9" s="367"/>
      <c r="AD9" s="367"/>
      <c r="AE9" s="367"/>
      <c r="AF9" s="367"/>
      <c r="AG9" s="367"/>
      <c r="AH9" s="367"/>
      <c r="AI9" s="367"/>
      <c r="AJ9" s="367"/>
      <c r="AK9" s="1286" t="s">
        <v>811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734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812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736</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737</v>
      </c>
      <c r="P20" s="1392"/>
      <c r="Q20" s="1472"/>
      <c r="R20" s="1472"/>
      <c r="S20" s="735"/>
      <c r="T20" s="1168" t="s">
        <v>738</v>
      </c>
      <c r="Z20" s="172" t="s">
        <v>739</v>
      </c>
      <c r="AB20" s="172" t="s">
        <v>740</v>
      </c>
      <c r="AC20" s="1168" t="s">
        <v>738</v>
      </c>
      <c r="AG20" s="172" t="s">
        <v>741</v>
      </c>
      <c r="AI20" s="172" t="s">
        <v>740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742</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743</v>
      </c>
      <c r="T29" s="2098"/>
      <c r="U29" s="1402"/>
      <c r="V29" s="2100" t="str">
        <f>IF(TITLE_NUMBER_PR_CHANGE="",IF(TITLE_NUMBER_PR="","",TITLE_NUMBER_PR),TITLE_NUMBER_PR_CHANGE)</f>
        <v>51/7</v>
      </c>
      <c r="W29" s="2100"/>
      <c r="X29" s="2100"/>
      <c r="Y29" s="2100"/>
      <c r="Z29" s="2100"/>
      <c r="AA29" s="2100"/>
      <c r="AB29" s="322"/>
      <c r="AC29" s="2100" t="str">
        <f>IF(TITLE_NUMBER_PR_CHANGE="",IF(TITLE_NUMBER_PR="","",TITLE_NUMBER_PR),TITLE_NUMBER_PR_CHANGE)</f>
        <v>51/7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https://npa.gov-murman.ru/bitrix/components/b1team/govmurman.element.file/download.php?ID=508463&amp;FID=750752</v>
      </c>
      <c r="W30" s="2100"/>
      <c r="X30" s="2100"/>
      <c r="Y30" s="2100"/>
      <c r="Z30" s="2100"/>
      <c r="AA30" s="2100"/>
      <c r="AB30" s="322"/>
      <c r="AC30" s="2100" t="str">
        <f>IF(TITLE_IST_PUB_CHANGE="",IF(TITLE_IST_PUB="","",TITLE_IST_PUB),TITLE_IST_PUB_CHANGE)</f>
        <v>https://npa.gov-murman.ru/bitrix/components/b1team/govmurman.element.file/download.php?ID=508463&amp;FID=750752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744</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745</v>
      </c>
      <c r="T33" s="2098"/>
      <c r="U33" s="1402"/>
      <c r="V33" s="2100" t="str">
        <f>IF(TITLE_NUMBER_PR_CHANGE="",IF(TITLE_NUMBER_PR="","",TITLE_NUMBER_PR),TITLE_NUMBER_PR_CHANGE)</f>
        <v>51/7</v>
      </c>
      <c r="W33" s="2100"/>
      <c r="X33" s="2100"/>
      <c r="Y33" s="2100"/>
      <c r="Z33" s="2100"/>
      <c r="AA33" s="2100"/>
      <c r="AB33" s="322"/>
      <c r="AC33" s="2100" t="str">
        <f>IF(TITLE_NUMBER_PR_CHANGE="",IF(TITLE_NUMBER_PR="","",TITLE_NUMBER_PR),TITLE_NUMBER_PR_CHANGE)</f>
        <v>51/7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746</v>
      </c>
      <c r="AC34" s="322"/>
      <c r="AD34" s="322"/>
      <c r="AE34" s="322"/>
      <c r="AF34" s="322"/>
      <c r="AG34" s="322"/>
      <c r="AH34" s="322"/>
      <c r="AI34" s="266" t="s">
        <v>746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620</v>
      </c>
      <c r="T36" s="1971"/>
      <c r="U36" s="1971"/>
      <c r="V36" s="1971"/>
      <c r="W36" s="1971"/>
      <c r="X36" s="1971"/>
      <c r="Y36" s="1971"/>
      <c r="Z36" s="1971"/>
      <c r="AA36" s="1971"/>
      <c r="AB36" s="1971"/>
      <c r="AC36" s="1971"/>
      <c r="AD36" s="1971"/>
      <c r="AE36" s="1971"/>
      <c r="AF36" s="1971"/>
      <c r="AG36" s="1971"/>
      <c r="AH36" s="1971"/>
      <c r="AI36" s="1971"/>
      <c r="AJ36" s="1971"/>
      <c r="AK36" s="1971" t="s">
        <v>621</v>
      </c>
    </row>
    <row customHeight="1" ht="14.25">
      <c r="Q37" s="377"/>
      <c r="R37" s="377"/>
      <c r="S37" s="2125" t="s">
        <v>87</v>
      </c>
      <c r="T37" s="2062" t="s">
        <v>747</v>
      </c>
      <c r="U37" s="289"/>
      <c r="V37" s="2126" t="s">
        <v>748</v>
      </c>
      <c r="W37" s="2127"/>
      <c r="X37" s="2127"/>
      <c r="Y37" s="2127"/>
      <c r="Z37" s="2127"/>
      <c r="AA37" s="2128"/>
      <c r="AB37" s="2129" t="s">
        <v>749</v>
      </c>
      <c r="AC37" s="2126" t="s">
        <v>748</v>
      </c>
      <c r="AD37" s="2127"/>
      <c r="AE37" s="2127"/>
      <c r="AF37" s="2127"/>
      <c r="AG37" s="2127"/>
      <c r="AH37" s="2128"/>
      <c r="AI37" s="2129" t="s">
        <v>750</v>
      </c>
      <c r="AJ37" s="2132" t="s">
        <v>751</v>
      </c>
      <c r="AK37" s="1971"/>
    </row>
    <row customHeight="1" ht="33.75">
      <c r="Q38" s="377"/>
      <c r="R38" s="377"/>
      <c r="S38" s="2125"/>
      <c r="T38" s="2062"/>
      <c r="U38" s="1038"/>
      <c r="V38" s="1513" t="s">
        <v>813</v>
      </c>
      <c r="W38" s="2118" t="s">
        <v>754</v>
      </c>
      <c r="X38" s="2120"/>
      <c r="Y38" s="2118" t="s">
        <v>755</v>
      </c>
      <c r="Z38" s="2119"/>
      <c r="AA38" s="2120"/>
      <c r="AB38" s="2130"/>
      <c r="AC38" s="1513" t="s">
        <v>813</v>
      </c>
      <c r="AD38" s="2118" t="s">
        <v>754</v>
      </c>
      <c r="AE38" s="2120"/>
      <c r="AF38" s="2118" t="s">
        <v>755</v>
      </c>
      <c r="AG38" s="2119"/>
      <c r="AH38" s="2120"/>
      <c r="AI38" s="2130"/>
      <c r="AJ38" s="2133"/>
      <c r="AK38" s="1971"/>
    </row>
    <row customHeight="1" ht="86.25">
      <c r="A39" s="1400"/>
      <c r="B39" s="1400" t="s">
        <v>219</v>
      </c>
      <c r="C39" s="1400" t="s">
        <v>220</v>
      </c>
      <c r="D39" s="1400" t="s">
        <v>221</v>
      </c>
      <c r="E39" s="1394" t="s">
        <v>756</v>
      </c>
      <c r="F39" s="1394" t="s">
        <v>757</v>
      </c>
      <c r="G39" s="1394" t="s">
        <v>758</v>
      </c>
      <c r="H39" s="1394"/>
      <c r="I39" s="1394" t="s">
        <v>814</v>
      </c>
      <c r="J39" s="1394" t="s">
        <v>761</v>
      </c>
      <c r="K39" s="1394" t="s">
        <v>815</v>
      </c>
      <c r="L39" s="1394" t="s">
        <v>737</v>
      </c>
      <c r="Q39" s="377"/>
      <c r="R39" s="377"/>
      <c r="S39" s="2125"/>
      <c r="T39" s="2062"/>
      <c r="U39" s="290"/>
      <c r="V39" s="1513" t="s">
        <v>840</v>
      </c>
      <c r="W39" s="1237" t="s">
        <v>841</v>
      </c>
      <c r="X39" s="1237" t="s">
        <v>818</v>
      </c>
      <c r="Y39" s="1519" t="s">
        <v>765</v>
      </c>
      <c r="Z39" s="2121" t="s">
        <v>766</v>
      </c>
      <c r="AA39" s="2122"/>
      <c r="AB39" s="2131"/>
      <c r="AC39" s="1513" t="s">
        <v>840</v>
      </c>
      <c r="AD39" s="1237" t="s">
        <v>841</v>
      </c>
      <c r="AE39" s="1237" t="s">
        <v>818</v>
      </c>
      <c r="AF39" s="1519" t="s">
        <v>765</v>
      </c>
      <c r="AG39" s="2121" t="s">
        <v>766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196</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586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586</v>
      </c>
      <c r="B42" s="1393" t="s">
        <v>587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719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720</v>
      </c>
      <c r="AM42" s="506"/>
      <c r="AN42" s="506" t="str">
        <f>IF(T42="","",T42)</f>
        <v>Территория действия тарифа</v>
      </c>
      <c r="AO42" s="506"/>
      <c r="AP42" s="506"/>
    </row>
    <row customHeight="1" ht="23.25">
      <c r="A43" s="1393" t="s">
        <v>586</v>
      </c>
      <c r="B43" s="1393" t="s">
        <v>587</v>
      </c>
      <c r="C43" s="1393" t="s">
        <v>588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838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839</v>
      </c>
      <c r="AM43" s="506"/>
      <c r="AN43" s="506" t="str">
        <f>IF(T43="","",T43)</f>
        <v>Наименование централизованной системы водоотведения</v>
      </c>
      <c r="AO43" s="506"/>
      <c r="AP43" s="506"/>
    </row>
    <row customHeight="1" ht="23.25">
      <c r="A44" s="1393" t="s">
        <v>586</v>
      </c>
      <c r="B44" s="1393" t="s">
        <v>587</v>
      </c>
      <c r="C44" s="1393" t="s">
        <v>588</v>
      </c>
      <c r="D44" s="1393" t="s">
        <v>842</v>
      </c>
      <c r="E44" s="2108"/>
      <c r="F44" s="2108"/>
      <c r="G44" s="2108"/>
      <c r="H44" s="2108"/>
      <c r="I44" s="2109" t="str">
        <f>S43&amp;".1"</f>
        <v>...1</v>
      </c>
      <c r="J44" s="1393"/>
      <c r="K44" s="1393"/>
      <c r="L44" s="1394"/>
      <c r="P44" s="2111">
        <v>1</v>
      </c>
      <c r="Q44" s="1511"/>
      <c r="R44" s="352"/>
      <c r="S44" s="1523" t="str">
        <f>$I44</f>
        <v>...1</v>
      </c>
      <c r="T44" s="273" t="s">
        <v>807</v>
      </c>
      <c r="U44" s="288"/>
      <c r="V44" s="2194"/>
      <c r="W44" s="2195"/>
      <c r="X44" s="2195"/>
      <c r="Y44" s="2195"/>
      <c r="Z44" s="2195"/>
      <c r="AA44" s="2195"/>
      <c r="AB44" s="2196"/>
      <c r="AC44" s="2197"/>
      <c r="AD44" s="2198"/>
      <c r="AE44" s="2198"/>
      <c r="AF44" s="2198"/>
      <c r="AG44" s="2198"/>
      <c r="AH44" s="2198"/>
      <c r="AI44" s="2198"/>
      <c r="AJ44" s="2199"/>
      <c r="AK44" s="1286" t="s">
        <v>808</v>
      </c>
      <c r="AM44" s="506"/>
      <c r="AN44" s="506" t="str">
        <f>IF(T44="","",T44)</f>
        <v>Наименование признака дифференциации</v>
      </c>
      <c r="AO44" s="506"/>
      <c r="AP44" s="506"/>
    </row>
    <row customHeight="1" ht="23.25">
      <c r="A45" s="1393" t="s">
        <v>586</v>
      </c>
      <c r="B45" s="1393" t="s">
        <v>587</v>
      </c>
      <c r="C45" s="1393" t="s">
        <v>588</v>
      </c>
      <c r="D45" s="1393" t="s">
        <v>842</v>
      </c>
      <c r="E45" s="2108"/>
      <c r="F45" s="2108"/>
      <c r="G45" s="2108"/>
      <c r="H45" s="2108"/>
      <c r="I45" s="2110"/>
      <c r="J45" s="2109" t="str">
        <f>I44&amp;".1"</f>
        <v>...1.1</v>
      </c>
      <c r="K45" s="1393"/>
      <c r="L45" s="1394" t="s">
        <v>728</v>
      </c>
      <c r="P45" s="2111"/>
      <c r="Q45" s="2111">
        <v>1</v>
      </c>
      <c r="R45" s="353"/>
      <c r="S45" s="1523" t="str">
        <f>$J45</f>
        <v>...1.1</v>
      </c>
      <c r="T45" s="274" t="s">
        <v>729</v>
      </c>
      <c r="U45" s="288"/>
      <c r="V45" s="2095"/>
      <c r="W45" s="2096"/>
      <c r="X45" s="2096"/>
      <c r="Y45" s="2096"/>
      <c r="Z45" s="2096"/>
      <c r="AA45" s="2096"/>
      <c r="AB45" s="2097"/>
      <c r="AC45" s="2095"/>
      <c r="AD45" s="2096"/>
      <c r="AE45" s="2096"/>
      <c r="AF45" s="2096"/>
      <c r="AG45" s="2096"/>
      <c r="AH45" s="2096"/>
      <c r="AI45" s="2096"/>
      <c r="AJ45" s="2097"/>
      <c r="AK45" s="1337" t="s">
        <v>809</v>
      </c>
      <c r="AM45" s="506"/>
      <c r="AN45" s="506" t="str">
        <f>IF(T45="","",T45)</f>
        <v>Группа потребителей</v>
      </c>
      <c r="AO45" s="506"/>
      <c r="AP45" s="506"/>
    </row>
    <row customHeight="1" ht="23.25">
      <c r="A46" s="1393" t="s">
        <v>586</v>
      </c>
      <c r="B46" s="1393" t="s">
        <v>587</v>
      </c>
      <c r="C46" s="1393" t="s">
        <v>588</v>
      </c>
      <c r="D46" s="1393" t="s">
        <v>842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586</v>
      </c>
      <c r="B47" s="1393" t="s">
        <v>587</v>
      </c>
      <c r="C47" s="1393" t="s">
        <v>588</v>
      </c>
      <c r="D47" s="1393" t="s">
        <v>842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586</v>
      </c>
      <c r="B48" s="1393" t="s">
        <v>587</v>
      </c>
      <c r="C48" s="1393" t="s">
        <v>588</v>
      </c>
      <c r="D48" s="1393" t="s">
        <v>842</v>
      </c>
      <c r="E48" s="2108"/>
      <c r="F48" s="2108"/>
      <c r="G48" s="2108"/>
      <c r="H48" s="2108"/>
      <c r="I48" s="2110"/>
      <c r="J48" s="2109"/>
      <c r="K48" s="1393"/>
      <c r="L48" s="1394"/>
      <c r="P48" s="2111"/>
      <c r="Q48" s="2111"/>
      <c r="R48" s="352"/>
      <c r="S48" s="1308"/>
      <c r="T48" s="275" t="s">
        <v>810</v>
      </c>
      <c r="U48" s="367"/>
      <c r="V48" s="367"/>
      <c r="W48" s="367"/>
      <c r="X48" s="367"/>
      <c r="Y48" s="367"/>
      <c r="Z48" s="367"/>
      <c r="AA48" s="367"/>
      <c r="AB48" s="367"/>
      <c r="AC48" s="367"/>
      <c r="AD48" s="367"/>
      <c r="AE48" s="367"/>
      <c r="AF48" s="367"/>
      <c r="AG48" s="367"/>
      <c r="AH48" s="367"/>
      <c r="AI48" s="367"/>
      <c r="AJ48" s="367"/>
      <c r="AK48" s="1286" t="s">
        <v>811</v>
      </c>
      <c r="AM48" s="506"/>
      <c r="AN48" s="506" t="str">
        <f>IF(T48="","",T48)</f>
        <v>Добавить значение признака дифференциации</v>
      </c>
      <c r="AO48" s="506"/>
      <c r="AP48" s="506"/>
    </row>
    <row customHeight="1" ht="21">
      <c r="A49" s="1393" t="s">
        <v>586</v>
      </c>
      <c r="B49" s="1393" t="s">
        <v>587</v>
      </c>
      <c r="C49" s="1393" t="s">
        <v>588</v>
      </c>
      <c r="D49" s="1393" t="s">
        <v>842</v>
      </c>
      <c r="E49" s="2108"/>
      <c r="F49" s="2108"/>
      <c r="G49" s="2108"/>
      <c r="H49" s="2108"/>
      <c r="I49" s="2109"/>
      <c r="J49" s="1393"/>
      <c r="K49" s="1393"/>
      <c r="L49" s="1394"/>
      <c r="P49" s="2111"/>
      <c r="Q49" s="1511"/>
      <c r="R49" s="352"/>
      <c r="S49" s="1308"/>
      <c r="T49" s="364" t="s">
        <v>734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586</v>
      </c>
      <c r="B50" s="1393" t="s">
        <v>587</v>
      </c>
      <c r="C50" s="1393" t="s">
        <v>588</v>
      </c>
      <c r="D50" s="1393" t="s">
        <v>842</v>
      </c>
      <c r="E50" s="2108"/>
      <c r="F50" s="2108"/>
      <c r="G50" s="2108"/>
      <c r="H50" s="2107"/>
      <c r="I50" s="1393"/>
      <c r="J50" s="1393"/>
      <c r="K50" s="1393"/>
      <c r="L50" s="1394"/>
      <c r="M50" s="1395"/>
      <c r="N50" s="1395"/>
      <c r="O50" s="543"/>
      <c r="P50" s="356"/>
      <c r="Q50" s="376"/>
      <c r="R50" s="351"/>
      <c r="S50" s="1308"/>
      <c r="T50" s="372" t="s">
        <v>812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586</v>
      </c>
      <c r="B51" s="1373" t="s">
        <v>587</v>
      </c>
      <c r="C51" s="1344"/>
      <c r="D51" s="1344"/>
      <c r="E51" s="2108"/>
      <c r="F51" s="2107"/>
      <c r="G51" s="1344"/>
      <c r="H51" s="1344"/>
      <c r="I51" s="1344"/>
      <c r="J51" s="1344"/>
      <c r="K51" s="1344"/>
      <c r="L51" s="1524"/>
      <c r="M51" s="1351"/>
      <c r="N51" s="1351"/>
      <c r="P51" s="1346"/>
      <c r="Q51" s="1347"/>
      <c r="R51" s="1346"/>
      <c r="S51" s="1352"/>
      <c r="T51" s="1355" t="s">
        <v>251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586</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499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8C34E-D8FA-F186-2B9E-D80ECB7DE81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29564" width="19.140625" hidden="1" customWidth="1"/>
    <col min="13" max="14" style="3333" width="12.28125" hidden="1" customWidth="1"/>
    <col min="15" max="15" style="3333" width="23.421875" hidden="1" customWidth="1"/>
    <col min="16" max="16" style="29569" width="3.7109375" customWidth="1"/>
    <col min="17" max="18" style="3410" width="3.7109375" customWidth="1"/>
    <col min="19" max="19" style="3411"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719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720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838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839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807</v>
      </c>
      <c r="U5" s="288"/>
      <c r="V5" s="2194"/>
      <c r="W5" s="2195"/>
      <c r="X5" s="2195"/>
      <c r="Y5" s="2195"/>
      <c r="Z5" s="2195"/>
      <c r="AA5" s="2195"/>
      <c r="AB5" s="2196"/>
      <c r="AC5" s="2197"/>
      <c r="AD5" s="2198"/>
      <c r="AE5" s="2198"/>
      <c r="AF5" s="2198"/>
      <c r="AG5" s="2198"/>
      <c r="AH5" s="2198"/>
      <c r="AI5" s="2198"/>
      <c r="AJ5" s="2199"/>
      <c r="AK5" s="1286" t="s">
        <v>808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728</v>
      </c>
      <c r="P6" s="2111"/>
      <c r="Q6" s="2111">
        <v>1</v>
      </c>
      <c r="R6" s="353"/>
      <c r="S6" s="1523">
        <f>$J6</f>
      </c>
      <c r="T6" s="274" t="s">
        <v>729</v>
      </c>
      <c r="U6" s="288"/>
      <c r="V6" s="2095"/>
      <c r="W6" s="2096"/>
      <c r="X6" s="2096"/>
      <c r="Y6" s="2096"/>
      <c r="Z6" s="2096"/>
      <c r="AA6" s="2096"/>
      <c r="AB6" s="2097"/>
      <c r="AC6" s="2095"/>
      <c r="AD6" s="2096"/>
      <c r="AE6" s="2096"/>
      <c r="AF6" s="2096"/>
      <c r="AG6" s="2096"/>
      <c r="AH6" s="2096"/>
      <c r="AI6" s="2096"/>
      <c r="AJ6" s="2097"/>
      <c r="AK6" s="1337" t="s">
        <v>809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810</v>
      </c>
      <c r="U9" s="367"/>
      <c r="V9" s="367"/>
      <c r="W9" s="367"/>
      <c r="X9" s="367"/>
      <c r="Y9" s="367"/>
      <c r="Z9" s="367"/>
      <c r="AA9" s="367"/>
      <c r="AB9" s="367"/>
      <c r="AC9" s="367"/>
      <c r="AD9" s="367"/>
      <c r="AE9" s="367"/>
      <c r="AF9" s="367"/>
      <c r="AG9" s="367"/>
      <c r="AH9" s="367"/>
      <c r="AI9" s="367"/>
      <c r="AJ9" s="367"/>
      <c r="AK9" s="1286" t="s">
        <v>811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734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812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736</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737</v>
      </c>
      <c r="P20" s="1392"/>
      <c r="Q20" s="1472"/>
      <c r="R20" s="1472"/>
      <c r="S20" s="735"/>
      <c r="T20" s="1168" t="s">
        <v>738</v>
      </c>
      <c r="Z20" s="172" t="s">
        <v>739</v>
      </c>
      <c r="AB20" s="172" t="s">
        <v>740</v>
      </c>
      <c r="AC20" s="1168" t="s">
        <v>738</v>
      </c>
      <c r="AG20" s="172" t="s">
        <v>741</v>
      </c>
      <c r="AI20" s="172" t="s">
        <v>740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742</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743</v>
      </c>
      <c r="T29" s="2098"/>
      <c r="U29" s="1402"/>
      <c r="V29" s="2100" t="str">
        <f>IF(TITLE_NUMBER_PR_CHANGE="",IF(TITLE_NUMBER_PR="","",TITLE_NUMBER_PR),TITLE_NUMBER_PR_CHANGE)</f>
        <v>51/7</v>
      </c>
      <c r="W29" s="2100"/>
      <c r="X29" s="2100"/>
      <c r="Y29" s="2100"/>
      <c r="Z29" s="2100"/>
      <c r="AA29" s="2100"/>
      <c r="AB29" s="322"/>
      <c r="AC29" s="2100" t="str">
        <f>IF(TITLE_NUMBER_PR_CHANGE="",IF(TITLE_NUMBER_PR="","",TITLE_NUMBER_PR),TITLE_NUMBER_PR_CHANGE)</f>
        <v>51/7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https://npa.gov-murman.ru/bitrix/components/b1team/govmurman.element.file/download.php?ID=508463&amp;FID=750752</v>
      </c>
      <c r="W30" s="2100"/>
      <c r="X30" s="2100"/>
      <c r="Y30" s="2100"/>
      <c r="Z30" s="2100"/>
      <c r="AA30" s="2100"/>
      <c r="AB30" s="322"/>
      <c r="AC30" s="2100" t="str">
        <f>IF(TITLE_IST_PUB_CHANGE="",IF(TITLE_IST_PUB="","",TITLE_IST_PUB),TITLE_IST_PUB_CHANGE)</f>
        <v>https://npa.gov-murman.ru/bitrix/components/b1team/govmurman.element.file/download.php?ID=508463&amp;FID=750752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744</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745</v>
      </c>
      <c r="T33" s="2098"/>
      <c r="U33" s="1402"/>
      <c r="V33" s="2100" t="str">
        <f>IF(TITLE_NUMBER_PR_CHANGE="",IF(TITLE_NUMBER_PR="","",TITLE_NUMBER_PR),TITLE_NUMBER_PR_CHANGE)</f>
        <v>51/7</v>
      </c>
      <c r="W33" s="2100"/>
      <c r="X33" s="2100"/>
      <c r="Y33" s="2100"/>
      <c r="Z33" s="2100"/>
      <c r="AA33" s="2100"/>
      <c r="AB33" s="322"/>
      <c r="AC33" s="2100" t="str">
        <f>IF(TITLE_NUMBER_PR_CHANGE="",IF(TITLE_NUMBER_PR="","",TITLE_NUMBER_PR),TITLE_NUMBER_PR_CHANGE)</f>
        <v>51/7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746</v>
      </c>
      <c r="AC34" s="322"/>
      <c r="AD34" s="322"/>
      <c r="AE34" s="322"/>
      <c r="AF34" s="322"/>
      <c r="AG34" s="322"/>
      <c r="AH34" s="322"/>
      <c r="AI34" s="266" t="s">
        <v>746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620</v>
      </c>
      <c r="T36" s="1971"/>
      <c r="U36" s="1971"/>
      <c r="V36" s="1971"/>
      <c r="W36" s="1971"/>
      <c r="X36" s="1971"/>
      <c r="Y36" s="1971"/>
      <c r="Z36" s="1971"/>
      <c r="AA36" s="1971"/>
      <c r="AB36" s="1971"/>
      <c r="AC36" s="1971"/>
      <c r="AD36" s="1971"/>
      <c r="AE36" s="1971"/>
      <c r="AF36" s="1971"/>
      <c r="AG36" s="1971"/>
      <c r="AH36" s="1971"/>
      <c r="AI36" s="1971"/>
      <c r="AJ36" s="1971"/>
      <c r="AK36" s="1971" t="s">
        <v>621</v>
      </c>
    </row>
    <row customHeight="1" ht="14.25">
      <c r="Q37" s="377"/>
      <c r="R37" s="377"/>
      <c r="S37" s="2125" t="s">
        <v>87</v>
      </c>
      <c r="T37" s="2062" t="s">
        <v>747</v>
      </c>
      <c r="U37" s="289"/>
      <c r="V37" s="2126" t="s">
        <v>748</v>
      </c>
      <c r="W37" s="2127"/>
      <c r="X37" s="2127"/>
      <c r="Y37" s="2127"/>
      <c r="Z37" s="2127"/>
      <c r="AA37" s="2128"/>
      <c r="AB37" s="2129" t="s">
        <v>749</v>
      </c>
      <c r="AC37" s="2126" t="s">
        <v>748</v>
      </c>
      <c r="AD37" s="2127"/>
      <c r="AE37" s="2127"/>
      <c r="AF37" s="2127"/>
      <c r="AG37" s="2127"/>
      <c r="AH37" s="2128"/>
      <c r="AI37" s="2129" t="s">
        <v>750</v>
      </c>
      <c r="AJ37" s="2132" t="s">
        <v>751</v>
      </c>
      <c r="AK37" s="1971"/>
    </row>
    <row customHeight="1" ht="33.75">
      <c r="Q38" s="377"/>
      <c r="R38" s="377"/>
      <c r="S38" s="2125"/>
      <c r="T38" s="2062"/>
      <c r="U38" s="1038"/>
      <c r="V38" s="1513" t="s">
        <v>813</v>
      </c>
      <c r="W38" s="2118" t="s">
        <v>754</v>
      </c>
      <c r="X38" s="2120"/>
      <c r="Y38" s="2118" t="s">
        <v>755</v>
      </c>
      <c r="Z38" s="2119"/>
      <c r="AA38" s="2120"/>
      <c r="AB38" s="2130"/>
      <c r="AC38" s="1513" t="s">
        <v>813</v>
      </c>
      <c r="AD38" s="2118" t="s">
        <v>754</v>
      </c>
      <c r="AE38" s="2120"/>
      <c r="AF38" s="2118" t="s">
        <v>755</v>
      </c>
      <c r="AG38" s="2119"/>
      <c r="AH38" s="2120"/>
      <c r="AI38" s="2130"/>
      <c r="AJ38" s="2133"/>
      <c r="AK38" s="1971"/>
    </row>
    <row customHeight="1" ht="86.25">
      <c r="A39" s="1400"/>
      <c r="B39" s="1400" t="s">
        <v>219</v>
      </c>
      <c r="C39" s="1400" t="s">
        <v>220</v>
      </c>
      <c r="D39" s="1400" t="s">
        <v>221</v>
      </c>
      <c r="E39" s="1394" t="s">
        <v>756</v>
      </c>
      <c r="F39" s="1394" t="s">
        <v>757</v>
      </c>
      <c r="G39" s="1394" t="s">
        <v>758</v>
      </c>
      <c r="H39" s="1394"/>
      <c r="I39" s="1394" t="s">
        <v>814</v>
      </c>
      <c r="J39" s="1394" t="s">
        <v>761</v>
      </c>
      <c r="K39" s="1394" t="s">
        <v>815</v>
      </c>
      <c r="L39" s="1394" t="s">
        <v>737</v>
      </c>
      <c r="Q39" s="377"/>
      <c r="R39" s="377"/>
      <c r="S39" s="2125"/>
      <c r="T39" s="2062"/>
      <c r="U39" s="290"/>
      <c r="V39" s="1513" t="s">
        <v>840</v>
      </c>
      <c r="W39" s="1237" t="s">
        <v>841</v>
      </c>
      <c r="X39" s="1237" t="s">
        <v>818</v>
      </c>
      <c r="Y39" s="1519" t="s">
        <v>765</v>
      </c>
      <c r="Z39" s="2121" t="s">
        <v>766</v>
      </c>
      <c r="AA39" s="2122"/>
      <c r="AB39" s="2131"/>
      <c r="AC39" s="1513" t="s">
        <v>840</v>
      </c>
      <c r="AD39" s="1237" t="s">
        <v>841</v>
      </c>
      <c r="AE39" s="1237" t="s">
        <v>818</v>
      </c>
      <c r="AF39" s="1519" t="s">
        <v>765</v>
      </c>
      <c r="AG39" s="2121" t="s">
        <v>766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196</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591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591</v>
      </c>
      <c r="B42" s="1393" t="s">
        <v>592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719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720</v>
      </c>
      <c r="AM42" s="506"/>
      <c r="AN42" s="506" t="str">
        <f>IF(T42="","",T42)</f>
        <v>Территория действия тарифа</v>
      </c>
      <c r="AO42" s="506"/>
      <c r="AP42" s="506"/>
    </row>
    <row customHeight="1" ht="23.25">
      <c r="A43" s="1393" t="s">
        <v>591</v>
      </c>
      <c r="B43" s="1393" t="s">
        <v>592</v>
      </c>
      <c r="C43" s="1393" t="s">
        <v>593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838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839</v>
      </c>
      <c r="AM43" s="506"/>
      <c r="AN43" s="506" t="str">
        <f>IF(T43="","",T43)</f>
        <v>Наименование централизованной системы водоотведения</v>
      </c>
      <c r="AO43" s="506"/>
      <c r="AP43" s="506"/>
    </row>
    <row customHeight="1" ht="23.25">
      <c r="A44" s="1393" t="s">
        <v>591</v>
      </c>
      <c r="B44" s="1393" t="s">
        <v>592</v>
      </c>
      <c r="C44" s="1393" t="s">
        <v>593</v>
      </c>
      <c r="D44" s="1393" t="s">
        <v>843</v>
      </c>
      <c r="E44" s="2108"/>
      <c r="F44" s="2108"/>
      <c r="G44" s="2108"/>
      <c r="H44" s="2108"/>
      <c r="I44" s="2109" t="str">
        <f>S43&amp;".1"</f>
        <v>...1</v>
      </c>
      <c r="J44" s="1393"/>
      <c r="K44" s="1393"/>
      <c r="L44" s="1394"/>
      <c r="P44" s="2111">
        <v>1</v>
      </c>
      <c r="Q44" s="1511"/>
      <c r="R44" s="352"/>
      <c r="S44" s="1523" t="str">
        <f>$I44</f>
        <v>...1</v>
      </c>
      <c r="T44" s="273" t="s">
        <v>807</v>
      </c>
      <c r="U44" s="288"/>
      <c r="V44" s="2194"/>
      <c r="W44" s="2195"/>
      <c r="X44" s="2195"/>
      <c r="Y44" s="2195"/>
      <c r="Z44" s="2195"/>
      <c r="AA44" s="2195"/>
      <c r="AB44" s="2196"/>
      <c r="AC44" s="2197"/>
      <c r="AD44" s="2198"/>
      <c r="AE44" s="2198"/>
      <c r="AF44" s="2198"/>
      <c r="AG44" s="2198"/>
      <c r="AH44" s="2198"/>
      <c r="AI44" s="2198"/>
      <c r="AJ44" s="2199"/>
      <c r="AK44" s="1286" t="s">
        <v>808</v>
      </c>
      <c r="AM44" s="506"/>
      <c r="AN44" s="506" t="str">
        <f>IF(T44="","",T44)</f>
        <v>Наименование признака дифференциации</v>
      </c>
      <c r="AO44" s="506"/>
      <c r="AP44" s="506"/>
    </row>
    <row customHeight="1" ht="23.25">
      <c r="A45" s="1393" t="s">
        <v>591</v>
      </c>
      <c r="B45" s="1393" t="s">
        <v>592</v>
      </c>
      <c r="C45" s="1393" t="s">
        <v>593</v>
      </c>
      <c r="D45" s="1393" t="s">
        <v>843</v>
      </c>
      <c r="E45" s="2108"/>
      <c r="F45" s="2108"/>
      <c r="G45" s="2108"/>
      <c r="H45" s="2108"/>
      <c r="I45" s="2110"/>
      <c r="J45" s="2109" t="str">
        <f>I44&amp;".1"</f>
        <v>...1.1</v>
      </c>
      <c r="K45" s="1393"/>
      <c r="L45" s="1394" t="s">
        <v>728</v>
      </c>
      <c r="P45" s="2111"/>
      <c r="Q45" s="2111">
        <v>1</v>
      </c>
      <c r="R45" s="353"/>
      <c r="S45" s="1523" t="str">
        <f>$J45</f>
        <v>...1.1</v>
      </c>
      <c r="T45" s="274" t="s">
        <v>729</v>
      </c>
      <c r="U45" s="288"/>
      <c r="V45" s="2095"/>
      <c r="W45" s="2096"/>
      <c r="X45" s="2096"/>
      <c r="Y45" s="2096"/>
      <c r="Z45" s="2096"/>
      <c r="AA45" s="2096"/>
      <c r="AB45" s="2097"/>
      <c r="AC45" s="2095"/>
      <c r="AD45" s="2096"/>
      <c r="AE45" s="2096"/>
      <c r="AF45" s="2096"/>
      <c r="AG45" s="2096"/>
      <c r="AH45" s="2096"/>
      <c r="AI45" s="2096"/>
      <c r="AJ45" s="2097"/>
      <c r="AK45" s="1337" t="s">
        <v>809</v>
      </c>
      <c r="AM45" s="506"/>
      <c r="AN45" s="506" t="str">
        <f>IF(T45="","",T45)</f>
        <v>Группа потребителей</v>
      </c>
      <c r="AO45" s="506"/>
      <c r="AP45" s="506"/>
    </row>
    <row customHeight="1" ht="23.25">
      <c r="A46" s="1393" t="s">
        <v>591</v>
      </c>
      <c r="B46" s="1393" t="s">
        <v>592</v>
      </c>
      <c r="C46" s="1393" t="s">
        <v>593</v>
      </c>
      <c r="D46" s="1393" t="s">
        <v>843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591</v>
      </c>
      <c r="B47" s="1393" t="s">
        <v>592</v>
      </c>
      <c r="C47" s="1393" t="s">
        <v>593</v>
      </c>
      <c r="D47" s="1393" t="s">
        <v>843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591</v>
      </c>
      <c r="B48" s="1393" t="s">
        <v>592</v>
      </c>
      <c r="C48" s="1393" t="s">
        <v>593</v>
      </c>
      <c r="D48" s="1393" t="s">
        <v>843</v>
      </c>
      <c r="E48" s="2108"/>
      <c r="F48" s="2108"/>
      <c r="G48" s="2108"/>
      <c r="H48" s="2108"/>
      <c r="I48" s="2110"/>
      <c r="J48" s="2109"/>
      <c r="K48" s="1393"/>
      <c r="L48" s="1394"/>
      <c r="P48" s="2111"/>
      <c r="Q48" s="2111"/>
      <c r="R48" s="352"/>
      <c r="S48" s="1308"/>
      <c r="T48" s="275" t="s">
        <v>810</v>
      </c>
      <c r="U48" s="367"/>
      <c r="V48" s="367"/>
      <c r="W48" s="367"/>
      <c r="X48" s="367"/>
      <c r="Y48" s="367"/>
      <c r="Z48" s="367"/>
      <c r="AA48" s="367"/>
      <c r="AB48" s="367"/>
      <c r="AC48" s="367"/>
      <c r="AD48" s="367"/>
      <c r="AE48" s="367"/>
      <c r="AF48" s="367"/>
      <c r="AG48" s="367"/>
      <c r="AH48" s="367"/>
      <c r="AI48" s="367"/>
      <c r="AJ48" s="367"/>
      <c r="AK48" s="1286" t="s">
        <v>811</v>
      </c>
      <c r="AM48" s="506"/>
      <c r="AN48" s="506" t="str">
        <f>IF(T48="","",T48)</f>
        <v>Добавить значение признака дифференциации</v>
      </c>
      <c r="AO48" s="506"/>
      <c r="AP48" s="506"/>
    </row>
    <row customHeight="1" ht="21">
      <c r="A49" s="1393" t="s">
        <v>591</v>
      </c>
      <c r="B49" s="1393" t="s">
        <v>592</v>
      </c>
      <c r="C49" s="1393" t="s">
        <v>593</v>
      </c>
      <c r="D49" s="1393" t="s">
        <v>843</v>
      </c>
      <c r="E49" s="2108"/>
      <c r="F49" s="2108"/>
      <c r="G49" s="2108"/>
      <c r="H49" s="2108"/>
      <c r="I49" s="2109"/>
      <c r="J49" s="1393"/>
      <c r="K49" s="1393"/>
      <c r="L49" s="1394"/>
      <c r="P49" s="2111"/>
      <c r="Q49" s="1511"/>
      <c r="R49" s="352"/>
      <c r="S49" s="1308"/>
      <c r="T49" s="364" t="s">
        <v>734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591</v>
      </c>
      <c r="B50" s="1393" t="s">
        <v>592</v>
      </c>
      <c r="C50" s="1393" t="s">
        <v>593</v>
      </c>
      <c r="D50" s="1393" t="s">
        <v>843</v>
      </c>
      <c r="E50" s="2108"/>
      <c r="F50" s="2108"/>
      <c r="G50" s="2108"/>
      <c r="H50" s="2107"/>
      <c r="I50" s="1393"/>
      <c r="J50" s="1393"/>
      <c r="K50" s="1393"/>
      <c r="L50" s="1394"/>
      <c r="M50" s="1395"/>
      <c r="N50" s="1395"/>
      <c r="O50" s="543"/>
      <c r="P50" s="356"/>
      <c r="Q50" s="376"/>
      <c r="R50" s="351"/>
      <c r="S50" s="1308"/>
      <c r="T50" s="372" t="s">
        <v>812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591</v>
      </c>
      <c r="B51" s="1373" t="s">
        <v>592</v>
      </c>
      <c r="C51" s="1344"/>
      <c r="D51" s="1344"/>
      <c r="E51" s="2108"/>
      <c r="F51" s="2107"/>
      <c r="G51" s="1344"/>
      <c r="H51" s="1344"/>
      <c r="I51" s="1344"/>
      <c r="J51" s="1344"/>
      <c r="K51" s="1344"/>
      <c r="L51" s="1524"/>
      <c r="M51" s="1351"/>
      <c r="N51" s="1351"/>
      <c r="P51" s="1346"/>
      <c r="Q51" s="1347"/>
      <c r="R51" s="1346"/>
      <c r="S51" s="1352"/>
      <c r="T51" s="1355" t="s">
        <v>251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591</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499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F97D7-5C79-DA18-98B5-9C948890F8B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29564"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84" width="32.00390625" customWidth="1"/>
    <col min="21" max="21" style="2984" width="0.140625" customWidth="1"/>
    <col min="22" max="25" style="2984" width="21.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2" style="2984" width="3.7109375" customWidth="1"/>
    <col min="33" max="33" style="2984" width="24.7109375" customWidth="1"/>
    <col min="34" max="36" style="2984" width="3.7109375" customWidth="1"/>
    <col min="37" max="37" style="2984" width="24.7109375" customWidth="1"/>
    <col min="38" max="40" style="2984" width="3.7109375" customWidth="1"/>
    <col min="41" max="41" style="2984" width="18.8515625" customWidth="1"/>
    <col min="42" max="44" style="2984" width="3.7109375" customWidth="1"/>
    <col min="45" max="45" style="2984" width="18.8515625" customWidth="1"/>
    <col min="46" max="49" style="2984" width="21.7109375" customWidth="1"/>
    <col min="50" max="50" style="2984" width="11.7109375" customWidth="1"/>
    <col min="51" max="51" style="2984" width="3.7109375" customWidth="1"/>
    <col min="52" max="52" style="2984" width="11.7109375" customWidth="1"/>
    <col min="53" max="53" style="2984" width="8.57421875" hidden="1" customWidth="1"/>
    <col min="54" max="54" style="2984" width="4.7109375" customWidth="1"/>
    <col min="55" max="55" style="2984"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207</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719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720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838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839</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724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725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823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824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844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845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827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791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329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736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29473" customFormat="1" customHeight="1" ht="14.25" hidden="1">
      <c r="M24" s="1538"/>
      <c r="N24" s="1538"/>
      <c r="O24" s="1539" t="s">
        <v>737</v>
      </c>
      <c r="P24" s="1538"/>
      <c r="Q24" s="1540"/>
      <c r="R24" s="1540"/>
      <c r="AA24" s="1537" t="s">
        <v>739</v>
      </c>
      <c r="AC24" s="1537" t="s">
        <v>740</v>
      </c>
      <c r="AD24" s="1537" t="s">
        <v>792</v>
      </c>
      <c r="AH24" s="1537" t="s">
        <v>792</v>
      </c>
      <c r="AK24" s="1537" t="s">
        <v>828</v>
      </c>
      <c r="AL24" s="1537" t="s">
        <v>792</v>
      </c>
      <c r="AP24" s="1537" t="s">
        <v>792</v>
      </c>
      <c r="AY24" s="1537" t="s">
        <v>739</v>
      </c>
      <c r="BA24" s="1537" t="s">
        <v>740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742</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743</v>
      </c>
      <c r="T33" s="2098"/>
      <c r="U33" s="1402"/>
      <c r="V33" s="2100" t="str">
        <f>IF(TITLE_NUMBER_PR_CHANGE="",IF(TITLE_NUMBER_PR="","",TITLE_NUMBER_PR),TITLE_NUMBER_PR_CHANGE)</f>
        <v>51/7</v>
      </c>
      <c r="W33" s="2100"/>
      <c r="X33" s="2100"/>
      <c r="Y33" s="2100"/>
      <c r="Z33" s="2100"/>
      <c r="AA33" s="2100"/>
      <c r="AB33" s="2100"/>
      <c r="AC33" s="322"/>
      <c r="AD33" s="2100" t="str">
        <f>IF(TITLE_NUMBER_PR_CHANGE="",IF(TITLE_NUMBER_PR="","",TITLE_NUMBER_PR),TITLE_NUMBER_PR_CHANGE)</f>
        <v>51/7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https://npa.gov-murman.ru/bitrix/components/b1team/govmurman.element.file/download.php?ID=508463&amp;FID=750752</v>
      </c>
      <c r="W34" s="2100"/>
      <c r="X34" s="2100"/>
      <c r="Y34" s="2100"/>
      <c r="Z34" s="2100"/>
      <c r="AA34" s="2100"/>
      <c r="AB34" s="2100"/>
      <c r="AC34" s="322"/>
      <c r="AD34" s="2100" t="str">
        <f>IF(TITLE_IST_PUB_CHANGE="",IF(TITLE_IST_PUB="","",TITLE_IST_PUB),TITLE_IST_PUB_CHANGE)</f>
        <v>https://npa.gov-murman.ru/bitrix/components/b1team/govmurman.element.file/download.php?ID=508463&amp;FID=750752</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742</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743</v>
      </c>
      <c r="T37" s="2098"/>
      <c r="U37" s="1402"/>
      <c r="V37" s="2100" t="str">
        <f>IF(TITLE_NUMBER_PR_CHANGE="",IF(TITLE_NUMBER_PR="","",TITLE_NUMBER_PR),TITLE_NUMBER_PR_CHANGE)</f>
        <v>51/7</v>
      </c>
      <c r="W37" s="2100"/>
      <c r="X37" s="2100"/>
      <c r="Y37" s="2100"/>
      <c r="Z37" s="2100"/>
      <c r="AA37" s="2100"/>
      <c r="AB37" s="2100"/>
      <c r="AC37" s="322"/>
      <c r="AD37" s="2100" t="str">
        <f>IF(TITLE_NUMBER_PR_CHANGE="",IF(TITLE_NUMBER_PR="","",TITLE_NUMBER_PR),TITLE_NUMBER_PR_CHANGE)</f>
        <v>51/7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746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746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620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621</v>
      </c>
    </row>
    <row customHeight="1" ht="14.25">
      <c r="Q41" s="279"/>
      <c r="R41" s="377"/>
      <c r="S41" s="2125" t="s">
        <v>87</v>
      </c>
      <c r="T41" s="2062" t="s">
        <v>829</v>
      </c>
      <c r="U41" s="289"/>
      <c r="V41" s="2126" t="s">
        <v>748</v>
      </c>
      <c r="W41" s="2127"/>
      <c r="X41" s="2127"/>
      <c r="Y41" s="2127"/>
      <c r="Z41" s="2127"/>
      <c r="AA41" s="2127"/>
      <c r="AB41" s="2128"/>
      <c r="AC41" s="2129" t="s">
        <v>749</v>
      </c>
      <c r="AD41" s="2173" t="s">
        <v>846</v>
      </c>
      <c r="AE41" s="2146"/>
      <c r="AF41" s="2146"/>
      <c r="AG41" s="2174"/>
      <c r="AH41" s="2173" t="s">
        <v>847</v>
      </c>
      <c r="AI41" s="2146"/>
      <c r="AJ41" s="2146"/>
      <c r="AK41" s="2174"/>
      <c r="AL41" s="2173" t="s">
        <v>848</v>
      </c>
      <c r="AM41" s="2146"/>
      <c r="AN41" s="2146"/>
      <c r="AO41" s="2174"/>
      <c r="AP41" s="2173" t="s">
        <v>833</v>
      </c>
      <c r="AQ41" s="2146"/>
      <c r="AR41" s="2146"/>
      <c r="AS41" s="2174"/>
      <c r="AT41" s="2126" t="s">
        <v>748</v>
      </c>
      <c r="AU41" s="2127"/>
      <c r="AV41" s="2127"/>
      <c r="AW41" s="2127"/>
      <c r="AX41" s="2127"/>
      <c r="AY41" s="2127"/>
      <c r="AZ41" s="2128"/>
      <c r="BA41" s="2129" t="s">
        <v>749</v>
      </c>
      <c r="BB41" s="2132" t="s">
        <v>751</v>
      </c>
      <c r="BC41" s="1971"/>
    </row>
    <row customHeight="1" ht="33.75">
      <c r="Q42" s="279"/>
      <c r="R42" s="377"/>
      <c r="S42" s="2125"/>
      <c r="T42" s="2062"/>
      <c r="U42" s="1038"/>
      <c r="V42" s="2029" t="s">
        <v>834</v>
      </c>
      <c r="W42" s="2030"/>
      <c r="X42" s="2029" t="s">
        <v>835</v>
      </c>
      <c r="Y42" s="2030"/>
      <c r="Z42" s="2144" t="s">
        <v>836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849</v>
      </c>
      <c r="AU42" s="2030"/>
      <c r="AV42" s="2029" t="s">
        <v>850</v>
      </c>
      <c r="AW42" s="2030"/>
      <c r="AX42" s="2144" t="s">
        <v>836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219</v>
      </c>
      <c r="C44" s="1400" t="s">
        <v>220</v>
      </c>
      <c r="D44" s="1400" t="s">
        <v>221</v>
      </c>
      <c r="E44" s="1394" t="s">
        <v>756</v>
      </c>
      <c r="F44" s="1394" t="s">
        <v>757</v>
      </c>
      <c r="G44" s="1394" t="s">
        <v>758</v>
      </c>
      <c r="H44" s="1394" t="s">
        <v>759</v>
      </c>
      <c r="I44" s="1394" t="s">
        <v>760</v>
      </c>
      <c r="J44" s="1394" t="s">
        <v>761</v>
      </c>
      <c r="K44" s="1394" t="s">
        <v>762</v>
      </c>
      <c r="L44" s="1394" t="s">
        <v>737</v>
      </c>
      <c r="Q44" s="279"/>
      <c r="R44" s="377"/>
      <c r="S44" s="2125"/>
      <c r="T44" s="2062"/>
      <c r="U44" s="290"/>
      <c r="V44" s="1509" t="s">
        <v>802</v>
      </c>
      <c r="W44" s="1509" t="s">
        <v>803</v>
      </c>
      <c r="X44" s="1509" t="s">
        <v>802</v>
      </c>
      <c r="Y44" s="1509" t="s">
        <v>803</v>
      </c>
      <c r="Z44" s="1519" t="s">
        <v>765</v>
      </c>
      <c r="AA44" s="2121" t="s">
        <v>766</v>
      </c>
      <c r="AB44" s="2122"/>
      <c r="AC44" s="2131"/>
      <c r="AD44" s="2177"/>
      <c r="AE44" s="2178"/>
      <c r="AF44" s="2178"/>
      <c r="AG44" s="2179"/>
      <c r="AH44" s="2177"/>
      <c r="AI44" s="2178"/>
      <c r="AJ44" s="2178"/>
      <c r="AK44" s="2179"/>
      <c r="AL44" s="2177"/>
      <c r="AM44" s="2178"/>
      <c r="AN44" s="2178"/>
      <c r="AO44" s="2179"/>
      <c r="AP44" s="2177"/>
      <c r="AQ44" s="2178"/>
      <c r="AR44" s="2178"/>
      <c r="AS44" s="2179"/>
      <c r="AT44" s="1509" t="s">
        <v>802</v>
      </c>
      <c r="AU44" s="1509" t="s">
        <v>803</v>
      </c>
      <c r="AV44" s="1509" t="s">
        <v>802</v>
      </c>
      <c r="AW44" s="1509" t="s">
        <v>803</v>
      </c>
      <c r="AX44" s="1519" t="s">
        <v>765</v>
      </c>
      <c r="AY44" s="2121" t="s">
        <v>766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196</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596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207</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596</v>
      </c>
      <c r="B47" s="1393" t="s">
        <v>597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719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720</v>
      </c>
      <c r="BE47" s="506"/>
      <c r="BF47" s="506" t="str">
        <f>IF(T47="","",T47)</f>
        <v>Территория действия тарифа</v>
      </c>
      <c r="BG47" s="506"/>
      <c r="BH47" s="506"/>
    </row>
    <row customHeight="1" ht="33.75">
      <c r="A48" s="1393" t="s">
        <v>596</v>
      </c>
      <c r="B48" s="1393" t="s">
        <v>597</v>
      </c>
      <c r="C48" s="1393" t="s">
        <v>598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838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839</v>
      </c>
      <c r="BE48" s="506"/>
      <c r="BF48" s="506" t="str">
        <f>IF(T48="","",T48)</f>
        <v>Наименование централизованной системы водоотведения</v>
      </c>
      <c r="BG48" s="506"/>
      <c r="BH48" s="506"/>
    </row>
    <row s="2612" customFormat="1" customHeight="1" ht="0">
      <c r="A49" s="1373" t="s">
        <v>596</v>
      </c>
      <c r="B49" s="1373" t="s">
        <v>597</v>
      </c>
      <c r="C49" s="1373" t="s">
        <v>598</v>
      </c>
      <c r="D49" s="1373" t="s">
        <v>851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724</v>
      </c>
      <c r="BE49" s="506"/>
      <c r="BF49" s="506" t="str">
        <f>IF(T49="","",T49)</f>
        <v/>
      </c>
      <c r="BG49" s="506"/>
      <c r="BH49" s="506"/>
    </row>
    <row s="2612" customFormat="1" customHeight="1" ht="0">
      <c r="A50" s="1373" t="s">
        <v>596</v>
      </c>
      <c r="B50" s="1373" t="s">
        <v>597</v>
      </c>
      <c r="C50" s="1373" t="s">
        <v>598</v>
      </c>
      <c r="D50" s="1373" t="s">
        <v>851</v>
      </c>
      <c r="E50" s="2108"/>
      <c r="F50" s="2108"/>
      <c r="G50" s="2108"/>
      <c r="H50" s="2108"/>
      <c r="I50" s="2109" t="str">
        <f>S49&amp;".1"</f>
        <v>.1</v>
      </c>
      <c r="J50" s="1373"/>
      <c r="K50" s="1373"/>
      <c r="L50" s="1376" t="s">
        <v>725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596</v>
      </c>
      <c r="B51" s="1373" t="s">
        <v>597</v>
      </c>
      <c r="C51" s="1373" t="s">
        <v>598</v>
      </c>
      <c r="D51" s="1373" t="s">
        <v>851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596</v>
      </c>
      <c r="B52" s="1393" t="s">
        <v>597</v>
      </c>
      <c r="C52" s="1393" t="s">
        <v>598</v>
      </c>
      <c r="D52" s="1393" t="s">
        <v>851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823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824</v>
      </c>
      <c r="AT53" s="1423"/>
      <c r="AU53" s="1526"/>
      <c r="AV53" s="1423"/>
      <c r="AW53" s="1526"/>
      <c r="AX53" s="1423"/>
      <c r="AY53" s="1423"/>
      <c r="AZ53" s="1423"/>
      <c r="BA53" s="1423"/>
      <c r="BB53" s="1427"/>
      <c r="BC53" s="2138"/>
      <c r="BE53" s="506"/>
      <c r="BF53" s="506"/>
      <c r="BG53" s="506"/>
      <c r="BH53" s="506"/>
    </row>
    <row customHeight="1" ht="11.25">
      <c r="A54" s="1393" t="s">
        <v>596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844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596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845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596</v>
      </c>
      <c r="B56" s="1393" t="s">
        <v>597</v>
      </c>
      <c r="C56" s="1393" t="s">
        <v>598</v>
      </c>
      <c r="D56" s="1393" t="s">
        <v>851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827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596</v>
      </c>
      <c r="B57" s="1393" t="s">
        <v>597</v>
      </c>
      <c r="C57" s="1393" t="s">
        <v>598</v>
      </c>
      <c r="D57" s="1393" t="s">
        <v>851</v>
      </c>
      <c r="E57" s="2108"/>
      <c r="F57" s="2108"/>
      <c r="G57" s="2108"/>
      <c r="H57" s="2108"/>
      <c r="I57" s="2110"/>
      <c r="J57" s="2109"/>
      <c r="K57" s="1393"/>
      <c r="L57" s="1394"/>
      <c r="P57" s="2111"/>
      <c r="Q57" s="2111"/>
      <c r="R57" s="352"/>
      <c r="S57" s="1308"/>
      <c r="T57" s="275" t="s">
        <v>791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596</v>
      </c>
      <c r="B58" s="1373" t="s">
        <v>597</v>
      </c>
      <c r="C58" s="1373" t="s">
        <v>598</v>
      </c>
      <c r="D58" s="1373" t="s">
        <v>851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596</v>
      </c>
      <c r="B59" s="1373" t="s">
        <v>597</v>
      </c>
      <c r="C59" s="1373" t="s">
        <v>598</v>
      </c>
      <c r="D59" s="1373" t="s">
        <v>851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3" customFormat="1" customHeight="1" ht="0">
      <c r="A60" s="1373" t="s">
        <v>596</v>
      </c>
      <c r="B60" s="1373" t="s">
        <v>597</v>
      </c>
      <c r="C60" s="1373" t="s">
        <v>598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3" customFormat="1" customHeight="1" ht="0">
      <c r="A61" s="1373" t="s">
        <v>596</v>
      </c>
      <c r="B61" s="1373" t="s">
        <v>597</v>
      </c>
      <c r="C61" s="1344"/>
      <c r="D61" s="1344"/>
      <c r="E61" s="2108"/>
      <c r="F61" s="2107"/>
      <c r="G61" s="1344"/>
      <c r="H61" s="1344"/>
      <c r="I61" s="1344"/>
      <c r="J61" s="1344"/>
      <c r="K61" s="1344"/>
      <c r="L61" s="1524"/>
      <c r="M61" s="1351"/>
      <c r="N61" s="1351"/>
      <c r="P61" s="1346"/>
      <c r="Q61" s="1347"/>
      <c r="R61" s="1346"/>
      <c r="S61" s="1352"/>
      <c r="T61" s="1355" t="s">
        <v>251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596</v>
      </c>
      <c r="B62" s="1373"/>
      <c r="C62" s="1373"/>
      <c r="D62" s="1373"/>
      <c r="E62" s="2107"/>
      <c r="F62" s="1373"/>
      <c r="G62" s="1373"/>
      <c r="H62" s="1373"/>
      <c r="I62" s="1373"/>
      <c r="J62" s="1373"/>
      <c r="K62" s="1373"/>
      <c r="L62" s="1376"/>
      <c r="M62" s="1351"/>
      <c r="N62" s="1351"/>
      <c r="O62" s="524"/>
      <c r="P62" s="385"/>
      <c r="Q62" s="1374"/>
      <c r="R62" s="385"/>
      <c r="S62" s="1352"/>
      <c r="T62" s="1355" t="s">
        <v>329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499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CB027-491A-0F87-5C24-832E695577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29564" width="19.140625" hidden="1" customWidth="1"/>
    <col min="13" max="14" style="3333" width="12.28125" hidden="1" customWidth="1"/>
    <col min="15" max="15" style="3333" width="23.421875" hidden="1" customWidth="1"/>
    <col min="16" max="16" style="29569" width="3.7109375" customWidth="1"/>
    <col min="17" max="18" style="3410" width="3.7109375" customWidth="1"/>
    <col min="19" max="19" style="3411"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719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720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852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853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807</v>
      </c>
      <c r="U5" s="288"/>
      <c r="V5" s="2194"/>
      <c r="W5" s="2195"/>
      <c r="X5" s="2195"/>
      <c r="Y5" s="2195"/>
      <c r="Z5" s="2195"/>
      <c r="AA5" s="2195"/>
      <c r="AB5" s="2196"/>
      <c r="AC5" s="2197"/>
      <c r="AD5" s="2198"/>
      <c r="AE5" s="2198"/>
      <c r="AF5" s="2198"/>
      <c r="AG5" s="2198"/>
      <c r="AH5" s="2198"/>
      <c r="AI5" s="2198"/>
      <c r="AJ5" s="2199"/>
      <c r="AK5" s="1286" t="s">
        <v>808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728</v>
      </c>
      <c r="P6" s="2111"/>
      <c r="Q6" s="2111">
        <v>1</v>
      </c>
      <c r="R6" s="353"/>
      <c r="S6" s="1523">
        <f>$J6</f>
      </c>
      <c r="T6" s="274" t="s">
        <v>729</v>
      </c>
      <c r="U6" s="288"/>
      <c r="V6" s="2095"/>
      <c r="W6" s="2096"/>
      <c r="X6" s="2096"/>
      <c r="Y6" s="2096"/>
      <c r="Z6" s="2096"/>
      <c r="AA6" s="2096"/>
      <c r="AB6" s="2097"/>
      <c r="AC6" s="2095"/>
      <c r="AD6" s="2096"/>
      <c r="AE6" s="2096"/>
      <c r="AF6" s="2096"/>
      <c r="AG6" s="2096"/>
      <c r="AH6" s="2096"/>
      <c r="AI6" s="2096"/>
      <c r="AJ6" s="2097"/>
      <c r="AK6" s="1337" t="s">
        <v>809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810</v>
      </c>
      <c r="U9" s="367"/>
      <c r="V9" s="367"/>
      <c r="W9" s="367"/>
      <c r="X9" s="367"/>
      <c r="Y9" s="367"/>
      <c r="Z9" s="367"/>
      <c r="AA9" s="367"/>
      <c r="AB9" s="367"/>
      <c r="AC9" s="367"/>
      <c r="AD9" s="367"/>
      <c r="AE9" s="367"/>
      <c r="AF9" s="367"/>
      <c r="AG9" s="367"/>
      <c r="AH9" s="367"/>
      <c r="AI9" s="367"/>
      <c r="AJ9" s="367"/>
      <c r="AK9" s="1286" t="s">
        <v>811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734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812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736</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737</v>
      </c>
      <c r="P20" s="1392"/>
      <c r="Q20" s="1472"/>
      <c r="R20" s="1472"/>
      <c r="S20" s="735"/>
      <c r="T20" s="1168" t="s">
        <v>738</v>
      </c>
      <c r="Z20" s="172" t="s">
        <v>739</v>
      </c>
      <c r="AB20" s="172" t="s">
        <v>740</v>
      </c>
      <c r="AC20" s="1168" t="s">
        <v>738</v>
      </c>
      <c r="AG20" s="172" t="s">
        <v>741</v>
      </c>
      <c r="AI20" s="172" t="s">
        <v>740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742</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743</v>
      </c>
      <c r="T29" s="2098"/>
      <c r="U29" s="1402"/>
      <c r="V29" s="2100" t="str">
        <f>IF(TITLE_NUMBER_PR_CHANGE="",IF(TITLE_NUMBER_PR="","",TITLE_NUMBER_PR),TITLE_NUMBER_PR_CHANGE)</f>
        <v>51/7</v>
      </c>
      <c r="W29" s="2100"/>
      <c r="X29" s="2100"/>
      <c r="Y29" s="2100"/>
      <c r="Z29" s="2100"/>
      <c r="AA29" s="2100"/>
      <c r="AB29" s="322"/>
      <c r="AC29" s="2100" t="str">
        <f>IF(TITLE_NUMBER_PR_CHANGE="",IF(TITLE_NUMBER_PR="","",TITLE_NUMBER_PR),TITLE_NUMBER_PR_CHANGE)</f>
        <v>51/7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https://npa.gov-murman.ru/bitrix/components/b1team/govmurman.element.file/download.php?ID=508463&amp;FID=750752</v>
      </c>
      <c r="W30" s="2100"/>
      <c r="X30" s="2100"/>
      <c r="Y30" s="2100"/>
      <c r="Z30" s="2100"/>
      <c r="AA30" s="2100"/>
      <c r="AB30" s="322"/>
      <c r="AC30" s="2100" t="str">
        <f>IF(TITLE_IST_PUB_CHANGE="",IF(TITLE_IST_PUB="","",TITLE_IST_PUB),TITLE_IST_PUB_CHANGE)</f>
        <v>https://npa.gov-murman.ru/bitrix/components/b1team/govmurman.element.file/download.php?ID=508463&amp;FID=750752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744</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745</v>
      </c>
      <c r="T33" s="2098"/>
      <c r="U33" s="1402"/>
      <c r="V33" s="2100" t="str">
        <f>IF(TITLE_NUMBER_PR_CHANGE="",IF(TITLE_NUMBER_PR="","",TITLE_NUMBER_PR),TITLE_NUMBER_PR_CHANGE)</f>
        <v>51/7</v>
      </c>
      <c r="W33" s="2100"/>
      <c r="X33" s="2100"/>
      <c r="Y33" s="2100"/>
      <c r="Z33" s="2100"/>
      <c r="AA33" s="2100"/>
      <c r="AB33" s="322"/>
      <c r="AC33" s="2100" t="str">
        <f>IF(TITLE_NUMBER_PR_CHANGE="",IF(TITLE_NUMBER_PR="","",TITLE_NUMBER_PR),TITLE_NUMBER_PR_CHANGE)</f>
        <v>51/7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746</v>
      </c>
      <c r="AC34" s="322"/>
      <c r="AD34" s="322"/>
      <c r="AE34" s="322"/>
      <c r="AF34" s="322"/>
      <c r="AG34" s="322"/>
      <c r="AH34" s="322"/>
      <c r="AI34" s="266" t="s">
        <v>746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620</v>
      </c>
      <c r="T36" s="1971"/>
      <c r="U36" s="1971"/>
      <c r="V36" s="1971"/>
      <c r="W36" s="1971"/>
      <c r="X36" s="1971"/>
      <c r="Y36" s="1971"/>
      <c r="Z36" s="1971"/>
      <c r="AA36" s="1971"/>
      <c r="AB36" s="1971"/>
      <c r="AC36" s="1971"/>
      <c r="AD36" s="1971"/>
      <c r="AE36" s="1971"/>
      <c r="AF36" s="1971"/>
      <c r="AG36" s="1971"/>
      <c r="AH36" s="1971"/>
      <c r="AI36" s="1971"/>
      <c r="AJ36" s="1971"/>
      <c r="AK36" s="1971" t="s">
        <v>621</v>
      </c>
    </row>
    <row customHeight="1" ht="14.25">
      <c r="Q37" s="377"/>
      <c r="R37" s="377"/>
      <c r="S37" s="2125" t="s">
        <v>87</v>
      </c>
      <c r="T37" s="2062" t="s">
        <v>747</v>
      </c>
      <c r="U37" s="289"/>
      <c r="V37" s="2126" t="s">
        <v>748</v>
      </c>
      <c r="W37" s="2127"/>
      <c r="X37" s="2127"/>
      <c r="Y37" s="2127"/>
      <c r="Z37" s="2127"/>
      <c r="AA37" s="2128"/>
      <c r="AB37" s="2129" t="s">
        <v>749</v>
      </c>
      <c r="AC37" s="2126" t="s">
        <v>748</v>
      </c>
      <c r="AD37" s="2127"/>
      <c r="AE37" s="2127"/>
      <c r="AF37" s="2127"/>
      <c r="AG37" s="2127"/>
      <c r="AH37" s="2128"/>
      <c r="AI37" s="2129" t="s">
        <v>750</v>
      </c>
      <c r="AJ37" s="2132" t="s">
        <v>751</v>
      </c>
      <c r="AK37" s="1971"/>
    </row>
    <row customHeight="1" ht="33.75">
      <c r="Q38" s="377"/>
      <c r="R38" s="377"/>
      <c r="S38" s="2125"/>
      <c r="T38" s="2062"/>
      <c r="U38" s="1038"/>
      <c r="V38" s="1513" t="s">
        <v>854</v>
      </c>
      <c r="W38" s="2118" t="s">
        <v>855</v>
      </c>
      <c r="X38" s="2120"/>
      <c r="Y38" s="2118" t="s">
        <v>755</v>
      </c>
      <c r="Z38" s="2119"/>
      <c r="AA38" s="2120"/>
      <c r="AB38" s="2130"/>
      <c r="AC38" s="1513" t="s">
        <v>854</v>
      </c>
      <c r="AD38" s="2118" t="s">
        <v>855</v>
      </c>
      <c r="AE38" s="2120"/>
      <c r="AF38" s="2118" t="s">
        <v>755</v>
      </c>
      <c r="AG38" s="2119"/>
      <c r="AH38" s="2120"/>
      <c r="AI38" s="2130"/>
      <c r="AJ38" s="2133"/>
      <c r="AK38" s="1971"/>
    </row>
    <row customHeight="1" ht="86.25">
      <c r="A39" s="1400"/>
      <c r="B39" s="1400" t="s">
        <v>219</v>
      </c>
      <c r="C39" s="1400" t="s">
        <v>220</v>
      </c>
      <c r="D39" s="1400" t="s">
        <v>221</v>
      </c>
      <c r="E39" s="1394" t="s">
        <v>756</v>
      </c>
      <c r="F39" s="1394" t="s">
        <v>757</v>
      </c>
      <c r="G39" s="1394" t="s">
        <v>758</v>
      </c>
      <c r="H39" s="1394"/>
      <c r="I39" s="1394" t="s">
        <v>814</v>
      </c>
      <c r="J39" s="1394" t="s">
        <v>761</v>
      </c>
      <c r="K39" s="1394" t="s">
        <v>815</v>
      </c>
      <c r="L39" s="1394" t="s">
        <v>737</v>
      </c>
      <c r="Q39" s="377"/>
      <c r="R39" s="377"/>
      <c r="S39" s="2125"/>
      <c r="T39" s="2062"/>
      <c r="U39" s="290"/>
      <c r="V39" s="1513" t="s">
        <v>856</v>
      </c>
      <c r="W39" s="1237" t="s">
        <v>857</v>
      </c>
      <c r="X39" s="1237" t="s">
        <v>858</v>
      </c>
      <c r="Y39" s="1519" t="s">
        <v>765</v>
      </c>
      <c r="Z39" s="2121" t="s">
        <v>766</v>
      </c>
      <c r="AA39" s="2122"/>
      <c r="AB39" s="2131"/>
      <c r="AC39" s="1513" t="s">
        <v>856</v>
      </c>
      <c r="AD39" s="1237" t="s">
        <v>857</v>
      </c>
      <c r="AE39" s="1237" t="s">
        <v>858</v>
      </c>
      <c r="AF39" s="1519" t="s">
        <v>765</v>
      </c>
      <c r="AG39" s="2121" t="s">
        <v>766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196</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571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571</v>
      </c>
      <c r="B42" s="1393" t="s">
        <v>572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719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720</v>
      </c>
      <c r="AM42" s="506"/>
      <c r="AN42" s="506" t="str">
        <f>IF(T42="","",T42)</f>
        <v>Территория действия тарифа</v>
      </c>
      <c r="AO42" s="506"/>
      <c r="AP42" s="506"/>
    </row>
    <row customHeight="1" ht="23.25">
      <c r="A43" s="1393" t="s">
        <v>571</v>
      </c>
      <c r="B43" s="1393" t="s">
        <v>572</v>
      </c>
      <c r="C43" s="1393" t="s">
        <v>573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852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853</v>
      </c>
      <c r="AM43" s="506"/>
      <c r="AN43" s="506" t="str">
        <f>IF(T43="","",T43)</f>
        <v>Наименование централизованной системы горячего водоснабжения</v>
      </c>
      <c r="AO43" s="506"/>
      <c r="AP43" s="506"/>
    </row>
    <row customHeight="1" ht="23.25">
      <c r="A44" s="1393" t="s">
        <v>571</v>
      </c>
      <c r="B44" s="1393" t="s">
        <v>572</v>
      </c>
      <c r="C44" s="1393" t="s">
        <v>573</v>
      </c>
      <c r="D44" s="1393" t="s">
        <v>859</v>
      </c>
      <c r="E44" s="2108"/>
      <c r="F44" s="2108"/>
      <c r="G44" s="2108"/>
      <c r="H44" s="2108"/>
      <c r="I44" s="2109" t="str">
        <f>S43&amp;".1"</f>
        <v>...1</v>
      </c>
      <c r="J44" s="1393"/>
      <c r="K44" s="1393"/>
      <c r="L44" s="1394"/>
      <c r="P44" s="2111">
        <v>1</v>
      </c>
      <c r="Q44" s="1511"/>
      <c r="R44" s="352"/>
      <c r="S44" s="1523" t="str">
        <f>$I44</f>
        <v>...1</v>
      </c>
      <c r="T44" s="273" t="s">
        <v>807</v>
      </c>
      <c r="U44" s="288"/>
      <c r="V44" s="2194"/>
      <c r="W44" s="2195"/>
      <c r="X44" s="2195"/>
      <c r="Y44" s="2195"/>
      <c r="Z44" s="2195"/>
      <c r="AA44" s="2195"/>
      <c r="AB44" s="2196"/>
      <c r="AC44" s="2197"/>
      <c r="AD44" s="2198"/>
      <c r="AE44" s="2198"/>
      <c r="AF44" s="2198"/>
      <c r="AG44" s="2198"/>
      <c r="AH44" s="2198"/>
      <c r="AI44" s="2198"/>
      <c r="AJ44" s="2199"/>
      <c r="AK44" s="1286" t="s">
        <v>808</v>
      </c>
      <c r="AM44" s="506"/>
      <c r="AN44" s="506" t="str">
        <f>IF(T44="","",T44)</f>
        <v>Наименование признака дифференциации</v>
      </c>
      <c r="AO44" s="506"/>
      <c r="AP44" s="506"/>
    </row>
    <row customHeight="1" ht="23.25">
      <c r="A45" s="1393" t="s">
        <v>571</v>
      </c>
      <c r="B45" s="1393" t="s">
        <v>572</v>
      </c>
      <c r="C45" s="1393" t="s">
        <v>573</v>
      </c>
      <c r="D45" s="1393" t="s">
        <v>859</v>
      </c>
      <c r="E45" s="2108"/>
      <c r="F45" s="2108"/>
      <c r="G45" s="2108"/>
      <c r="H45" s="2108"/>
      <c r="I45" s="2110"/>
      <c r="J45" s="2109" t="str">
        <f>I44&amp;".1"</f>
        <v>...1.1</v>
      </c>
      <c r="K45" s="1393"/>
      <c r="L45" s="1394" t="s">
        <v>728</v>
      </c>
      <c r="P45" s="2111"/>
      <c r="Q45" s="2111">
        <v>1</v>
      </c>
      <c r="R45" s="353"/>
      <c r="S45" s="1523" t="str">
        <f>$J45</f>
        <v>...1.1</v>
      </c>
      <c r="T45" s="274" t="s">
        <v>729</v>
      </c>
      <c r="U45" s="288"/>
      <c r="V45" s="2095"/>
      <c r="W45" s="2096"/>
      <c r="X45" s="2096"/>
      <c r="Y45" s="2096"/>
      <c r="Z45" s="2096"/>
      <c r="AA45" s="2096"/>
      <c r="AB45" s="2097"/>
      <c r="AC45" s="2095"/>
      <c r="AD45" s="2096"/>
      <c r="AE45" s="2096"/>
      <c r="AF45" s="2096"/>
      <c r="AG45" s="2096"/>
      <c r="AH45" s="2096"/>
      <c r="AI45" s="2096"/>
      <c r="AJ45" s="2097"/>
      <c r="AK45" s="1337" t="s">
        <v>809</v>
      </c>
      <c r="AM45" s="506"/>
      <c r="AN45" s="506" t="str">
        <f>IF(T45="","",T45)</f>
        <v>Группа потребителей</v>
      </c>
      <c r="AO45" s="506"/>
      <c r="AP45" s="506"/>
    </row>
    <row customHeight="1" ht="23.25">
      <c r="A46" s="1393" t="s">
        <v>571</v>
      </c>
      <c r="B46" s="1393" t="s">
        <v>572</v>
      </c>
      <c r="C46" s="1393" t="s">
        <v>573</v>
      </c>
      <c r="D46" s="1393" t="s">
        <v>859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571</v>
      </c>
      <c r="B47" s="1393" t="s">
        <v>572</v>
      </c>
      <c r="C47" s="1393" t="s">
        <v>573</v>
      </c>
      <c r="D47" s="1393" t="s">
        <v>859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571</v>
      </c>
      <c r="B48" s="1393" t="s">
        <v>572</v>
      </c>
      <c r="C48" s="1393" t="s">
        <v>573</v>
      </c>
      <c r="D48" s="1393" t="s">
        <v>859</v>
      </c>
      <c r="E48" s="2108"/>
      <c r="F48" s="2108"/>
      <c r="G48" s="2108"/>
      <c r="H48" s="2108"/>
      <c r="I48" s="2110"/>
      <c r="J48" s="2109"/>
      <c r="K48" s="1393"/>
      <c r="L48" s="1394"/>
      <c r="P48" s="2111"/>
      <c r="Q48" s="2111"/>
      <c r="R48" s="352"/>
      <c r="S48" s="1308"/>
      <c r="T48" s="275" t="s">
        <v>810</v>
      </c>
      <c r="U48" s="367"/>
      <c r="V48" s="367"/>
      <c r="W48" s="367"/>
      <c r="X48" s="367"/>
      <c r="Y48" s="367"/>
      <c r="Z48" s="367"/>
      <c r="AA48" s="367"/>
      <c r="AB48" s="367"/>
      <c r="AC48" s="367"/>
      <c r="AD48" s="367"/>
      <c r="AE48" s="367"/>
      <c r="AF48" s="367"/>
      <c r="AG48" s="367"/>
      <c r="AH48" s="367"/>
      <c r="AI48" s="367"/>
      <c r="AJ48" s="367"/>
      <c r="AK48" s="1286" t="s">
        <v>811</v>
      </c>
      <c r="AM48" s="506"/>
      <c r="AN48" s="506" t="str">
        <f>IF(T48="","",T48)</f>
        <v>Добавить значение признака дифференциации</v>
      </c>
      <c r="AO48" s="506"/>
      <c r="AP48" s="506"/>
    </row>
    <row customHeight="1" ht="21">
      <c r="A49" s="1393" t="s">
        <v>571</v>
      </c>
      <c r="B49" s="1393" t="s">
        <v>572</v>
      </c>
      <c r="C49" s="1393" t="s">
        <v>573</v>
      </c>
      <c r="D49" s="1393" t="s">
        <v>859</v>
      </c>
      <c r="E49" s="2108"/>
      <c r="F49" s="2108"/>
      <c r="G49" s="2108"/>
      <c r="H49" s="2108"/>
      <c r="I49" s="2109"/>
      <c r="J49" s="1393"/>
      <c r="K49" s="1393"/>
      <c r="L49" s="1394"/>
      <c r="P49" s="2111"/>
      <c r="Q49" s="1511"/>
      <c r="R49" s="352"/>
      <c r="S49" s="1308"/>
      <c r="T49" s="364" t="s">
        <v>734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571</v>
      </c>
      <c r="B50" s="1393" t="s">
        <v>572</v>
      </c>
      <c r="C50" s="1393" t="s">
        <v>573</v>
      </c>
      <c r="D50" s="1393" t="s">
        <v>859</v>
      </c>
      <c r="E50" s="2108"/>
      <c r="F50" s="2108"/>
      <c r="G50" s="2108"/>
      <c r="H50" s="2107"/>
      <c r="I50" s="1393"/>
      <c r="J50" s="1393"/>
      <c r="K50" s="1393"/>
      <c r="L50" s="1394"/>
      <c r="M50" s="1395"/>
      <c r="N50" s="1395"/>
      <c r="O50" s="543"/>
      <c r="P50" s="356"/>
      <c r="Q50" s="376"/>
      <c r="R50" s="351"/>
      <c r="S50" s="1308"/>
      <c r="T50" s="372" t="s">
        <v>812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571</v>
      </c>
      <c r="B51" s="1373" t="s">
        <v>572</v>
      </c>
      <c r="C51" s="1344"/>
      <c r="D51" s="1344"/>
      <c r="E51" s="2108"/>
      <c r="F51" s="2107"/>
      <c r="G51" s="1344"/>
      <c r="H51" s="1344"/>
      <c r="I51" s="1344"/>
      <c r="J51" s="1344"/>
      <c r="K51" s="1344"/>
      <c r="L51" s="1524"/>
      <c r="M51" s="1351"/>
      <c r="N51" s="1351"/>
      <c r="P51" s="1346"/>
      <c r="Q51" s="1347"/>
      <c r="R51" s="1346"/>
      <c r="S51" s="1352"/>
      <c r="T51" s="1355" t="s">
        <v>251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571</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499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BDC7E-CA5D-39DB-22FC-595E62426F6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29564" width="19.140625" hidden="1" customWidth="1"/>
    <col min="13" max="14" style="3333" width="12.28125" hidden="1" customWidth="1"/>
    <col min="15" max="15" style="3333" width="23.421875" hidden="1" customWidth="1"/>
    <col min="16" max="16" style="29569" width="3.7109375" customWidth="1"/>
    <col min="17" max="18" style="3410" width="3.7109375" customWidth="1"/>
    <col min="19" max="19" style="3411"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719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720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852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853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807</v>
      </c>
      <c r="U5" s="288"/>
      <c r="V5" s="2194"/>
      <c r="W5" s="2195"/>
      <c r="X5" s="2195"/>
      <c r="Y5" s="2195"/>
      <c r="Z5" s="2195"/>
      <c r="AA5" s="2195"/>
      <c r="AB5" s="2196"/>
      <c r="AC5" s="2197"/>
      <c r="AD5" s="2198"/>
      <c r="AE5" s="2198"/>
      <c r="AF5" s="2198"/>
      <c r="AG5" s="2198"/>
      <c r="AH5" s="2198"/>
      <c r="AI5" s="2198"/>
      <c r="AJ5" s="2199"/>
      <c r="AK5" s="1286" t="s">
        <v>808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728</v>
      </c>
      <c r="P6" s="2111"/>
      <c r="Q6" s="2111">
        <v>1</v>
      </c>
      <c r="R6" s="353"/>
      <c r="S6" s="1523">
        <f>$J6</f>
      </c>
      <c r="T6" s="274" t="s">
        <v>729</v>
      </c>
      <c r="U6" s="288"/>
      <c r="V6" s="2095"/>
      <c r="W6" s="2096"/>
      <c r="X6" s="2096"/>
      <c r="Y6" s="2096"/>
      <c r="Z6" s="2096"/>
      <c r="AA6" s="2096"/>
      <c r="AB6" s="2097"/>
      <c r="AC6" s="2095"/>
      <c r="AD6" s="2096"/>
      <c r="AE6" s="2096"/>
      <c r="AF6" s="2096"/>
      <c r="AG6" s="2096"/>
      <c r="AH6" s="2096"/>
      <c r="AI6" s="2096"/>
      <c r="AJ6" s="2097"/>
      <c r="AK6" s="1337" t="s">
        <v>809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810</v>
      </c>
      <c r="U9" s="367"/>
      <c r="V9" s="367"/>
      <c r="W9" s="367"/>
      <c r="X9" s="367"/>
      <c r="Y9" s="367"/>
      <c r="Z9" s="367"/>
      <c r="AA9" s="367"/>
      <c r="AB9" s="367"/>
      <c r="AC9" s="367"/>
      <c r="AD9" s="367"/>
      <c r="AE9" s="367"/>
      <c r="AF9" s="367"/>
      <c r="AG9" s="367"/>
      <c r="AH9" s="367"/>
      <c r="AI9" s="367"/>
      <c r="AJ9" s="367"/>
      <c r="AK9" s="1286" t="s">
        <v>811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734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812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736</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737</v>
      </c>
      <c r="P20" s="1392"/>
      <c r="Q20" s="1472"/>
      <c r="R20" s="1472"/>
      <c r="S20" s="735"/>
      <c r="T20" s="1168" t="s">
        <v>738</v>
      </c>
      <c r="Z20" s="172" t="s">
        <v>739</v>
      </c>
      <c r="AB20" s="172" t="s">
        <v>740</v>
      </c>
      <c r="AC20" s="1168" t="s">
        <v>738</v>
      </c>
      <c r="AG20" s="172" t="s">
        <v>741</v>
      </c>
      <c r="AI20" s="172" t="s">
        <v>740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742</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743</v>
      </c>
      <c r="T29" s="2098"/>
      <c r="U29" s="1402"/>
      <c r="V29" s="2100" t="str">
        <f>IF(TITLE_NUMBER_PR_CHANGE="",IF(TITLE_NUMBER_PR="","",TITLE_NUMBER_PR),TITLE_NUMBER_PR_CHANGE)</f>
        <v>51/7</v>
      </c>
      <c r="W29" s="2100"/>
      <c r="X29" s="2100"/>
      <c r="Y29" s="2100"/>
      <c r="Z29" s="2100"/>
      <c r="AA29" s="2100"/>
      <c r="AB29" s="322"/>
      <c r="AC29" s="2100" t="str">
        <f>IF(TITLE_NUMBER_PR_CHANGE="",IF(TITLE_NUMBER_PR="","",TITLE_NUMBER_PR),TITLE_NUMBER_PR_CHANGE)</f>
        <v>51/7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https://npa.gov-murman.ru/bitrix/components/b1team/govmurman.element.file/download.php?ID=508463&amp;FID=750752</v>
      </c>
      <c r="W30" s="2100"/>
      <c r="X30" s="2100"/>
      <c r="Y30" s="2100"/>
      <c r="Z30" s="2100"/>
      <c r="AA30" s="2100"/>
      <c r="AB30" s="322"/>
      <c r="AC30" s="2100" t="str">
        <f>IF(TITLE_IST_PUB_CHANGE="",IF(TITLE_IST_PUB="","",TITLE_IST_PUB),TITLE_IST_PUB_CHANGE)</f>
        <v>https://npa.gov-murman.ru/bitrix/components/b1team/govmurman.element.file/download.php?ID=508463&amp;FID=750752</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c r="A32" s="1398"/>
      <c r="B32" s="1398"/>
      <c r="C32" s="1398"/>
      <c r="D32" s="1398"/>
      <c r="E32" s="1398"/>
      <c r="F32" s="1398"/>
      <c r="G32" s="1398"/>
      <c r="H32" s="1398"/>
      <c r="I32" s="1398"/>
      <c r="J32" s="1398"/>
      <c r="K32" s="1398"/>
      <c r="L32" s="1399"/>
      <c r="M32" s="1398"/>
      <c r="N32" s="1398"/>
      <c r="O32" s="1398"/>
      <c r="S32" s="2098" t="s">
        <v>744</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4" customFormat="1" customHeight="1" ht="18.75">
      <c r="A33" s="1398"/>
      <c r="B33" s="1398"/>
      <c r="C33" s="1398"/>
      <c r="D33" s="1398"/>
      <c r="E33" s="1398"/>
      <c r="F33" s="1398"/>
      <c r="G33" s="1398"/>
      <c r="H33" s="1398"/>
      <c r="I33" s="1398"/>
      <c r="J33" s="1398"/>
      <c r="K33" s="1398"/>
      <c r="L33" s="1399"/>
      <c r="M33" s="1398"/>
      <c r="N33" s="1398"/>
      <c r="O33" s="1398"/>
      <c r="S33" s="2098" t="s">
        <v>745</v>
      </c>
      <c r="T33" s="2098"/>
      <c r="U33" s="1402"/>
      <c r="V33" s="2100" t="str">
        <f>IF(TITLE_NUMBER_PR_CHANGE="",IF(TITLE_NUMBER_PR="","",TITLE_NUMBER_PR),TITLE_NUMBER_PR_CHANGE)</f>
        <v>51/7</v>
      </c>
      <c r="W33" s="2100"/>
      <c r="X33" s="2100"/>
      <c r="Y33" s="2100"/>
      <c r="Z33" s="2100"/>
      <c r="AA33" s="2100"/>
      <c r="AB33" s="322"/>
      <c r="AC33" s="2100" t="str">
        <f>IF(TITLE_NUMBER_PR_CHANGE="",IF(TITLE_NUMBER_PR="","",TITLE_NUMBER_PR),TITLE_NUMBER_PR_CHANGE)</f>
        <v>51/7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746</v>
      </c>
      <c r="AC34" s="322"/>
      <c r="AD34" s="322"/>
      <c r="AE34" s="322"/>
      <c r="AF34" s="322"/>
      <c r="AG34" s="322"/>
      <c r="AH34" s="322"/>
      <c r="AI34" s="266" t="s">
        <v>746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620</v>
      </c>
      <c r="T36" s="1971"/>
      <c r="U36" s="1971"/>
      <c r="V36" s="1971"/>
      <c r="W36" s="1971"/>
      <c r="X36" s="1971"/>
      <c r="Y36" s="1971"/>
      <c r="Z36" s="1971"/>
      <c r="AA36" s="1971"/>
      <c r="AB36" s="1971"/>
      <c r="AC36" s="1971"/>
      <c r="AD36" s="1971"/>
      <c r="AE36" s="1971"/>
      <c r="AF36" s="1971"/>
      <c r="AG36" s="1971"/>
      <c r="AH36" s="1971"/>
      <c r="AI36" s="1971"/>
      <c r="AJ36" s="1971"/>
      <c r="AK36" s="1971" t="s">
        <v>621</v>
      </c>
    </row>
    <row customHeight="1" ht="14.25">
      <c r="Q37" s="377"/>
      <c r="R37" s="377"/>
      <c r="S37" s="2125" t="s">
        <v>87</v>
      </c>
      <c r="T37" s="2062" t="s">
        <v>747</v>
      </c>
      <c r="U37" s="289"/>
      <c r="V37" s="2126" t="s">
        <v>748</v>
      </c>
      <c r="W37" s="2127"/>
      <c r="X37" s="2127"/>
      <c r="Y37" s="2127"/>
      <c r="Z37" s="2127"/>
      <c r="AA37" s="2128"/>
      <c r="AB37" s="2129" t="s">
        <v>749</v>
      </c>
      <c r="AC37" s="2126" t="s">
        <v>748</v>
      </c>
      <c r="AD37" s="2127"/>
      <c r="AE37" s="2127"/>
      <c r="AF37" s="2127"/>
      <c r="AG37" s="2127"/>
      <c r="AH37" s="2128"/>
      <c r="AI37" s="2129" t="s">
        <v>750</v>
      </c>
      <c r="AJ37" s="2132" t="s">
        <v>751</v>
      </c>
      <c r="AK37" s="1971"/>
    </row>
    <row customHeight="1" ht="33.75">
      <c r="Q38" s="377"/>
      <c r="R38" s="377"/>
      <c r="S38" s="2125"/>
      <c r="T38" s="2062"/>
      <c r="U38" s="1038"/>
      <c r="V38" s="1513" t="s">
        <v>854</v>
      </c>
      <c r="W38" s="2118" t="s">
        <v>855</v>
      </c>
      <c r="X38" s="2120"/>
      <c r="Y38" s="2118" t="s">
        <v>755</v>
      </c>
      <c r="Z38" s="2119"/>
      <c r="AA38" s="2120"/>
      <c r="AB38" s="2130"/>
      <c r="AC38" s="1513" t="s">
        <v>854</v>
      </c>
      <c r="AD38" s="2118" t="s">
        <v>855</v>
      </c>
      <c r="AE38" s="2120"/>
      <c r="AF38" s="2118" t="s">
        <v>755</v>
      </c>
      <c r="AG38" s="2119"/>
      <c r="AH38" s="2120"/>
      <c r="AI38" s="2130"/>
      <c r="AJ38" s="2133"/>
      <c r="AK38" s="1971"/>
    </row>
    <row customHeight="1" ht="86.25">
      <c r="A39" s="1400"/>
      <c r="B39" s="1400" t="s">
        <v>219</v>
      </c>
      <c r="C39" s="1400" t="s">
        <v>220</v>
      </c>
      <c r="D39" s="1400" t="s">
        <v>221</v>
      </c>
      <c r="E39" s="1394" t="s">
        <v>756</v>
      </c>
      <c r="F39" s="1394" t="s">
        <v>757</v>
      </c>
      <c r="G39" s="1394" t="s">
        <v>758</v>
      </c>
      <c r="H39" s="1394"/>
      <c r="I39" s="1394" t="s">
        <v>814</v>
      </c>
      <c r="J39" s="1394" t="s">
        <v>761</v>
      </c>
      <c r="K39" s="1394" t="s">
        <v>815</v>
      </c>
      <c r="L39" s="1394" t="s">
        <v>737</v>
      </c>
      <c r="Q39" s="377"/>
      <c r="R39" s="377"/>
      <c r="S39" s="2125"/>
      <c r="T39" s="2062"/>
      <c r="U39" s="290"/>
      <c r="V39" s="1513" t="s">
        <v>856</v>
      </c>
      <c r="W39" s="1237" t="s">
        <v>857</v>
      </c>
      <c r="X39" s="1237" t="s">
        <v>858</v>
      </c>
      <c r="Y39" s="1519" t="s">
        <v>765</v>
      </c>
      <c r="Z39" s="2121" t="s">
        <v>766</v>
      </c>
      <c r="AA39" s="2122"/>
      <c r="AB39" s="2131"/>
      <c r="AC39" s="1513" t="s">
        <v>856</v>
      </c>
      <c r="AD39" s="1237" t="s">
        <v>857</v>
      </c>
      <c r="AE39" s="1237" t="s">
        <v>858</v>
      </c>
      <c r="AF39" s="1519" t="s">
        <v>765</v>
      </c>
      <c r="AG39" s="2121" t="s">
        <v>766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196</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571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571</v>
      </c>
      <c r="B42" s="1393" t="s">
        <v>572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719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720</v>
      </c>
      <c r="AM42" s="506"/>
      <c r="AN42" s="506" t="str">
        <f>IF(T42="","",T42)</f>
        <v>Территория действия тарифа</v>
      </c>
      <c r="AO42" s="506"/>
      <c r="AP42" s="506"/>
    </row>
    <row customHeight="1" ht="23.25">
      <c r="A43" s="1393" t="s">
        <v>571</v>
      </c>
      <c r="B43" s="1393" t="s">
        <v>572</v>
      </c>
      <c r="C43" s="1393" t="s">
        <v>573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852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853</v>
      </c>
      <c r="AM43" s="506"/>
      <c r="AN43" s="506" t="str">
        <f>IF(T43="","",T43)</f>
        <v>Наименование централизованной системы горячего водоснабжения</v>
      </c>
      <c r="AO43" s="506"/>
      <c r="AP43" s="506"/>
    </row>
    <row customHeight="1" ht="23.25">
      <c r="A44" s="1393" t="s">
        <v>571</v>
      </c>
      <c r="B44" s="1393" t="s">
        <v>572</v>
      </c>
      <c r="C44" s="1393" t="s">
        <v>573</v>
      </c>
      <c r="D44" s="1393" t="s">
        <v>859</v>
      </c>
      <c r="E44" s="2108"/>
      <c r="F44" s="2108"/>
      <c r="G44" s="2108"/>
      <c r="H44" s="2108"/>
      <c r="I44" s="2109" t="str">
        <f>S43&amp;".1"</f>
        <v>...1</v>
      </c>
      <c r="J44" s="1393"/>
      <c r="K44" s="1393"/>
      <c r="L44" s="1394"/>
      <c r="P44" s="2111">
        <v>1</v>
      </c>
      <c r="Q44" s="1511"/>
      <c r="R44" s="352"/>
      <c r="S44" s="1523" t="str">
        <f>$I44</f>
        <v>...1</v>
      </c>
      <c r="T44" s="273" t="s">
        <v>807</v>
      </c>
      <c r="U44" s="288"/>
      <c r="V44" s="2194"/>
      <c r="W44" s="2195"/>
      <c r="X44" s="2195"/>
      <c r="Y44" s="2195"/>
      <c r="Z44" s="2195"/>
      <c r="AA44" s="2195"/>
      <c r="AB44" s="2196"/>
      <c r="AC44" s="2197"/>
      <c r="AD44" s="2198"/>
      <c r="AE44" s="2198"/>
      <c r="AF44" s="2198"/>
      <c r="AG44" s="2198"/>
      <c r="AH44" s="2198"/>
      <c r="AI44" s="2198"/>
      <c r="AJ44" s="2199"/>
      <c r="AK44" s="1286" t="s">
        <v>808</v>
      </c>
      <c r="AM44" s="506"/>
      <c r="AN44" s="506" t="str">
        <f>IF(T44="","",T44)</f>
        <v>Наименование признака дифференциации</v>
      </c>
      <c r="AO44" s="506"/>
      <c r="AP44" s="506"/>
    </row>
    <row customHeight="1" ht="23.25">
      <c r="A45" s="1393" t="s">
        <v>571</v>
      </c>
      <c r="B45" s="1393" t="s">
        <v>572</v>
      </c>
      <c r="C45" s="1393" t="s">
        <v>573</v>
      </c>
      <c r="D45" s="1393" t="s">
        <v>859</v>
      </c>
      <c r="E45" s="2108"/>
      <c r="F45" s="2108"/>
      <c r="G45" s="2108"/>
      <c r="H45" s="2108"/>
      <c r="I45" s="2110"/>
      <c r="J45" s="2109" t="str">
        <f>I44&amp;".1"</f>
        <v>...1.1</v>
      </c>
      <c r="K45" s="1393"/>
      <c r="L45" s="1394" t="s">
        <v>728</v>
      </c>
      <c r="P45" s="2111"/>
      <c r="Q45" s="2111">
        <v>1</v>
      </c>
      <c r="R45" s="353"/>
      <c r="S45" s="1523" t="str">
        <f>$J45</f>
        <v>...1.1</v>
      </c>
      <c r="T45" s="274" t="s">
        <v>729</v>
      </c>
      <c r="U45" s="288"/>
      <c r="V45" s="2095"/>
      <c r="W45" s="2096"/>
      <c r="X45" s="2096"/>
      <c r="Y45" s="2096"/>
      <c r="Z45" s="2096"/>
      <c r="AA45" s="2096"/>
      <c r="AB45" s="2097"/>
      <c r="AC45" s="2095"/>
      <c r="AD45" s="2096"/>
      <c r="AE45" s="2096"/>
      <c r="AF45" s="2096"/>
      <c r="AG45" s="2096"/>
      <c r="AH45" s="2096"/>
      <c r="AI45" s="2096"/>
      <c r="AJ45" s="2097"/>
      <c r="AK45" s="1337" t="s">
        <v>809</v>
      </c>
      <c r="AM45" s="506"/>
      <c r="AN45" s="506" t="str">
        <f>IF(T45="","",T45)</f>
        <v>Группа потребителей</v>
      </c>
      <c r="AO45" s="506"/>
      <c r="AP45" s="506"/>
    </row>
    <row customHeight="1" ht="23.25">
      <c r="A46" s="1393" t="s">
        <v>571</v>
      </c>
      <c r="B46" s="1393" t="s">
        <v>572</v>
      </c>
      <c r="C46" s="1393" t="s">
        <v>573</v>
      </c>
      <c r="D46" s="1393" t="s">
        <v>859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571</v>
      </c>
      <c r="B47" s="1393" t="s">
        <v>572</v>
      </c>
      <c r="C47" s="1393" t="s">
        <v>573</v>
      </c>
      <c r="D47" s="1393" t="s">
        <v>859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571</v>
      </c>
      <c r="B48" s="1393" t="s">
        <v>572</v>
      </c>
      <c r="C48" s="1393" t="s">
        <v>573</v>
      </c>
      <c r="D48" s="1393" t="s">
        <v>859</v>
      </c>
      <c r="E48" s="2108"/>
      <c r="F48" s="2108"/>
      <c r="G48" s="2108"/>
      <c r="H48" s="2108"/>
      <c r="I48" s="2110"/>
      <c r="J48" s="2109"/>
      <c r="K48" s="1393"/>
      <c r="L48" s="1394"/>
      <c r="P48" s="2111"/>
      <c r="Q48" s="2111"/>
      <c r="R48" s="352"/>
      <c r="S48" s="1308"/>
      <c r="T48" s="275" t="s">
        <v>810</v>
      </c>
      <c r="U48" s="367"/>
      <c r="V48" s="367"/>
      <c r="W48" s="367"/>
      <c r="X48" s="367"/>
      <c r="Y48" s="367"/>
      <c r="Z48" s="367"/>
      <c r="AA48" s="367"/>
      <c r="AB48" s="367"/>
      <c r="AC48" s="367"/>
      <c r="AD48" s="367"/>
      <c r="AE48" s="367"/>
      <c r="AF48" s="367"/>
      <c r="AG48" s="367"/>
      <c r="AH48" s="367"/>
      <c r="AI48" s="367"/>
      <c r="AJ48" s="367"/>
      <c r="AK48" s="1286" t="s">
        <v>811</v>
      </c>
      <c r="AM48" s="506"/>
      <c r="AN48" s="506" t="str">
        <f>IF(T48="","",T48)</f>
        <v>Добавить значение признака дифференциации</v>
      </c>
      <c r="AO48" s="506"/>
      <c r="AP48" s="506"/>
    </row>
    <row customHeight="1" ht="21">
      <c r="A49" s="1393" t="s">
        <v>571</v>
      </c>
      <c r="B49" s="1393" t="s">
        <v>572</v>
      </c>
      <c r="C49" s="1393" t="s">
        <v>573</v>
      </c>
      <c r="D49" s="1393" t="s">
        <v>859</v>
      </c>
      <c r="E49" s="2108"/>
      <c r="F49" s="2108"/>
      <c r="G49" s="2108"/>
      <c r="H49" s="2108"/>
      <c r="I49" s="2109"/>
      <c r="J49" s="1393"/>
      <c r="K49" s="1393"/>
      <c r="L49" s="1394"/>
      <c r="P49" s="2111"/>
      <c r="Q49" s="1511"/>
      <c r="R49" s="352"/>
      <c r="S49" s="1308"/>
      <c r="T49" s="364" t="s">
        <v>734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571</v>
      </c>
      <c r="B50" s="1393" t="s">
        <v>572</v>
      </c>
      <c r="C50" s="1393" t="s">
        <v>573</v>
      </c>
      <c r="D50" s="1393" t="s">
        <v>859</v>
      </c>
      <c r="E50" s="2108"/>
      <c r="F50" s="2108"/>
      <c r="G50" s="2108"/>
      <c r="H50" s="2107"/>
      <c r="I50" s="1393"/>
      <c r="J50" s="1393"/>
      <c r="K50" s="1393"/>
      <c r="L50" s="1394"/>
      <c r="M50" s="1395"/>
      <c r="N50" s="1395"/>
      <c r="O50" s="543"/>
      <c r="P50" s="356"/>
      <c r="Q50" s="376"/>
      <c r="R50" s="351"/>
      <c r="S50" s="1308"/>
      <c r="T50" s="372" t="s">
        <v>812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571</v>
      </c>
      <c r="B51" s="1373" t="s">
        <v>572</v>
      </c>
      <c r="C51" s="1344"/>
      <c r="D51" s="1344"/>
      <c r="E51" s="2108"/>
      <c r="F51" s="2107"/>
      <c r="G51" s="1344"/>
      <c r="H51" s="1344"/>
      <c r="I51" s="1344"/>
      <c r="J51" s="1344"/>
      <c r="K51" s="1344"/>
      <c r="L51" s="1524"/>
      <c r="M51" s="1351"/>
      <c r="N51" s="1351"/>
      <c r="P51" s="1346"/>
      <c r="Q51" s="1347"/>
      <c r="R51" s="1346"/>
      <c r="S51" s="1352"/>
      <c r="T51" s="1355" t="s">
        <v>251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571</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499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4C3A9-91FE-01B6-CB74-381E26EAD0C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29564"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84" width="32.00390625" customWidth="1"/>
    <col min="21" max="21" style="2984" width="0.140625" customWidth="1"/>
    <col min="22" max="25" style="2984" width="21.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2" style="2984" width="3.7109375" customWidth="1"/>
    <col min="33" max="33" style="2984" width="24.7109375" customWidth="1"/>
    <col min="34" max="36" style="2984" width="3.7109375" customWidth="1"/>
    <col min="37" max="37" style="2984" width="24.7109375" customWidth="1"/>
    <col min="38" max="40" style="2984" width="3.7109375" customWidth="1"/>
    <col min="41" max="41" style="2984" width="18.8515625" customWidth="1"/>
    <col min="42" max="44" style="2984" width="3.7109375" customWidth="1"/>
    <col min="45" max="45" style="2984" width="18.8515625" customWidth="1"/>
    <col min="46" max="49" style="2984" width="21.7109375" customWidth="1"/>
    <col min="50" max="50" style="2984" width="11.7109375" customWidth="1"/>
    <col min="51" max="51" style="2984" width="3.7109375" customWidth="1"/>
    <col min="52" max="52" style="2984" width="11.7109375" customWidth="1"/>
    <col min="53" max="53" style="2984" width="8.57421875" hidden="1" customWidth="1"/>
    <col min="54" max="54" style="2984" width="4.7109375" customWidth="1"/>
    <col min="55" max="55" style="2984"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207</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719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720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852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853</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724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725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823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824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825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826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827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791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329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736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29473" customFormat="1" customHeight="1" ht="14.25" hidden="1">
      <c r="M24" s="1538"/>
      <c r="N24" s="1538"/>
      <c r="O24" s="1539" t="s">
        <v>737</v>
      </c>
      <c r="P24" s="1538"/>
      <c r="Q24" s="1540"/>
      <c r="R24" s="1540"/>
      <c r="AA24" s="1537" t="s">
        <v>739</v>
      </c>
      <c r="AC24" s="1537" t="s">
        <v>740</v>
      </c>
      <c r="AD24" s="1537" t="s">
        <v>792</v>
      </c>
      <c r="AH24" s="1537" t="s">
        <v>792</v>
      </c>
      <c r="AK24" s="1537" t="s">
        <v>828</v>
      </c>
      <c r="AL24" s="1537" t="s">
        <v>792</v>
      </c>
      <c r="AP24" s="1537" t="s">
        <v>792</v>
      </c>
      <c r="AY24" s="1537" t="s">
        <v>739</v>
      </c>
      <c r="BA24" s="1537" t="s">
        <v>740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742</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743</v>
      </c>
      <c r="T33" s="2098"/>
      <c r="U33" s="1402"/>
      <c r="V33" s="2100" t="str">
        <f>IF(TITLE_NUMBER_PR_CHANGE="",IF(TITLE_NUMBER_PR="","",TITLE_NUMBER_PR),TITLE_NUMBER_PR_CHANGE)</f>
        <v>51/7</v>
      </c>
      <c r="W33" s="2100"/>
      <c r="X33" s="2100"/>
      <c r="Y33" s="2100"/>
      <c r="Z33" s="2100"/>
      <c r="AA33" s="2100"/>
      <c r="AB33" s="2100"/>
      <c r="AC33" s="322"/>
      <c r="AD33" s="2100" t="str">
        <f>IF(TITLE_NUMBER_PR_CHANGE="",IF(TITLE_NUMBER_PR="","",TITLE_NUMBER_PR),TITLE_NUMBER_PR_CHANGE)</f>
        <v>51/7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https://npa.gov-murman.ru/bitrix/components/b1team/govmurman.element.file/download.php?ID=508463&amp;FID=750752</v>
      </c>
      <c r="W34" s="2100"/>
      <c r="X34" s="2100"/>
      <c r="Y34" s="2100"/>
      <c r="Z34" s="2100"/>
      <c r="AA34" s="2100"/>
      <c r="AB34" s="2100"/>
      <c r="AC34" s="322"/>
      <c r="AD34" s="2100" t="str">
        <f>IF(TITLE_IST_PUB_CHANGE="",IF(TITLE_IST_PUB="","",TITLE_IST_PUB),TITLE_IST_PUB_CHANGE)</f>
        <v>https://npa.gov-murman.ru/bitrix/components/b1team/govmurman.element.file/download.php?ID=508463&amp;FID=750752</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742</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743</v>
      </c>
      <c r="T37" s="2098"/>
      <c r="U37" s="1402"/>
      <c r="V37" s="2100" t="str">
        <f>IF(TITLE_NUMBER_PR_CHANGE="",IF(TITLE_NUMBER_PR="","",TITLE_NUMBER_PR),TITLE_NUMBER_PR_CHANGE)</f>
        <v>51/7</v>
      </c>
      <c r="W37" s="2100"/>
      <c r="X37" s="2100"/>
      <c r="Y37" s="2100"/>
      <c r="Z37" s="2100"/>
      <c r="AA37" s="2100"/>
      <c r="AB37" s="2100"/>
      <c r="AC37" s="322"/>
      <c r="AD37" s="2100" t="str">
        <f>IF(TITLE_NUMBER_PR_CHANGE="",IF(TITLE_NUMBER_PR="","",TITLE_NUMBER_PR),TITLE_NUMBER_PR_CHANGE)</f>
        <v>51/7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746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746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620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621</v>
      </c>
    </row>
    <row customHeight="1" ht="14.25">
      <c r="Q41" s="279"/>
      <c r="R41" s="377"/>
      <c r="S41" s="2125" t="s">
        <v>87</v>
      </c>
      <c r="T41" s="2062" t="s">
        <v>829</v>
      </c>
      <c r="U41" s="289"/>
      <c r="V41" s="2126" t="s">
        <v>748</v>
      </c>
      <c r="W41" s="2127"/>
      <c r="X41" s="2127"/>
      <c r="Y41" s="2127"/>
      <c r="Z41" s="2127"/>
      <c r="AA41" s="2127"/>
      <c r="AB41" s="2128"/>
      <c r="AC41" s="2129" t="s">
        <v>749</v>
      </c>
      <c r="AD41" s="2173" t="s">
        <v>830</v>
      </c>
      <c r="AE41" s="2146"/>
      <c r="AF41" s="2146"/>
      <c r="AG41" s="2174"/>
      <c r="AH41" s="2173" t="s">
        <v>831</v>
      </c>
      <c r="AI41" s="2146"/>
      <c r="AJ41" s="2146"/>
      <c r="AK41" s="2174"/>
      <c r="AL41" s="2173" t="s">
        <v>832</v>
      </c>
      <c r="AM41" s="2146"/>
      <c r="AN41" s="2146"/>
      <c r="AO41" s="2174"/>
      <c r="AP41" s="2173" t="s">
        <v>833</v>
      </c>
      <c r="AQ41" s="2146"/>
      <c r="AR41" s="2146"/>
      <c r="AS41" s="2174"/>
      <c r="AT41" s="2126" t="s">
        <v>748</v>
      </c>
      <c r="AU41" s="2127"/>
      <c r="AV41" s="2127"/>
      <c r="AW41" s="2127"/>
      <c r="AX41" s="2127"/>
      <c r="AY41" s="2127"/>
      <c r="AZ41" s="2128"/>
      <c r="BA41" s="2129" t="s">
        <v>749</v>
      </c>
      <c r="BB41" s="2132" t="s">
        <v>751</v>
      </c>
      <c r="BC41" s="1971"/>
    </row>
    <row customHeight="1" ht="33.75">
      <c r="Q42" s="279"/>
      <c r="R42" s="377"/>
      <c r="S42" s="2125"/>
      <c r="T42" s="2062"/>
      <c r="U42" s="1038"/>
      <c r="V42" s="2029" t="s">
        <v>834</v>
      </c>
      <c r="W42" s="2030"/>
      <c r="X42" s="2029" t="s">
        <v>835</v>
      </c>
      <c r="Y42" s="2030"/>
      <c r="Z42" s="2144" t="s">
        <v>836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834</v>
      </c>
      <c r="AU42" s="2030"/>
      <c r="AV42" s="2029" t="s">
        <v>835</v>
      </c>
      <c r="AW42" s="2030"/>
      <c r="AX42" s="2144" t="s">
        <v>836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219</v>
      </c>
      <c r="C44" s="1400" t="s">
        <v>220</v>
      </c>
      <c r="D44" s="1400" t="s">
        <v>221</v>
      </c>
      <c r="E44" s="1394" t="s">
        <v>756</v>
      </c>
      <c r="F44" s="1394" t="s">
        <v>757</v>
      </c>
      <c r="G44" s="1394" t="s">
        <v>758</v>
      </c>
      <c r="H44" s="1394" t="s">
        <v>759</v>
      </c>
      <c r="I44" s="1394" t="s">
        <v>760</v>
      </c>
      <c r="J44" s="1394" t="s">
        <v>761</v>
      </c>
      <c r="K44" s="1394" t="s">
        <v>762</v>
      </c>
      <c r="L44" s="1394" t="s">
        <v>737</v>
      </c>
      <c r="Q44" s="279"/>
      <c r="R44" s="377"/>
      <c r="S44" s="2125"/>
      <c r="T44" s="2062"/>
      <c r="U44" s="290"/>
      <c r="V44" s="1509" t="s">
        <v>802</v>
      </c>
      <c r="W44" s="1509" t="s">
        <v>803</v>
      </c>
      <c r="X44" s="1509" t="s">
        <v>802</v>
      </c>
      <c r="Y44" s="1509" t="s">
        <v>803</v>
      </c>
      <c r="Z44" s="1519" t="s">
        <v>765</v>
      </c>
      <c r="AA44" s="2121" t="s">
        <v>766</v>
      </c>
      <c r="AB44" s="2122"/>
      <c r="AC44" s="2131"/>
      <c r="AD44" s="2177"/>
      <c r="AE44" s="2178"/>
      <c r="AF44" s="2178"/>
      <c r="AG44" s="2179"/>
      <c r="AH44" s="2177"/>
      <c r="AI44" s="2178"/>
      <c r="AJ44" s="2178"/>
      <c r="AK44" s="2179"/>
      <c r="AL44" s="2177"/>
      <c r="AM44" s="2178"/>
      <c r="AN44" s="2178"/>
      <c r="AO44" s="2179"/>
      <c r="AP44" s="2177"/>
      <c r="AQ44" s="2178"/>
      <c r="AR44" s="2178"/>
      <c r="AS44" s="2179"/>
      <c r="AT44" s="1509" t="s">
        <v>802</v>
      </c>
      <c r="AU44" s="1509" t="s">
        <v>803</v>
      </c>
      <c r="AV44" s="1509" t="s">
        <v>802</v>
      </c>
      <c r="AW44" s="1509" t="s">
        <v>803</v>
      </c>
      <c r="AX44" s="1519" t="s">
        <v>765</v>
      </c>
      <c r="AY44" s="2121" t="s">
        <v>766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196</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581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207</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581</v>
      </c>
      <c r="B47" s="1393" t="s">
        <v>582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719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720</v>
      </c>
      <c r="BE47" s="506"/>
      <c r="BF47" s="506" t="str">
        <f>IF(T47="","",T47)</f>
        <v>Территория действия тарифа</v>
      </c>
      <c r="BG47" s="506"/>
      <c r="BH47" s="506"/>
    </row>
    <row customHeight="1" ht="33.75">
      <c r="A48" s="1393" t="s">
        <v>581</v>
      </c>
      <c r="B48" s="1393" t="s">
        <v>582</v>
      </c>
      <c r="C48" s="1393" t="s">
        <v>583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852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853</v>
      </c>
      <c r="BE48" s="506"/>
      <c r="BF48" s="506" t="str">
        <f>IF(T48="","",T48)</f>
        <v>Наименование централизованной системы горячего водоснабжения</v>
      </c>
      <c r="BG48" s="506"/>
      <c r="BH48" s="506"/>
    </row>
    <row s="2612" customFormat="1" customHeight="1" ht="0">
      <c r="A49" s="1373" t="s">
        <v>581</v>
      </c>
      <c r="B49" s="1373" t="s">
        <v>582</v>
      </c>
      <c r="C49" s="1373" t="s">
        <v>583</v>
      </c>
      <c r="D49" s="1373" t="s">
        <v>860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724</v>
      </c>
      <c r="BE49" s="506"/>
      <c r="BF49" s="506" t="str">
        <f>IF(T49="","",T49)</f>
        <v/>
      </c>
      <c r="BG49" s="506"/>
      <c r="BH49" s="506"/>
    </row>
    <row s="2612" customFormat="1" customHeight="1" ht="0">
      <c r="A50" s="1373" t="s">
        <v>581</v>
      </c>
      <c r="B50" s="1373" t="s">
        <v>582</v>
      </c>
      <c r="C50" s="1373" t="s">
        <v>583</v>
      </c>
      <c r="D50" s="1373" t="s">
        <v>860</v>
      </c>
      <c r="E50" s="2108"/>
      <c r="F50" s="2108"/>
      <c r="G50" s="2108"/>
      <c r="H50" s="2108"/>
      <c r="I50" s="2109" t="str">
        <f>S49&amp;".1"</f>
        <v>.1</v>
      </c>
      <c r="J50" s="1373"/>
      <c r="K50" s="1373"/>
      <c r="L50" s="1376" t="s">
        <v>725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581</v>
      </c>
      <c r="B51" s="1373" t="s">
        <v>582</v>
      </c>
      <c r="C51" s="1373" t="s">
        <v>583</v>
      </c>
      <c r="D51" s="1373" t="s">
        <v>860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581</v>
      </c>
      <c r="B52" s="1393" t="s">
        <v>582</v>
      </c>
      <c r="C52" s="1393" t="s">
        <v>583</v>
      </c>
      <c r="D52" s="1393" t="s">
        <v>860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823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824</v>
      </c>
      <c r="AT53" s="1423"/>
      <c r="AU53" s="1526"/>
      <c r="AV53" s="1423"/>
      <c r="AW53" s="1526"/>
      <c r="AX53" s="1423"/>
      <c r="AY53" s="1423"/>
      <c r="AZ53" s="1423"/>
      <c r="BA53" s="1423"/>
      <c r="BB53" s="1427"/>
      <c r="BC53" s="2138"/>
      <c r="BE53" s="506"/>
      <c r="BF53" s="506"/>
      <c r="BG53" s="506"/>
      <c r="BH53" s="506"/>
    </row>
    <row customHeight="1" ht="11.25">
      <c r="A54" s="1393" t="s">
        <v>581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825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581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826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581</v>
      </c>
      <c r="B56" s="1393" t="s">
        <v>582</v>
      </c>
      <c r="C56" s="1393" t="s">
        <v>583</v>
      </c>
      <c r="D56" s="1393" t="s">
        <v>860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827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581</v>
      </c>
      <c r="B57" s="1393" t="s">
        <v>582</v>
      </c>
      <c r="C57" s="1393" t="s">
        <v>583</v>
      </c>
      <c r="D57" s="1393" t="s">
        <v>860</v>
      </c>
      <c r="E57" s="2108"/>
      <c r="F57" s="2108"/>
      <c r="G57" s="2108"/>
      <c r="H57" s="2108"/>
      <c r="I57" s="2110"/>
      <c r="J57" s="2109"/>
      <c r="K57" s="1393"/>
      <c r="L57" s="1394"/>
      <c r="P57" s="2111"/>
      <c r="Q57" s="2111"/>
      <c r="R57" s="352"/>
      <c r="S57" s="1308"/>
      <c r="T57" s="275" t="s">
        <v>791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581</v>
      </c>
      <c r="B58" s="1373" t="s">
        <v>582</v>
      </c>
      <c r="C58" s="1373" t="s">
        <v>583</v>
      </c>
      <c r="D58" s="1373" t="s">
        <v>860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581</v>
      </c>
      <c r="B59" s="1373" t="s">
        <v>582</v>
      </c>
      <c r="C59" s="1373" t="s">
        <v>583</v>
      </c>
      <c r="D59" s="1373" t="s">
        <v>860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3" customFormat="1" customHeight="1" ht="0">
      <c r="A60" s="1373" t="s">
        <v>581</v>
      </c>
      <c r="B60" s="1373" t="s">
        <v>582</v>
      </c>
      <c r="C60" s="1373" t="s">
        <v>583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3" customFormat="1" customHeight="1" ht="0">
      <c r="A61" s="1373" t="s">
        <v>581</v>
      </c>
      <c r="B61" s="1373" t="s">
        <v>582</v>
      </c>
      <c r="C61" s="1344"/>
      <c r="D61" s="1344"/>
      <c r="E61" s="2108"/>
      <c r="F61" s="2107"/>
      <c r="G61" s="1344"/>
      <c r="H61" s="1344"/>
      <c r="I61" s="1344"/>
      <c r="J61" s="1344"/>
      <c r="K61" s="1344"/>
      <c r="L61" s="1524"/>
      <c r="M61" s="1351"/>
      <c r="N61" s="1351"/>
      <c r="P61" s="1346"/>
      <c r="Q61" s="1347"/>
      <c r="R61" s="1346"/>
      <c r="S61" s="1352"/>
      <c r="T61" s="1355" t="s">
        <v>251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581</v>
      </c>
      <c r="B62" s="1373"/>
      <c r="C62" s="1373"/>
      <c r="D62" s="1373"/>
      <c r="E62" s="2107"/>
      <c r="F62" s="1373"/>
      <c r="G62" s="1373"/>
      <c r="H62" s="1373"/>
      <c r="I62" s="1373"/>
      <c r="J62" s="1373"/>
      <c r="K62" s="1373"/>
      <c r="L62" s="1376"/>
      <c r="M62" s="1351"/>
      <c r="N62" s="1351"/>
      <c r="O62" s="524"/>
      <c r="P62" s="385"/>
      <c r="Q62" s="1374"/>
      <c r="R62" s="385"/>
      <c r="S62" s="1352"/>
      <c r="T62" s="1355" t="s">
        <v>329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499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1B187-2A52-FEE9-673D-72D9501588A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29591" width="10.7109375" hidden="1" customWidth="1"/>
    <col min="2" max="2" style="2683" width="16.8515625" hidden="1" customWidth="1"/>
    <col min="3" max="3" style="2691" width="5.57421875" hidden="1" customWidth="1"/>
    <col min="4" max="4" style="29694" width="3.7109375" customWidth="1"/>
    <col min="5" max="5" style="2993" width="7.7109375" customWidth="1"/>
    <col min="6" max="6" style="2993" width="54.57421875" customWidth="1"/>
    <col min="7" max="7" style="2993" width="10.421875" customWidth="1"/>
    <col min="8" max="8" style="2993" width="40.7109375" hidden="1" customWidth="1"/>
    <col min="9" max="9" style="2993" width="40.7109375" customWidth="1"/>
    <col min="10" max="10" style="2993"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29595" width="9.140625"/>
    <col min="22" max="26" style="2683" width="9.140625"/>
    <col min="27" max="31" style="2992" width="9.140625"/>
  </cols>
  <sheetData>
    <row customHeight="1" ht="11.25" hidden="1"/>
    <row customHeight="1" ht="23.25" hidden="1">
      <c r="B2" s="1953"/>
      <c r="C2" s="1175" t="s">
        <v>861</v>
      </c>
      <c r="D2" s="1678"/>
      <c r="E2" s="552">
        <f>B2</f>
        <v>0</v>
      </c>
      <c r="F2" s="553"/>
      <c r="G2" s="1686" t="s">
        <v>862</v>
      </c>
      <c r="H2" s="1686" t="s">
        <v>862</v>
      </c>
      <c r="I2" s="1686" t="s">
        <v>862</v>
      </c>
      <c r="J2" s="277" t="s">
        <v>863</v>
      </c>
      <c r="K2" s="549"/>
    </row>
    <row s="2691" customFormat="1" customHeight="1" ht="0.75" hidden="1">
      <c r="B3" s="1953"/>
      <c r="C3" s="1175"/>
      <c r="D3" s="554"/>
      <c r="E3" s="555"/>
      <c r="F3" s="556" t="s">
        <v>864</v>
      </c>
      <c r="G3" s="557"/>
      <c r="H3" s="557">
        <f>H4*H5+H7</f>
        <v>0</v>
      </c>
      <c r="I3" s="557">
        <f>I4*I5+I6</f>
        <v>0</v>
      </c>
      <c r="J3" s="558"/>
    </row>
    <row customHeight="1" ht="23.25" hidden="1">
      <c r="B4" s="1953"/>
      <c r="C4" s="1175"/>
      <c r="D4" s="1678"/>
      <c r="E4" s="552" t="str">
        <f>B2&amp;".1"</f>
        <v>.1</v>
      </c>
      <c r="F4" s="559" t="s">
        <v>865</v>
      </c>
      <c r="G4" s="560"/>
      <c r="H4" s="547"/>
      <c r="I4" s="547"/>
      <c r="J4" s="277" t="s">
        <v>866</v>
      </c>
      <c r="K4" s="549"/>
    </row>
    <row customHeight="1" ht="18.75" hidden="1">
      <c r="B5" s="1953"/>
      <c r="C5" s="1175"/>
      <c r="D5" s="1678"/>
      <c r="E5" s="552" t="str">
        <f>B2&amp;".2"</f>
        <v>.2</v>
      </c>
      <c r="F5" s="559" t="s">
        <v>867</v>
      </c>
      <c r="G5" s="1686" t="s">
        <v>868</v>
      </c>
      <c r="H5" s="547"/>
      <c r="I5" s="547"/>
      <c r="J5" s="277"/>
      <c r="K5" s="549"/>
    </row>
    <row customHeight="1" ht="18.75" hidden="1">
      <c r="B6" s="1953"/>
      <c r="C6" s="1175"/>
      <c r="D6" s="1678"/>
      <c r="E6" s="552" t="str">
        <f>B2&amp;".3"</f>
        <v>.3</v>
      </c>
      <c r="F6" s="559" t="s">
        <v>869</v>
      </c>
      <c r="G6" s="1686" t="s">
        <v>868</v>
      </c>
      <c r="H6" s="547"/>
      <c r="I6" s="547"/>
      <c r="J6" s="277"/>
      <c r="K6" s="549"/>
    </row>
    <row customHeight="1" ht="18.75" hidden="1">
      <c r="B7" s="1953"/>
      <c r="C7" s="1175"/>
      <c r="D7" s="1678"/>
      <c r="E7" s="552" t="str">
        <f>B2&amp;".4"</f>
        <v>.4</v>
      </c>
      <c r="F7" s="559" t="s">
        <v>870</v>
      </c>
      <c r="G7" s="1686" t="s">
        <v>862</v>
      </c>
      <c r="H7" s="561"/>
      <c r="I7" s="561"/>
      <c r="J7" s="277"/>
      <c r="K7" s="549"/>
    </row>
    <row s="2683" customFormat="1" customHeight="1" ht="11.25" hidden="1">
      <c r="A8" s="994"/>
      <c r="C8" s="1676"/>
      <c r="D8" s="543"/>
      <c r="H8" s="1168">
        <v>4</v>
      </c>
      <c r="I8" s="1168">
        <v>4</v>
      </c>
      <c r="L8" s="1676"/>
      <c r="M8" s="1676"/>
      <c r="R8" s="1676"/>
    </row>
    <row s="2683" customFormat="1" customHeight="1" ht="22.5" hidden="1">
      <c r="A9" s="994"/>
      <c r="C9" s="1676"/>
      <c r="D9" s="544"/>
      <c r="E9" s="1688"/>
      <c r="F9" s="546"/>
      <c r="G9" s="1686" t="s">
        <v>868</v>
      </c>
      <c r="H9" s="547"/>
      <c r="I9" s="547"/>
      <c r="J9" s="548" t="s">
        <v>871</v>
      </c>
      <c r="K9" s="549"/>
      <c r="L9" s="1676"/>
      <c r="M9" s="1676"/>
      <c r="R9" s="1676"/>
      <c r="U9" s="550"/>
      <c r="AA9" s="1672"/>
      <c r="AB9" s="1672"/>
      <c r="AC9" s="1672"/>
      <c r="AD9" s="1672"/>
      <c r="AE9" s="1672"/>
    </row>
    <row customHeight="1" ht="11.25" hidden="1"/>
    <row customHeight="1" ht="18.75" hidden="1">
      <c r="D11" s="1678"/>
      <c r="E11" s="552"/>
      <c r="F11" s="546"/>
      <c r="G11" s="1686" t="s">
        <v>872</v>
      </c>
      <c r="H11" s="547"/>
      <c r="I11" s="547"/>
      <c r="J11" s="277" t="s">
        <v>873</v>
      </c>
      <c r="K11" s="549"/>
    </row>
    <row customHeight="1" ht="11.25" hidden="1"/>
    <row customHeight="1" ht="22.5" hidden="1">
      <c r="D13" s="1678"/>
      <c r="E13" s="552"/>
      <c r="F13" s="546"/>
      <c r="G13" s="976" t="s">
        <v>874</v>
      </c>
      <c r="H13" s="551"/>
      <c r="I13" s="551"/>
      <c r="J13" s="751" t="s">
        <v>875</v>
      </c>
      <c r="K13" s="549"/>
    </row>
    <row customHeight="1" ht="11.25" hidden="1"/>
    <row customHeight="1" ht="22.5" hidden="1">
      <c r="D15" s="1678"/>
      <c r="E15" s="552"/>
      <c r="F15" s="546"/>
      <c r="G15" s="1686" t="s">
        <v>876</v>
      </c>
      <c r="H15" s="551"/>
      <c r="I15" s="551"/>
      <c r="J15" s="277" t="s">
        <v>877</v>
      </c>
      <c r="K15" s="549"/>
    </row>
    <row customHeight="1" ht="11.25" hidden="1"/>
    <row customHeight="1" ht="22.5" hidden="1">
      <c r="D17" s="1678"/>
      <c r="E17" s="552"/>
      <c r="F17" s="546"/>
      <c r="G17" s="1686" t="s">
        <v>878</v>
      </c>
      <c r="H17" s="551"/>
      <c r="I17" s="551"/>
      <c r="J17" s="277" t="s">
        <v>879</v>
      </c>
      <c r="K17" s="549"/>
    </row>
    <row customHeight="1" ht="11.25" hidden="1"/>
    <row s="2992"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2691" customFormat="1" customHeight="1" ht="0.75">
      <c r="A24" s="1175"/>
      <c r="D24" s="1682"/>
      <c r="H24" s="895"/>
      <c r="I24" s="895" t="s">
        <v>201</v>
      </c>
    </row>
    <row customHeight="1" ht="11.25">
      <c r="E25" s="717"/>
      <c r="F25" s="2213" t="s">
        <v>192</v>
      </c>
      <c r="G25" s="2214"/>
      <c r="H25" s="1692" t="str">
        <f>IF(H24="","",INDEX(DIFFERENTIATION_UNMERGE_VD,MATCH(H24,DIFFERENTIATION_ID_DIFF,0)))</f>
        <v/>
      </c>
      <c r="I25" s="1692">
        <f>IF(I24="","",INDEX(DIFFERENTIATION_UNMERGE_VD,MATCH(I24,DIFFERENTIATION_ID_DIFF,0)))</f>
        <v>0</v>
      </c>
      <c r="J25" s="1971"/>
    </row>
    <row customHeight="1" ht="11.25">
      <c r="E26" s="717"/>
      <c r="F26" s="2213" t="s">
        <v>880</v>
      </c>
      <c r="G26" s="2214"/>
      <c r="H26" s="1692" t="str">
        <f>IF(H24="","",INDEX(DIFFERENTIATION_UNMERGE_AREA,MATCH(H24,DIFFERENTIATION_ID_DIFF,0)))</f>
        <v/>
      </c>
      <c r="I26" s="1692" t="str">
        <f>IF(I24="","",INDEX(DIFFERENTIATION_UNMERGE_AREA,MATCH(I24,DIFFERENTIATION_ID_DIFF,0)))</f>
        <v/>
      </c>
      <c r="J26" s="1971"/>
    </row>
    <row customHeight="1" ht="11.25">
      <c r="E27" s="717"/>
      <c r="F27" s="2213" t="s">
        <v>881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620</v>
      </c>
      <c r="F28" s="2216"/>
      <c r="G28" s="2216"/>
      <c r="H28" s="1685"/>
      <c r="I28" s="1685"/>
      <c r="J28" s="1971"/>
    </row>
    <row customHeight="1" ht="22.5">
      <c r="E29" s="1686" t="s">
        <v>87</v>
      </c>
      <c r="F29" s="1693" t="s">
        <v>622</v>
      </c>
      <c r="G29" s="1693" t="s">
        <v>882</v>
      </c>
      <c r="H29" s="1693" t="s">
        <v>623</v>
      </c>
      <c r="I29" s="1693" t="s">
        <v>623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868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868</v>
      </c>
      <c r="H31" s="564">
        <f>SUMIF($K33:$K71,$K31,H33:H71)</f>
        <v>0</v>
      </c>
      <c r="I31" s="564">
        <f>SUMIF($K33:$K71,$K31,I33:I71)</f>
        <v>0</v>
      </c>
      <c r="J31" s="277" t="str">
        <f>FHD_NOTE_P_2</f>
        <v>Указывается суммарная себестоимость производимых товаров.</v>
      </c>
      <c r="K31" s="1676" t="s">
        <v>883</v>
      </c>
    </row>
    <row customHeight="1" ht="11.25">
      <c r="D32" s="1678"/>
      <c r="E32" s="552" t="str">
        <f>FHD_NUM_P_3</f>
        <v>2.1</v>
      </c>
      <c r="F32" s="1554" t="str">
        <f>FHD_P_3</f>
        <v>Расходы на приобретаемую тепловую энергию (мощность), теплоноситель</v>
      </c>
      <c r="G32" s="1921" t="s">
        <v>868</v>
      </c>
      <c r="H32" s="563"/>
      <c r="I32" s="563"/>
      <c r="J32" s="277" t="str">
        <f>FHD_NOTE_P_3</f>
        <v/>
      </c>
      <c r="K32" s="1676" t="str">
        <f>IF((LEN(E32)-LEN(SUBSTITUTE(E32,".","")))/LEN(".")=1,"p","")</f>
        <v>p</v>
      </c>
    </row>
    <row customHeight="1" ht="11.25">
      <c r="A33" s="2210" t="s">
        <v>884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868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2961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2961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2961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2961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2961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2961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3" customFormat="1" customHeight="1" ht="15">
      <c r="A40" s="2210"/>
      <c r="C40" s="1676"/>
      <c r="D40" s="1673"/>
      <c r="E40" s="576"/>
      <c r="F40" s="577" t="s">
        <v>885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886</v>
      </c>
      <c r="D41" s="1678"/>
      <c r="E41" s="552" t="str">
        <f>FHD_NUM_P_5</f>
        <v/>
      </c>
      <c r="F41" s="1554" t="str">
        <f>FHD_P_5</f>
        <v/>
      </c>
      <c r="G41" s="1921" t="s">
        <v>868</v>
      </c>
      <c r="H41" s="563"/>
      <c r="I41" s="563"/>
      <c r="J41" s="277" t="str">
        <f>FHD_NOTE_P_5</f>
        <v/>
      </c>
      <c r="K41" s="1676" t="str">
        <f>IF((LEN(E41)-LEN(SUBSTITUTE(E41,".","")))/LEN(".")=1,"p","")</f>
        <v/>
      </c>
    </row>
    <row customHeight="1" ht="11.25" hidden="1">
      <c r="A42" s="2210"/>
      <c r="D42" s="1678"/>
      <c r="E42" s="552" t="str">
        <f>FHD_NUM_P_6</f>
        <v/>
      </c>
      <c r="F42" s="1554" t="str">
        <f>FHD_P_6</f>
        <v/>
      </c>
      <c r="G42" s="1921" t="s">
        <v>868</v>
      </c>
      <c r="H42" s="563"/>
      <c r="I42" s="563"/>
      <c r="J42" s="277" t="str">
        <f>FHD_NOTE_P_6</f>
        <v/>
      </c>
      <c r="K42" s="1676" t="str">
        <f>IF((LEN(E42)-LEN(SUBSTITUTE(E42,".","")))/LEN(".")=1,"p","")</f>
        <v/>
      </c>
    </row>
    <row customHeight="1" ht="11.25" hidden="1">
      <c r="A43" s="2210"/>
      <c r="D43" s="1678"/>
      <c r="E43" s="552" t="str">
        <f>FHD_NUM_P_7</f>
        <v/>
      </c>
      <c r="F43" s="1554" t="str">
        <f>FHD_P_7</f>
        <v/>
      </c>
      <c r="G43" s="1921" t="s">
        <v>868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868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887</v>
      </c>
      <c r="H45" s="563"/>
      <c r="I45" s="563"/>
      <c r="J45" s="277" t="str">
        <f>FHD_NOTE_P_9</f>
        <v/>
      </c>
      <c r="K45" s="1676" t="str">
        <f>IF((LEN(E45)-LEN(SUBSTITUTE(E45,".","")))/LEN(".")=1,"p","")</f>
        <v/>
      </c>
    </row>
    <row s="2683" customFormat="1" customHeight="1" ht="11.25">
      <c r="A46" s="994"/>
      <c r="C46" s="1676"/>
      <c r="D46" s="580"/>
      <c r="E46" s="552" t="str">
        <f>FHD_NUM_P_10</f>
        <v>2.3.2</v>
      </c>
      <c r="F46" s="1690" t="str">
        <f>FHD_P_10</f>
        <v>Объём приобретения электрической энергии</v>
      </c>
      <c r="G46" s="1921" t="s">
        <v>888</v>
      </c>
      <c r="H46" s="563"/>
      <c r="I46" s="563"/>
      <c r="J46" s="277" t="str">
        <f>FHD_NOTE_P_10</f>
        <v/>
      </c>
      <c r="K46" s="1676" t="str">
        <f>IF((LEN(E46)-LEN(SUBSTITUTE(E46,".","")))/LEN(".")=1,"p","")</f>
        <v/>
      </c>
      <c r="L46" s="1676"/>
      <c r="M46" s="1676"/>
      <c r="R46" s="1676"/>
      <c r="U46" s="550"/>
      <c r="AA46" s="1672"/>
      <c r="AB46" s="1672"/>
      <c r="AC46" s="1672"/>
      <c r="AD46" s="1672"/>
      <c r="AE46" s="1672"/>
    </row>
    <row s="2683" customFormat="1" customHeight="1" ht="11.25">
      <c r="A47" s="996" t="s">
        <v>889</v>
      </c>
      <c r="C47" s="1676"/>
      <c r="D47" s="581"/>
      <c r="E47" s="552" t="str">
        <f>FHD_NUM_P_11</f>
        <v>2.4</v>
      </c>
      <c r="F47" s="1554" t="str">
        <f>FHD_P_11</f>
        <v>Расходы на приобретение холодной воды, используемой в технологическом процессе</v>
      </c>
      <c r="G47" s="1921" t="s">
        <v>868</v>
      </c>
      <c r="H47" s="563"/>
      <c r="I47" s="563"/>
      <c r="J47" s="277" t="str">
        <f>FHD_NOTE_P_11</f>
        <v/>
      </c>
      <c r="K47" s="1676" t="str">
        <f>IF((LEN(E47)-LEN(SUBSTITUTE(E47,".","")))/LEN(".")=1,"p","")</f>
        <v>p</v>
      </c>
      <c r="L47" s="1676"/>
      <c r="M47" s="1676"/>
      <c r="R47" s="1676"/>
      <c r="U47" s="550"/>
      <c r="AA47" s="1672"/>
      <c r="AB47" s="1672"/>
      <c r="AC47" s="1672"/>
      <c r="AD47" s="1672"/>
      <c r="AE47" s="1672"/>
    </row>
    <row s="2683" customFormat="1" customHeight="1" ht="18">
      <c r="A48" s="996" t="s">
        <v>890</v>
      </c>
      <c r="C48" s="1676"/>
      <c r="D48" s="1678"/>
      <c r="E48" s="552" t="str">
        <f>FHD_NUM_P_12</f>
        <v>2.5</v>
      </c>
      <c r="F48" s="1554" t="str">
        <f>FHD_P_12</f>
        <v>Расходы на химические реагенты, используемые в технологическом процессе</v>
      </c>
      <c r="G48" s="1921" t="s">
        <v>868</v>
      </c>
      <c r="H48" s="583"/>
      <c r="I48" s="583"/>
      <c r="J48" s="277" t="str">
        <f>FHD_NOTE_P_12</f>
        <v/>
      </c>
      <c r="K48" s="1676" t="str">
        <f>IF((LEN(E48)-LEN(SUBSTITUTE(E48,".","")))/LEN(".")=1,"p","")</f>
        <v>p</v>
      </c>
      <c r="L48" s="1676"/>
      <c r="M48" s="1676"/>
      <c r="R48" s="1676"/>
      <c r="U48" s="550"/>
      <c r="AA48" s="1672"/>
      <c r="AB48" s="1672"/>
      <c r="AC48" s="1672"/>
      <c r="AD48" s="1672"/>
      <c r="AE48" s="1672"/>
    </row>
    <row s="333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868</v>
      </c>
      <c r="H49" s="563"/>
      <c r="I49" s="563"/>
      <c r="J49" s="277" t="str">
        <f>FHD_NOTE_P_13</f>
        <v/>
      </c>
      <c r="K49" s="1676" t="str">
        <f>IF((LEN(E49)-LEN(SUBSTITUTE(E49,".","")))/LEN(".")=1,"p","")</f>
        <v>p</v>
      </c>
      <c r="L49" s="736"/>
      <c r="M49" s="736"/>
      <c r="R49" s="736"/>
      <c r="U49" s="737"/>
      <c r="AA49" s="738"/>
      <c r="AB49" s="738"/>
      <c r="AC49" s="738"/>
      <c r="AD49" s="738"/>
      <c r="AE49" s="738"/>
    </row>
    <row s="333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868</v>
      </c>
      <c r="H50" s="563"/>
      <c r="I50" s="563"/>
      <c r="J50" s="277" t="str">
        <f>FHD_NOTE_P_14</f>
        <v/>
      </c>
      <c r="K50" s="1676" t="str">
        <f>IF((LEN(E50)-LEN(SUBSTITUTE(E50,".","")))/LEN(".")=1,"p","")</f>
        <v/>
      </c>
      <c r="L50" s="736"/>
      <c r="M50" s="736"/>
      <c r="R50" s="736"/>
      <c r="U50" s="737"/>
      <c r="AA50" s="738"/>
      <c r="AB50" s="738"/>
      <c r="AC50" s="738"/>
      <c r="AD50" s="738"/>
      <c r="AE50" s="738"/>
    </row>
    <row s="333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868</v>
      </c>
      <c r="H51" s="563"/>
      <c r="I51" s="563"/>
      <c r="J51" s="277" t="str">
        <f>FHD_NOTE_P_15</f>
        <v/>
      </c>
      <c r="K51" s="1676" t="str">
        <f>IF((LEN(E51)-LEN(SUBSTITUTE(E51,".","")))/LEN(".")=1,"p","")</f>
        <v/>
      </c>
      <c r="L51" s="736"/>
      <c r="M51" s="736"/>
      <c r="R51" s="736"/>
      <c r="U51" s="737"/>
      <c r="AA51" s="738"/>
      <c r="AB51" s="738"/>
      <c r="AC51" s="738"/>
      <c r="AD51" s="738"/>
      <c r="AE51" s="738"/>
    </row>
    <row s="268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868</v>
      </c>
      <c r="H52" s="563"/>
      <c r="I52" s="563"/>
      <c r="J52" s="277" t="str">
        <f>FHD_NOTE_P_16</f>
        <v/>
      </c>
      <c r="K52" s="1676" t="str">
        <f>IF((LEN(E52)-LEN(SUBSTITUTE(E52,".","")))/LEN(".")=1,"p","")</f>
        <v>p</v>
      </c>
      <c r="L52" s="1676"/>
      <c r="M52" s="1682"/>
      <c r="N52" s="543"/>
      <c r="O52" s="543"/>
      <c r="R52" s="1676"/>
      <c r="U52" s="550"/>
      <c r="AA52" s="1672"/>
      <c r="AB52" s="1672"/>
      <c r="AC52" s="1672"/>
      <c r="AD52" s="1672"/>
      <c r="AE52" s="1672"/>
    </row>
    <row s="268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868</v>
      </c>
      <c r="H53" s="563"/>
      <c r="I53" s="563"/>
      <c r="J53" s="277" t="str">
        <f>FHD_NOTE_P_17</f>
        <v/>
      </c>
      <c r="K53" s="1676" t="str">
        <f>IF((LEN(E53)-LEN(SUBSTITUTE(E53,".","")))/LEN(".")=1,"p","")</f>
        <v/>
      </c>
      <c r="L53" s="1676"/>
      <c r="M53" s="1682"/>
      <c r="N53" s="543"/>
      <c r="O53" s="543"/>
      <c r="R53" s="1676"/>
      <c r="U53" s="550"/>
      <c r="AA53" s="1672"/>
      <c r="AB53" s="1672"/>
      <c r="AC53" s="1672"/>
      <c r="AD53" s="1672"/>
      <c r="AE53" s="1672"/>
    </row>
    <row s="268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868</v>
      </c>
      <c r="H54" s="563"/>
      <c r="I54" s="563"/>
      <c r="J54" s="277" t="str">
        <f>FHD_NOTE_P_18</f>
        <v/>
      </c>
      <c r="K54" s="1676" t="str">
        <f>IF((LEN(E54)-LEN(SUBSTITUTE(E54,".","")))/LEN(".")=1,"p","")</f>
        <v/>
      </c>
      <c r="L54" s="1676"/>
      <c r="M54" s="1682"/>
      <c r="N54" s="543"/>
      <c r="O54" s="543"/>
      <c r="R54" s="1676"/>
      <c r="U54" s="550"/>
      <c r="AA54" s="1672"/>
      <c r="AB54" s="1672"/>
      <c r="AC54" s="1672"/>
      <c r="AD54" s="1672"/>
      <c r="AE54" s="1672"/>
    </row>
    <row s="268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868</v>
      </c>
      <c r="H55" s="563"/>
      <c r="I55" s="563"/>
      <c r="J55" s="277" t="str">
        <f>FHD_NOTE_P_19</f>
        <v/>
      </c>
      <c r="K55" s="1676" t="str">
        <f>IF((LEN(E55)-LEN(SUBSTITUTE(E55,".","")))/LEN(".")=1,"p","")</f>
        <v>p</v>
      </c>
      <c r="L55" s="1676"/>
      <c r="M55" s="1676"/>
      <c r="R55" s="1676"/>
      <c r="U55" s="550"/>
      <c r="AA55" s="1672"/>
      <c r="AB55" s="1672"/>
      <c r="AC55" s="1672"/>
      <c r="AD55" s="1672"/>
      <c r="AE55" s="1672"/>
    </row>
    <row s="2683" customFormat="1" customHeight="1" ht="11.25">
      <c r="A56" s="994"/>
      <c r="C56" s="1676"/>
      <c r="D56" s="581"/>
      <c r="E56" s="552" t="str">
        <f>FHD_NUM_P_20</f>
        <v>2.8.1</v>
      </c>
      <c r="F56" s="1690" t="str">
        <f>FHD_P_20</f>
        <v>Расходы на амортизацию основных средств</v>
      </c>
      <c r="G56" s="1921" t="s">
        <v>868</v>
      </c>
      <c r="H56" s="563"/>
      <c r="I56" s="563"/>
      <c r="J56" s="277" t="str">
        <f>FHD_NOTE_P_20</f>
        <v/>
      </c>
      <c r="K56" s="1676" t="str">
        <f>IF((LEN(E56)-LEN(SUBSTITUTE(E56,".","")))/LEN(".")=1,"p","")</f>
        <v/>
      </c>
      <c r="L56" s="1676"/>
      <c r="M56" s="1676"/>
      <c r="R56" s="1676"/>
      <c r="U56" s="550"/>
      <c r="AA56" s="1672"/>
      <c r="AB56" s="1672"/>
      <c r="AC56" s="1672"/>
      <c r="AD56" s="1672"/>
      <c r="AE56" s="1672"/>
    </row>
    <row s="2683" customFormat="1" customHeight="1" ht="11.25">
      <c r="A57" s="994"/>
      <c r="C57" s="1676"/>
      <c r="D57" s="581"/>
      <c r="E57" s="552" t="str">
        <f>FHD_NUM_P_21</f>
        <v>2.8.2</v>
      </c>
      <c r="F57" s="1690" t="str">
        <f>FHD_P_21</f>
        <v>Расходы на амортизацию нематериальных активов</v>
      </c>
      <c r="G57" s="1921" t="s">
        <v>868</v>
      </c>
      <c r="H57" s="563"/>
      <c r="I57" s="563"/>
      <c r="J57" s="277" t="str">
        <f>FHD_NOTE_P_21</f>
        <v/>
      </c>
      <c r="K57" s="1676" t="str">
        <f>IF((LEN(E57)-LEN(SUBSTITUTE(E57,".","")))/LEN(".")=1,"p","")</f>
        <v/>
      </c>
      <c r="L57" s="1676"/>
      <c r="M57" s="1676"/>
      <c r="R57" s="1676"/>
      <c r="U57" s="550"/>
      <c r="AA57" s="1672"/>
      <c r="AB57" s="1672"/>
      <c r="AC57" s="1672"/>
      <c r="AD57" s="1672"/>
      <c r="AE57" s="1672"/>
    </row>
    <row s="268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868</v>
      </c>
      <c r="H58" s="563"/>
      <c r="I58" s="563"/>
      <c r="J58" s="277" t="str">
        <f>FHD_NOTE_P_22</f>
        <v/>
      </c>
      <c r="K58" s="1676" t="str">
        <f>IF((LEN(E58)-LEN(SUBSTITUTE(E58,".","")))/LEN(".")=1,"p","")</f>
        <v>p</v>
      </c>
      <c r="L58" s="1676"/>
      <c r="M58" s="1676"/>
      <c r="R58" s="1676"/>
      <c r="U58" s="550"/>
      <c r="AA58" s="1672"/>
      <c r="AB58" s="1672"/>
      <c r="AC58" s="1672"/>
      <c r="AD58" s="1672"/>
      <c r="AE58" s="1672"/>
    </row>
    <row s="2683" customFormat="1" customHeight="1" ht="11.25">
      <c r="A59" s="994"/>
      <c r="C59" s="1676"/>
      <c r="D59" s="581"/>
      <c r="E59" s="552" t="str">
        <f>FHD_NUM_P_23</f>
        <v>2.10</v>
      </c>
      <c r="F59" s="1554" t="str">
        <f>FHD_P_23</f>
        <v>Общепроизводственные расходы, в том числе:</v>
      </c>
      <c r="G59" s="1921" t="s">
        <v>868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3" customFormat="1" customHeight="1" ht="11.25">
      <c r="A60" s="994"/>
      <c r="C60" s="1676"/>
      <c r="D60" s="581"/>
      <c r="E60" s="552" t="str">
        <f>FHD_NUM_P_24</f>
        <v>2.10.1</v>
      </c>
      <c r="F60" s="1690" t="str">
        <f>FHD_P_24</f>
        <v>Расходы на текущий ремонт</v>
      </c>
      <c r="G60" s="1921" t="s">
        <v>868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3" customFormat="1" customHeight="1" ht="11.25">
      <c r="A61" s="994"/>
      <c r="C61" s="1676"/>
      <c r="D61" s="581"/>
      <c r="E61" s="552" t="str">
        <f>FHD_NUM_P_25</f>
        <v>2.10.2</v>
      </c>
      <c r="F61" s="1690" t="str">
        <f>FHD_P_25</f>
        <v>Расходы на капитальный ремонт</v>
      </c>
      <c r="G61" s="1921" t="s">
        <v>868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3" customFormat="1" customHeight="1" ht="11.25">
      <c r="A62" s="994"/>
      <c r="C62" s="1676"/>
      <c r="D62" s="1678"/>
      <c r="E62" s="552" t="str">
        <f>FHD_NUM_P_26</f>
        <v>2.11</v>
      </c>
      <c r="F62" s="1554" t="str">
        <f>FHD_P_26</f>
        <v>Общехозяйственные расходы, в том числе:</v>
      </c>
      <c r="G62" s="1921" t="s">
        <v>868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3" customFormat="1" customHeight="1" ht="11.25">
      <c r="A63" s="994"/>
      <c r="C63" s="1676"/>
      <c r="D63" s="1678"/>
      <c r="E63" s="552" t="str">
        <f>FHD_NUM_P_27</f>
        <v>2.11.1</v>
      </c>
      <c r="F63" s="1690" t="str">
        <f>FHD_P_27</f>
        <v>Расходы на текущий ремонт</v>
      </c>
      <c r="G63" s="1921" t="s">
        <v>868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3" customFormat="1" customHeight="1" ht="11.25">
      <c r="A64" s="994"/>
      <c r="C64" s="1676"/>
      <c r="D64" s="1678"/>
      <c r="E64" s="552" t="str">
        <f>FHD_NUM_P_28</f>
        <v>2.11.2</v>
      </c>
      <c r="F64" s="1690" t="str">
        <f>FHD_P_28</f>
        <v>Расходы на капитальный ремонт</v>
      </c>
      <c r="G64" s="1921" t="s">
        <v>868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3" customFormat="1" customHeight="1" ht="11.25">
      <c r="A65" s="994"/>
      <c r="C65" s="1676"/>
      <c r="D65" s="1678"/>
      <c r="E65" s="552" t="str">
        <f>FHD_NUM_P_29</f>
        <v>2.12</v>
      </c>
      <c r="F65" s="1554" t="str">
        <f>FHD_P_29</f>
        <v>Расходы на капитальный и текущий ремонт основных средств</v>
      </c>
      <c r="G65" s="1921" t="s">
        <v>868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626</v>
      </c>
      <c r="H66" s="1689" t="s">
        <v>891</v>
      </c>
      <c r="I66" s="1689" t="s">
        <v>891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3" customFormat="1" customHeight="1" ht="22.5" hidden="1">
      <c r="A67" s="2210" t="s">
        <v>892</v>
      </c>
      <c r="C67" s="1676"/>
      <c r="D67" s="1678"/>
      <c r="E67" s="552" t="str">
        <f>FHD_NUM_P_31</f>
        <v/>
      </c>
      <c r="F67" s="1554" t="str">
        <f>FHD_P_31</f>
        <v/>
      </c>
      <c r="G67" s="1921" t="s">
        <v>868</v>
      </c>
      <c r="H67" s="563"/>
      <c r="I67" s="563"/>
      <c r="J67" s="277" t="str">
        <f>FHD_NOTE_P_31</f>
        <v/>
      </c>
      <c r="K67" s="1676" t="str">
        <f>IF((LEN(E67)-LEN(SUBSTITUTE(E67,".","")))/LEN(".")=1,"p","")</f>
        <v/>
      </c>
      <c r="L67" s="1676"/>
      <c r="M67" s="1676"/>
      <c r="R67" s="1676"/>
      <c r="U67" s="550"/>
      <c r="AA67" s="1672"/>
      <c r="AB67" s="1672"/>
      <c r="AC67" s="1672"/>
      <c r="AD67" s="1672"/>
      <c r="AE67" s="1672"/>
    </row>
    <row s="2683" customFormat="1" customHeight="1" ht="45" hidden="1">
      <c r="A68" s="2210"/>
      <c r="C68" s="1676"/>
      <c r="D68" s="1678"/>
      <c r="E68" s="552" t="str">
        <f>FHD_NUM_P_32</f>
        <v/>
      </c>
      <c r="F68" s="1690" t="str">
        <f>FHD_P_32</f>
        <v/>
      </c>
      <c r="G68" s="1921" t="s">
        <v>626</v>
      </c>
      <c r="H68" s="1689" t="s">
        <v>891</v>
      </c>
      <c r="I68" s="1689" t="s">
        <v>891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868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1" customFormat="1" customHeight="1" ht="0.75">
      <c r="A70" s="1175"/>
      <c r="D70" s="554"/>
      <c r="E70" s="1020" t="str">
        <f>E69&amp;".0"</f>
        <v>2.13.0</v>
      </c>
      <c r="F70" s="998"/>
      <c r="G70" s="1020"/>
      <c r="H70" s="999"/>
      <c r="I70" s="999"/>
      <c r="J70" s="1000"/>
      <c r="K70" s="1676" t="str">
        <f>IF((LEN(E70)-LEN(SUBSTITUTE(E70,".","")))/LEN(".")=1,"p","")</f>
        <v/>
      </c>
    </row>
    <row s="2683" customFormat="1" customHeight="1" ht="14.25">
      <c r="A71" s="994"/>
      <c r="C71" s="1676"/>
      <c r="D71" s="1673"/>
      <c r="E71" s="576"/>
      <c r="F71" s="577" t="s">
        <v>893</v>
      </c>
      <c r="G71" s="578"/>
      <c r="H71" s="579"/>
      <c r="I71" s="579"/>
      <c r="J71" s="289"/>
      <c r="K71" s="1676"/>
      <c r="L71" s="1676"/>
      <c r="M71" s="1676"/>
      <c r="R71" s="1676"/>
      <c r="U71" s="550"/>
      <c r="AA71" s="1672"/>
      <c r="AB71" s="1672"/>
      <c r="AC71" s="1672"/>
      <c r="AD71" s="1672"/>
      <c r="AE71" s="1672"/>
    </row>
    <row s="2683" customFormat="1" customHeight="1" ht="18.75">
      <c r="A72" s="996" t="s">
        <v>894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868</v>
      </c>
      <c r="H72" s="563"/>
      <c r="I72" s="563"/>
      <c r="J72" s="277" t="str">
        <f>FHD_NOTE_P_34</f>
        <v/>
      </c>
      <c r="K72" s="549"/>
      <c r="L72" s="1676"/>
      <c r="M72" s="1676"/>
      <c r="R72" s="1676"/>
      <c r="U72" s="550"/>
      <c r="AA72" s="1672"/>
      <c r="AB72" s="1672"/>
      <c r="AC72" s="1672"/>
      <c r="AD72" s="1672"/>
      <c r="AE72" s="1672"/>
    </row>
    <row s="268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868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868</v>
      </c>
      <c r="H74" s="563"/>
      <c r="I74" s="563"/>
      <c r="J74" s="277" t="str">
        <f>FHD_NOTE_P_36</f>
        <v/>
      </c>
      <c r="K74" s="549"/>
      <c r="L74" s="1676"/>
      <c r="M74" s="1676"/>
      <c r="R74" s="1676"/>
      <c r="U74" s="550"/>
      <c r="AA74" s="1672"/>
      <c r="AB74" s="1672"/>
      <c r="AC74" s="1672"/>
      <c r="AD74" s="1672"/>
      <c r="AE74" s="1672"/>
    </row>
    <row s="2683" customFormat="1" customHeight="1" ht="18.75">
      <c r="A75" s="994"/>
      <c r="C75" s="1676"/>
      <c r="D75" s="1678"/>
      <c r="E75" s="552" t="str">
        <f>FHD_NUM_P_37</f>
        <v>5</v>
      </c>
      <c r="F75" s="1923" t="str">
        <f>FHD_P_37</f>
        <v>Изменение стоимости основных фондов, в том числе:</v>
      </c>
      <c r="G75" s="1921" t="s">
        <v>868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3" customFormat="1" customHeight="1" ht="18.75">
      <c r="A76" s="994"/>
      <c r="C76" s="1676"/>
      <c r="D76" s="1678"/>
      <c r="E76" s="552" t="str">
        <f>FHD_NUM_P_38</f>
        <v>5.1</v>
      </c>
      <c r="F76" s="1554" t="str">
        <f>FHD_P_38</f>
        <v>Изменение стоимости основных фондов за счет:</v>
      </c>
      <c r="G76" s="1921" t="s">
        <v>868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868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868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3" customFormat="1" customHeight="1" ht="18.75">
      <c r="A79" s="994"/>
      <c r="C79" s="1676"/>
      <c r="D79" s="1678"/>
      <c r="E79" s="552" t="str">
        <f>FHD_NUM_P_41</f>
        <v>5.2</v>
      </c>
      <c r="F79" s="1554" t="str">
        <f>FHD_P_41</f>
        <v>Изменение стоимости основных фондов за счет их переоценки</v>
      </c>
      <c r="G79" s="1922" t="s">
        <v>868</v>
      </c>
      <c r="H79" s="563"/>
      <c r="I79" s="563"/>
      <c r="J79" s="277" t="str">
        <f>FHD_NOTE_P_41</f>
        <v/>
      </c>
      <c r="K79" s="549"/>
      <c r="L79" s="1676"/>
      <c r="M79" s="1676"/>
      <c r="R79" s="1676"/>
      <c r="U79" s="550"/>
      <c r="AA79" s="1672"/>
      <c r="AB79" s="1672"/>
      <c r="AC79" s="1672"/>
      <c r="AD79" s="1672"/>
      <c r="AE79" s="1672"/>
    </row>
    <row s="2683" customFormat="1" customHeight="1" ht="18.75" hidden="1">
      <c r="A80" s="996" t="s">
        <v>895</v>
      </c>
      <c r="C80" s="1676"/>
      <c r="D80" s="1678"/>
      <c r="E80" s="552" t="str">
        <f>FHD_NUM_P_42</f>
        <v/>
      </c>
      <c r="F80" s="1923" t="str">
        <f>FHD_P_42</f>
        <v/>
      </c>
      <c r="G80" s="1921" t="s">
        <v>868</v>
      </c>
      <c r="H80" s="983"/>
      <c r="I80" s="563"/>
      <c r="J80" s="277" t="str">
        <f>FHD_NOTE_P_42</f>
        <v/>
      </c>
      <c r="K80" s="549"/>
      <c r="L80" s="1676"/>
      <c r="M80" s="1676"/>
      <c r="R80" s="1676"/>
      <c r="U80" s="550"/>
      <c r="AA80" s="1672"/>
      <c r="AB80" s="1672"/>
      <c r="AC80" s="1672"/>
      <c r="AD80" s="1672"/>
      <c r="AE80" s="1672"/>
    </row>
    <row s="268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626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29653" customFormat="1" customHeight="1" ht="18.75" hidden="1">
      <c r="A82" s="2210" t="s">
        <v>896</v>
      </c>
      <c r="C82" s="741"/>
      <c r="D82" s="739"/>
      <c r="E82" s="552" t="str">
        <f>FHD_NUM_P_44</f>
        <v/>
      </c>
      <c r="F82" s="1923" t="str">
        <f>FHD_P_44</f>
        <v/>
      </c>
      <c r="G82" s="1924" t="s">
        <v>897</v>
      </c>
      <c r="H82" s="984"/>
      <c r="I82" s="583"/>
      <c r="J82" s="277" t="str">
        <f>FHD_NOTE_P_44</f>
        <v/>
      </c>
      <c r="K82" s="740"/>
      <c r="L82" s="741"/>
      <c r="M82" s="741"/>
      <c r="R82" s="741"/>
      <c r="U82" s="742"/>
      <c r="AA82" s="743"/>
      <c r="AB82" s="743"/>
      <c r="AC82" s="743"/>
      <c r="AD82" s="743"/>
      <c r="AE82" s="743"/>
    </row>
    <row s="29653" customFormat="1" customHeight="1" ht="18.75" hidden="1">
      <c r="A83" s="2210"/>
      <c r="C83" s="741"/>
      <c r="D83" s="739"/>
      <c r="E83" s="552" t="str">
        <f>FHD_NUM_P_45</f>
        <v/>
      </c>
      <c r="F83" s="1923" t="str">
        <f>FHD_P_45</f>
        <v/>
      </c>
      <c r="G83" s="1924" t="s">
        <v>897</v>
      </c>
      <c r="H83" s="984"/>
      <c r="I83" s="583"/>
      <c r="J83" s="277" t="str">
        <f>FHD_NOTE_P_45</f>
        <v/>
      </c>
      <c r="K83" s="740"/>
      <c r="L83" s="741"/>
      <c r="M83" s="741"/>
      <c r="R83" s="741"/>
      <c r="U83" s="742"/>
      <c r="AA83" s="743"/>
      <c r="AB83" s="743"/>
      <c r="AC83" s="743"/>
      <c r="AD83" s="743"/>
      <c r="AE83" s="743"/>
    </row>
    <row s="29653" customFormat="1" customHeight="1" ht="18.75" hidden="1">
      <c r="A84" s="2210"/>
      <c r="C84" s="741"/>
      <c r="D84" s="744"/>
      <c r="E84" s="552" t="str">
        <f>FHD_NUM_P_46</f>
        <v/>
      </c>
      <c r="F84" s="1923" t="str">
        <f>FHD_P_46</f>
        <v/>
      </c>
      <c r="G84" s="1924" t="s">
        <v>897</v>
      </c>
      <c r="H84" s="984"/>
      <c r="I84" s="583"/>
      <c r="J84" s="277" t="str">
        <f>FHD_NOTE_P_46</f>
        <v/>
      </c>
      <c r="K84" s="740"/>
      <c r="L84" s="741"/>
      <c r="M84" s="741"/>
      <c r="R84" s="741"/>
      <c r="U84" s="742"/>
      <c r="AA84" s="743"/>
      <c r="AB84" s="743"/>
      <c r="AC84" s="743"/>
      <c r="AD84" s="743"/>
      <c r="AE84" s="743"/>
    </row>
    <row s="29653" customFormat="1" customHeight="1" ht="18.75" hidden="1">
      <c r="A85" s="2210"/>
      <c r="C85" s="741"/>
      <c r="D85" s="739"/>
      <c r="E85" s="552" t="str">
        <f>FHD_NUM_P_47</f>
        <v/>
      </c>
      <c r="F85" s="1923" t="str">
        <f>FHD_P_47</f>
        <v/>
      </c>
      <c r="G85" s="1924" t="s">
        <v>897</v>
      </c>
      <c r="H85" s="984"/>
      <c r="I85" s="583"/>
      <c r="J85" s="277" t="str">
        <f>FHD_NOTE_P_47</f>
        <v/>
      </c>
      <c r="K85" s="740"/>
      <c r="L85" s="741"/>
      <c r="M85" s="741"/>
      <c r="R85" s="741"/>
      <c r="U85" s="742"/>
      <c r="AA85" s="743"/>
      <c r="AB85" s="743"/>
      <c r="AC85" s="743"/>
      <c r="AD85" s="743"/>
      <c r="AE85" s="743"/>
    </row>
    <row s="29662" customFormat="1" customHeight="1" ht="18.75" hidden="1">
      <c r="A86" s="2210"/>
      <c r="B86" s="916"/>
      <c r="C86" s="741"/>
      <c r="D86" s="739"/>
      <c r="E86" s="552" t="str">
        <f>FHD_NUM_P_48</f>
        <v/>
      </c>
      <c r="F86" s="1923" t="str">
        <f>FHD_P_48</f>
        <v/>
      </c>
      <c r="G86" s="1924" t="s">
        <v>897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29662" customFormat="1" customHeight="1" ht="18.75" hidden="1">
      <c r="A87" s="2210"/>
      <c r="B87" s="916"/>
      <c r="C87" s="741"/>
      <c r="D87" s="739"/>
      <c r="E87" s="552" t="str">
        <f>FHD_NUM_P_49</f>
        <v/>
      </c>
      <c r="F87" s="1923" t="str">
        <f>FHD_P_49</f>
        <v/>
      </c>
      <c r="G87" s="1924" t="s">
        <v>897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29662" customFormat="1" customHeight="1" ht="18.75" hidden="1">
      <c r="A88" s="2210"/>
      <c r="B88" s="916"/>
      <c r="C88" s="741"/>
      <c r="D88" s="739"/>
      <c r="E88" s="552" t="str">
        <f>FHD_NUM_P_50</f>
        <v/>
      </c>
      <c r="F88" s="1923" t="str">
        <f>FHD_P_50</f>
        <v/>
      </c>
      <c r="G88" s="1924" t="s">
        <v>897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29662" customFormat="1" customHeight="1" ht="18.75" hidden="1">
      <c r="A89" s="2210"/>
      <c r="B89" s="916"/>
      <c r="C89" s="741"/>
      <c r="D89" s="739"/>
      <c r="E89" s="552" t="str">
        <f>FHD_NUM_P_51</f>
        <v/>
      </c>
      <c r="F89" s="1923" t="str">
        <f>FHD_P_51</f>
        <v/>
      </c>
      <c r="G89" s="1924" t="s">
        <v>897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29662" customFormat="1" customHeight="1" ht="18.75" hidden="1">
      <c r="A90" s="2210"/>
      <c r="B90" s="916"/>
      <c r="C90" s="741"/>
      <c r="D90" s="739"/>
      <c r="E90" s="552" t="str">
        <f>FHD_NUM_P_52</f>
        <v/>
      </c>
      <c r="F90" s="1923" t="str">
        <f>FHD_P_52</f>
        <v/>
      </c>
      <c r="G90" s="1924" t="s">
        <v>874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29653" customFormat="1" customHeight="1" ht="18.75" hidden="1">
      <c r="A91" s="2212" t="s">
        <v>898</v>
      </c>
      <c r="C91" s="741"/>
      <c r="D91" s="739"/>
      <c r="E91" s="552" t="str">
        <f>FHD_NUM_P_53</f>
        <v/>
      </c>
      <c r="F91" s="1923" t="str">
        <f>FHD_P_53</f>
        <v/>
      </c>
      <c r="G91" s="1924" t="s">
        <v>897</v>
      </c>
      <c r="H91" s="984"/>
      <c r="I91" s="583"/>
      <c r="J91" s="277" t="str">
        <f>FHD_NOTE_P_53</f>
        <v/>
      </c>
      <c r="K91" s="740"/>
      <c r="L91" s="741"/>
      <c r="M91" s="741"/>
      <c r="R91" s="741"/>
      <c r="U91" s="742"/>
      <c r="AA91" s="743"/>
      <c r="AB91" s="743"/>
      <c r="AC91" s="743"/>
      <c r="AD91" s="743"/>
      <c r="AE91" s="743"/>
    </row>
    <row s="29653" customFormat="1" customHeight="1" ht="18.75" hidden="1">
      <c r="A92" s="2212"/>
      <c r="C92" s="741"/>
      <c r="D92" s="739"/>
      <c r="E92" s="552" t="str">
        <f>FHD_NUM_P_54</f>
        <v/>
      </c>
      <c r="F92" s="1923" t="str">
        <f>FHD_P_54</f>
        <v/>
      </c>
      <c r="G92" s="1924" t="s">
        <v>897</v>
      </c>
      <c r="H92" s="984"/>
      <c r="I92" s="583"/>
      <c r="J92" s="277" t="str">
        <f>FHD_NOTE_P_54</f>
        <v/>
      </c>
      <c r="K92" s="740"/>
      <c r="L92" s="741"/>
      <c r="M92" s="741"/>
      <c r="R92" s="741"/>
      <c r="U92" s="742"/>
      <c r="AA92" s="743"/>
      <c r="AB92" s="743"/>
      <c r="AC92" s="743"/>
      <c r="AD92" s="743"/>
      <c r="AE92" s="743"/>
    </row>
    <row s="2965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29653" customFormat="1" customHeight="1" ht="18.75" hidden="1">
      <c r="A94" s="2212"/>
      <c r="C94" s="741"/>
      <c r="D94" s="739"/>
      <c r="E94" s="552" t="str">
        <f>FHD_NUM_P_56</f>
        <v/>
      </c>
      <c r="F94" s="1923" t="str">
        <f>FHD_P_56</f>
        <v/>
      </c>
      <c r="G94" s="1924" t="s">
        <v>899</v>
      </c>
      <c r="H94" s="984"/>
      <c r="I94" s="583"/>
      <c r="J94" s="277" t="str">
        <f>FHD_NOTE_P_56</f>
        <v/>
      </c>
      <c r="K94" s="740"/>
      <c r="L94" s="741"/>
      <c r="M94" s="741"/>
      <c r="R94" s="741"/>
      <c r="U94" s="742"/>
      <c r="AA94" s="743"/>
      <c r="AB94" s="743"/>
      <c r="AC94" s="743"/>
      <c r="AD94" s="743"/>
      <c r="AE94" s="743"/>
    </row>
    <row s="29662" customFormat="1" customHeight="1" ht="18.75" hidden="1">
      <c r="A95" s="2212"/>
      <c r="B95" s="916"/>
      <c r="C95" s="741"/>
      <c r="D95" s="739"/>
      <c r="E95" s="552" t="str">
        <f>FHD_NUM_P_57</f>
        <v/>
      </c>
      <c r="F95" s="1923" t="str">
        <f>FHD_P_57</f>
        <v/>
      </c>
      <c r="G95" s="1924" t="s">
        <v>874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900</v>
      </c>
      <c r="D96" s="1678"/>
      <c r="E96" s="552" t="str">
        <f>FHD_NUM_P_58</f>
        <v/>
      </c>
      <c r="F96" s="1923" t="str">
        <f>FHD_P_58</f>
        <v/>
      </c>
      <c r="G96" s="1924" t="s">
        <v>897</v>
      </c>
      <c r="H96" s="984"/>
      <c r="I96" s="583"/>
      <c r="J96" s="277" t="str">
        <f>FHD_NOTE_P_58</f>
        <v/>
      </c>
      <c r="K96" s="549"/>
    </row>
    <row customHeight="1" ht="18.75" hidden="1">
      <c r="A97" s="2210"/>
      <c r="D97" s="1678"/>
      <c r="E97" s="552" t="str">
        <f>FHD_NUM_P_59</f>
        <v/>
      </c>
      <c r="F97" s="1923" t="str">
        <f>FHD_P_59</f>
        <v/>
      </c>
      <c r="G97" s="1924" t="s">
        <v>897</v>
      </c>
      <c r="H97" s="984"/>
      <c r="I97" s="583"/>
      <c r="J97" s="277" t="str">
        <f>FHD_NOTE_P_59</f>
        <v/>
      </c>
      <c r="K97" s="549"/>
    </row>
    <row customHeight="1" ht="18.75" hidden="1">
      <c r="A98" s="2210"/>
      <c r="D98" s="1678"/>
      <c r="E98" s="552" t="str">
        <f>FHD_NUM_P_60</f>
        <v/>
      </c>
      <c r="F98" s="1923" t="str">
        <f>FHD_P_60</f>
        <v/>
      </c>
      <c r="G98" s="1924" t="s">
        <v>897</v>
      </c>
      <c r="H98" s="984"/>
      <c r="I98" s="583"/>
      <c r="J98" s="277" t="str">
        <f>FHD_NOTE_P_60</f>
        <v/>
      </c>
      <c r="K98" s="549"/>
    </row>
    <row s="2683" customFormat="1" customHeight="1" ht="18.75">
      <c r="A99" s="2210" t="s">
        <v>901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872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1" customFormat="1" customHeight="1" ht="0.75">
      <c r="A100" s="2210"/>
      <c r="D100" s="554"/>
      <c r="E100" s="1020" t="str">
        <f>E99&amp;".0"</f>
        <v>7.0</v>
      </c>
      <c r="F100" s="1001"/>
      <c r="G100" s="1002"/>
      <c r="H100" s="999"/>
      <c r="I100" s="999"/>
      <c r="J100" s="1003"/>
    </row>
    <row customHeight="1" ht="15">
      <c r="A101" s="2210"/>
      <c r="D101" s="1673"/>
      <c r="E101" s="978"/>
      <c r="F101" s="979" t="s">
        <v>902</v>
      </c>
      <c r="G101" s="578"/>
      <c r="H101" s="579"/>
      <c r="I101" s="579"/>
      <c r="J101" s="1011" t="s">
        <v>903</v>
      </c>
      <c r="K101" s="549"/>
    </row>
    <row s="268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872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899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3" customFormat="1" customHeight="1" ht="18.75">
      <c r="A104" s="2210"/>
      <c r="C104" s="1676" t="s">
        <v>904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899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899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3" customFormat="1" customHeight="1" ht="18.75">
      <c r="A106" s="2210"/>
      <c r="C106" s="1676"/>
      <c r="D106" s="1678"/>
      <c r="E106" s="552" t="str">
        <f>FHD_NUM_P_66</f>
        <v>10.1</v>
      </c>
      <c r="F106" s="1554" t="str">
        <f>FHD_P_66</f>
        <v>По приборам учёта </v>
      </c>
      <c r="G106" s="1920" t="s">
        <v>899</v>
      </c>
      <c r="H106" s="583"/>
      <c r="I106" s="583"/>
      <c r="J106" s="277" t="str">
        <f>FHD_NOTE_P_66</f>
        <v/>
      </c>
      <c r="K106" s="549"/>
      <c r="L106" s="1676"/>
      <c r="M106" s="1676"/>
      <c r="R106" s="1676"/>
      <c r="U106" s="550"/>
      <c r="AA106" s="1672"/>
      <c r="AB106" s="1672"/>
      <c r="AC106" s="1672"/>
      <c r="AD106" s="1672"/>
      <c r="AE106" s="1672"/>
    </row>
    <row s="268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899</v>
      </c>
      <c r="H107" s="583"/>
      <c r="I107" s="583"/>
      <c r="J107" s="277" t="str">
        <f>FHD_NOTE_P_67</f>
        <v/>
      </c>
      <c r="K107" s="549"/>
      <c r="L107" s="1676"/>
      <c r="M107" s="1676"/>
      <c r="R107" s="1676"/>
      <c r="U107" s="550"/>
      <c r="AA107" s="1672"/>
      <c r="AB107" s="1672"/>
      <c r="AC107" s="1672"/>
      <c r="AD107" s="1672"/>
      <c r="AE107" s="1672"/>
    </row>
    <row s="2683" customFormat="1" customHeight="1" ht="18.75">
      <c r="A108" s="2210"/>
      <c r="C108" s="1676"/>
      <c r="D108" s="1678"/>
      <c r="E108" s="552" t="str">
        <f>FHD_NUM_P_68</f>
        <v>10.2</v>
      </c>
      <c r="F108" s="1554" t="str">
        <f>FHD_P_68</f>
        <v>Расчётным путём</v>
      </c>
      <c r="G108" s="1920" t="s">
        <v>899</v>
      </c>
      <c r="H108" s="583"/>
      <c r="I108" s="583"/>
      <c r="J108" s="277" t="str">
        <f>FHD_NOTE_P_68</f>
        <v/>
      </c>
      <c r="K108" s="549"/>
      <c r="L108" s="1676"/>
      <c r="M108" s="1676"/>
      <c r="R108" s="1676"/>
      <c r="U108" s="550"/>
      <c r="AA108" s="1672"/>
      <c r="AB108" s="1672"/>
      <c r="AC108" s="1672"/>
      <c r="AD108" s="1672"/>
      <c r="AE108" s="1672"/>
    </row>
    <row s="268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899</v>
      </c>
      <c r="H109" s="583"/>
      <c r="I109" s="583"/>
      <c r="J109" s="277" t="str">
        <f>FHD_NOTE_P_69</f>
        <v/>
      </c>
      <c r="K109" s="549"/>
      <c r="L109" s="1676"/>
      <c r="M109" s="1676"/>
      <c r="R109" s="1676"/>
      <c r="U109" s="550"/>
      <c r="AA109" s="1672"/>
      <c r="AB109" s="1672"/>
      <c r="AC109" s="1672"/>
      <c r="AD109" s="1672"/>
      <c r="AE109" s="1672"/>
    </row>
    <row s="268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905</v>
      </c>
      <c r="H110" s="563"/>
      <c r="I110" s="563"/>
      <c r="J110" s="277" t="str">
        <f>FHD_NOTE_P_70</f>
        <v/>
      </c>
      <c r="K110" s="549"/>
      <c r="L110" s="1676"/>
      <c r="M110" s="1676"/>
      <c r="R110" s="1676"/>
      <c r="U110" s="550"/>
      <c r="AA110" s="1672"/>
      <c r="AB110" s="1672"/>
      <c r="AC110" s="1672"/>
      <c r="AD110" s="1672"/>
      <c r="AE110" s="1672"/>
    </row>
    <row s="2683" customFormat="1" customHeight="1" ht="22.5">
      <c r="A111" s="2210"/>
      <c r="C111" s="1676"/>
      <c r="D111" s="1678"/>
      <c r="E111" s="552" t="str">
        <f>FHD_NUM_P_71</f>
        <v>12</v>
      </c>
      <c r="F111" s="1923" t="str">
        <f>FHD_P_71</f>
        <v>Фактический объем потерь при передаче тепловой энергии</v>
      </c>
      <c r="G111" s="1920" t="s">
        <v>905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906</v>
      </c>
      <c r="H112" s="583"/>
      <c r="I112" s="583"/>
      <c r="J112" s="277" t="str">
        <f>FHD_NOTE_P_72</f>
        <v/>
      </c>
      <c r="K112" s="549"/>
    </row>
    <row customHeight="1" ht="18.75">
      <c r="A113" s="996" t="s">
        <v>907</v>
      </c>
      <c r="D113" s="1678"/>
      <c r="E113" s="552" t="str">
        <f>FHD_NUM_P_73</f>
        <v>14</v>
      </c>
      <c r="F113" s="1923" t="str">
        <f>FHD_P_73</f>
        <v>Среднесписочная численность административно-управленческого персонала</v>
      </c>
      <c r="G113" s="977" t="s">
        <v>906</v>
      </c>
      <c r="H113" s="975"/>
      <c r="I113" s="975"/>
      <c r="J113" s="277" t="str">
        <f>FHD_NOTE_P_73</f>
        <v/>
      </c>
      <c r="K113" s="549"/>
    </row>
    <row customHeight="1" ht="33.75" hidden="1">
      <c r="A114" s="996" t="s">
        <v>908</v>
      </c>
      <c r="D114" s="1678"/>
      <c r="E114" s="552" t="str">
        <f>FHD_NUM_P_74</f>
        <v/>
      </c>
      <c r="F114" s="1923" t="str">
        <f>FHD_P_74</f>
        <v/>
      </c>
      <c r="G114" s="1919" t="s">
        <v>909</v>
      </c>
      <c r="H114" s="583"/>
      <c r="I114" s="583"/>
      <c r="J114" s="277" t="str">
        <f>FHD_NOTE_P_74</f>
        <v/>
      </c>
      <c r="K114" s="549"/>
    </row>
    <row s="29662" customFormat="1" customHeight="1" ht="18.75" hidden="1">
      <c r="A115" s="2212" t="s">
        <v>910</v>
      </c>
      <c r="B115" s="916"/>
      <c r="C115" s="741"/>
      <c r="D115" s="739"/>
      <c r="E115" s="552" t="str">
        <f>FHD_NUM_P_75</f>
        <v/>
      </c>
      <c r="F115" s="1923" t="str">
        <f>FHD_P_75</f>
        <v/>
      </c>
      <c r="G115" s="1919" t="s">
        <v>874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29662" customFormat="1" customHeight="1" ht="18.75" hidden="1">
      <c r="A116" s="2212"/>
      <c r="B116" s="916"/>
      <c r="C116" s="741"/>
      <c r="D116" s="739"/>
      <c r="E116" s="552" t="str">
        <f>FHD_NUM_P_76</f>
        <v/>
      </c>
      <c r="F116" s="1923" t="str">
        <f>FHD_P_76</f>
        <v/>
      </c>
      <c r="G116" s="1919" t="s">
        <v>874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29662" customFormat="1" customHeight="1" ht="18.75" hidden="1">
      <c r="A117" s="2212"/>
      <c r="B117" s="916"/>
      <c r="C117" s="741"/>
      <c r="D117" s="739"/>
      <c r="E117" s="552" t="str">
        <f>FHD_NUM_P_77</f>
        <v/>
      </c>
      <c r="F117" s="1923" t="str">
        <f>FHD_P_77</f>
        <v/>
      </c>
      <c r="G117" s="1919" t="s">
        <v>874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1" customFormat="1" customHeight="1" ht="0.75" hidden="1">
      <c r="A118" s="2212"/>
      <c r="D118" s="554"/>
      <c r="E118" s="1020" t="str">
        <f>E117&amp;".0"</f>
        <v>.0</v>
      </c>
      <c r="F118" s="1004"/>
      <c r="G118" s="1691"/>
      <c r="H118" s="999"/>
      <c r="I118" s="999"/>
      <c r="J118" s="1003"/>
    </row>
    <row s="29662" customFormat="1" customHeight="1" ht="15" hidden="1">
      <c r="A119" s="2212"/>
      <c r="B119" s="916"/>
      <c r="C119" s="741"/>
      <c r="D119" s="752"/>
      <c r="E119" s="980"/>
      <c r="F119" s="981" t="s">
        <v>911</v>
      </c>
      <c r="G119" s="753"/>
      <c r="H119" s="754"/>
      <c r="I119" s="754"/>
      <c r="J119" s="1010" t="s">
        <v>912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913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876</v>
      </c>
      <c r="H120" s="583"/>
      <c r="I120" s="583"/>
      <c r="J120" s="277" t="str">
        <f>FHD_NOTE_P_78</f>
        <v/>
      </c>
      <c r="K120" s="549"/>
    </row>
    <row s="2691" customFormat="1" customHeight="1" ht="0.75">
      <c r="A121" s="2210"/>
      <c r="D121" s="554"/>
      <c r="E121" s="1020" t="str">
        <f>E120&amp;".0"</f>
        <v>15.0</v>
      </c>
      <c r="F121" s="1004"/>
      <c r="G121" s="1691"/>
      <c r="H121" s="999"/>
      <c r="I121" s="999"/>
      <c r="J121" s="1003"/>
    </row>
    <row customHeight="1" ht="15">
      <c r="A122" s="2210"/>
      <c r="D122" s="1673"/>
      <c r="E122" s="576"/>
      <c r="F122" s="1176" t="s">
        <v>902</v>
      </c>
      <c r="G122" s="578"/>
      <c r="H122" s="579"/>
      <c r="I122" s="579"/>
      <c r="J122" s="1011" t="s">
        <v>914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878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1" customFormat="1" customHeight="1" ht="0.75">
      <c r="A124" s="2210"/>
      <c r="D124" s="554"/>
      <c r="E124" s="1020" t="str">
        <f>E123&amp;".0"</f>
        <v>16.0</v>
      </c>
      <c r="F124" s="1005"/>
      <c r="G124" s="1691"/>
      <c r="H124" s="999"/>
      <c r="I124" s="999"/>
      <c r="J124" s="1003"/>
    </row>
    <row customHeight="1" ht="15">
      <c r="A125" s="2210"/>
      <c r="D125" s="1673"/>
      <c r="E125" s="576"/>
      <c r="F125" s="1176" t="s">
        <v>902</v>
      </c>
      <c r="G125" s="578"/>
      <c r="H125" s="579"/>
      <c r="I125" s="579"/>
      <c r="J125" s="1011" t="s">
        <v>915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916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917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904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626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904</v>
      </c>
      <c r="D129" s="1678"/>
      <c r="E129" s="552" t="str">
        <f>FHD_NUM_P_83</f>
        <v>19.1</v>
      </c>
      <c r="F129" s="1554" t="str">
        <f>FHD_P_83</f>
        <v>Информация о показателях физического износа объектов теплоснабжения</v>
      </c>
      <c r="G129" s="1921" t="s">
        <v>626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904</v>
      </c>
      <c r="D130" s="1678"/>
      <c r="E130" s="552" t="str">
        <f>FHD_NUM_P_84</f>
        <v>19.2</v>
      </c>
      <c r="F130" s="1554" t="str">
        <f>FHD_P_84</f>
        <v>Информация о показателях энергетической эффективности объектов теплоснабжения</v>
      </c>
      <c r="G130" s="1921" t="s">
        <v>626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2961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2961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2961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2961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2961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2961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2961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2961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2961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2961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2961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2961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2961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2961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2961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2961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2961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2961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2961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2961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2961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2961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2961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2961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2961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2961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2961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2961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2961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2961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2961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2961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2961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2961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2961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2961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2961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2961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2961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2961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2961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2961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2961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2961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2961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2961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2961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2961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2961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2961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2961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2961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2961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2961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2961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2961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2961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2961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2961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2961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2961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2961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2961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2961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2961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2961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2961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2961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2961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2961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2961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2961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2961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2961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2961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2961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2961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2961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2961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2961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2961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2961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2961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2961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2961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2961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2961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2961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2961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2961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2961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2961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2961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2961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2961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2961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2961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2961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2961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2961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2961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2961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2961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2961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2961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2961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2961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2961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2961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2961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2961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2961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2961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2961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2961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2961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2961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2961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2961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2961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2961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2961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2961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2961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2961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2961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2961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2961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2961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2961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2961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2961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2961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2961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2961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2961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2961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2961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2961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2961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2961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2961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2961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2961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2961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2961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2961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2961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2961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2961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2961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2961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2961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2961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2961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2961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850ED-223D-2293-626E-2A043083846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29697" width="14.7109375" hidden="1" customWidth="1"/>
    <col min="2" max="2" style="3192" width="17.00390625" hidden="1" customWidth="1"/>
    <col min="3" max="3" style="3194" width="3.7109375" customWidth="1"/>
    <col min="4" max="4" style="3194" width="1.8515625" hidden="1" customWidth="1"/>
    <col min="5" max="6" style="3194" width="7.7109375" customWidth="1"/>
    <col min="7" max="7" style="3194" width="29.7109375" customWidth="1"/>
    <col min="8" max="8" style="3194" width="3.7109375" customWidth="1"/>
    <col min="9" max="9" style="3194" width="5.421875" customWidth="1"/>
    <col min="10" max="10" style="3194" width="24.57421875" customWidth="1"/>
    <col min="11" max="11" style="3194" width="24.421875" customWidth="1"/>
    <col min="12" max="12" style="3194" width="3.7109375" customWidth="1"/>
    <col min="13" max="13" style="3194" width="6.28125" customWidth="1"/>
    <col min="14" max="14" style="3194" width="25.8515625" customWidth="1"/>
    <col min="15" max="18" style="3194" width="18.7109375" customWidth="1"/>
    <col min="19" max="19" style="3194" width="93.421875" customWidth="1"/>
    <col min="20" max="20" style="3194" width="10.57421875" customWidth="1"/>
    <col min="21" max="21" style="29699" width="10.57421875" customWidth="1"/>
    <col min="22" max="22" style="29699" width="11.7109375" customWidth="1"/>
    <col min="23" max="23" style="29700" width="10.57421875" customWidth="1"/>
    <col min="24" max="27" style="3192" width="10.57421875" customWidth="1"/>
    <col min="28" max="83" style="319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620</v>
      </c>
      <c r="F9" s="1956"/>
      <c r="G9" s="1956"/>
      <c r="H9" s="1956"/>
      <c r="I9" s="1956"/>
      <c r="J9" s="1956"/>
      <c r="K9" s="1956"/>
      <c r="L9" s="1956"/>
      <c r="M9" s="1956"/>
      <c r="N9" s="1956"/>
      <c r="O9" s="1956"/>
      <c r="P9" s="1956"/>
      <c r="Q9" s="1956"/>
      <c r="R9" s="1957"/>
      <c r="S9" s="1971" t="s">
        <v>621</v>
      </c>
      <c r="T9" s="330"/>
    </row>
    <row customHeight="1" ht="33.75">
      <c r="D10" s="557" t="s">
        <v>87</v>
      </c>
      <c r="E10" s="1971" t="s">
        <v>87</v>
      </c>
      <c r="F10" s="1971"/>
      <c r="G10" s="527" t="s">
        <v>622</v>
      </c>
      <c r="H10" s="1971" t="s">
        <v>87</v>
      </c>
      <c r="I10" s="1971"/>
      <c r="J10" s="527" t="s">
        <v>918</v>
      </c>
      <c r="K10" s="527" t="s">
        <v>919</v>
      </c>
      <c r="L10" s="1971" t="s">
        <v>87</v>
      </c>
      <c r="M10" s="1971"/>
      <c r="N10" s="527" t="s">
        <v>920</v>
      </c>
      <c r="O10" s="527" t="s">
        <v>921</v>
      </c>
      <c r="P10" s="527" t="s">
        <v>922</v>
      </c>
      <c r="Q10" s="527" t="s">
        <v>923</v>
      </c>
      <c r="R10" s="527" t="s">
        <v>924</v>
      </c>
      <c r="S10" s="1971"/>
      <c r="T10" s="330"/>
    </row>
    <row s="2612" customFormat="1" customHeight="1" ht="15" hidden="1">
      <c r="A11" s="1059"/>
      <c r="D11" s="1032" t="s">
        <v>196</v>
      </c>
      <c r="E11" s="1032"/>
      <c r="F11" s="1032" t="s">
        <v>102</v>
      </c>
      <c r="G11" s="1032" t="s">
        <v>89</v>
      </c>
      <c r="H11" s="1032"/>
      <c r="I11" s="1032" t="s">
        <v>90</v>
      </c>
      <c r="J11" s="1032" t="s">
        <v>117</v>
      </c>
      <c r="K11" s="1032" t="s">
        <v>91</v>
      </c>
      <c r="L11" s="1032"/>
      <c r="M11" s="1032" t="s">
        <v>92</v>
      </c>
      <c r="N11" s="1032" t="s">
        <v>130</v>
      </c>
      <c r="O11" s="1032" t="s">
        <v>135</v>
      </c>
      <c r="P11" s="1032" t="s">
        <v>140</v>
      </c>
      <c r="Q11" s="1032" t="s">
        <v>146</v>
      </c>
      <c r="R11" s="1032" t="s">
        <v>151</v>
      </c>
      <c r="S11" s="1032" t="s">
        <v>155</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698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7" customFormat="1" customHeight="1" ht="15" hidden="1">
      <c r="A14" s="629" t="s">
        <v>201</v>
      </c>
      <c r="B14" s="630"/>
      <c r="C14" s="630"/>
      <c r="D14" s="2217" t="s">
        <v>196</v>
      </c>
      <c r="E14" s="2225" t="s">
        <v>192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925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7" customFormat="1" customHeight="1" ht="15" hidden="1">
      <c r="A15" s="629"/>
      <c r="B15" s="630"/>
      <c r="C15" s="630"/>
      <c r="D15" s="2218"/>
      <c r="E15" s="2225" t="s">
        <v>880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7" customFormat="1" customHeight="1" ht="15" hidden="1">
      <c r="A16" s="629"/>
      <c r="B16" s="630"/>
      <c r="C16" s="630"/>
      <c r="D16" s="2218"/>
      <c r="E16" s="2225" t="s">
        <v>881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7" customFormat="1" customHeight="1" ht="22.5" hidden="1">
      <c r="A17" s="639"/>
      <c r="B17" s="423"/>
      <c r="C17" s="418"/>
      <c r="D17" s="2218"/>
      <c r="E17" s="2222" t="s">
        <v>926</v>
      </c>
      <c r="F17" s="2222"/>
      <c r="G17" s="2222"/>
      <c r="H17" s="2222"/>
      <c r="I17" s="2222"/>
      <c r="J17" s="2222"/>
      <c r="K17" s="2222"/>
      <c r="L17" s="2222"/>
      <c r="M17" s="2222"/>
      <c r="N17" s="2222"/>
      <c r="O17" s="2222"/>
      <c r="P17" s="2222"/>
      <c r="Q17" s="564">
        <f>SUMIF(T18:T19,"i",Q18:Q19)</f>
        <v>0</v>
      </c>
      <c r="R17" s="1024"/>
      <c r="S17" s="903" t="s">
        <v>927</v>
      </c>
      <c r="T17" s="723" t="s">
        <v>928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7" customFormat="1" customHeight="1" ht="22.5" hidden="1">
      <c r="A20" s="639"/>
      <c r="B20" s="423"/>
      <c r="C20" s="418"/>
      <c r="D20" s="2218"/>
      <c r="E20" s="2222" t="s">
        <v>929</v>
      </c>
      <c r="F20" s="2222"/>
      <c r="G20" s="2222"/>
      <c r="H20" s="2222"/>
      <c r="I20" s="2222"/>
      <c r="J20" s="2222"/>
      <c r="K20" s="2222"/>
      <c r="L20" s="2222"/>
      <c r="M20" s="2222"/>
      <c r="N20" s="2222"/>
      <c r="O20" s="2222"/>
      <c r="P20" s="2222"/>
      <c r="Q20" s="564">
        <f>SUMIF(T21:T22,"i",Q21:Q22)</f>
        <v>0</v>
      </c>
      <c r="R20" s="1024"/>
      <c r="S20" s="715" t="s">
        <v>930</v>
      </c>
      <c r="T20" s="723" t="s">
        <v>928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178AE-F15A-0F68-490F-841D99CC8EF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29591" width="10.7109375" hidden="1" customWidth="1"/>
    <col min="2" max="2" style="2683" width="16.8515625" hidden="1" customWidth="1"/>
    <col min="3" max="3" style="2691" width="5.57421875" hidden="1" customWidth="1"/>
    <col min="4" max="4" style="29694" width="3.7109375" customWidth="1"/>
    <col min="5" max="5" style="2993" width="7.7109375" customWidth="1"/>
    <col min="6" max="6" style="2993" width="56.140625" customWidth="1"/>
    <col min="7" max="7" style="2993" width="10.421875" customWidth="1"/>
    <col min="8" max="8" style="2993" width="40.7109375" hidden="1" customWidth="1"/>
    <col min="9" max="9" style="2993" width="40.7109375" customWidth="1"/>
    <col min="10" max="10" style="2993"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29595" width="9.140625"/>
    <col min="22" max="26" style="2683" width="9.140625"/>
    <col min="27" max="31" style="2992"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77"/>
      <c r="F2" s="546"/>
      <c r="G2" s="1679" t="s">
        <v>868</v>
      </c>
      <c r="H2" s="547"/>
      <c r="I2" s="547"/>
      <c r="J2" s="548" t="s">
        <v>931</v>
      </c>
      <c r="K2" s="549"/>
      <c r="L2" s="1676"/>
      <c r="M2" s="1676"/>
      <c r="R2" s="1676"/>
      <c r="U2" s="550"/>
      <c r="AA2" s="1672"/>
      <c r="AB2" s="1672"/>
      <c r="AC2" s="1672"/>
      <c r="AD2" s="1672"/>
      <c r="AE2" s="1672"/>
    </row>
    <row customHeight="1" ht="11.25" hidden="1"/>
    <row s="2992"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932</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1" customFormat="1" customHeight="1" ht="0.75">
      <c r="A9" s="1175"/>
      <c r="D9" s="1682"/>
      <c r="H9" s="895"/>
      <c r="I9" s="895" t="s">
        <v>201</v>
      </c>
    </row>
    <row customHeight="1" ht="11.25">
      <c r="E10" s="717"/>
      <c r="F10" s="2213" t="s">
        <v>192</v>
      </c>
      <c r="G10" s="2214"/>
      <c r="H10" s="1592" t="str">
        <f>IF(H9="","",INDEX(DIFFERENTIATION_UNMERGE_VD,MATCH(H9,DIFFERENTIATION_ID_DIFF,0)))</f>
        <v/>
      </c>
      <c r="I10" s="1592">
        <f>IF(I9="","",INDEX(DIFFERENTIATION_UNMERGE_VD,MATCH(I9,DIFFERENTIATION_ID_DIFF,0)))</f>
        <v>0</v>
      </c>
      <c r="J10" s="1971"/>
    </row>
    <row customHeight="1" ht="11.25">
      <c r="E11" s="717"/>
      <c r="F11" s="2213" t="s">
        <v>880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881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620</v>
      </c>
      <c r="F13" s="2216"/>
      <c r="G13" s="2216"/>
      <c r="H13" s="1591"/>
      <c r="I13" s="1591"/>
      <c r="J13" s="1971"/>
    </row>
    <row customHeight="1" ht="22.5">
      <c r="E14" s="1679" t="s">
        <v>87</v>
      </c>
      <c r="F14" s="1674" t="s">
        <v>622</v>
      </c>
      <c r="G14" s="1674" t="s">
        <v>882</v>
      </c>
      <c r="H14" s="1674" t="s">
        <v>623</v>
      </c>
      <c r="I14" s="1674" t="s">
        <v>623</v>
      </c>
      <c r="J14" s="1971"/>
    </row>
    <row customHeight="1" ht="18.75">
      <c r="D15" s="1678"/>
      <c r="E15" s="1670" t="s">
        <v>196</v>
      </c>
      <c r="F15" s="713" t="s">
        <v>933</v>
      </c>
      <c r="G15" s="1686" t="s">
        <v>868</v>
      </c>
      <c r="H15" s="563"/>
      <c r="I15" s="563"/>
      <c r="J15" s="277" t="s">
        <v>934</v>
      </c>
      <c r="K15" s="549" t="s">
        <v>935</v>
      </c>
    </row>
    <row customHeight="1" ht="33.75">
      <c r="D16" s="1678"/>
      <c r="E16" s="1670" t="s">
        <v>102</v>
      </c>
      <c r="F16" s="713" t="s">
        <v>936</v>
      </c>
      <c r="G16" s="1686" t="s">
        <v>868</v>
      </c>
      <c r="H16" s="564">
        <f>SUM(H17,H20:H32)</f>
        <v>0</v>
      </c>
      <c r="I16" s="564">
        <f>SUM(I17,I20:I32)</f>
        <v>0</v>
      </c>
      <c r="J16" s="277" t="s">
        <v>937</v>
      </c>
      <c r="K16" s="549" t="s">
        <v>935</v>
      </c>
    </row>
    <row customHeight="1" ht="18.75">
      <c r="D17" s="1678"/>
      <c r="E17" s="1704" t="s">
        <v>938</v>
      </c>
      <c r="F17" s="961" t="s">
        <v>939</v>
      </c>
      <c r="G17" s="1683" t="s">
        <v>868</v>
      </c>
      <c r="H17" s="563"/>
      <c r="I17" s="563"/>
      <c r="J17" s="277" t="s">
        <v>940</v>
      </c>
      <c r="K17" s="549"/>
    </row>
    <row customHeight="1" ht="22.5">
      <c r="D18" s="1678"/>
      <c r="E18" s="1704" t="s">
        <v>941</v>
      </c>
      <c r="F18" s="1690" t="s">
        <v>942</v>
      </c>
      <c r="G18" s="1683" t="s">
        <v>868</v>
      </c>
      <c r="H18" s="563"/>
      <c r="I18" s="563"/>
      <c r="J18" s="277" t="s">
        <v>943</v>
      </c>
      <c r="K18" s="549"/>
    </row>
    <row customHeight="1" ht="33.75">
      <c r="D19" s="1678"/>
      <c r="E19" s="1704" t="s">
        <v>944</v>
      </c>
      <c r="F19" s="1690" t="s">
        <v>945</v>
      </c>
      <c r="G19" s="1683" t="s">
        <v>868</v>
      </c>
      <c r="H19" s="563"/>
      <c r="I19" s="563"/>
      <c r="J19" s="277"/>
      <c r="K19" s="549"/>
    </row>
    <row customHeight="1" ht="18.75">
      <c r="D20" s="1678"/>
      <c r="E20" s="1704" t="s">
        <v>627</v>
      </c>
      <c r="F20" s="961" t="s">
        <v>946</v>
      </c>
      <c r="G20" s="1683" t="s">
        <v>868</v>
      </c>
      <c r="H20" s="563"/>
      <c r="I20" s="563"/>
      <c r="J20" s="277" t="s">
        <v>947</v>
      </c>
      <c r="K20" s="549"/>
    </row>
    <row customHeight="1" ht="18.75">
      <c r="D21" s="1678"/>
      <c r="E21" s="1704" t="s">
        <v>948</v>
      </c>
      <c r="F21" s="1690" t="s">
        <v>949</v>
      </c>
      <c r="G21" s="1683" t="s">
        <v>868</v>
      </c>
      <c r="H21" s="563"/>
      <c r="I21" s="563"/>
      <c r="J21" s="277"/>
      <c r="K21" s="549"/>
    </row>
    <row customHeight="1" ht="18.75">
      <c r="D22" s="1678"/>
      <c r="E22" s="1704" t="s">
        <v>950</v>
      </c>
      <c r="F22" s="1690" t="s">
        <v>951</v>
      </c>
      <c r="G22" s="1683" t="s">
        <v>868</v>
      </c>
      <c r="H22" s="563"/>
      <c r="I22" s="563"/>
      <c r="J22" s="277"/>
      <c r="K22" s="549"/>
    </row>
    <row customHeight="1" ht="22.5">
      <c r="D23" s="1678"/>
      <c r="E23" s="1704" t="s">
        <v>630</v>
      </c>
      <c r="F23" s="961" t="s">
        <v>952</v>
      </c>
      <c r="G23" s="1683" t="s">
        <v>868</v>
      </c>
      <c r="H23" s="563"/>
      <c r="I23" s="563"/>
      <c r="J23" s="277" t="s">
        <v>953</v>
      </c>
      <c r="K23" s="549"/>
    </row>
    <row customHeight="1" ht="18.75">
      <c r="D24" s="1678"/>
      <c r="E24" s="1704" t="s">
        <v>954</v>
      </c>
      <c r="F24" s="1690" t="s">
        <v>955</v>
      </c>
      <c r="G24" s="1683" t="s">
        <v>868</v>
      </c>
      <c r="H24" s="563"/>
      <c r="I24" s="563"/>
      <c r="J24" s="277"/>
      <c r="K24" s="549"/>
    </row>
    <row customHeight="1" ht="33.75">
      <c r="D25" s="1678"/>
      <c r="E25" s="1704" t="s">
        <v>956</v>
      </c>
      <c r="F25" s="1690" t="s">
        <v>957</v>
      </c>
      <c r="G25" s="1683" t="s">
        <v>868</v>
      </c>
      <c r="H25" s="563"/>
      <c r="I25" s="563"/>
      <c r="J25" s="277"/>
      <c r="K25" s="549"/>
    </row>
    <row customHeight="1" ht="22.5">
      <c r="D26" s="1678"/>
      <c r="E26" s="1704" t="s">
        <v>958</v>
      </c>
      <c r="F26" s="961" t="s">
        <v>959</v>
      </c>
      <c r="G26" s="1683" t="s">
        <v>868</v>
      </c>
      <c r="H26" s="563"/>
      <c r="I26" s="563"/>
      <c r="J26" s="277" t="s">
        <v>960</v>
      </c>
      <c r="K26" s="549"/>
    </row>
    <row customHeight="1" ht="18.75">
      <c r="D27" s="1678"/>
      <c r="E27" s="1715" t="s">
        <v>961</v>
      </c>
      <c r="F27" s="1690" t="s">
        <v>962</v>
      </c>
      <c r="G27" s="1694" t="s">
        <v>868</v>
      </c>
      <c r="H27" s="1716"/>
      <c r="I27" s="1716"/>
      <c r="J27" s="277"/>
      <c r="K27" s="549"/>
    </row>
    <row customHeight="1" ht="18.75">
      <c r="D28" s="1678"/>
      <c r="E28" s="1715" t="s">
        <v>963</v>
      </c>
      <c r="F28" s="1690" t="s">
        <v>964</v>
      </c>
      <c r="G28" s="1694" t="s">
        <v>868</v>
      </c>
      <c r="H28" s="1716"/>
      <c r="I28" s="1716"/>
      <c r="J28" s="277"/>
      <c r="K28" s="549"/>
    </row>
    <row customHeight="1" ht="18.75">
      <c r="D29" s="1678"/>
      <c r="E29" s="1715" t="s">
        <v>965</v>
      </c>
      <c r="F29" s="961" t="s">
        <v>966</v>
      </c>
      <c r="G29" s="1694" t="s">
        <v>868</v>
      </c>
      <c r="H29" s="1716"/>
      <c r="I29" s="1716"/>
      <c r="J29" s="277"/>
      <c r="K29" s="549"/>
    </row>
    <row customHeight="1" ht="18.75">
      <c r="D30" s="1678"/>
      <c r="E30" s="1715" t="s">
        <v>967</v>
      </c>
      <c r="F30" s="961" t="s">
        <v>968</v>
      </c>
      <c r="G30" s="1694" t="s">
        <v>868</v>
      </c>
      <c r="H30" s="1716"/>
      <c r="I30" s="1716"/>
      <c r="J30" s="277"/>
      <c r="K30" s="549"/>
    </row>
    <row customHeight="1" ht="18.75">
      <c r="D31" s="1678"/>
      <c r="E31" s="1715" t="s">
        <v>969</v>
      </c>
      <c r="F31" s="961" t="s">
        <v>970</v>
      </c>
      <c r="G31" s="1694" t="s">
        <v>868</v>
      </c>
      <c r="H31" s="1716"/>
      <c r="I31" s="1716"/>
      <c r="J31" s="277"/>
      <c r="K31" s="549"/>
    </row>
    <row s="2683" customFormat="1" customHeight="1" ht="22.5">
      <c r="A32" s="994"/>
      <c r="C32" s="1676"/>
      <c r="D32" s="1678"/>
      <c r="E32" s="1715" t="s">
        <v>971</v>
      </c>
      <c r="F32" s="961" t="s">
        <v>972</v>
      </c>
      <c r="G32" s="1684" t="s">
        <v>868</v>
      </c>
      <c r="H32" s="585">
        <f>SUM(H33:H34)</f>
        <v>0</v>
      </c>
      <c r="I32" s="585">
        <f>SUM(I33:I34)</f>
        <v>0</v>
      </c>
      <c r="J32" s="277" t="s">
        <v>973</v>
      </c>
      <c r="K32" s="549"/>
      <c r="L32" s="1676"/>
      <c r="M32" s="1676"/>
      <c r="R32" s="1676"/>
      <c r="U32" s="550"/>
      <c r="AA32" s="1672"/>
      <c r="AB32" s="1672"/>
      <c r="AC32" s="1672"/>
      <c r="AD32" s="1672"/>
      <c r="AE32" s="1672"/>
    </row>
    <row s="2691" customFormat="1" customHeight="1" ht="0.75">
      <c r="A33" s="1175"/>
      <c r="D33" s="554"/>
      <c r="E33" s="808" t="str">
        <f>E32&amp;".0"</f>
        <v>2.8.0</v>
      </c>
      <c r="F33" s="998"/>
      <c r="G33" s="557"/>
      <c r="H33" s="999"/>
      <c r="I33" s="999"/>
      <c r="J33" s="1000"/>
    </row>
    <row s="2683" customFormat="1" customHeight="1" ht="18.75">
      <c r="A34" s="994"/>
      <c r="C34" s="1676"/>
      <c r="D34" s="1673"/>
      <c r="E34" s="576"/>
      <c r="F34" s="1706" t="s">
        <v>893</v>
      </c>
      <c r="G34" s="578"/>
      <c r="H34" s="579"/>
      <c r="I34" s="579"/>
      <c r="J34" s="289" t="s">
        <v>974</v>
      </c>
      <c r="K34" s="549"/>
      <c r="L34" s="1676"/>
      <c r="M34" s="1676"/>
      <c r="R34" s="1676"/>
      <c r="U34" s="550"/>
      <c r="AA34" s="1672"/>
      <c r="AB34" s="1672"/>
      <c r="AC34" s="1672"/>
      <c r="AD34" s="1672"/>
      <c r="AE34" s="1672"/>
    </row>
    <row customHeight="1" ht="56.25">
      <c r="D35" s="1678"/>
      <c r="E35" s="1715" t="s">
        <v>975</v>
      </c>
      <c r="F35" s="961" t="s">
        <v>976</v>
      </c>
      <c r="G35" s="1694" t="s">
        <v>868</v>
      </c>
      <c r="H35" s="1716"/>
      <c r="I35" s="1716"/>
      <c r="J35" s="277" t="s">
        <v>977</v>
      </c>
      <c r="K35" s="549"/>
    </row>
    <row s="2683" customFormat="1" customHeight="1" ht="22.5">
      <c r="A36" s="996" t="s">
        <v>894</v>
      </c>
      <c r="C36" s="1676"/>
      <c r="D36" s="1678"/>
      <c r="E36" s="1704" t="s">
        <v>89</v>
      </c>
      <c r="F36" s="713" t="s">
        <v>978</v>
      </c>
      <c r="G36" s="1683" t="s">
        <v>868</v>
      </c>
      <c r="H36" s="563"/>
      <c r="I36" s="563"/>
      <c r="J36" s="277" t="s">
        <v>979</v>
      </c>
      <c r="K36" s="549"/>
      <c r="L36" s="1676"/>
      <c r="M36" s="1676"/>
      <c r="R36" s="1676"/>
      <c r="U36" s="550"/>
      <c r="AA36" s="1672"/>
      <c r="AB36" s="1672"/>
      <c r="AC36" s="1672"/>
      <c r="AD36" s="1672"/>
      <c r="AE36" s="1672"/>
    </row>
    <row s="2683" customFormat="1" customHeight="1" ht="22.5">
      <c r="A37" s="996"/>
      <c r="C37" s="1676"/>
      <c r="D37" s="1678"/>
      <c r="E37" s="1704" t="s">
        <v>646</v>
      </c>
      <c r="F37" s="961" t="s">
        <v>980</v>
      </c>
      <c r="G37" s="1694"/>
      <c r="H37" s="563"/>
      <c r="I37" s="563"/>
      <c r="J37" s="277"/>
      <c r="K37" s="549"/>
      <c r="L37" s="1676"/>
      <c r="M37" s="1676"/>
      <c r="R37" s="1676"/>
      <c r="U37" s="550"/>
      <c r="AA37" s="1672"/>
      <c r="AB37" s="1672"/>
      <c r="AC37" s="1672"/>
      <c r="AD37" s="1672"/>
      <c r="AE37" s="1672"/>
    </row>
    <row s="2683" customFormat="1" customHeight="1" ht="18.75">
      <c r="A38" s="994"/>
      <c r="C38" s="1676"/>
      <c r="D38" s="581"/>
      <c r="E38" s="1704" t="s">
        <v>90</v>
      </c>
      <c r="F38" s="713" t="s">
        <v>981</v>
      </c>
      <c r="G38" s="1683" t="s">
        <v>868</v>
      </c>
      <c r="H38" s="563"/>
      <c r="I38" s="563"/>
      <c r="J38" s="277" t="s">
        <v>982</v>
      </c>
      <c r="K38" s="549"/>
      <c r="L38" s="1676"/>
      <c r="M38" s="1676"/>
      <c r="R38" s="1676"/>
      <c r="U38" s="550"/>
      <c r="AA38" s="1672"/>
      <c r="AB38" s="1672"/>
      <c r="AC38" s="1672"/>
      <c r="AD38" s="1672"/>
      <c r="AE38" s="1672"/>
    </row>
    <row s="2683" customFormat="1" customHeight="1" ht="22.5">
      <c r="A39" s="994"/>
      <c r="C39" s="1676"/>
      <c r="D39" s="581"/>
      <c r="E39" s="1704" t="s">
        <v>983</v>
      </c>
      <c r="F39" s="961" t="s">
        <v>984</v>
      </c>
      <c r="G39" s="1694" t="s">
        <v>868</v>
      </c>
      <c r="H39" s="563"/>
      <c r="I39" s="563"/>
      <c r="J39" s="277" t="s">
        <v>985</v>
      </c>
      <c r="K39" s="549"/>
      <c r="L39" s="1676"/>
      <c r="M39" s="1676"/>
      <c r="R39" s="1676"/>
      <c r="U39" s="550"/>
      <c r="AA39" s="1672"/>
      <c r="AB39" s="1672"/>
      <c r="AC39" s="1672"/>
      <c r="AD39" s="1672"/>
      <c r="AE39" s="1672"/>
    </row>
    <row s="2683" customFormat="1" customHeight="1" ht="22.5">
      <c r="A40" s="994"/>
      <c r="C40" s="1676"/>
      <c r="D40" s="1678"/>
      <c r="E40" s="1704" t="s">
        <v>986</v>
      </c>
      <c r="F40" s="1690" t="s">
        <v>987</v>
      </c>
      <c r="G40" s="1683" t="s">
        <v>868</v>
      </c>
      <c r="H40" s="563"/>
      <c r="I40" s="563"/>
      <c r="J40" s="277" t="s">
        <v>988</v>
      </c>
      <c r="K40" s="549"/>
      <c r="L40" s="1676"/>
      <c r="M40" s="1676"/>
      <c r="R40" s="1676"/>
      <c r="U40" s="550"/>
      <c r="AA40" s="1672"/>
      <c r="AB40" s="1672"/>
      <c r="AC40" s="1672"/>
      <c r="AD40" s="1672"/>
      <c r="AE40" s="1672"/>
    </row>
    <row s="2683" customFormat="1" customHeight="1" ht="22.5">
      <c r="A41" s="994"/>
      <c r="C41" s="1676"/>
      <c r="D41" s="1678"/>
      <c r="E41" s="1704" t="s">
        <v>989</v>
      </c>
      <c r="F41" s="1690" t="s">
        <v>990</v>
      </c>
      <c r="G41" s="1683" t="s">
        <v>868</v>
      </c>
      <c r="H41" s="563"/>
      <c r="I41" s="563"/>
      <c r="J41" s="277" t="s">
        <v>991</v>
      </c>
      <c r="K41" s="549"/>
      <c r="L41" s="1676"/>
      <c r="M41" s="1676"/>
      <c r="R41" s="1676"/>
      <c r="U41" s="550"/>
      <c r="AA41" s="1672"/>
      <c r="AB41" s="1672"/>
      <c r="AC41" s="1672"/>
      <c r="AD41" s="1672"/>
      <c r="AE41" s="1672"/>
    </row>
    <row s="2683" customFormat="1" customHeight="1" ht="22.5">
      <c r="A42" s="994"/>
      <c r="C42" s="1676"/>
      <c r="D42" s="1678"/>
      <c r="E42" s="1704" t="s">
        <v>992</v>
      </c>
      <c r="F42" s="1690" t="s">
        <v>993</v>
      </c>
      <c r="G42" s="1683" t="s">
        <v>868</v>
      </c>
      <c r="H42" s="563"/>
      <c r="I42" s="563"/>
      <c r="J42" s="277" t="s">
        <v>994</v>
      </c>
      <c r="K42" s="549"/>
      <c r="L42" s="1676"/>
      <c r="M42" s="1676"/>
      <c r="R42" s="1676"/>
      <c r="U42" s="550"/>
      <c r="AA42" s="1672"/>
      <c r="AB42" s="1672"/>
      <c r="AC42" s="1672"/>
      <c r="AD42" s="1672"/>
      <c r="AE42" s="1672"/>
    </row>
    <row s="2683" customFormat="1" customHeight="1" ht="33.75">
      <c r="A43" s="994"/>
      <c r="C43" s="1676" t="s">
        <v>904</v>
      </c>
      <c r="D43" s="1678"/>
      <c r="E43" s="1704" t="s">
        <v>117</v>
      </c>
      <c r="F43" s="713" t="s">
        <v>995</v>
      </c>
      <c r="G43" s="1686" t="s">
        <v>996</v>
      </c>
      <c r="H43" s="407"/>
      <c r="I43" s="407"/>
      <c r="J43" s="277" t="s">
        <v>997</v>
      </c>
      <c r="K43" s="549"/>
      <c r="L43" s="1676"/>
      <c r="M43" s="1676"/>
      <c r="R43" s="1676"/>
      <c r="U43" s="550"/>
      <c r="AA43" s="1672"/>
      <c r="AB43" s="1672"/>
      <c r="AC43" s="1672"/>
      <c r="AD43" s="1672"/>
      <c r="AE43" s="1672"/>
    </row>
    <row s="2683" customFormat="1" customHeight="1" ht="22.5">
      <c r="A44" s="994"/>
      <c r="C44" s="1676"/>
      <c r="D44" s="1678"/>
      <c r="E44" s="1704" t="s">
        <v>91</v>
      </c>
      <c r="F44" s="713" t="s">
        <v>998</v>
      </c>
      <c r="G44" s="1683" t="s">
        <v>999</v>
      </c>
      <c r="H44" s="551"/>
      <c r="I44" s="551"/>
      <c r="J44" s="277" t="s">
        <v>1000</v>
      </c>
      <c r="K44" s="549"/>
      <c r="L44" s="1676"/>
      <c r="M44" s="1676"/>
      <c r="R44" s="1676"/>
      <c r="U44" s="550"/>
      <c r="AA44" s="1672"/>
      <c r="AB44" s="1672"/>
      <c r="AC44" s="1672"/>
      <c r="AD44" s="1672"/>
      <c r="AE44" s="1672"/>
    </row>
    <row s="2683" customFormat="1" customHeight="1" ht="22.5">
      <c r="A45" s="994"/>
      <c r="C45" s="1676"/>
      <c r="D45" s="1678"/>
      <c r="E45" s="1704" t="s">
        <v>92</v>
      </c>
      <c r="F45" s="713" t="s">
        <v>1001</v>
      </c>
      <c r="G45" s="1694" t="s">
        <v>1002</v>
      </c>
      <c r="H45" s="551"/>
      <c r="I45" s="551"/>
      <c r="J45" s="277" t="s">
        <v>1003</v>
      </c>
      <c r="K45" s="549"/>
      <c r="L45" s="1676"/>
      <c r="M45" s="1676"/>
      <c r="R45" s="1676"/>
      <c r="U45" s="550"/>
      <c r="AA45" s="1672"/>
      <c r="AB45" s="1672"/>
      <c r="AC45" s="1672"/>
      <c r="AD45" s="1672"/>
      <c r="AE45" s="1672"/>
    </row>
    <row s="2683" customFormat="1" customHeight="1" ht="18.75">
      <c r="A46" s="994"/>
      <c r="C46" s="1676"/>
      <c r="D46" s="1678"/>
      <c r="E46" s="1704" t="s">
        <v>130</v>
      </c>
      <c r="F46" s="713" t="s">
        <v>1004</v>
      </c>
      <c r="G46" s="1683" t="s">
        <v>906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2961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2961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2961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2961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2961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2961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2961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2961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2961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2961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2961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2961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2961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2961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2961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2961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2961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2961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2961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2961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2961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2961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2961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2961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2961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2961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2961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2961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2961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2961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2961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2961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2961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2961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2961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2961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2961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2961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2961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2961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2961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2961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2961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2961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2961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2961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2961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2961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2961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2961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2961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2961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2961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2961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2961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2961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2961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2961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2961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2961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2961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2961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2961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2961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2961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2961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2961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2961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2961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2961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2961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2961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2961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2961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2961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2961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2961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2961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2961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2961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2961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2961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2961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2961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2961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2961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2961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2961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2961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2961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2961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2961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2961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2961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2961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2961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2961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2961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2961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2961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2961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2961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2961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2961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2961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2961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2961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2961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2961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2961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2961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2961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2961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2961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2961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2961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2961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2961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2961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2961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2961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2961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2961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2961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2961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2961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2961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2961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2961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2961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2961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2961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2961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2961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2961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2961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2961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2961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2961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2961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2961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2961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2961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2961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2961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2961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2961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2961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2961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2961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2961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2961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2961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2961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2961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2961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FE7FB-4D65-D663-1837-324A46A8EE4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29591" width="10.7109375" hidden="1" customWidth="1"/>
    <col min="2" max="2" style="2683" width="16.8515625" hidden="1" customWidth="1"/>
    <col min="3" max="3" style="2691" width="5.57421875" hidden="1" customWidth="1"/>
    <col min="4" max="4" style="29694" width="3.7109375" customWidth="1"/>
    <col min="5" max="5" style="2993" width="7.7109375" customWidth="1"/>
    <col min="6" max="6" style="2993" width="54.57421875" customWidth="1"/>
    <col min="7" max="7" style="2993" width="10.421875" customWidth="1"/>
    <col min="8" max="8" style="2993" width="40.7109375" hidden="1" customWidth="1"/>
    <col min="9" max="9" style="2993" width="40.7109375" customWidth="1"/>
    <col min="10" max="10" style="2993"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29595" width="9.140625"/>
    <col min="22" max="26" style="2683" width="9.140625"/>
    <col min="27" max="31" style="2992"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98"/>
      <c r="F2" s="546"/>
      <c r="G2" s="1697" t="s">
        <v>868</v>
      </c>
      <c r="H2" s="547"/>
      <c r="I2" s="547"/>
      <c r="J2" s="548" t="s">
        <v>871</v>
      </c>
      <c r="K2" s="549"/>
      <c r="L2" s="1676"/>
      <c r="M2" s="1676"/>
      <c r="R2" s="1676"/>
      <c r="U2" s="550"/>
      <c r="AA2" s="1672"/>
      <c r="AB2" s="1672"/>
      <c r="AC2" s="1672"/>
      <c r="AD2" s="1672"/>
      <c r="AE2" s="1672"/>
    </row>
    <row customHeight="1" ht="11.25" hidden="1"/>
    <row s="2992"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1005</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1" customFormat="1" customHeight="1" ht="0.75">
      <c r="A9" s="1175"/>
      <c r="D9" s="1682"/>
      <c r="H9" s="895"/>
      <c r="I9" s="895" t="s">
        <v>201</v>
      </c>
    </row>
    <row customHeight="1" ht="11.25">
      <c r="E10" s="717"/>
      <c r="F10" s="2213" t="s">
        <v>192</v>
      </c>
      <c r="G10" s="2214"/>
      <c r="H10" s="1699" t="str">
        <f>IF(H9="","",INDEX(DIFFERENTIATION_UNMERGE_VD,MATCH(H9,DIFFERENTIATION_ID_DIFF,0)))</f>
        <v/>
      </c>
      <c r="I10" s="1699">
        <f>IF(I9="","",INDEX(DIFFERENTIATION_UNMERGE_VD,MATCH(I9,DIFFERENTIATION_ID_DIFF,0)))</f>
        <v>0</v>
      </c>
      <c r="J10" s="1971"/>
    </row>
    <row customHeight="1" ht="11.25">
      <c r="E11" s="717"/>
      <c r="F11" s="2213" t="s">
        <v>880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881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620</v>
      </c>
      <c r="F13" s="2216"/>
      <c r="G13" s="2216"/>
      <c r="H13" s="1696"/>
      <c r="I13" s="1696"/>
      <c r="J13" s="1971"/>
    </row>
    <row customHeight="1" ht="22.5">
      <c r="E14" s="1697" t="s">
        <v>87</v>
      </c>
      <c r="F14" s="1700" t="s">
        <v>622</v>
      </c>
      <c r="G14" s="1700" t="s">
        <v>882</v>
      </c>
      <c r="H14" s="1700" t="s">
        <v>623</v>
      </c>
      <c r="I14" s="1700" t="s">
        <v>623</v>
      </c>
      <c r="J14" s="1971"/>
    </row>
    <row customHeight="1" ht="18.75">
      <c r="D15" s="1678"/>
      <c r="E15" s="1670" t="s">
        <v>196</v>
      </c>
      <c r="F15" s="713" t="s">
        <v>1006</v>
      </c>
      <c r="G15" s="1697" t="s">
        <v>868</v>
      </c>
      <c r="H15" s="563"/>
      <c r="I15" s="563"/>
      <c r="J15" s="277" t="s">
        <v>1007</v>
      </c>
      <c r="K15" s="549" t="s">
        <v>935</v>
      </c>
    </row>
    <row customHeight="1" ht="22.5">
      <c r="D16" s="1678"/>
      <c r="E16" s="1670" t="s">
        <v>102</v>
      </c>
      <c r="F16" s="1705" t="s">
        <v>1008</v>
      </c>
      <c r="G16" s="1697" t="s">
        <v>868</v>
      </c>
      <c r="H16" s="564">
        <f>SUM(H17,H20:H27)</f>
        <v>0</v>
      </c>
      <c r="I16" s="564">
        <f>SUM(I17,I20:I27)</f>
        <v>0</v>
      </c>
      <c r="J16" s="277" t="s">
        <v>1009</v>
      </c>
      <c r="K16" s="549" t="s">
        <v>935</v>
      </c>
    </row>
    <row customHeight="1" ht="33.75">
      <c r="D17" s="1678"/>
      <c r="E17" s="1704" t="s">
        <v>938</v>
      </c>
      <c r="F17" s="1707" t="s">
        <v>1010</v>
      </c>
      <c r="G17" s="1694" t="s">
        <v>868</v>
      </c>
      <c r="H17" s="563"/>
      <c r="I17" s="563"/>
      <c r="J17" s="277" t="s">
        <v>1011</v>
      </c>
      <c r="K17" s="549"/>
    </row>
    <row customHeight="1" ht="18.75">
      <c r="D18" s="1678"/>
      <c r="E18" s="1704" t="s">
        <v>941</v>
      </c>
      <c r="F18" s="1708" t="s">
        <v>1012</v>
      </c>
      <c r="G18" s="1694" t="s">
        <v>868</v>
      </c>
      <c r="H18" s="563"/>
      <c r="I18" s="563"/>
      <c r="J18" s="277"/>
      <c r="K18" s="549"/>
    </row>
    <row customHeight="1" ht="22.5">
      <c r="D19" s="1678"/>
      <c r="E19" s="1704" t="s">
        <v>944</v>
      </c>
      <c r="F19" s="1708" t="s">
        <v>1013</v>
      </c>
      <c r="G19" s="1694" t="s">
        <v>868</v>
      </c>
      <c r="H19" s="563"/>
      <c r="I19" s="563"/>
      <c r="J19" s="277"/>
      <c r="K19" s="549"/>
    </row>
    <row customHeight="1" ht="33.75">
      <c r="D20" s="1678"/>
      <c r="E20" s="1704" t="s">
        <v>627</v>
      </c>
      <c r="F20" s="1707" t="s">
        <v>1014</v>
      </c>
      <c r="G20" s="1694" t="s">
        <v>868</v>
      </c>
      <c r="H20" s="563"/>
      <c r="I20" s="563"/>
      <c r="J20" s="277"/>
      <c r="K20" s="549"/>
    </row>
    <row customHeight="1" ht="33.75">
      <c r="D21" s="1678"/>
      <c r="E21" s="1704" t="s">
        <v>630</v>
      </c>
      <c r="F21" s="1707" t="s">
        <v>1015</v>
      </c>
      <c r="G21" s="1694" t="s">
        <v>868</v>
      </c>
      <c r="H21" s="563"/>
      <c r="I21" s="563"/>
      <c r="J21" s="277"/>
      <c r="K21" s="549"/>
    </row>
    <row customHeight="1" ht="56.25">
      <c r="D22" s="1678"/>
      <c r="E22" s="1704" t="s">
        <v>958</v>
      </c>
      <c r="F22" s="1707" t="s">
        <v>1016</v>
      </c>
      <c r="G22" s="1694" t="s">
        <v>868</v>
      </c>
      <c r="H22" s="563"/>
      <c r="I22" s="563"/>
      <c r="J22" s="277"/>
      <c r="K22" s="549"/>
    </row>
    <row customHeight="1" ht="33.75">
      <c r="D23" s="1678"/>
      <c r="E23" s="1704" t="s">
        <v>965</v>
      </c>
      <c r="F23" s="1707" t="s">
        <v>1017</v>
      </c>
      <c r="G23" s="1694" t="s">
        <v>868</v>
      </c>
      <c r="H23" s="563"/>
      <c r="I23" s="563"/>
      <c r="J23" s="277"/>
      <c r="K23" s="549"/>
    </row>
    <row customHeight="1" ht="33.75">
      <c r="D24" s="1678"/>
      <c r="E24" s="1704" t="s">
        <v>967</v>
      </c>
      <c r="F24" s="1707" t="s">
        <v>1018</v>
      </c>
      <c r="G24" s="1694" t="s">
        <v>868</v>
      </c>
      <c r="H24" s="563"/>
      <c r="I24" s="563"/>
      <c r="J24" s="277"/>
      <c r="K24" s="549"/>
    </row>
    <row customHeight="1" ht="22.5">
      <c r="D25" s="1678"/>
      <c r="E25" s="1704" t="s">
        <v>969</v>
      </c>
      <c r="F25" s="1707" t="s">
        <v>1019</v>
      </c>
      <c r="G25" s="1694" t="s">
        <v>868</v>
      </c>
      <c r="H25" s="563"/>
      <c r="I25" s="563"/>
      <c r="J25" s="277"/>
      <c r="K25" s="549"/>
    </row>
    <row customHeight="1" ht="67.5">
      <c r="D26" s="1678"/>
      <c r="E26" s="1704" t="s">
        <v>971</v>
      </c>
      <c r="F26" s="1707" t="s">
        <v>1020</v>
      </c>
      <c r="G26" s="1694" t="s">
        <v>868</v>
      </c>
      <c r="H26" s="563"/>
      <c r="I26" s="563"/>
      <c r="J26" s="277"/>
      <c r="K26" s="549"/>
    </row>
    <row s="2683" customFormat="1" customHeight="1" ht="22.5">
      <c r="A27" s="994"/>
      <c r="C27" s="1676"/>
      <c r="D27" s="1678"/>
      <c r="E27" s="1669" t="s">
        <v>975</v>
      </c>
      <c r="F27" s="1668" t="s">
        <v>1021</v>
      </c>
      <c r="G27" s="1695" t="s">
        <v>868</v>
      </c>
      <c r="H27" s="585">
        <f>SUM(H28:H29)</f>
        <v>0</v>
      </c>
      <c r="I27" s="585">
        <f>SUM(I28:I29)</f>
        <v>0</v>
      </c>
      <c r="J27" s="277" t="s">
        <v>973</v>
      </c>
      <c r="K27" s="549"/>
      <c r="L27" s="1676"/>
      <c r="M27" s="1676"/>
      <c r="R27" s="1676"/>
      <c r="U27" s="550"/>
      <c r="AA27" s="1672"/>
      <c r="AB27" s="1672"/>
      <c r="AC27" s="1672"/>
      <c r="AD27" s="1672"/>
      <c r="AE27" s="1672"/>
    </row>
    <row s="2691" customFormat="1" customHeight="1" ht="0.75">
      <c r="A28" s="1175"/>
      <c r="D28" s="554"/>
      <c r="E28" s="808" t="str">
        <f>E27&amp;".0"</f>
        <v>2.9.0</v>
      </c>
      <c r="F28" s="998"/>
      <c r="G28" s="557"/>
      <c r="H28" s="999"/>
      <c r="I28" s="999"/>
      <c r="J28" s="1000"/>
    </row>
    <row s="2683" customFormat="1" customHeight="1" ht="18.75">
      <c r="A29" s="994"/>
      <c r="C29" s="1676"/>
      <c r="D29" s="1673"/>
      <c r="E29" s="576"/>
      <c r="F29" s="1706" t="s">
        <v>893</v>
      </c>
      <c r="G29" s="578"/>
      <c r="H29" s="579"/>
      <c r="I29" s="579"/>
      <c r="J29" s="289" t="s">
        <v>974</v>
      </c>
      <c r="K29" s="549"/>
      <c r="L29" s="1676"/>
      <c r="M29" s="1676"/>
      <c r="R29" s="1676"/>
      <c r="U29" s="550"/>
      <c r="AA29" s="1672"/>
      <c r="AB29" s="1672"/>
      <c r="AC29" s="1672"/>
      <c r="AD29" s="1672"/>
      <c r="AE29" s="1672"/>
    </row>
    <row s="2683" customFormat="1" customHeight="1" ht="22.5">
      <c r="A30" s="994"/>
      <c r="C30" s="1676"/>
      <c r="D30" s="1678"/>
      <c r="E30" s="1704" t="s">
        <v>89</v>
      </c>
      <c r="F30" s="1701" t="s">
        <v>1022</v>
      </c>
      <c r="G30" s="1694" t="s">
        <v>868</v>
      </c>
      <c r="H30" s="563"/>
      <c r="I30" s="563"/>
      <c r="J30" s="277"/>
      <c r="K30" s="549"/>
      <c r="L30" s="1676"/>
      <c r="M30" s="1676"/>
      <c r="R30" s="1676"/>
      <c r="U30" s="550"/>
      <c r="AA30" s="1672"/>
      <c r="AB30" s="1672"/>
      <c r="AC30" s="1672"/>
      <c r="AD30" s="1672"/>
      <c r="AE30" s="1672"/>
    </row>
    <row s="2683" customFormat="1" customHeight="1" ht="33.75">
      <c r="A31" s="994"/>
      <c r="C31" s="1676"/>
      <c r="D31" s="581"/>
      <c r="E31" s="1704" t="s">
        <v>90</v>
      </c>
      <c r="F31" s="1701" t="s">
        <v>1023</v>
      </c>
      <c r="G31" s="1694" t="s">
        <v>868</v>
      </c>
      <c r="H31" s="563"/>
      <c r="I31" s="563"/>
      <c r="J31" s="277" t="s">
        <v>1024</v>
      </c>
      <c r="K31" s="549"/>
      <c r="L31" s="1676"/>
      <c r="M31" s="1676"/>
      <c r="R31" s="1676"/>
      <c r="U31" s="550"/>
      <c r="AA31" s="1672"/>
      <c r="AB31" s="1672"/>
      <c r="AC31" s="1672"/>
      <c r="AD31" s="1672"/>
      <c r="AE31" s="1672"/>
    </row>
    <row s="2683" customFormat="1" customHeight="1" ht="22.5">
      <c r="A32" s="994"/>
      <c r="C32" s="1676"/>
      <c r="D32" s="1678"/>
      <c r="E32" s="1704" t="s">
        <v>983</v>
      </c>
      <c r="F32" s="696" t="s">
        <v>987</v>
      </c>
      <c r="G32" s="1694" t="s">
        <v>868</v>
      </c>
      <c r="H32" s="563"/>
      <c r="I32" s="563"/>
      <c r="J32" s="277" t="s">
        <v>1025</v>
      </c>
      <c r="K32" s="549"/>
      <c r="L32" s="1676"/>
      <c r="M32" s="1676"/>
      <c r="R32" s="1676"/>
      <c r="U32" s="550"/>
      <c r="AA32" s="1672"/>
      <c r="AB32" s="1672"/>
      <c r="AC32" s="1672"/>
      <c r="AD32" s="1672"/>
      <c r="AE32" s="1672"/>
    </row>
    <row s="2683" customFormat="1" customHeight="1" ht="22.5">
      <c r="A33" s="994"/>
      <c r="C33" s="1676"/>
      <c r="D33" s="1678"/>
      <c r="E33" s="1704" t="s">
        <v>1026</v>
      </c>
      <c r="F33" s="696" t="s">
        <v>1027</v>
      </c>
      <c r="G33" s="1694" t="s">
        <v>868</v>
      </c>
      <c r="H33" s="563"/>
      <c r="I33" s="563"/>
      <c r="J33" s="277" t="s">
        <v>1028</v>
      </c>
      <c r="K33" s="549"/>
      <c r="L33" s="1676"/>
      <c r="M33" s="1676"/>
      <c r="R33" s="1676"/>
      <c r="U33" s="550"/>
      <c r="AA33" s="1672"/>
      <c r="AB33" s="1672"/>
      <c r="AC33" s="1672"/>
      <c r="AD33" s="1672"/>
      <c r="AE33" s="1672"/>
    </row>
    <row s="2683" customFormat="1" customHeight="1" ht="22.5">
      <c r="A34" s="994"/>
      <c r="C34" s="1676"/>
      <c r="D34" s="1678"/>
      <c r="E34" s="1704" t="s">
        <v>1029</v>
      </c>
      <c r="F34" s="696" t="s">
        <v>993</v>
      </c>
      <c r="G34" s="1694" t="s">
        <v>868</v>
      </c>
      <c r="H34" s="563"/>
      <c r="I34" s="563"/>
      <c r="J34" s="277" t="s">
        <v>1030</v>
      </c>
      <c r="K34" s="549"/>
      <c r="L34" s="1676"/>
      <c r="M34" s="1676"/>
      <c r="R34" s="1676"/>
      <c r="U34" s="550"/>
      <c r="AA34" s="1672"/>
      <c r="AB34" s="1672"/>
      <c r="AC34" s="1672"/>
      <c r="AD34" s="1672"/>
      <c r="AE34" s="1672"/>
    </row>
    <row s="2683" customFormat="1" customHeight="1" ht="33.75">
      <c r="A35" s="994"/>
      <c r="C35" s="1676" t="s">
        <v>904</v>
      </c>
      <c r="D35" s="1678"/>
      <c r="E35" s="1704" t="s">
        <v>117</v>
      </c>
      <c r="F35" s="1701" t="s">
        <v>995</v>
      </c>
      <c r="G35" s="1697" t="s">
        <v>626</v>
      </c>
      <c r="H35" s="407"/>
      <c r="I35" s="407"/>
      <c r="J35" s="277" t="s">
        <v>1031</v>
      </c>
      <c r="K35" s="549"/>
      <c r="L35" s="1676"/>
      <c r="M35" s="1676"/>
      <c r="R35" s="1676"/>
      <c r="U35" s="550"/>
      <c r="AA35" s="1672"/>
      <c r="AB35" s="1672"/>
      <c r="AC35" s="1672"/>
      <c r="AD35" s="1672"/>
      <c r="AE35" s="1672"/>
    </row>
    <row s="2683" customFormat="1" customHeight="1" ht="22.5">
      <c r="A36" s="994"/>
      <c r="C36" s="1676"/>
      <c r="D36" s="1678"/>
      <c r="E36" s="1704" t="s">
        <v>91</v>
      </c>
      <c r="F36" s="1701" t="s">
        <v>1032</v>
      </c>
      <c r="G36" s="1694" t="s">
        <v>999</v>
      </c>
      <c r="H36" s="551"/>
      <c r="I36" s="551"/>
      <c r="J36" s="277" t="s">
        <v>1000</v>
      </c>
      <c r="K36" s="549"/>
      <c r="L36" s="1676"/>
      <c r="M36" s="1676"/>
      <c r="R36" s="1676"/>
      <c r="U36" s="550"/>
      <c r="AA36" s="1672"/>
      <c r="AB36" s="1672"/>
      <c r="AC36" s="1672"/>
      <c r="AD36" s="1672"/>
      <c r="AE36" s="1672"/>
    </row>
    <row s="2683" customFormat="1" customHeight="1" ht="22.5">
      <c r="A37" s="994"/>
      <c r="C37" s="1676"/>
      <c r="D37" s="1678"/>
      <c r="E37" s="1704" t="s">
        <v>92</v>
      </c>
      <c r="F37" s="1701" t="s">
        <v>1033</v>
      </c>
      <c r="G37" s="1694" t="s">
        <v>1002</v>
      </c>
      <c r="H37" s="551"/>
      <c r="I37" s="551"/>
      <c r="J37" s="277" t="s">
        <v>1003</v>
      </c>
      <c r="K37" s="549"/>
      <c r="L37" s="1676"/>
      <c r="M37" s="1676"/>
      <c r="R37" s="1676"/>
      <c r="U37" s="550"/>
      <c r="AA37" s="1672"/>
      <c r="AB37" s="1672"/>
      <c r="AC37" s="1672"/>
      <c r="AD37" s="1672"/>
      <c r="AE37" s="1672"/>
    </row>
    <row customHeight="1" ht="11.25">
      <c r="D38" s="1678"/>
    </row>
    <row customHeight="1" ht="26.25">
      <c r="D39" s="1678"/>
      <c r="E39" s="1273" t="s">
        <v>1034</v>
      </c>
      <c r="F39" s="2106" t="s">
        <v>1035</v>
      </c>
      <c r="G39" s="2106"/>
      <c r="H39" s="2106"/>
      <c r="I39" s="2106"/>
      <c r="J39" s="2106"/>
    </row>
    <row s="29618" customFormat="1" customHeight="1" ht="37.5">
      <c r="A40" s="994"/>
      <c r="B40" s="1676"/>
      <c r="C40" s="1676"/>
      <c r="D40" s="347"/>
      <c r="F40" s="2106" t="s">
        <v>1036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2961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2961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2961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2961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2961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2961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2961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2961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2961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2961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2961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2961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2961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2961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2961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2961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2961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2961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2961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2961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2961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2961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2961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2961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2961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2961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2961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2961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2961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2961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2961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2961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2961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2961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2961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2961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2961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2961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2961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2961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2961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2961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2961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2961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2961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2961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2961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2961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2961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2961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2961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2961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2961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2961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2961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2961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2961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2961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2961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2961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2961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2961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2961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2961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2961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2961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2961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2961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2961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2961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2961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2961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2961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2961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2961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2961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2961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2961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2961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2961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2961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2961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2961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2961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2961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2961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2961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2961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2961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2961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2961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2961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2961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2961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2961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2961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2961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2961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2961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2961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2961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2961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2961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2961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2961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2961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2961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2961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2961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2961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2961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2961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2961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2961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2961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2961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2961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2961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2961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2961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2961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2961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2961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2961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2961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2961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2961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2961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2961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2961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2961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2961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2961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2961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2961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2961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2961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2961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2961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2961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2961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2961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2961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2961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2961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2961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2961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2961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2961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2961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2961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2961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2961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2961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2961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015AB-D118-6771-2A62-0B0D433227C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29793" width="9.140625" hidden="1" customWidth="1"/>
    <col min="2" max="2" style="2612" width="3.57421875" hidden="1" customWidth="1"/>
    <col min="3" max="3" style="3194" width="3.7109375" customWidth="1"/>
    <col min="4" max="4" style="3194" width="7.7109375" customWidth="1"/>
    <col min="5" max="5" style="3194" width="69.8515625" customWidth="1"/>
    <col min="6" max="6" style="3194" width="11.140625" customWidth="1"/>
    <col min="7" max="8" style="3194" width="44.00390625" hidden="1" customWidth="1"/>
    <col min="9" max="10" style="2624" width="44.00390625" customWidth="1"/>
    <col min="11" max="11" style="3194" width="74.00390625" customWidth="1"/>
    <col min="12" max="12" style="3194" width="3.7109375" customWidth="1"/>
    <col min="13" max="23" style="319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201</v>
      </c>
      <c r="J6" s="1029"/>
    </row>
    <row customHeight="1" ht="11.25">
      <c r="D7" s="717"/>
      <c r="E7" s="2213" t="s">
        <v>192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880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881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620</v>
      </c>
      <c r="E10" s="1956"/>
      <c r="F10" s="1956"/>
      <c r="G10" s="1956"/>
      <c r="H10" s="1956"/>
      <c r="I10" s="1956"/>
      <c r="J10" s="1957"/>
      <c r="K10" s="2036"/>
      <c r="L10" s="515"/>
    </row>
    <row s="2628" customFormat="1" customHeight="1" ht="22.5">
      <c r="A11" s="2233"/>
      <c r="B11" s="2233"/>
      <c r="C11" s="663"/>
      <c r="D11" s="709" t="s">
        <v>87</v>
      </c>
      <c r="E11" s="711" t="s">
        <v>1037</v>
      </c>
      <c r="F11" s="711" t="s">
        <v>882</v>
      </c>
      <c r="G11" s="471" t="s">
        <v>623</v>
      </c>
      <c r="H11" s="471" t="s">
        <v>712</v>
      </c>
      <c r="I11" s="813" t="s">
        <v>623</v>
      </c>
      <c r="J11" s="814" t="s">
        <v>712</v>
      </c>
      <c r="K11" s="2090"/>
      <c r="L11" s="664"/>
    </row>
    <row s="2612" customFormat="1" customHeight="1" ht="10.5">
      <c r="A12" s="959"/>
      <c r="D12" s="1032" t="s">
        <v>196</v>
      </c>
      <c r="E12" s="1032" t="s">
        <v>102</v>
      </c>
      <c r="F12" s="1032" t="s">
        <v>89</v>
      </c>
      <c r="G12" s="1033" t="str">
        <f>G1&amp;".1"</f>
        <v>4.1</v>
      </c>
      <c r="H12" s="1033" t="str">
        <f>G1&amp;".2"</f>
        <v>4.2</v>
      </c>
      <c r="I12" s="1033" t="str">
        <f>I1&amp;".1"</f>
        <v>4.1</v>
      </c>
      <c r="J12" s="1033" t="str">
        <f>I1&amp;".2"</f>
        <v>4.2</v>
      </c>
      <c r="K12" s="1033"/>
    </row>
    <row customHeight="1" ht="22.5">
      <c r="A13" s="2232" t="s">
        <v>1038</v>
      </c>
      <c r="D13" s="960" t="s">
        <v>196</v>
      </c>
      <c r="E13" s="267" t="s">
        <v>1039</v>
      </c>
      <c r="F13" s="666" t="s">
        <v>1040</v>
      </c>
      <c r="G13" s="563"/>
      <c r="H13" s="667"/>
      <c r="I13" s="563"/>
      <c r="J13" s="667"/>
      <c r="K13" s="277" t="s">
        <v>1041</v>
      </c>
      <c r="L13" s="726"/>
    </row>
    <row customHeight="1" ht="22.5">
      <c r="A14" s="2232"/>
      <c r="D14" s="545" t="s">
        <v>102</v>
      </c>
      <c r="E14" s="267" t="s">
        <v>1042</v>
      </c>
      <c r="F14" s="666" t="s">
        <v>1043</v>
      </c>
      <c r="G14" s="563"/>
      <c r="H14" s="668"/>
      <c r="I14" s="563"/>
      <c r="J14" s="668"/>
      <c r="K14" s="277" t="s">
        <v>1044</v>
      </c>
      <c r="L14" s="726"/>
    </row>
    <row s="2624" customFormat="1" customHeight="1" ht="78.75">
      <c r="A15" s="2232"/>
      <c r="B15" s="517"/>
      <c r="D15" s="960" t="s">
        <v>89</v>
      </c>
      <c r="E15" s="713" t="s">
        <v>1045</v>
      </c>
      <c r="F15" s="957" t="s">
        <v>626</v>
      </c>
      <c r="G15" s="957" t="s">
        <v>626</v>
      </c>
      <c r="H15" s="92"/>
      <c r="I15" s="957" t="s">
        <v>626</v>
      </c>
      <c r="J15" s="92"/>
      <c r="K15" s="277" t="s">
        <v>1046</v>
      </c>
      <c r="L15" s="726"/>
    </row>
    <row s="2624" customFormat="1" customHeight="1" ht="22.5">
      <c r="A16" s="2232"/>
      <c r="B16" s="517"/>
      <c r="D16" s="960" t="s">
        <v>646</v>
      </c>
      <c r="E16" s="961" t="s">
        <v>1047</v>
      </c>
      <c r="F16" s="957" t="s">
        <v>1048</v>
      </c>
      <c r="G16" s="823"/>
      <c r="H16" s="92"/>
      <c r="I16" s="823"/>
      <c r="J16" s="92"/>
      <c r="K16" s="277"/>
      <c r="L16" s="726"/>
    </row>
    <row s="2624" customFormat="1" customHeight="1" ht="22.5">
      <c r="A17" s="2232"/>
      <c r="B17" s="517"/>
      <c r="D17" s="960" t="s">
        <v>654</v>
      </c>
      <c r="E17" s="961" t="s">
        <v>1049</v>
      </c>
      <c r="F17" s="957" t="s">
        <v>1050</v>
      </c>
      <c r="G17" s="823"/>
      <c r="H17" s="92"/>
      <c r="I17" s="823"/>
      <c r="J17" s="92"/>
      <c r="K17" s="277"/>
      <c r="L17" s="726"/>
    </row>
    <row s="2624" customFormat="1" customHeight="1" ht="33.75">
      <c r="A18" s="2232"/>
      <c r="B18" s="517"/>
      <c r="D18" s="960" t="s">
        <v>656</v>
      </c>
      <c r="E18" s="961" t="s">
        <v>1051</v>
      </c>
      <c r="F18" s="957" t="s">
        <v>887</v>
      </c>
      <c r="G18" s="686"/>
      <c r="H18" s="92"/>
      <c r="I18" s="686"/>
      <c r="J18" s="92"/>
      <c r="K18" s="277"/>
      <c r="L18" s="726"/>
    </row>
    <row customHeight="1" ht="101.25">
      <c r="A19" s="2232"/>
      <c r="D19" s="960" t="s">
        <v>90</v>
      </c>
      <c r="E19" s="267" t="s">
        <v>1052</v>
      </c>
      <c r="F19" s="666" t="s">
        <v>862</v>
      </c>
      <c r="G19" s="669"/>
      <c r="H19" s="668"/>
      <c r="I19" s="962"/>
      <c r="J19" s="668"/>
      <c r="K19" s="277" t="s">
        <v>1053</v>
      </c>
      <c r="L19" s="726"/>
    </row>
    <row s="2624" customFormat="1" customHeight="1" ht="18.75">
      <c r="A20" s="2232"/>
      <c r="C20" s="963"/>
      <c r="D20" s="960" t="s">
        <v>983</v>
      </c>
      <c r="E20" s="961" t="s">
        <v>1054</v>
      </c>
      <c r="F20" s="957" t="s">
        <v>626</v>
      </c>
      <c r="G20" s="957" t="s">
        <v>626</v>
      </c>
      <c r="H20" s="956" t="s">
        <v>626</v>
      </c>
      <c r="I20" s="957" t="s">
        <v>626</v>
      </c>
      <c r="J20" s="956" t="s">
        <v>626</v>
      </c>
      <c r="K20" s="955"/>
      <c r="L20" s="726"/>
      <c r="W20" s="681"/>
    </row>
    <row s="2624" customFormat="1" customHeight="1" ht="33.75">
      <c r="A21" s="2232"/>
      <c r="C21" s="963"/>
      <c r="D21" s="960" t="s">
        <v>986</v>
      </c>
      <c r="E21" s="582" t="s">
        <v>1055</v>
      </c>
      <c r="F21" s="957" t="s">
        <v>1056</v>
      </c>
      <c r="G21" s="949"/>
      <c r="H21" s="92"/>
      <c r="I21" s="949"/>
      <c r="J21" s="92"/>
      <c r="K21" s="955"/>
      <c r="L21" s="726"/>
      <c r="W21" s="681"/>
    </row>
    <row s="2624" customFormat="1" customHeight="1" ht="33.75">
      <c r="A22" s="2232"/>
      <c r="C22" s="963"/>
      <c r="D22" s="960" t="s">
        <v>989</v>
      </c>
      <c r="E22" s="582" t="s">
        <v>1057</v>
      </c>
      <c r="F22" s="957" t="s">
        <v>1058</v>
      </c>
      <c r="G22" s="949"/>
      <c r="H22" s="92"/>
      <c r="I22" s="949"/>
      <c r="J22" s="92"/>
      <c r="K22" s="955"/>
      <c r="L22" s="726"/>
      <c r="W22" s="681"/>
    </row>
    <row s="2624" customFormat="1" customHeight="1" ht="22.5">
      <c r="A23" s="2232"/>
      <c r="C23" s="963"/>
      <c r="D23" s="960" t="s">
        <v>1026</v>
      </c>
      <c r="E23" s="961" t="s">
        <v>1059</v>
      </c>
      <c r="F23" s="957" t="s">
        <v>626</v>
      </c>
      <c r="G23" s="957" t="s">
        <v>626</v>
      </c>
      <c r="H23" s="956" t="s">
        <v>626</v>
      </c>
      <c r="I23" s="957" t="s">
        <v>626</v>
      </c>
      <c r="J23" s="956" t="s">
        <v>626</v>
      </c>
      <c r="K23" s="955"/>
      <c r="L23" s="726"/>
      <c r="W23" s="681"/>
    </row>
    <row s="2624" customFormat="1" customHeight="1" ht="22.5">
      <c r="A24" s="2232"/>
      <c r="C24" s="963"/>
      <c r="D24" s="960" t="s">
        <v>1060</v>
      </c>
      <c r="E24" s="582" t="s">
        <v>1061</v>
      </c>
      <c r="F24" s="957" t="s">
        <v>1062</v>
      </c>
      <c r="G24" s="949"/>
      <c r="H24" s="692"/>
      <c r="I24" s="949"/>
      <c r="J24" s="692"/>
      <c r="K24" s="955"/>
      <c r="L24" s="726"/>
      <c r="W24" s="681"/>
    </row>
    <row s="2624" customFormat="1" customHeight="1" ht="22.5">
      <c r="A25" s="2232"/>
      <c r="C25" s="963"/>
      <c r="D25" s="960" t="s">
        <v>1063</v>
      </c>
      <c r="E25" s="582" t="s">
        <v>1064</v>
      </c>
      <c r="F25" s="957" t="s">
        <v>626</v>
      </c>
      <c r="G25" s="957" t="s">
        <v>626</v>
      </c>
      <c r="H25" s="956" t="s">
        <v>626</v>
      </c>
      <c r="I25" s="957" t="s">
        <v>626</v>
      </c>
      <c r="J25" s="956" t="s">
        <v>626</v>
      </c>
      <c r="K25" s="955"/>
      <c r="L25" s="726"/>
      <c r="W25" s="681"/>
    </row>
    <row s="2624" customFormat="1" customHeight="1" ht="18.75">
      <c r="A26" s="2232"/>
      <c r="C26" s="963"/>
      <c r="D26" s="960" t="s">
        <v>1065</v>
      </c>
      <c r="E26" s="559" t="s">
        <v>1066</v>
      </c>
      <c r="F26" s="957" t="s">
        <v>1067</v>
      </c>
      <c r="G26" s="686"/>
      <c r="H26" s="692"/>
      <c r="I26" s="686"/>
      <c r="J26" s="692"/>
      <c r="K26" s="955"/>
      <c r="L26" s="726"/>
      <c r="W26" s="681"/>
    </row>
    <row s="2624" customFormat="1" customHeight="1" ht="18.75">
      <c r="A27" s="2232"/>
      <c r="C27" s="963"/>
      <c r="D27" s="960" t="s">
        <v>1068</v>
      </c>
      <c r="E27" s="559" t="s">
        <v>1069</v>
      </c>
      <c r="F27" s="957" t="s">
        <v>1070</v>
      </c>
      <c r="G27" s="686"/>
      <c r="H27" s="692"/>
      <c r="I27" s="686"/>
      <c r="J27" s="692"/>
      <c r="K27" s="955"/>
      <c r="L27" s="726"/>
      <c r="W27" s="681"/>
    </row>
    <row s="2624" customFormat="1" customHeight="1" ht="18.75">
      <c r="A28" s="2232"/>
      <c r="C28" s="963"/>
      <c r="D28" s="960" t="s">
        <v>1071</v>
      </c>
      <c r="E28" s="582" t="s">
        <v>1072</v>
      </c>
      <c r="F28" s="957" t="s">
        <v>626</v>
      </c>
      <c r="G28" s="957" t="s">
        <v>626</v>
      </c>
      <c r="H28" s="956" t="s">
        <v>626</v>
      </c>
      <c r="I28" s="957" t="s">
        <v>626</v>
      </c>
      <c r="J28" s="956" t="s">
        <v>626</v>
      </c>
      <c r="K28" s="955"/>
      <c r="L28" s="726"/>
      <c r="W28" s="681"/>
    </row>
    <row s="2624" customFormat="1" customHeight="1" ht="18.75">
      <c r="A29" s="2232"/>
      <c r="C29" s="963"/>
      <c r="D29" s="960" t="s">
        <v>1073</v>
      </c>
      <c r="E29" s="559" t="s">
        <v>1066</v>
      </c>
      <c r="F29" s="957" t="s">
        <v>1074</v>
      </c>
      <c r="G29" s="686"/>
      <c r="H29" s="692"/>
      <c r="I29" s="686"/>
      <c r="J29" s="692"/>
      <c r="K29" s="955"/>
      <c r="L29" s="726"/>
      <c r="W29" s="681"/>
    </row>
    <row s="2624" customFormat="1" customHeight="1" ht="18.75">
      <c r="A30" s="2232"/>
      <c r="C30" s="963"/>
      <c r="D30" s="960" t="s">
        <v>1075</v>
      </c>
      <c r="E30" s="559" t="s">
        <v>1076</v>
      </c>
      <c r="F30" s="957" t="s">
        <v>1077</v>
      </c>
      <c r="G30" s="686"/>
      <c r="H30" s="692"/>
      <c r="I30" s="686"/>
      <c r="J30" s="692"/>
      <c r="K30" s="955"/>
      <c r="L30" s="726"/>
      <c r="W30" s="681"/>
    </row>
    <row customHeight="1" ht="126.75">
      <c r="A31" s="2232"/>
      <c r="D31" s="960" t="s">
        <v>117</v>
      </c>
      <c r="E31" s="267" t="s">
        <v>1078</v>
      </c>
      <c r="F31" s="666" t="s">
        <v>874</v>
      </c>
      <c r="G31" s="563"/>
      <c r="H31" s="668"/>
      <c r="I31" s="563"/>
      <c r="J31" s="668"/>
      <c r="K31" s="277" t="s">
        <v>1079</v>
      </c>
      <c r="L31" s="726"/>
    </row>
    <row customHeight="1" ht="56.25">
      <c r="A32" s="2232"/>
      <c r="D32" s="960" t="s">
        <v>91</v>
      </c>
      <c r="E32" s="267" t="s">
        <v>1080</v>
      </c>
      <c r="F32" s="545" t="s">
        <v>1050</v>
      </c>
      <c r="G32" s="563"/>
      <c r="H32" s="668"/>
      <c r="I32" s="563"/>
      <c r="J32" s="668"/>
      <c r="K32" s="277" t="s">
        <v>1081</v>
      </c>
      <c r="L32" s="726"/>
    </row>
    <row customHeight="1" ht="11.25">
      <c r="A33" s="2232"/>
      <c r="E33" s="670"/>
      <c r="F33" s="167"/>
      <c r="G33" s="167"/>
      <c r="H33" s="167"/>
      <c r="I33" s="167"/>
      <c r="J33" s="167"/>
      <c r="K33" s="167"/>
    </row>
    <row customHeight="1" ht="12.75">
      <c r="A34" s="2232"/>
      <c r="D34" s="49">
        <v>1</v>
      </c>
      <c r="E34" s="331" t="s">
        <v>1082</v>
      </c>
    </row>
    <row customHeight="1" ht="11.25">
      <c r="A35" s="2232"/>
      <c r="D35" s="369"/>
      <c r="E35" s="331" t="s">
        <v>1083</v>
      </c>
    </row>
    <row s="2628" customFormat="1" customHeight="1" ht="11.25">
      <c r="A36" s="1040"/>
      <c r="B36" s="524"/>
      <c r="D36" s="1041"/>
      <c r="E36" s="1042"/>
    </row>
    <row s="2624" customFormat="1" customHeight="1" ht="22.5" hidden="1">
      <c r="A37" s="2232" t="s">
        <v>1084</v>
      </c>
      <c r="B37" s="517"/>
      <c r="D37" s="960">
        <v>1</v>
      </c>
      <c r="E37" s="713" t="s">
        <v>1085</v>
      </c>
      <c r="F37" s="666" t="s">
        <v>1040</v>
      </c>
      <c r="G37" s="563"/>
      <c r="H37" s="525"/>
      <c r="I37" s="563"/>
      <c r="J37" s="525"/>
      <c r="K37" s="277" t="s">
        <v>1086</v>
      </c>
    </row>
    <row s="2624" customFormat="1" customHeight="1" ht="22.5" hidden="1">
      <c r="A38" s="2232"/>
      <c r="B38" s="517"/>
      <c r="D38" s="675" t="s">
        <v>102</v>
      </c>
      <c r="E38" s="1039" t="s">
        <v>1087</v>
      </c>
      <c r="F38" s="1043" t="s">
        <v>862</v>
      </c>
      <c r="G38" s="1043" t="s">
        <v>862</v>
      </c>
      <c r="H38" s="1037"/>
      <c r="I38" s="1043" t="s">
        <v>862</v>
      </c>
      <c r="J38" s="1037"/>
      <c r="K38" s="1038"/>
    </row>
    <row s="2624" customFormat="1" customHeight="1" ht="33.75" hidden="1">
      <c r="A39" s="2232"/>
      <c r="B39" s="517"/>
      <c r="D39" s="671" t="s">
        <v>941</v>
      </c>
      <c r="E39" s="729" t="s">
        <v>1088</v>
      </c>
      <c r="F39" s="666" t="s">
        <v>1089</v>
      </c>
      <c r="G39" s="674"/>
      <c r="H39" s="1030"/>
      <c r="I39" s="674"/>
      <c r="J39" s="1030"/>
      <c r="K39" s="277" t="s">
        <v>1090</v>
      </c>
    </row>
    <row s="2624" customFormat="1" customHeight="1" ht="33.75" hidden="1">
      <c r="A40" s="2232"/>
      <c r="B40" s="517"/>
      <c r="D40" s="671" t="s">
        <v>944</v>
      </c>
      <c r="E40" s="729" t="s">
        <v>1091</v>
      </c>
      <c r="F40" s="1034" t="s">
        <v>1092</v>
      </c>
      <c r="G40" s="747"/>
      <c r="H40" s="1030"/>
      <c r="I40" s="747"/>
      <c r="J40" s="1030"/>
      <c r="K40" s="277" t="s">
        <v>1093</v>
      </c>
    </row>
    <row s="2624" customFormat="1" customHeight="1" ht="22.5" hidden="1">
      <c r="A41" s="2232"/>
      <c r="B41" s="517"/>
      <c r="D41" s="671" t="s">
        <v>89</v>
      </c>
      <c r="E41" s="728" t="s">
        <v>1094</v>
      </c>
      <c r="F41" s="666" t="s">
        <v>862</v>
      </c>
      <c r="G41" s="666" t="s">
        <v>862</v>
      </c>
      <c r="H41" s="1031"/>
      <c r="I41" s="666" t="s">
        <v>862</v>
      </c>
      <c r="J41" s="1031"/>
      <c r="K41" s="290"/>
    </row>
    <row s="2624" customFormat="1" customHeight="1" ht="45" hidden="1">
      <c r="A42" s="2232"/>
      <c r="B42" s="517"/>
      <c r="D42" s="671" t="s">
        <v>646</v>
      </c>
      <c r="E42" s="729" t="s">
        <v>1095</v>
      </c>
      <c r="F42" s="666" t="s">
        <v>874</v>
      </c>
      <c r="G42" s="563"/>
      <c r="H42" s="1031"/>
      <c r="I42" s="563"/>
      <c r="J42" s="1031"/>
      <c r="K42" s="290" t="s">
        <v>1096</v>
      </c>
    </row>
    <row s="2624" customFormat="1" customHeight="1" ht="45" hidden="1">
      <c r="A43" s="2232"/>
      <c r="B43" s="517"/>
      <c r="D43" s="671" t="s">
        <v>654</v>
      </c>
      <c r="E43" s="673" t="s">
        <v>1097</v>
      </c>
      <c r="F43" s="1035" t="s">
        <v>874</v>
      </c>
      <c r="G43" s="748"/>
      <c r="H43" s="1030"/>
      <c r="I43" s="748"/>
      <c r="J43" s="1030"/>
      <c r="K43" s="290" t="s">
        <v>1098</v>
      </c>
    </row>
    <row s="2624" customFormat="1" customHeight="1" ht="11.25" hidden="1">
      <c r="A44" s="2232"/>
      <c r="B44" s="517"/>
      <c r="D44" s="671" t="s">
        <v>90</v>
      </c>
      <c r="E44" s="672" t="s">
        <v>1099</v>
      </c>
      <c r="F44" s="666" t="s">
        <v>1089</v>
      </c>
      <c r="G44" s="674"/>
      <c r="H44" s="1030"/>
      <c r="I44" s="674"/>
      <c r="J44" s="1030"/>
      <c r="K44" s="277"/>
    </row>
    <row s="2624" customFormat="1" customHeight="1" ht="11.25" hidden="1">
      <c r="A45" s="2232"/>
      <c r="B45" s="517"/>
      <c r="D45" s="671" t="s">
        <v>983</v>
      </c>
      <c r="E45" s="673" t="s">
        <v>1100</v>
      </c>
      <c r="F45" s="666" t="s">
        <v>1089</v>
      </c>
      <c r="G45" s="674"/>
      <c r="H45" s="1030"/>
      <c r="I45" s="674"/>
      <c r="J45" s="1030"/>
      <c r="K45" s="277"/>
    </row>
    <row s="2624" customFormat="1" customHeight="1" ht="11.25" hidden="1">
      <c r="A46" s="2232"/>
      <c r="B46" s="517"/>
      <c r="D46" s="671" t="s">
        <v>1026</v>
      </c>
      <c r="E46" s="673" t="s">
        <v>1101</v>
      </c>
      <c r="F46" s="666" t="s">
        <v>1089</v>
      </c>
      <c r="G46" s="674"/>
      <c r="H46" s="1030"/>
      <c r="I46" s="674"/>
      <c r="J46" s="1030"/>
      <c r="K46" s="277"/>
    </row>
    <row s="2624" customFormat="1" customHeight="1" ht="11.25" hidden="1">
      <c r="A47" s="2232"/>
      <c r="B47" s="517"/>
      <c r="D47" s="671" t="s">
        <v>1029</v>
      </c>
      <c r="E47" s="673" t="s">
        <v>1102</v>
      </c>
      <c r="F47" s="666" t="s">
        <v>1089</v>
      </c>
      <c r="G47" s="674"/>
      <c r="H47" s="1030"/>
      <c r="I47" s="674"/>
      <c r="J47" s="1030"/>
      <c r="K47" s="277"/>
    </row>
    <row s="2624" customFormat="1" customHeight="1" ht="11.25" hidden="1">
      <c r="A48" s="2232"/>
      <c r="B48" s="517"/>
      <c r="D48" s="671" t="s">
        <v>1103</v>
      </c>
      <c r="E48" s="677" t="s">
        <v>1104</v>
      </c>
      <c r="F48" s="666" t="s">
        <v>1089</v>
      </c>
      <c r="G48" s="674"/>
      <c r="H48" s="1030"/>
      <c r="I48" s="674"/>
      <c r="J48" s="1030"/>
      <c r="K48" s="277"/>
    </row>
    <row s="2624" customFormat="1" customHeight="1" ht="11.25" hidden="1">
      <c r="A49" s="2232"/>
      <c r="B49" s="517"/>
      <c r="D49" s="671" t="s">
        <v>1105</v>
      </c>
      <c r="E49" s="677" t="s">
        <v>1106</v>
      </c>
      <c r="F49" s="666" t="s">
        <v>1089</v>
      </c>
      <c r="G49" s="674"/>
      <c r="H49" s="1030"/>
      <c r="I49" s="674"/>
      <c r="J49" s="1030"/>
      <c r="K49" s="277"/>
    </row>
    <row s="2624" customFormat="1" customHeight="1" ht="11.25" hidden="1">
      <c r="A50" s="2232"/>
      <c r="B50" s="517"/>
      <c r="D50" s="671" t="s">
        <v>1107</v>
      </c>
      <c r="E50" s="673" t="s">
        <v>1108</v>
      </c>
      <c r="F50" s="666" t="s">
        <v>1089</v>
      </c>
      <c r="G50" s="674"/>
      <c r="H50" s="1030"/>
      <c r="I50" s="674"/>
      <c r="J50" s="1030"/>
      <c r="K50" s="277"/>
    </row>
    <row s="2624" customFormat="1" customHeight="1" ht="11.25" hidden="1">
      <c r="A51" s="2232"/>
      <c r="B51" s="517"/>
      <c r="D51" s="671" t="s">
        <v>1109</v>
      </c>
      <c r="E51" s="673" t="s">
        <v>1110</v>
      </c>
      <c r="F51" s="666" t="s">
        <v>1089</v>
      </c>
      <c r="G51" s="674"/>
      <c r="H51" s="1030"/>
      <c r="I51" s="674"/>
      <c r="J51" s="1030"/>
      <c r="K51" s="277"/>
    </row>
    <row s="2624" customFormat="1" customHeight="1" ht="45" hidden="1">
      <c r="A52" s="2232"/>
      <c r="B52" s="517"/>
      <c r="D52" s="671" t="s">
        <v>117</v>
      </c>
      <c r="E52" s="672" t="s">
        <v>1111</v>
      </c>
      <c r="F52" s="666" t="s">
        <v>1089</v>
      </c>
      <c r="G52" s="674"/>
      <c r="H52" s="1030"/>
      <c r="I52" s="674"/>
      <c r="J52" s="1030"/>
      <c r="K52" s="277"/>
    </row>
    <row s="2624" customFormat="1" customHeight="1" ht="11.25" hidden="1">
      <c r="A53" s="2232"/>
      <c r="B53" s="517"/>
      <c r="D53" s="671" t="s">
        <v>635</v>
      </c>
      <c r="E53" s="673" t="s">
        <v>1100</v>
      </c>
      <c r="F53" s="666" t="s">
        <v>1089</v>
      </c>
      <c r="G53" s="674"/>
      <c r="H53" s="1030"/>
      <c r="I53" s="674"/>
      <c r="J53" s="1030"/>
      <c r="K53" s="277"/>
    </row>
    <row s="2624" customFormat="1" customHeight="1" ht="11.25" hidden="1">
      <c r="A54" s="2232"/>
      <c r="B54" s="517"/>
      <c r="D54" s="671" t="s">
        <v>637</v>
      </c>
      <c r="E54" s="673" t="s">
        <v>1101</v>
      </c>
      <c r="F54" s="666" t="s">
        <v>1089</v>
      </c>
      <c r="G54" s="674"/>
      <c r="H54" s="1030"/>
      <c r="I54" s="674"/>
      <c r="J54" s="1030"/>
      <c r="K54" s="277"/>
    </row>
    <row s="2624" customFormat="1" customHeight="1" ht="11.25" hidden="1">
      <c r="A55" s="2232"/>
      <c r="B55" s="517"/>
      <c r="D55" s="671" t="s">
        <v>640</v>
      </c>
      <c r="E55" s="673" t="s">
        <v>1102</v>
      </c>
      <c r="F55" s="666" t="s">
        <v>1089</v>
      </c>
      <c r="G55" s="674"/>
      <c r="H55" s="1030"/>
      <c r="I55" s="674"/>
      <c r="J55" s="1030"/>
      <c r="K55" s="277"/>
    </row>
    <row s="2624" customFormat="1" customHeight="1" ht="11.25" hidden="1">
      <c r="A56" s="2232"/>
      <c r="B56" s="517"/>
      <c r="D56" s="671" t="s">
        <v>1112</v>
      </c>
      <c r="E56" s="677" t="s">
        <v>1104</v>
      </c>
      <c r="F56" s="666" t="s">
        <v>1089</v>
      </c>
      <c r="G56" s="674"/>
      <c r="H56" s="1030"/>
      <c r="I56" s="674"/>
      <c r="J56" s="1030"/>
      <c r="K56" s="277"/>
    </row>
    <row s="2624" customFormat="1" customHeight="1" ht="11.25" hidden="1">
      <c r="A57" s="2232"/>
      <c r="B57" s="517"/>
      <c r="D57" s="671" t="s">
        <v>1113</v>
      </c>
      <c r="E57" s="677" t="s">
        <v>1106</v>
      </c>
      <c r="F57" s="666" t="s">
        <v>1089</v>
      </c>
      <c r="G57" s="674"/>
      <c r="H57" s="1030"/>
      <c r="I57" s="674"/>
      <c r="J57" s="1030"/>
      <c r="K57" s="277"/>
    </row>
    <row s="2624" customFormat="1" customHeight="1" ht="11.25" hidden="1">
      <c r="A58" s="2232"/>
      <c r="B58" s="517"/>
      <c r="D58" s="671" t="s">
        <v>642</v>
      </c>
      <c r="E58" s="673" t="s">
        <v>1108</v>
      </c>
      <c r="F58" s="666" t="s">
        <v>1089</v>
      </c>
      <c r="G58" s="674"/>
      <c r="H58" s="1030"/>
      <c r="I58" s="674"/>
      <c r="J58" s="1030"/>
      <c r="K58" s="277"/>
    </row>
    <row s="2624" customFormat="1" customHeight="1" ht="11.25" hidden="1">
      <c r="A59" s="2232"/>
      <c r="B59" s="517"/>
      <c r="D59" s="671" t="s">
        <v>1114</v>
      </c>
      <c r="E59" s="673" t="s">
        <v>1110</v>
      </c>
      <c r="F59" s="666" t="s">
        <v>1089</v>
      </c>
      <c r="G59" s="674"/>
      <c r="H59" s="1030"/>
      <c r="I59" s="674"/>
      <c r="J59" s="1030"/>
      <c r="K59" s="277"/>
    </row>
    <row s="2624" customFormat="1" customHeight="1" ht="33.75" hidden="1">
      <c r="A60" s="2232"/>
      <c r="B60" s="517"/>
      <c r="D60" s="671" t="s">
        <v>91</v>
      </c>
      <c r="E60" s="672" t="s">
        <v>1115</v>
      </c>
      <c r="F60" s="727" t="s">
        <v>874</v>
      </c>
      <c r="G60" s="748"/>
      <c r="H60" s="1030"/>
      <c r="I60" s="748"/>
      <c r="J60" s="1030"/>
      <c r="K60" s="290" t="s">
        <v>1116</v>
      </c>
    </row>
    <row s="2624" customFormat="1" customHeight="1" ht="33.75" hidden="1">
      <c r="A61" s="2232"/>
      <c r="B61" s="517"/>
      <c r="D61" s="671" t="s">
        <v>92</v>
      </c>
      <c r="E61" s="672" t="s">
        <v>1117</v>
      </c>
      <c r="F61" s="732" t="s">
        <v>1050</v>
      </c>
      <c r="G61" s="674"/>
      <c r="H61" s="1030"/>
      <c r="I61" s="674"/>
      <c r="J61" s="1030"/>
      <c r="K61" s="277"/>
    </row>
    <row s="2624" customFormat="1" customHeight="1" ht="22.5" hidden="1">
      <c r="A62" s="2232"/>
      <c r="B62" s="517" t="s">
        <v>904</v>
      </c>
      <c r="D62" s="671" t="s">
        <v>130</v>
      </c>
      <c r="E62" s="672" t="s">
        <v>1118</v>
      </c>
      <c r="F62" s="732" t="s">
        <v>626</v>
      </c>
      <c r="G62" s="388"/>
      <c r="H62" s="1030"/>
      <c r="I62" s="388"/>
      <c r="J62" s="1030"/>
      <c r="K62" s="277" t="s">
        <v>1119</v>
      </c>
    </row>
    <row s="2624" customFormat="1" customHeight="1" ht="45" hidden="1">
      <c r="A63" s="2232"/>
      <c r="B63" s="517" t="s">
        <v>904</v>
      </c>
      <c r="D63" s="671" t="s">
        <v>1120</v>
      </c>
      <c r="E63" s="673" t="s">
        <v>1121</v>
      </c>
      <c r="F63" s="727" t="s">
        <v>626</v>
      </c>
      <c r="G63" s="388"/>
      <c r="H63" s="1030"/>
      <c r="I63" s="388"/>
      <c r="J63" s="1030"/>
      <c r="K63" s="277" t="s">
        <v>1119</v>
      </c>
    </row>
    <row s="2628" customFormat="1" customHeight="1" ht="11.25">
      <c r="A64" s="1040"/>
      <c r="B64" s="524"/>
      <c r="D64" s="1041"/>
      <c r="E64" s="1042"/>
    </row>
    <row s="2624" customFormat="1" customHeight="1" ht="22.5" hidden="1">
      <c r="A65" s="2232" t="s">
        <v>1122</v>
      </c>
      <c r="B65" s="517"/>
      <c r="D65" s="671">
        <v>1</v>
      </c>
      <c r="E65" s="750" t="s">
        <v>1123</v>
      </c>
      <c r="F65" s="746" t="s">
        <v>1040</v>
      </c>
      <c r="G65" s="747"/>
      <c r="H65" s="1036"/>
      <c r="I65" s="747"/>
      <c r="J65" s="1036"/>
      <c r="K65" s="289" t="s">
        <v>1124</v>
      </c>
    </row>
    <row s="2624" customFormat="1" customHeight="1" ht="56.25" hidden="1">
      <c r="A66" s="2232"/>
      <c r="B66" s="517"/>
      <c r="D66" s="749" t="s">
        <v>102</v>
      </c>
      <c r="E66" s="713" t="s">
        <v>1125</v>
      </c>
      <c r="F66" s="666" t="s">
        <v>862</v>
      </c>
      <c r="G66" s="666" t="s">
        <v>862</v>
      </c>
      <c r="H66" s="525"/>
      <c r="I66" s="666" t="s">
        <v>862</v>
      </c>
      <c r="J66" s="525"/>
      <c r="K66" s="277"/>
    </row>
    <row s="2624" customFormat="1" customHeight="1" ht="33.75" hidden="1">
      <c r="A67" s="2232"/>
      <c r="B67" s="517"/>
      <c r="D67" s="749" t="s">
        <v>938</v>
      </c>
      <c r="E67" s="961" t="s">
        <v>1126</v>
      </c>
      <c r="F67" s="666" t="s">
        <v>1092</v>
      </c>
      <c r="G67" s="733"/>
      <c r="H67" s="525"/>
      <c r="I67" s="733"/>
      <c r="J67" s="525"/>
      <c r="K67" s="277"/>
    </row>
    <row s="2624" customFormat="1" customHeight="1" ht="22.5" hidden="1">
      <c r="A68" s="2232"/>
      <c r="B68" s="517"/>
      <c r="D68" s="749" t="s">
        <v>627</v>
      </c>
      <c r="E68" s="961" t="s">
        <v>1127</v>
      </c>
      <c r="F68" s="666" t="s">
        <v>1092</v>
      </c>
      <c r="G68" s="733"/>
      <c r="H68" s="525"/>
      <c r="I68" s="733"/>
      <c r="J68" s="525"/>
      <c r="K68" s="277"/>
    </row>
    <row s="2624" customFormat="1" customHeight="1" ht="22.5" hidden="1">
      <c r="A69" s="2232"/>
      <c r="B69" s="517"/>
      <c r="D69" s="749" t="s">
        <v>630</v>
      </c>
      <c r="E69" s="961" t="s">
        <v>1128</v>
      </c>
      <c r="F69" s="727" t="s">
        <v>874</v>
      </c>
      <c r="G69" s="748"/>
      <c r="H69" s="525"/>
      <c r="I69" s="748"/>
      <c r="J69" s="525"/>
      <c r="K69" s="277"/>
    </row>
    <row s="2624" customFormat="1" customHeight="1" ht="22.5" hidden="1">
      <c r="A70" s="2232"/>
      <c r="B70" s="517"/>
      <c r="D70" s="749" t="s">
        <v>958</v>
      </c>
      <c r="E70" s="961" t="s">
        <v>1129</v>
      </c>
      <c r="F70" s="727" t="s">
        <v>874</v>
      </c>
      <c r="G70" s="748"/>
      <c r="H70" s="525"/>
      <c r="I70" s="748"/>
      <c r="J70" s="525"/>
      <c r="K70" s="277"/>
    </row>
    <row s="2624" customFormat="1" customHeight="1" ht="22.5" hidden="1">
      <c r="A71" s="2232"/>
      <c r="B71" s="517"/>
      <c r="D71" s="671" t="s">
        <v>89</v>
      </c>
      <c r="E71" s="672" t="s">
        <v>1130</v>
      </c>
      <c r="F71" s="666" t="s">
        <v>1092</v>
      </c>
      <c r="G71" s="563"/>
      <c r="H71" s="1037"/>
      <c r="I71" s="563"/>
      <c r="J71" s="1037"/>
      <c r="K71" s="290"/>
    </row>
    <row s="2624" customFormat="1" customHeight="1" ht="56.25" hidden="1">
      <c r="A72" s="2232"/>
      <c r="B72" s="517"/>
      <c r="D72" s="671" t="s">
        <v>90</v>
      </c>
      <c r="E72" s="672" t="s">
        <v>1131</v>
      </c>
      <c r="F72" s="727" t="s">
        <v>874</v>
      </c>
      <c r="G72" s="748"/>
      <c r="H72" s="1030"/>
      <c r="I72" s="748"/>
      <c r="J72" s="1030"/>
      <c r="K72" s="290"/>
    </row>
    <row s="2624" customFormat="1" customHeight="1" ht="33.75" hidden="1">
      <c r="A73" s="2232"/>
      <c r="B73" s="517"/>
      <c r="D73" s="671" t="s">
        <v>117</v>
      </c>
      <c r="E73" s="672" t="s">
        <v>1132</v>
      </c>
      <c r="F73" s="732" t="s">
        <v>1050</v>
      </c>
      <c r="G73" s="674"/>
      <c r="H73" s="1030"/>
      <c r="I73" s="674"/>
      <c r="J73" s="1030"/>
      <c r="K73" s="277"/>
    </row>
    <row s="2624" customFormat="1" customHeight="1" ht="22.5" hidden="1">
      <c r="A74" s="2232"/>
      <c r="B74" s="517" t="s">
        <v>904</v>
      </c>
      <c r="D74" s="671" t="s">
        <v>91</v>
      </c>
      <c r="E74" s="672" t="s">
        <v>1133</v>
      </c>
      <c r="F74" s="732" t="s">
        <v>626</v>
      </c>
      <c r="G74" s="388"/>
      <c r="H74" s="1030"/>
      <c r="I74" s="388"/>
      <c r="J74" s="1030"/>
      <c r="K74" s="277" t="s">
        <v>1119</v>
      </c>
    </row>
    <row s="2624" customFormat="1" customHeight="1" ht="45" hidden="1">
      <c r="A75" s="2232"/>
      <c r="B75" s="517" t="s">
        <v>904</v>
      </c>
      <c r="D75" s="671" t="s">
        <v>1134</v>
      </c>
      <c r="E75" s="673" t="s">
        <v>1135</v>
      </c>
      <c r="F75" s="727" t="s">
        <v>626</v>
      </c>
      <c r="G75" s="388"/>
      <c r="H75" s="1030"/>
      <c r="I75" s="388"/>
      <c r="J75" s="1030"/>
      <c r="K75" s="277" t="s">
        <v>1119</v>
      </c>
    </row>
    <row s="2628" customFormat="1" customHeight="1" ht="11.25">
      <c r="A76" s="1040"/>
      <c r="B76" s="524"/>
      <c r="D76" s="1041"/>
      <c r="E76" s="1042"/>
    </row>
    <row s="2624" customFormat="1" customHeight="1" ht="11.25" hidden="1">
      <c r="A77" s="2232" t="s">
        <v>1136</v>
      </c>
      <c r="B77" s="517"/>
      <c r="D77" s="671">
        <v>1</v>
      </c>
      <c r="E77" s="672" t="s">
        <v>1137</v>
      </c>
      <c r="F77" s="727" t="s">
        <v>1040</v>
      </c>
      <c r="G77" s="730"/>
      <c r="H77" s="1030"/>
      <c r="I77" s="730"/>
      <c r="J77" s="1030"/>
      <c r="K77" s="277" t="s">
        <v>1138</v>
      </c>
    </row>
    <row s="2624" customFormat="1" customHeight="1" ht="11.25" hidden="1">
      <c r="A78" s="2232"/>
      <c r="B78" s="517"/>
      <c r="D78" s="671" t="s">
        <v>102</v>
      </c>
      <c r="E78" s="672" t="s">
        <v>1139</v>
      </c>
      <c r="F78" s="727" t="s">
        <v>1040</v>
      </c>
      <c r="G78" s="730"/>
      <c r="H78" s="1030"/>
      <c r="I78" s="730"/>
      <c r="J78" s="1030"/>
      <c r="K78" s="277" t="s">
        <v>1140</v>
      </c>
    </row>
    <row s="2624" customFormat="1" customHeight="1" ht="22.5" hidden="1">
      <c r="A79" s="2232"/>
      <c r="B79" s="517"/>
      <c r="D79" s="671" t="s">
        <v>89</v>
      </c>
      <c r="E79" s="728" t="s">
        <v>1141</v>
      </c>
      <c r="F79" s="666" t="s">
        <v>1089</v>
      </c>
      <c r="G79" s="730"/>
      <c r="H79" s="1030"/>
      <c r="I79" s="730"/>
      <c r="J79" s="1030"/>
      <c r="K79" s="277" t="s">
        <v>1142</v>
      </c>
    </row>
    <row s="2624" customFormat="1" customHeight="1" ht="11.25" hidden="1">
      <c r="A80" s="2232"/>
      <c r="B80" s="517"/>
      <c r="D80" s="671" t="s">
        <v>646</v>
      </c>
      <c r="E80" s="729" t="s">
        <v>1143</v>
      </c>
      <c r="F80" s="666" t="s">
        <v>1089</v>
      </c>
      <c r="G80" s="730"/>
      <c r="H80" s="1030"/>
      <c r="I80" s="730"/>
      <c r="J80" s="1030"/>
      <c r="K80" s="277"/>
    </row>
    <row s="2624" customFormat="1" customHeight="1" ht="11.25" hidden="1">
      <c r="A81" s="2232"/>
      <c r="B81" s="517"/>
      <c r="D81" s="671" t="s">
        <v>654</v>
      </c>
      <c r="E81" s="729" t="s">
        <v>1144</v>
      </c>
      <c r="F81" s="666" t="s">
        <v>1089</v>
      </c>
      <c r="G81" s="730"/>
      <c r="H81" s="1030"/>
      <c r="I81" s="730"/>
      <c r="J81" s="1030"/>
      <c r="K81" s="277"/>
    </row>
    <row s="2624" customFormat="1" customHeight="1" ht="11.25" hidden="1">
      <c r="A82" s="2232"/>
      <c r="B82" s="517"/>
      <c r="D82" s="671" t="s">
        <v>656</v>
      </c>
      <c r="E82" s="729" t="s">
        <v>1145</v>
      </c>
      <c r="F82" s="666" t="s">
        <v>1089</v>
      </c>
      <c r="G82" s="730"/>
      <c r="H82" s="1030"/>
      <c r="I82" s="730"/>
      <c r="J82" s="1030"/>
      <c r="K82" s="277"/>
    </row>
    <row s="2624" customFormat="1" customHeight="1" ht="11.25" hidden="1">
      <c r="A83" s="2232"/>
      <c r="B83" s="517"/>
      <c r="D83" s="671" t="s">
        <v>658</v>
      </c>
      <c r="E83" s="729" t="s">
        <v>1146</v>
      </c>
      <c r="F83" s="666" t="s">
        <v>1089</v>
      </c>
      <c r="G83" s="730"/>
      <c r="H83" s="1030"/>
      <c r="I83" s="730"/>
      <c r="J83" s="1030"/>
      <c r="K83" s="277"/>
    </row>
    <row s="2624" customFormat="1" customHeight="1" ht="11.25" hidden="1">
      <c r="A84" s="2232"/>
      <c r="B84" s="517"/>
      <c r="D84" s="671" t="s">
        <v>1147</v>
      </c>
      <c r="E84" s="729" t="s">
        <v>1148</v>
      </c>
      <c r="F84" s="666" t="s">
        <v>1089</v>
      </c>
      <c r="G84" s="730"/>
      <c r="H84" s="1030"/>
      <c r="I84" s="730"/>
      <c r="J84" s="1030"/>
      <c r="K84" s="277"/>
    </row>
    <row s="2624" customFormat="1" customHeight="1" ht="11.25" hidden="1">
      <c r="A85" s="2232"/>
      <c r="B85" s="517"/>
      <c r="D85" s="671" t="s">
        <v>1149</v>
      </c>
      <c r="E85" s="729" t="s">
        <v>1150</v>
      </c>
      <c r="F85" s="666" t="s">
        <v>1089</v>
      </c>
      <c r="G85" s="730"/>
      <c r="H85" s="1030"/>
      <c r="I85" s="730"/>
      <c r="J85" s="1030"/>
      <c r="K85" s="277"/>
    </row>
    <row s="2624" customFormat="1" customHeight="1" ht="11.25" hidden="1">
      <c r="A86" s="2232"/>
      <c r="B86" s="517"/>
      <c r="D86" s="671" t="s">
        <v>1151</v>
      </c>
      <c r="E86" s="729" t="s">
        <v>1152</v>
      </c>
      <c r="F86" s="666" t="s">
        <v>1089</v>
      </c>
      <c r="G86" s="730"/>
      <c r="H86" s="1030"/>
      <c r="I86" s="730"/>
      <c r="J86" s="1030"/>
      <c r="K86" s="277"/>
    </row>
    <row s="2624" customFormat="1" customHeight="1" ht="45" hidden="1">
      <c r="A87" s="2232"/>
      <c r="B87" s="517"/>
      <c r="D87" s="671" t="s">
        <v>90</v>
      </c>
      <c r="E87" s="672" t="s">
        <v>1153</v>
      </c>
      <c r="F87" s="666" t="s">
        <v>1089</v>
      </c>
      <c r="G87" s="730"/>
      <c r="H87" s="1030"/>
      <c r="I87" s="730"/>
      <c r="J87" s="1030"/>
      <c r="K87" s="277" t="s">
        <v>1154</v>
      </c>
    </row>
    <row s="2624" customFormat="1" customHeight="1" ht="11.25" hidden="1">
      <c r="A88" s="2232"/>
      <c r="B88" s="517"/>
      <c r="D88" s="671" t="s">
        <v>983</v>
      </c>
      <c r="E88" s="729" t="s">
        <v>1143</v>
      </c>
      <c r="F88" s="666" t="s">
        <v>1089</v>
      </c>
      <c r="G88" s="730"/>
      <c r="H88" s="1030"/>
      <c r="I88" s="730"/>
      <c r="J88" s="1030"/>
      <c r="K88" s="277"/>
    </row>
    <row s="2624" customFormat="1" customHeight="1" ht="11.25" hidden="1">
      <c r="A89" s="2232"/>
      <c r="B89" s="517"/>
      <c r="D89" s="671" t="s">
        <v>1026</v>
      </c>
      <c r="E89" s="729" t="s">
        <v>1144</v>
      </c>
      <c r="F89" s="666" t="s">
        <v>1089</v>
      </c>
      <c r="G89" s="730"/>
      <c r="H89" s="1030"/>
      <c r="I89" s="730"/>
      <c r="J89" s="1030"/>
      <c r="K89" s="277"/>
    </row>
    <row s="2624" customFormat="1" customHeight="1" ht="11.25" hidden="1">
      <c r="A90" s="2232"/>
      <c r="B90" s="517"/>
      <c r="D90" s="671" t="s">
        <v>1029</v>
      </c>
      <c r="E90" s="729" t="s">
        <v>1145</v>
      </c>
      <c r="F90" s="666" t="s">
        <v>1089</v>
      </c>
      <c r="G90" s="730"/>
      <c r="H90" s="1030"/>
      <c r="I90" s="730"/>
      <c r="J90" s="1030"/>
      <c r="K90" s="277"/>
    </row>
    <row s="2624" customFormat="1" customHeight="1" ht="11.25" hidden="1">
      <c r="A91" s="2232"/>
      <c r="B91" s="517"/>
      <c r="D91" s="671" t="s">
        <v>1107</v>
      </c>
      <c r="E91" s="729" t="s">
        <v>1146</v>
      </c>
      <c r="F91" s="666" t="s">
        <v>1089</v>
      </c>
      <c r="G91" s="730"/>
      <c r="H91" s="1030"/>
      <c r="I91" s="730"/>
      <c r="J91" s="1030"/>
      <c r="K91" s="277"/>
    </row>
    <row s="2624" customFormat="1" customHeight="1" ht="11.25" hidden="1">
      <c r="A92" s="2232"/>
      <c r="B92" s="517"/>
      <c r="D92" s="671" t="s">
        <v>1109</v>
      </c>
      <c r="E92" s="729" t="s">
        <v>1148</v>
      </c>
      <c r="F92" s="666" t="s">
        <v>1089</v>
      </c>
      <c r="G92" s="730"/>
      <c r="H92" s="1030"/>
      <c r="I92" s="730"/>
      <c r="J92" s="1030"/>
      <c r="K92" s="277"/>
    </row>
    <row s="2624" customFormat="1" customHeight="1" ht="11.25" hidden="1">
      <c r="A93" s="2232"/>
      <c r="B93" s="517"/>
      <c r="D93" s="671" t="s">
        <v>1155</v>
      </c>
      <c r="E93" s="729" t="s">
        <v>1150</v>
      </c>
      <c r="F93" s="666" t="s">
        <v>1089</v>
      </c>
      <c r="G93" s="730"/>
      <c r="H93" s="1030"/>
      <c r="I93" s="730"/>
      <c r="J93" s="1030"/>
      <c r="K93" s="277"/>
    </row>
    <row s="2624" customFormat="1" customHeight="1" ht="11.25" hidden="1">
      <c r="A94" s="2232"/>
      <c r="B94" s="517"/>
      <c r="D94" s="671" t="s">
        <v>1156</v>
      </c>
      <c r="E94" s="729" t="s">
        <v>1152</v>
      </c>
      <c r="F94" s="666" t="s">
        <v>1089</v>
      </c>
      <c r="G94" s="730"/>
      <c r="H94" s="1030"/>
      <c r="I94" s="730"/>
      <c r="J94" s="1030"/>
      <c r="K94" s="277"/>
    </row>
    <row s="2624" customFormat="1" customHeight="1" ht="24.75" hidden="1">
      <c r="A95" s="2232"/>
      <c r="B95" s="517"/>
      <c r="D95" s="671" t="s">
        <v>117</v>
      </c>
      <c r="E95" s="672" t="s">
        <v>1157</v>
      </c>
      <c r="F95" s="731" t="s">
        <v>874</v>
      </c>
      <c r="G95" s="733"/>
      <c r="H95" s="1030"/>
      <c r="I95" s="733"/>
      <c r="J95" s="1030"/>
      <c r="K95" s="277" t="s">
        <v>1158</v>
      </c>
    </row>
    <row s="2624" customFormat="1" customHeight="1" ht="33.75" hidden="1">
      <c r="A96" s="2232"/>
      <c r="B96" s="517"/>
      <c r="D96" s="671" t="s">
        <v>91</v>
      </c>
      <c r="E96" s="672" t="s">
        <v>1159</v>
      </c>
      <c r="F96" s="732" t="s">
        <v>1050</v>
      </c>
      <c r="G96" s="734"/>
      <c r="H96" s="1030"/>
      <c r="I96" s="734"/>
      <c r="J96" s="1030"/>
      <c r="K96" s="277"/>
    </row>
    <row s="2624" customFormat="1" customHeight="1" ht="22.5" hidden="1">
      <c r="A97" s="2232"/>
      <c r="B97" s="517" t="s">
        <v>904</v>
      </c>
      <c r="D97" s="671" t="s">
        <v>92</v>
      </c>
      <c r="E97" s="672" t="s">
        <v>1160</v>
      </c>
      <c r="F97" s="732" t="s">
        <v>626</v>
      </c>
      <c r="G97" s="391"/>
      <c r="H97" s="1030"/>
      <c r="I97" s="391"/>
      <c r="J97" s="1030"/>
      <c r="K97" s="277" t="s">
        <v>1119</v>
      </c>
    </row>
    <row s="2624" customFormat="1" customHeight="1" ht="45" hidden="1">
      <c r="A98" s="2232"/>
      <c r="B98" s="517" t="s">
        <v>904</v>
      </c>
      <c r="D98" s="671" t="s">
        <v>1161</v>
      </c>
      <c r="E98" s="673" t="s">
        <v>1162</v>
      </c>
      <c r="F98" s="727" t="s">
        <v>626</v>
      </c>
      <c r="G98" s="391"/>
      <c r="H98" s="1030"/>
      <c r="I98" s="391"/>
      <c r="J98" s="1030"/>
      <c r="K98" s="277" t="s">
        <v>1119</v>
      </c>
    </row>
    <row s="2624" customFormat="1" customHeight="1" ht="95.25" hidden="1">
      <c r="A99" s="2232"/>
      <c r="B99" s="517" t="s">
        <v>904</v>
      </c>
      <c r="D99" s="671" t="s">
        <v>130</v>
      </c>
      <c r="E99" s="672" t="s">
        <v>1163</v>
      </c>
      <c r="F99" s="727" t="s">
        <v>626</v>
      </c>
      <c r="G99" s="391"/>
      <c r="H99" s="1030"/>
      <c r="I99" s="391"/>
      <c r="J99" s="1030"/>
      <c r="K99" s="277" t="s">
        <v>1119</v>
      </c>
    </row>
    <row s="2624" customFormat="1" customHeight="1" ht="22.5" hidden="1">
      <c r="A100" s="2232"/>
      <c r="B100" s="517" t="s">
        <v>904</v>
      </c>
      <c r="D100" s="671" t="s">
        <v>135</v>
      </c>
      <c r="E100" s="672" t="s">
        <v>1164</v>
      </c>
      <c r="F100" s="727" t="s">
        <v>626</v>
      </c>
      <c r="G100" s="391"/>
      <c r="H100" s="1030"/>
      <c r="I100" s="391"/>
      <c r="J100" s="1030"/>
      <c r="K100" s="277" t="s">
        <v>1119</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8CBBE-C457-B1EA-D6F6-799C2562F4F4}"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92" width="9.140625" hidden="1" customWidth="1"/>
    <col min="2" max="2" style="3194" width="9.140625" hidden="1" customWidth="1"/>
    <col min="3" max="3" style="29892" width="4.7109375" customWidth="1"/>
    <col min="4" max="4" style="3194" width="6.28125" customWidth="1"/>
    <col min="5" max="5" style="3194" width="36.7109375" customWidth="1"/>
    <col min="6" max="6" style="3194" width="9.57421875" customWidth="1"/>
    <col min="7" max="7" style="2624" width="25.7109375" hidden="1" customWidth="1"/>
    <col min="8" max="8" style="2624" width="33.7109375" hidden="1" customWidth="1"/>
    <col min="9" max="9" style="3194" width="25.7109375" customWidth="1"/>
    <col min="10" max="10" style="3194" width="33.7109375" customWidth="1"/>
    <col min="11" max="11" style="2625" width="93.421875" customWidth="1"/>
    <col min="12" max="20" style="3194" width="10.57421875"/>
    <col min="21" max="21" style="29826"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1165</v>
      </c>
      <c r="F3" s="697" t="s">
        <v>626</v>
      </c>
      <c r="G3" s="692"/>
      <c r="H3" s="407"/>
      <c r="I3" s="692"/>
      <c r="J3" s="407"/>
      <c r="K3" s="277" t="s">
        <v>1166</v>
      </c>
    </row>
    <row customHeight="1" ht="15" hidden="1">
      <c r="A4" s="511"/>
      <c r="B4" s="2234"/>
      <c r="C4" s="2235"/>
      <c r="D4" s="695" t="str">
        <f>B3&amp;".2"</f>
        <v>.2</v>
      </c>
      <c r="E4" s="696" t="s">
        <v>1167</v>
      </c>
      <c r="F4" s="697" t="s">
        <v>626</v>
      </c>
      <c r="G4" s="1778" t="s">
        <v>24</v>
      </c>
      <c r="H4" s="407"/>
      <c r="I4" s="1778" t="s">
        <v>24</v>
      </c>
      <c r="J4" s="407"/>
      <c r="K4" s="277" t="s">
        <v>1168</v>
      </c>
    </row>
    <row s="2625" customFormat="1" customHeight="1" ht="15" hidden="1">
      <c r="C5" s="678"/>
      <c r="U5" s="426"/>
    </row>
    <row customHeight="1" ht="22.5" hidden="1">
      <c r="A6" s="511"/>
      <c r="B6" s="2234"/>
      <c r="C6" s="2235"/>
      <c r="D6" s="695" t="str">
        <f>B6&amp;".1"</f>
        <v>.1</v>
      </c>
      <c r="E6" s="696" t="s">
        <v>1169</v>
      </c>
      <c r="F6" s="697" t="s">
        <v>626</v>
      </c>
      <c r="G6" s="692"/>
      <c r="H6" s="407"/>
      <c r="I6" s="692"/>
      <c r="J6" s="407"/>
      <c r="K6" s="277" t="s">
        <v>1170</v>
      </c>
    </row>
    <row customHeight="1" ht="15" hidden="1">
      <c r="A7" s="511"/>
      <c r="B7" s="2234"/>
      <c r="C7" s="2235"/>
      <c r="D7" s="695" t="str">
        <f>B6&amp;".2"</f>
        <v>.2</v>
      </c>
      <c r="E7" s="696" t="s">
        <v>1167</v>
      </c>
      <c r="F7" s="697" t="s">
        <v>626</v>
      </c>
      <c r="G7" s="1778" t="s">
        <v>24</v>
      </c>
      <c r="H7" s="407"/>
      <c r="I7" s="1778" t="s">
        <v>24</v>
      </c>
      <c r="J7" s="407"/>
      <c r="K7" s="277" t="s">
        <v>1168</v>
      </c>
    </row>
    <row s="2625" customFormat="1" customHeight="1" ht="15" hidden="1">
      <c r="C8" s="678"/>
      <c r="U8" s="426"/>
    </row>
    <row customHeight="1" ht="22.5" hidden="1">
      <c r="A9" s="511"/>
      <c r="B9" s="2234"/>
      <c r="C9" s="2235"/>
      <c r="D9" s="695" t="str">
        <f>B9&amp;".1"</f>
        <v>.1</v>
      </c>
      <c r="E9" s="696" t="s">
        <v>1171</v>
      </c>
      <c r="F9" s="697" t="s">
        <v>626</v>
      </c>
      <c r="G9" s="703" t="s">
        <v>24</v>
      </c>
      <c r="H9" s="407" t="s">
        <v>24</v>
      </c>
      <c r="I9" s="703" t="s">
        <v>24</v>
      </c>
      <c r="J9" s="407" t="s">
        <v>24</v>
      </c>
      <c r="K9" s="277"/>
    </row>
    <row customHeight="1" ht="15" hidden="1">
      <c r="A10" s="511"/>
      <c r="B10" s="2234"/>
      <c r="C10" s="2235"/>
      <c r="D10" s="695" t="str">
        <f>B9&amp;".2"</f>
        <v>.2</v>
      </c>
      <c r="E10" s="696" t="s">
        <v>1172</v>
      </c>
      <c r="F10" s="697" t="s">
        <v>626</v>
      </c>
      <c r="G10" s="1772" t="s">
        <v>24</v>
      </c>
      <c r="H10" s="407" t="s">
        <v>24</v>
      </c>
      <c r="I10" s="1772" t="s">
        <v>24</v>
      </c>
      <c r="J10" s="407" t="s">
        <v>24</v>
      </c>
      <c r="K10" s="277" t="s">
        <v>1173</v>
      </c>
    </row>
    <row customHeight="1" ht="15" hidden="1">
      <c r="A11" s="511"/>
      <c r="B11" s="2234"/>
      <c r="C11" s="2235"/>
      <c r="D11" s="695" t="str">
        <f>B9&amp;".3"</f>
        <v>.3</v>
      </c>
      <c r="E11" s="696" t="s">
        <v>1174</v>
      </c>
      <c r="F11" s="697" t="s">
        <v>626</v>
      </c>
      <c r="G11" s="1772" t="s">
        <v>24</v>
      </c>
      <c r="H11" s="407" t="s">
        <v>24</v>
      </c>
      <c r="I11" s="1772" t="s">
        <v>24</v>
      </c>
      <c r="J11" s="407" t="s">
        <v>24</v>
      </c>
      <c r="K11" s="277" t="s">
        <v>1175</v>
      </c>
    </row>
    <row s="2625" customFormat="1" customHeight="1" ht="15" hidden="1">
      <c r="C12" s="678"/>
      <c r="U12" s="426"/>
    </row>
    <row customHeight="1" ht="33.75" hidden="1">
      <c r="A13" s="511"/>
      <c r="B13" s="2234"/>
      <c r="C13" s="2235"/>
      <c r="D13" s="695" t="str">
        <f>B13&amp;".1"</f>
        <v>.1</v>
      </c>
      <c r="E13" s="696" t="s">
        <v>1176</v>
      </c>
      <c r="F13" s="697" t="s">
        <v>626</v>
      </c>
      <c r="G13" s="703" t="s">
        <v>24</v>
      </c>
      <c r="H13" s="407" t="s">
        <v>24</v>
      </c>
      <c r="I13" s="703" t="s">
        <v>24</v>
      </c>
      <c r="J13" s="407" t="s">
        <v>24</v>
      </c>
      <c r="K13" s="277" t="s">
        <v>1177</v>
      </c>
    </row>
    <row customHeight="1" ht="15" hidden="1">
      <c r="B14" s="2234"/>
      <c r="C14" s="2235"/>
      <c r="D14" s="695" t="str">
        <f>B13&amp;".2"</f>
        <v>.2</v>
      </c>
      <c r="E14" s="696" t="s">
        <v>1178</v>
      </c>
      <c r="F14" s="697" t="s">
        <v>626</v>
      </c>
      <c r="G14" s="1772" t="s">
        <v>24</v>
      </c>
      <c r="H14" s="407" t="s">
        <v>24</v>
      </c>
      <c r="I14" s="1772" t="s">
        <v>24</v>
      </c>
      <c r="J14" s="407" t="s">
        <v>24</v>
      </c>
      <c r="K14" s="277" t="s">
        <v>1179</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201</v>
      </c>
      <c r="J25" s="758"/>
      <c r="K25" s="423"/>
      <c r="U25" s="681"/>
    </row>
    <row customHeight="1" ht="15">
      <c r="C26" s="162"/>
      <c r="D26" s="717"/>
      <c r="E26" s="2213" t="s">
        <v>192</v>
      </c>
      <c r="F26" s="2214"/>
      <c r="G26" s="2236" t="str">
        <f>IF(G25="","",INDEX(DIFFERENTIATION_UNMERGE_VD,MATCH(G25,DIFFERENTIATION_ID_DIFF,0)))</f>
        <v/>
      </c>
      <c r="H26" s="2237"/>
      <c r="I26" s="2236">
        <f>IF(I25="","",INDEX(DIFFERENTIATION_UNMERGE_VD,MATCH(I25,DIFFERENTIATION_ID_DIFF,0)))</f>
        <v>0</v>
      </c>
      <c r="J26" s="2237"/>
      <c r="K26" s="2028" t="s">
        <v>621</v>
      </c>
    </row>
    <row s="2624" customFormat="1" customHeight="1" ht="15">
      <c r="A27" s="765"/>
      <c r="C27" s="162"/>
      <c r="D27" s="717"/>
      <c r="E27" s="2213" t="s">
        <v>880</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881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620</v>
      </c>
      <c r="E29" s="2216"/>
      <c r="F29" s="2216"/>
      <c r="G29" s="893"/>
      <c r="H29" s="893"/>
      <c r="I29" s="893"/>
      <c r="J29" s="894"/>
      <c r="K29" s="2032"/>
      <c r="U29" s="681"/>
    </row>
    <row customHeight="1" ht="33.75">
      <c r="C30" s="162"/>
      <c r="D30" s="767" t="s">
        <v>87</v>
      </c>
      <c r="E30" s="766" t="s">
        <v>622</v>
      </c>
      <c r="F30" s="766" t="s">
        <v>882</v>
      </c>
      <c r="G30" s="814" t="s">
        <v>623</v>
      </c>
      <c r="H30" s="813" t="s">
        <v>712</v>
      </c>
      <c r="I30" s="690" t="s">
        <v>623</v>
      </c>
      <c r="J30" s="471" t="s">
        <v>712</v>
      </c>
      <c r="K30" s="2038"/>
    </row>
    <row customHeight="1" ht="15" hidden="1">
      <c r="C31" s="162"/>
      <c r="D31" s="599"/>
      <c r="E31" s="599"/>
      <c r="F31" s="599"/>
      <c r="G31" s="665"/>
      <c r="H31" s="665"/>
      <c r="I31" s="665"/>
      <c r="J31" s="665"/>
      <c r="K31" s="277"/>
    </row>
    <row customHeight="1" ht="22.5">
      <c r="A32" s="511"/>
      <c r="B32" s="511" t="s">
        <v>1180</v>
      </c>
      <c r="C32" s="532"/>
      <c r="D32" s="698">
        <v>1</v>
      </c>
      <c r="E32" s="699" t="s">
        <v>1181</v>
      </c>
      <c r="F32" s="697" t="s">
        <v>626</v>
      </c>
      <c r="G32" s="819" t="s">
        <v>626</v>
      </c>
      <c r="H32" s="819" t="s">
        <v>626</v>
      </c>
      <c r="I32" s="697" t="s">
        <v>626</v>
      </c>
      <c r="J32" s="697" t="s">
        <v>626</v>
      </c>
      <c r="K32" s="277"/>
    </row>
    <row customHeight="1" ht="11.25">
      <c r="A33" s="511"/>
      <c r="C33" s="511"/>
      <c r="D33" s="343"/>
      <c r="E33" s="586" t="s">
        <v>902</v>
      </c>
      <c r="F33" s="578"/>
      <c r="G33" s="578"/>
      <c r="H33" s="578"/>
      <c r="I33" s="578"/>
      <c r="J33" s="578"/>
      <c r="K33" s="579"/>
      <c r="U33" s="511"/>
    </row>
    <row customHeight="1" ht="22.5">
      <c r="A34" s="511"/>
      <c r="B34" s="587" t="s">
        <v>1182</v>
      </c>
      <c r="C34" s="532"/>
      <c r="D34" s="698">
        <v>2</v>
      </c>
      <c r="E34" s="699" t="s">
        <v>1183</v>
      </c>
      <c r="F34" s="826" t="s">
        <v>626</v>
      </c>
      <c r="G34" s="826" t="s">
        <v>626</v>
      </c>
      <c r="H34" s="826" t="s">
        <v>626</v>
      </c>
      <c r="I34" s="697"/>
      <c r="J34" s="697"/>
      <c r="K34" s="277"/>
    </row>
    <row customHeight="1" ht="11.25">
      <c r="A35" s="511"/>
      <c r="C35" s="511"/>
      <c r="D35" s="343"/>
      <c r="E35" s="586" t="s">
        <v>1184</v>
      </c>
      <c r="F35" s="578"/>
      <c r="G35" s="700"/>
      <c r="H35" s="578"/>
      <c r="I35" s="700"/>
      <c r="J35" s="578"/>
      <c r="K35" s="579"/>
      <c r="U35" s="511"/>
    </row>
    <row customHeight="1" ht="67.5">
      <c r="A36" s="511"/>
      <c r="B36" s="511" t="s">
        <v>1185</v>
      </c>
      <c r="C36" s="532"/>
      <c r="D36" s="698">
        <v>3</v>
      </c>
      <c r="E36" s="699" t="s">
        <v>1186</v>
      </c>
      <c r="F36" s="701" t="s">
        <v>626</v>
      </c>
      <c r="G36" s="820" t="s">
        <v>1187</v>
      </c>
      <c r="H36" s="819" t="s">
        <v>626</v>
      </c>
      <c r="I36" s="530" t="s">
        <v>1187</v>
      </c>
      <c r="J36" s="697" t="s">
        <v>626</v>
      </c>
      <c r="K36" s="277" t="s">
        <v>1188</v>
      </c>
    </row>
    <row customHeight="1" ht="11.25">
      <c r="A37" s="511"/>
      <c r="C37" s="511"/>
      <c r="D37" s="343"/>
      <c r="E37" s="586" t="s">
        <v>1189</v>
      </c>
      <c r="F37" s="578"/>
      <c r="G37" s="700"/>
      <c r="H37" s="700"/>
      <c r="I37" s="700"/>
      <c r="J37" s="700"/>
      <c r="K37" s="579"/>
      <c r="U37" s="511"/>
    </row>
    <row customHeight="1" ht="67.5">
      <c r="A38" s="511"/>
      <c r="B38" s="511" t="s">
        <v>1190</v>
      </c>
      <c r="C38" s="532"/>
      <c r="D38" s="698">
        <v>4</v>
      </c>
      <c r="E38" s="699" t="s">
        <v>1191</v>
      </c>
      <c r="F38" s="701" t="s">
        <v>626</v>
      </c>
      <c r="G38" s="820" t="s">
        <v>1187</v>
      </c>
      <c r="H38" s="821" t="s">
        <v>626</v>
      </c>
      <c r="I38" s="530" t="s">
        <v>1187</v>
      </c>
      <c r="J38" s="527" t="s">
        <v>626</v>
      </c>
      <c r="K38" s="685" t="s">
        <v>1192</v>
      </c>
    </row>
    <row customHeight="1" ht="11.25">
      <c r="A39" s="511"/>
      <c r="C39" s="511"/>
      <c r="D39" s="343"/>
      <c r="E39" s="586" t="s">
        <v>1193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E8606-4D58-F9FD-3A02-425D508DEFB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29893" width="6.7109375" hidden="1" customWidth="1"/>
    <col min="4" max="4" style="2625" width="6.7109375" hidden="1" customWidth="1"/>
    <col min="5" max="5" style="2628" width="3.7109375" customWidth="1"/>
    <col min="6" max="6" style="2624" width="6.28125" customWidth="1"/>
    <col min="7" max="7" style="2624" width="37.7109375" customWidth="1"/>
    <col min="8" max="8" style="2984"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3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93"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620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1194</v>
      </c>
      <c r="H9" s="2028" t="s">
        <v>1195</v>
      </c>
      <c r="I9" s="1971" t="s">
        <v>1196</v>
      </c>
      <c r="J9" s="1971" t="s">
        <v>1197</v>
      </c>
      <c r="K9" s="1971" t="s">
        <v>1198</v>
      </c>
      <c r="L9" s="1971" t="s">
        <v>1199</v>
      </c>
      <c r="M9" s="1971" t="s">
        <v>1200</v>
      </c>
      <c r="N9" s="2062" t="s">
        <v>1201</v>
      </c>
      <c r="O9" s="2062"/>
      <c r="P9" s="2062"/>
      <c r="Q9" s="2242" t="s">
        <v>1202</v>
      </c>
      <c r="R9" s="2243"/>
      <c r="S9" s="2243"/>
      <c r="T9" s="2244"/>
      <c r="U9" s="2242" t="s">
        <v>1203</v>
      </c>
      <c r="V9" s="2243"/>
      <c r="W9" s="2243"/>
      <c r="X9" s="2244"/>
      <c r="Y9" s="1955" t="s">
        <v>1204</v>
      </c>
      <c r="Z9" s="1956"/>
      <c r="AA9" s="1956"/>
      <c r="AB9" s="1957"/>
    </row>
    <row customHeight="1" ht="41.25">
      <c r="A10" s="911"/>
      <c r="B10" s="911"/>
      <c r="C10" s="911"/>
      <c r="F10" s="2028"/>
      <c r="G10" s="2028"/>
      <c r="H10" s="2090"/>
      <c r="I10" s="2028"/>
      <c r="J10" s="2028"/>
      <c r="K10" s="2028"/>
      <c r="L10" s="2028"/>
      <c r="M10" s="2028"/>
      <c r="N10" s="909" t="s">
        <v>1205</v>
      </c>
      <c r="O10" s="909" t="s">
        <v>1206</v>
      </c>
      <c r="P10" s="910" t="s">
        <v>1207</v>
      </c>
      <c r="Q10" s="921" t="s">
        <v>88</v>
      </c>
      <c r="R10" s="921" t="s">
        <v>1208</v>
      </c>
      <c r="S10" s="921" t="s">
        <v>1209</v>
      </c>
      <c r="T10" s="922" t="s">
        <v>1210</v>
      </c>
      <c r="U10" s="921" t="s">
        <v>88</v>
      </c>
      <c r="V10" s="921" t="s">
        <v>1211</v>
      </c>
      <c r="W10" s="921" t="s">
        <v>1209</v>
      </c>
      <c r="X10" s="922" t="s">
        <v>1210</v>
      </c>
      <c r="Y10" s="289" t="s">
        <v>1212</v>
      </c>
      <c r="Z10" s="1955" t="s">
        <v>87</v>
      </c>
      <c r="AA10" s="1957"/>
      <c r="AB10" s="1056" t="s">
        <v>1213</v>
      </c>
    </row>
    <row s="2612" customFormat="1" customHeight="1" ht="5.25" hidden="1">
      <c r="A11" s="1059"/>
      <c r="B11" s="1059"/>
      <c r="C11" s="1059"/>
      <c r="E11" s="1057"/>
      <c r="F11" s="2240" t="s">
        <v>698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1214</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1215</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A1439-1944-534C-E016-238183833C5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29893" width="4.140625" hidden="1" customWidth="1"/>
    <col min="4" max="4" style="2625" width="4.140625" hidden="1" customWidth="1"/>
    <col min="5" max="5" style="2628" width="3.7109375" customWidth="1"/>
    <col min="6" max="6" style="2624" width="14.421875" customWidth="1"/>
    <col min="7" max="7" style="2624" width="3.7109375" customWidth="1"/>
    <col min="8" max="8" style="2984" width="7.7109375" customWidth="1"/>
    <col min="9" max="10" style="2624" width="16.7109375" customWidth="1"/>
    <col min="11" max="11" style="2624" width="25.7109375" customWidth="1"/>
    <col min="12" max="12" style="29945" width="8.00390625" customWidth="1"/>
    <col min="13" max="13" style="29945"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29945" width="37.57421875" customWidth="1"/>
    <col min="31" max="31" style="2624" width="15.7109375" customWidth="1"/>
    <col min="32" max="33" style="2624" width="16.7109375" customWidth="1"/>
    <col min="34" max="34" style="29967" width="16.7109375" customWidth="1"/>
    <col min="35" max="35" style="29968"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3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620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1216</v>
      </c>
      <c r="G9" s="2249" t="s">
        <v>1217</v>
      </c>
      <c r="H9" s="2250"/>
      <c r="I9" s="1971" t="s">
        <v>1218</v>
      </c>
      <c r="J9" s="1971"/>
      <c r="K9" s="1971" t="s">
        <v>1219</v>
      </c>
      <c r="L9" s="1971"/>
      <c r="M9" s="1971"/>
      <c r="N9" s="1971"/>
      <c r="O9" s="1971"/>
      <c r="P9" s="1971"/>
      <c r="Q9" s="1971"/>
      <c r="R9" s="1971"/>
      <c r="S9" s="1971"/>
      <c r="T9" s="1971"/>
      <c r="U9" s="1971"/>
      <c r="V9" s="1971"/>
      <c r="W9" s="1971"/>
      <c r="X9" s="1971"/>
      <c r="Y9" s="1971"/>
      <c r="Z9" s="2029" t="s">
        <v>1220</v>
      </c>
      <c r="AA9" s="2030"/>
      <c r="AB9" s="1971" t="s">
        <v>1221</v>
      </c>
      <c r="AC9" s="1971"/>
      <c r="AD9" s="1971"/>
      <c r="AE9" s="1971"/>
      <c r="AF9" s="2028" t="s">
        <v>1222</v>
      </c>
      <c r="AG9" s="1971" t="s">
        <v>1223</v>
      </c>
      <c r="AH9" s="1971"/>
      <c r="AI9" s="2028" t="s">
        <v>1224</v>
      </c>
      <c r="AJ9" s="1971" t="s">
        <v>1225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1226</v>
      </c>
      <c r="L10" s="1955" t="s">
        <v>1227</v>
      </c>
      <c r="M10" s="1957"/>
      <c r="N10" s="1971" t="s">
        <v>1228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29945" customFormat="1" customHeight="1" ht="23.25">
      <c r="A11" s="1137"/>
      <c r="B11" s="1137"/>
      <c r="C11" s="1137"/>
      <c r="D11" s="1136"/>
      <c r="E11" s="1138"/>
      <c r="F11" s="2248"/>
      <c r="G11" s="2251"/>
      <c r="H11" s="2252"/>
      <c r="I11" s="1971"/>
      <c r="J11" s="1971"/>
      <c r="K11" s="1971"/>
      <c r="L11" s="2028" t="s">
        <v>1229</v>
      </c>
      <c r="M11" s="2028" t="s">
        <v>1230</v>
      </c>
      <c r="N11" s="1971" t="s">
        <v>1231</v>
      </c>
      <c r="O11" s="1971"/>
      <c r="P11" s="2246" t="s">
        <v>1212</v>
      </c>
      <c r="Q11" s="2246" t="s">
        <v>1232</v>
      </c>
      <c r="R11" s="2246" t="s">
        <v>1233</v>
      </c>
      <c r="S11" s="2246" t="s">
        <v>1234</v>
      </c>
      <c r="T11" s="2246"/>
      <c r="U11" s="2246"/>
      <c r="V11" s="2246"/>
      <c r="W11" s="2246"/>
      <c r="X11" s="2246"/>
      <c r="Y11" s="2246"/>
      <c r="Z11" s="2031"/>
      <c r="AA11" s="2032"/>
      <c r="AB11" s="1971" t="s">
        <v>1235</v>
      </c>
      <c r="AC11" s="1971"/>
      <c r="AD11" s="1955" t="s">
        <v>1236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1237</v>
      </c>
      <c r="K12" s="1971"/>
      <c r="L12" s="2090"/>
      <c r="M12" s="2090"/>
      <c r="N12" s="1971"/>
      <c r="O12" s="1971"/>
      <c r="P12" s="2246"/>
      <c r="Q12" s="2246"/>
      <c r="R12" s="2246"/>
      <c r="S12" s="1142" t="s">
        <v>85</v>
      </c>
      <c r="T12" s="1142" t="s">
        <v>86</v>
      </c>
      <c r="U12" s="1142" t="s">
        <v>84</v>
      </c>
      <c r="V12" s="1142" t="s">
        <v>1238</v>
      </c>
      <c r="W12" s="1142" t="s">
        <v>84</v>
      </c>
      <c r="X12" s="1142" t="s">
        <v>1239</v>
      </c>
      <c r="Y12" s="1142" t="s">
        <v>1240</v>
      </c>
      <c r="Z12" s="2037"/>
      <c r="AA12" s="2038"/>
      <c r="AB12" s="1149" t="s">
        <v>1241</v>
      </c>
      <c r="AC12" s="1149" t="s">
        <v>1242</v>
      </c>
      <c r="AD12" s="1149" t="s">
        <v>1241</v>
      </c>
      <c r="AE12" s="1149" t="s">
        <v>1242</v>
      </c>
      <c r="AF12" s="2090"/>
      <c r="AG12" s="1162" t="s">
        <v>1243</v>
      </c>
      <c r="AH12" s="1162" t="s">
        <v>1244</v>
      </c>
      <c r="AI12" s="2090"/>
      <c r="AJ12" s="1162" t="s">
        <v>1243</v>
      </c>
      <c r="AK12" s="1162" t="s">
        <v>1244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1245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D6EE6-52EB-7A4C-DFA3-7F4CA68BBA7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29895" width="4.140625" hidden="1" customWidth="1"/>
    <col min="4" max="4" style="2683" width="4.140625" hidden="1" customWidth="1"/>
    <col min="5" max="5" style="2628" width="3.7109375" customWidth="1"/>
    <col min="6" max="6" style="2984" width="6.28125" customWidth="1"/>
    <col min="7" max="7" style="2984" width="60.140625" customWidth="1"/>
    <col min="8" max="9" style="2984" width="21.7109375" hidden="1" customWidth="1"/>
    <col min="10" max="10" style="2984" width="0.140625" customWidth="1"/>
    <col min="11" max="11" style="2984" width="1.7109375" customWidth="1"/>
    <col min="12" max="22" style="2984" width="9.140625"/>
  </cols>
  <sheetData>
    <row s="2683" customFormat="1" customHeight="1" ht="10.5" hidden="1">
      <c r="A1" s="1174"/>
      <c r="B1" s="1174"/>
      <c r="C1" s="1174"/>
      <c r="E1" s="543"/>
    </row>
    <row customHeight="1" ht="10.5" hidden="1"/>
    <row s="2983"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620</v>
      </c>
      <c r="G9" s="2259"/>
      <c r="H9" s="2259"/>
      <c r="I9" s="2259"/>
      <c r="J9" s="2259"/>
      <c r="K9" s="1258"/>
      <c r="L9" s="1165"/>
      <c r="M9" s="1165"/>
      <c r="N9" s="1165"/>
      <c r="O9" s="1165"/>
      <c r="P9" s="1165"/>
      <c r="Q9" s="1165"/>
      <c r="R9" s="1165"/>
      <c r="S9" s="1165"/>
      <c r="T9" s="1165"/>
      <c r="U9" s="1165"/>
      <c r="V9" s="1165"/>
    </row>
    <row customHeight="1" ht="24">
      <c r="E10" s="1165"/>
      <c r="F10" s="2262" t="s">
        <v>87</v>
      </c>
      <c r="G10" s="2267" t="s">
        <v>1246</v>
      </c>
      <c r="H10" s="2265" t="s">
        <v>1247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1248</v>
      </c>
      <c r="I12" s="1250"/>
      <c r="J12" s="1244"/>
      <c r="K12" s="1252"/>
    </row>
    <row customHeight="1" ht="10.5" hidden="1">
      <c r="F13" s="1244">
        <v>1</v>
      </c>
      <c r="G13" s="1244">
        <v>2</v>
      </c>
      <c r="H13" s="1244">
        <v>3</v>
      </c>
      <c r="I13" s="1244">
        <v>4</v>
      </c>
      <c r="J13" s="1244">
        <v>5</v>
      </c>
      <c r="K13" s="1252"/>
    </row>
    <row customHeight="1" ht="11.25">
      <c r="F14" s="1243" t="s">
        <v>1249</v>
      </c>
      <c r="G14" s="2260" t="s">
        <v>1250</v>
      </c>
      <c r="H14" s="2260"/>
      <c r="I14" s="2260"/>
      <c r="J14" s="2260"/>
      <c r="K14" s="1252"/>
    </row>
    <row customHeight="1" ht="11.25">
      <c r="F15" s="1248">
        <v>1</v>
      </c>
      <c r="G15" s="696" t="s">
        <v>1251</v>
      </c>
      <c r="H15" s="1254">
        <f>SUM(I15:J15)</f>
        <v>0</v>
      </c>
      <c r="I15" s="1254">
        <f>SUM(I16:I27)</f>
        <v>0</v>
      </c>
      <c r="J15" s="1243"/>
      <c r="K15" s="1252"/>
    </row>
    <row customHeight="1" ht="22.5">
      <c r="F16" s="1248" t="s">
        <v>1252</v>
      </c>
      <c r="G16" s="1255" t="s">
        <v>1253</v>
      </c>
      <c r="H16" s="1254">
        <f>SUM(I16:J16)</f>
        <v>0</v>
      </c>
      <c r="I16" s="1253"/>
      <c r="J16" s="1243"/>
      <c r="K16" s="1252"/>
    </row>
    <row customHeight="1" ht="22.5">
      <c r="F17" s="1248" t="s">
        <v>1254</v>
      </c>
      <c r="G17" s="1255" t="s">
        <v>1255</v>
      </c>
      <c r="H17" s="1254">
        <f>SUM(I17:J17)</f>
        <v>0</v>
      </c>
      <c r="I17" s="1253"/>
      <c r="J17" s="1243"/>
      <c r="K17" s="1252"/>
    </row>
    <row customHeight="1" ht="33.75">
      <c r="F18" s="1248" t="s">
        <v>1256</v>
      </c>
      <c r="G18" s="1255" t="s">
        <v>1257</v>
      </c>
      <c r="H18" s="1254">
        <f>SUM(I18:J18)</f>
        <v>0</v>
      </c>
      <c r="I18" s="1253"/>
      <c r="J18" s="1243"/>
      <c r="K18" s="1252"/>
    </row>
    <row customHeight="1" ht="33.75">
      <c r="F19" s="1248" t="s">
        <v>1258</v>
      </c>
      <c r="G19" s="1255" t="s">
        <v>1259</v>
      </c>
      <c r="H19" s="1254">
        <f>SUM(I19:J19)</f>
        <v>0</v>
      </c>
      <c r="I19" s="1253"/>
      <c r="J19" s="1243"/>
      <c r="K19" s="1252"/>
    </row>
    <row customHeight="1" ht="45">
      <c r="F20" s="1248" t="s">
        <v>1260</v>
      </c>
      <c r="G20" s="1255" t="s">
        <v>1261</v>
      </c>
      <c r="H20" s="1254">
        <f>SUM(I20:J20)</f>
        <v>0</v>
      </c>
      <c r="I20" s="1253"/>
      <c r="J20" s="1243"/>
      <c r="K20" s="1252"/>
    </row>
    <row customHeight="1" ht="33.75">
      <c r="F21" s="1248" t="s">
        <v>1262</v>
      </c>
      <c r="G21" s="1255" t="s">
        <v>1263</v>
      </c>
      <c r="H21" s="1254">
        <f>SUM(I21:J21)</f>
        <v>0</v>
      </c>
      <c r="I21" s="1253"/>
      <c r="J21" s="1243"/>
      <c r="K21" s="1252"/>
    </row>
    <row customHeight="1" ht="33.75">
      <c r="F22" s="1248" t="s">
        <v>1264</v>
      </c>
      <c r="G22" s="1255" t="s">
        <v>1265</v>
      </c>
      <c r="H22" s="1254">
        <f>SUM(I22:J22)</f>
        <v>0</v>
      </c>
      <c r="I22" s="1253"/>
      <c r="J22" s="1243"/>
      <c r="K22" s="1252"/>
    </row>
    <row customHeight="1" ht="22.5">
      <c r="F23" s="1248" t="s">
        <v>1266</v>
      </c>
      <c r="G23" s="1255" t="s">
        <v>1267</v>
      </c>
      <c r="H23" s="1254">
        <f>SUM(I23:J23)</f>
        <v>0</v>
      </c>
      <c r="I23" s="1253"/>
      <c r="J23" s="1243"/>
      <c r="K23" s="1252"/>
    </row>
    <row customHeight="1" ht="22.5">
      <c r="F24" s="1248" t="s">
        <v>1268</v>
      </c>
      <c r="G24" s="1255" t="s">
        <v>1269</v>
      </c>
      <c r="H24" s="1254">
        <f>SUM(I24:J24)</f>
        <v>0</v>
      </c>
      <c r="I24" s="1253"/>
      <c r="J24" s="1243"/>
      <c r="K24" s="1252"/>
    </row>
    <row customHeight="1" ht="33.75">
      <c r="F25" s="1248" t="s">
        <v>1270</v>
      </c>
      <c r="G25" s="1255" t="s">
        <v>1271</v>
      </c>
      <c r="H25" s="1254">
        <f>SUM(I25:J25)</f>
        <v>0</v>
      </c>
      <c r="I25" s="1253"/>
      <c r="J25" s="1243"/>
      <c r="K25" s="1252"/>
    </row>
    <row customHeight="1" ht="33.75">
      <c r="F26" s="1248" t="s">
        <v>1272</v>
      </c>
      <c r="G26" s="1255" t="s">
        <v>1273</v>
      </c>
      <c r="H26" s="1254">
        <f>SUM(I26:J26)</f>
        <v>0</v>
      </c>
      <c r="I26" s="1253"/>
      <c r="J26" s="1243"/>
      <c r="K26" s="1252"/>
    </row>
    <row customHeight="1" ht="11.25">
      <c r="F27" s="1248" t="s">
        <v>1274</v>
      </c>
      <c r="G27" s="1255" t="s">
        <v>1275</v>
      </c>
      <c r="H27" s="1254">
        <f>SUM(I27:J27)</f>
        <v>0</v>
      </c>
      <c r="I27" s="1253"/>
      <c r="J27" s="1243"/>
      <c r="K27" s="1252"/>
    </row>
    <row customHeight="1" ht="11.25">
      <c r="F28" s="1248">
        <v>2</v>
      </c>
      <c r="G28" s="696" t="s">
        <v>1276</v>
      </c>
      <c r="H28" s="1254">
        <f>SUM(I28:J28)</f>
        <v>0</v>
      </c>
      <c r="I28" s="1254">
        <f>SUM(I29:I31)</f>
        <v>0</v>
      </c>
      <c r="J28" s="1243"/>
      <c r="K28" s="1252"/>
    </row>
    <row customHeight="1" ht="11.25">
      <c r="F29" s="1248" t="s">
        <v>938</v>
      </c>
      <c r="G29" s="1255" t="s">
        <v>1277</v>
      </c>
      <c r="H29" s="1254">
        <f>SUM(I29:J29)</f>
        <v>0</v>
      </c>
      <c r="I29" s="1253"/>
      <c r="J29" s="1243"/>
      <c r="K29" s="1252"/>
    </row>
    <row customHeight="1" ht="11.25">
      <c r="F30" s="1248" t="s">
        <v>627</v>
      </c>
      <c r="G30" s="1255" t="s">
        <v>1278</v>
      </c>
      <c r="H30" s="1254">
        <f>SUM(I30:J30)</f>
        <v>0</v>
      </c>
      <c r="I30" s="1253"/>
      <c r="J30" s="1243"/>
      <c r="K30" s="1252"/>
    </row>
    <row customHeight="1" ht="11.25">
      <c r="F31" s="1248" t="s">
        <v>630</v>
      </c>
      <c r="G31" s="1255" t="s">
        <v>1279</v>
      </c>
      <c r="H31" s="1254">
        <f>SUM(I31:J31)</f>
        <v>0</v>
      </c>
      <c r="I31" s="1253"/>
      <c r="J31" s="1243"/>
      <c r="K31" s="1252"/>
    </row>
    <row customHeight="1" ht="11.25">
      <c r="F32" s="1248">
        <v>3</v>
      </c>
      <c r="G32" s="696" t="s">
        <v>1280</v>
      </c>
      <c r="H32" s="1254">
        <f>SUM(I32:J32)</f>
        <v>0</v>
      </c>
      <c r="I32" s="1254">
        <f>SUM(I33:I34)</f>
        <v>0</v>
      </c>
      <c r="J32" s="1243"/>
      <c r="K32" s="1252"/>
    </row>
    <row customHeight="1" ht="33.75">
      <c r="F33" s="1248" t="s">
        <v>646</v>
      </c>
      <c r="G33" s="1255" t="s">
        <v>1281</v>
      </c>
      <c r="H33" s="1254">
        <f>SUM(I33:J33)</f>
        <v>0</v>
      </c>
      <c r="I33" s="1253"/>
      <c r="J33" s="1243"/>
      <c r="K33" s="1252"/>
    </row>
    <row customHeight="1" ht="11.25">
      <c r="F34" s="1248" t="s">
        <v>654</v>
      </c>
      <c r="G34" s="1255" t="s">
        <v>1282</v>
      </c>
      <c r="H34" s="1254">
        <f>SUM(I34:J34)</f>
        <v>0</v>
      </c>
      <c r="I34" s="1253"/>
      <c r="J34" s="1243"/>
      <c r="K34" s="1252"/>
    </row>
    <row customHeight="1" ht="11.25">
      <c r="F35" s="1248">
        <v>4</v>
      </c>
      <c r="G35" s="696" t="s">
        <v>1283</v>
      </c>
      <c r="H35" s="1254">
        <f>SUM(I35:J35)</f>
        <v>0</v>
      </c>
      <c r="I35" s="1253"/>
      <c r="J35" s="1243"/>
      <c r="K35" s="1252"/>
    </row>
    <row customHeight="1" ht="11.25">
      <c r="F36" s="1248"/>
      <c r="G36" s="699" t="s">
        <v>1284</v>
      </c>
      <c r="H36" s="1254">
        <f>SUM(I36:J36)</f>
        <v>0</v>
      </c>
      <c r="I36" s="1254">
        <f>SUM(I15,I28,I32,I35)</f>
        <v>0</v>
      </c>
      <c r="J36" s="1243"/>
      <c r="K36" s="1252"/>
    </row>
    <row customHeight="1" ht="27.75">
      <c r="F37" s="1249" t="s">
        <v>1285</v>
      </c>
      <c r="G37" s="2261" t="s">
        <v>1286</v>
      </c>
      <c r="H37" s="2261"/>
      <c r="I37" s="2261"/>
      <c r="J37" s="2261"/>
      <c r="K37" s="1252"/>
    </row>
    <row customHeight="1" ht="22.5">
      <c r="F38" s="1248" t="s">
        <v>196</v>
      </c>
      <c r="G38" s="696" t="s">
        <v>1287</v>
      </c>
      <c r="H38" s="1254">
        <f>SUM(I38:J38)</f>
        <v>0</v>
      </c>
      <c r="I38" s="1254">
        <f>SUM(I39,I44,I47)</f>
        <v>0</v>
      </c>
      <c r="J38" s="1243"/>
      <c r="K38" s="1252"/>
    </row>
    <row customHeight="1" ht="11.25">
      <c r="F39" s="1248" t="s">
        <v>1252</v>
      </c>
      <c r="G39" s="1255" t="s">
        <v>1251</v>
      </c>
      <c r="H39" s="1254">
        <f>SUM(I39:J39)</f>
        <v>0</v>
      </c>
      <c r="I39" s="1254">
        <f>SUM(I40:I43)</f>
        <v>0</v>
      </c>
      <c r="J39" s="1243"/>
      <c r="K39" s="1252"/>
    </row>
    <row customHeight="1" ht="22.5">
      <c r="F40" s="1248" t="s">
        <v>1288</v>
      </c>
      <c r="G40" s="1256" t="s">
        <v>1289</v>
      </c>
      <c r="H40" s="1254">
        <f>SUM(I40:J40)</f>
        <v>0</v>
      </c>
      <c r="I40" s="1253"/>
      <c r="J40" s="1243"/>
      <c r="K40" s="1252"/>
    </row>
    <row customHeight="1" ht="11.25">
      <c r="F41" s="1248" t="s">
        <v>1290</v>
      </c>
      <c r="G41" s="1256" t="s">
        <v>1291</v>
      </c>
      <c r="H41" s="1254">
        <f>SUM(I41:J41)</f>
        <v>0</v>
      </c>
      <c r="I41" s="1253"/>
      <c r="J41" s="1243"/>
      <c r="K41" s="1252"/>
    </row>
    <row customHeight="1" ht="11.25">
      <c r="F42" s="1248" t="s">
        <v>1292</v>
      </c>
      <c r="G42" s="1256" t="s">
        <v>1293</v>
      </c>
      <c r="H42" s="1254">
        <f>SUM(I42:J42)</f>
        <v>0</v>
      </c>
      <c r="I42" s="1253"/>
      <c r="J42" s="1243"/>
      <c r="K42" s="1252"/>
    </row>
    <row customHeight="1" ht="33.75">
      <c r="F43" s="1248" t="s">
        <v>1294</v>
      </c>
      <c r="G43" s="1256" t="s">
        <v>1295</v>
      </c>
      <c r="H43" s="1254">
        <f>SUM(I43:J43)</f>
        <v>0</v>
      </c>
      <c r="I43" s="1253"/>
      <c r="J43" s="1243"/>
      <c r="K43" s="1252"/>
    </row>
    <row customHeight="1" ht="11.25">
      <c r="F44" s="1248" t="s">
        <v>1254</v>
      </c>
      <c r="G44" s="1255" t="s">
        <v>1280</v>
      </c>
      <c r="H44" s="1254">
        <f>SUM(I44:J44)</f>
        <v>0</v>
      </c>
      <c r="I44" s="1254">
        <f>SUM(I45:I46)</f>
        <v>0</v>
      </c>
      <c r="J44" s="1243"/>
      <c r="K44" s="1252"/>
    </row>
    <row customHeight="1" ht="45">
      <c r="F45" s="1248" t="s">
        <v>1296</v>
      </c>
      <c r="G45" s="1256" t="s">
        <v>1281</v>
      </c>
      <c r="H45" s="1254">
        <f>SUM(I45:J45)</f>
        <v>0</v>
      </c>
      <c r="I45" s="1253"/>
      <c r="J45" s="1243"/>
      <c r="K45" s="1252"/>
    </row>
    <row customHeight="1" ht="11.25">
      <c r="F46" s="1248" t="s">
        <v>1297</v>
      </c>
      <c r="G46" s="1256" t="s">
        <v>1282</v>
      </c>
      <c r="H46" s="1254">
        <f>SUM(I46:J46)</f>
        <v>0</v>
      </c>
      <c r="I46" s="1253"/>
      <c r="J46" s="1243"/>
      <c r="K46" s="1252"/>
    </row>
    <row customHeight="1" ht="11.25">
      <c r="F47" s="1248" t="s">
        <v>1256</v>
      </c>
      <c r="G47" s="1255" t="s">
        <v>1298</v>
      </c>
      <c r="H47" s="1254">
        <f>SUM(I47:J47)</f>
        <v>0</v>
      </c>
      <c r="I47" s="1253"/>
      <c r="J47" s="1243"/>
      <c r="K47" s="1252"/>
    </row>
    <row customHeight="1" ht="22.5">
      <c r="F48" s="1248" t="s">
        <v>102</v>
      </c>
      <c r="G48" s="696" t="s">
        <v>1299</v>
      </c>
      <c r="H48" s="1254">
        <f>SUM(I48:J48)</f>
        <v>0</v>
      </c>
      <c r="I48" s="1254">
        <f>SUM(I49,I54,I57)</f>
        <v>0</v>
      </c>
      <c r="J48" s="1243"/>
      <c r="K48" s="1252"/>
    </row>
    <row customHeight="1" ht="11.25">
      <c r="F49" s="1248" t="s">
        <v>938</v>
      </c>
      <c r="G49" s="1255" t="s">
        <v>1251</v>
      </c>
      <c r="H49" s="1254">
        <f>SUM(I49:J49)</f>
        <v>0</v>
      </c>
      <c r="I49" s="1254">
        <f>SUM(I50:I53)</f>
        <v>0</v>
      </c>
      <c r="J49" s="1243"/>
      <c r="K49" s="1252"/>
    </row>
    <row customHeight="1" ht="22.5">
      <c r="F50" s="1248" t="s">
        <v>941</v>
      </c>
      <c r="G50" s="1256" t="s">
        <v>1289</v>
      </c>
      <c r="H50" s="1254">
        <f>SUM(I50:J50)</f>
        <v>0</v>
      </c>
      <c r="I50" s="1253"/>
      <c r="J50" s="1243"/>
      <c r="K50" s="1252"/>
    </row>
    <row customHeight="1" ht="11.25">
      <c r="F51" s="1248" t="s">
        <v>944</v>
      </c>
      <c r="G51" s="1256" t="s">
        <v>1291</v>
      </c>
      <c r="H51" s="1254">
        <f>SUM(I51:J51)</f>
        <v>0</v>
      </c>
      <c r="I51" s="1253"/>
      <c r="J51" s="1243"/>
      <c r="K51" s="1252"/>
    </row>
    <row customHeight="1" ht="11.25">
      <c r="F52" s="1248" t="s">
        <v>1300</v>
      </c>
      <c r="G52" s="1256" t="s">
        <v>1293</v>
      </c>
      <c r="H52" s="1254">
        <f>SUM(I52:J52)</f>
        <v>0</v>
      </c>
      <c r="I52" s="1253"/>
      <c r="J52" s="1243"/>
      <c r="K52" s="1252"/>
    </row>
    <row customHeight="1" ht="33.75">
      <c r="F53" s="1248" t="s">
        <v>1301</v>
      </c>
      <c r="G53" s="1256" t="s">
        <v>1295</v>
      </c>
      <c r="H53" s="1254">
        <f>SUM(I53:J53)</f>
        <v>0</v>
      </c>
      <c r="I53" s="1253"/>
      <c r="J53" s="1243"/>
      <c r="K53" s="1252"/>
    </row>
    <row customHeight="1" ht="11.25">
      <c r="F54" s="1248" t="s">
        <v>627</v>
      </c>
      <c r="G54" s="1255" t="s">
        <v>1280</v>
      </c>
      <c r="H54" s="1254">
        <f>SUM(I54:J54)</f>
        <v>0</v>
      </c>
      <c r="I54" s="1254">
        <f>SUM(I55:I56)</f>
        <v>0</v>
      </c>
      <c r="J54" s="1243"/>
      <c r="K54" s="1252"/>
    </row>
    <row customHeight="1" ht="45">
      <c r="F55" s="1248" t="s">
        <v>948</v>
      </c>
      <c r="G55" s="1256" t="s">
        <v>1281</v>
      </c>
      <c r="H55" s="1254">
        <f>SUM(I55:J55)</f>
        <v>0</v>
      </c>
      <c r="I55" s="1253"/>
      <c r="J55" s="1243"/>
      <c r="K55" s="1252"/>
    </row>
    <row customHeight="1" ht="11.25">
      <c r="F56" s="1248" t="s">
        <v>950</v>
      </c>
      <c r="G56" s="1256" t="s">
        <v>1282</v>
      </c>
      <c r="H56" s="1254">
        <f>SUM(I56:J56)</f>
        <v>0</v>
      </c>
      <c r="I56" s="1253"/>
      <c r="J56" s="1243"/>
      <c r="K56" s="1252"/>
    </row>
    <row customHeight="1" ht="11.25">
      <c r="F57" s="1248" t="s">
        <v>630</v>
      </c>
      <c r="G57" s="1255" t="s">
        <v>1298</v>
      </c>
      <c r="H57" s="1254">
        <f>SUM(I57:J57)</f>
        <v>0</v>
      </c>
      <c r="I57" s="1253"/>
      <c r="J57" s="1243"/>
      <c r="K57" s="1252"/>
    </row>
    <row customHeight="1" ht="11.25">
      <c r="F58" s="1248"/>
      <c r="G58" s="1257" t="s">
        <v>1284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062F2-EA4D-BCAB-4C8E-70821C5DC93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30069" width="4.7109375" hidden="1" customWidth="1"/>
    <col min="2" max="2" style="30070" width="4.7109375" hidden="1" customWidth="1"/>
    <col min="3" max="4" style="30069" width="4.7109375" hidden="1" customWidth="1"/>
    <col min="5" max="5" style="30069" width="3.57421875" customWidth="1"/>
    <col min="6" max="6" style="30069" width="6.7109375" customWidth="1"/>
    <col min="7" max="7" style="30069" width="18.7109375" customWidth="1"/>
    <col min="8" max="8" style="30069" width="27.28125" customWidth="1"/>
    <col min="9" max="9" style="30069" width="18.7109375" customWidth="1"/>
    <col min="10" max="14" style="30069" width="0.8515625" hidden="1" customWidth="1"/>
    <col min="15" max="28" style="30069" width="21.7109375" customWidth="1"/>
    <col min="29" max="71" style="30069" width="0.8515625" customWidth="1"/>
    <col min="72" max="79" style="30069" width="21.7109375" hidden="1" customWidth="1"/>
    <col min="80" max="81" style="30069" width="29.140625" hidden="1" customWidth="1"/>
    <col min="82" max="89" style="30069" width="21.7109375" hidden="1" customWidth="1"/>
    <col min="90" max="102" style="30069" width="0.7109375" hidden="1" customWidth="1"/>
    <col min="103" max="114" style="30069" width="21.7109375" hidden="1" customWidth="1"/>
    <col min="115" max="178" style="30069" width="0.7109375" hidden="1" customWidth="1"/>
    <col min="179" max="179" style="30069" width="0.140625" customWidth="1"/>
    <col min="180" max="184" style="30069" width="9.140625"/>
  </cols>
  <sheetData>
    <row s="29997" customFormat="1" customHeight="1" ht="12" hidden="1">
      <c r="B1" s="929"/>
      <c r="C1" s="930"/>
      <c r="D1" s="930"/>
    </row>
    <row s="2999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2999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3000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30009"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3001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30014" customFormat="1" customHeight="1" ht="11.25" hidden="1">
      <c r="B8" s="940"/>
      <c r="F8" s="1063"/>
      <c r="G8" s="769"/>
      <c r="H8" s="356"/>
      <c r="I8" s="356"/>
      <c r="J8" s="356"/>
      <c r="K8" s="356"/>
      <c r="L8" s="356"/>
      <c r="M8" s="1063"/>
      <c r="N8" s="1063"/>
      <c r="O8" s="2281" t="s">
        <v>1302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1303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3001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30014" customFormat="1" customHeight="1" ht="11.25">
      <c r="B10" s="940"/>
      <c r="F10" s="2292" t="s">
        <v>620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1304</v>
      </c>
      <c r="H11" s="2291" t="s">
        <v>1305</v>
      </c>
      <c r="I11" s="2291" t="s">
        <v>1306</v>
      </c>
      <c r="J11" s="2290"/>
      <c r="K11" s="2290"/>
      <c r="L11" s="2290"/>
      <c r="M11" s="2290"/>
      <c r="N11" s="2290"/>
      <c r="O11" s="2062" t="s">
        <v>1307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1307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1307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1308</v>
      </c>
      <c r="P12" s="2062"/>
      <c r="Q12" s="2062"/>
      <c r="R12" s="2062"/>
      <c r="S12" s="2062" t="s">
        <v>1309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1310</v>
      </c>
      <c r="BU12" s="2274"/>
      <c r="BV12" s="2274"/>
      <c r="BW12" s="2271"/>
      <c r="BX12" s="2270" t="s">
        <v>1311</v>
      </c>
      <c r="BY12" s="2274"/>
      <c r="BZ12" s="2274"/>
      <c r="CA12" s="2271"/>
      <c r="CB12" s="2270" t="s">
        <v>1312</v>
      </c>
      <c r="CC12" s="2271"/>
      <c r="CD12" s="2270" t="s">
        <v>1313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1314</v>
      </c>
      <c r="CZ12" s="2274"/>
      <c r="DA12" s="2274"/>
      <c r="DB12" s="2274"/>
      <c r="DC12" s="2274"/>
      <c r="DD12" s="2271"/>
      <c r="DE12" s="2270" t="s">
        <v>1315</v>
      </c>
      <c r="DF12" s="2271"/>
      <c r="DG12" s="2270" t="s">
        <v>1313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1316</v>
      </c>
      <c r="P13" s="2062"/>
      <c r="Q13" s="2062"/>
      <c r="R13" s="2062"/>
      <c r="S13" s="2189" t="s">
        <v>1317</v>
      </c>
      <c r="T13" s="2268"/>
      <c r="U13" s="1971" t="s">
        <v>1318</v>
      </c>
      <c r="V13" s="1971"/>
      <c r="W13" s="1971"/>
      <c r="X13" s="1971"/>
      <c r="Y13" s="1971" t="s">
        <v>1319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1320</v>
      </c>
      <c r="BU13" s="2268"/>
      <c r="BV13" s="2189" t="s">
        <v>1321</v>
      </c>
      <c r="BW13" s="2268"/>
      <c r="BX13" s="2189" t="s">
        <v>1322</v>
      </c>
      <c r="BY13" s="2268"/>
      <c r="BZ13" s="2189" t="s">
        <v>1323</v>
      </c>
      <c r="CA13" s="2268"/>
      <c r="CB13" s="2189" t="s">
        <v>1324</v>
      </c>
      <c r="CC13" s="2268"/>
      <c r="CD13" s="2189" t="s">
        <v>1325</v>
      </c>
      <c r="CE13" s="2268"/>
      <c r="CF13" s="2189" t="s">
        <v>1326</v>
      </c>
      <c r="CG13" s="2268"/>
      <c r="CH13" s="2270" t="s">
        <v>1327</v>
      </c>
      <c r="CI13" s="2274"/>
      <c r="CJ13" s="2274"/>
      <c r="CK13" s="2271"/>
      <c r="CL13" s="2280"/>
      <c r="CM13" s="2272"/>
      <c r="CN13" s="2272"/>
      <c r="CO13" s="2272"/>
      <c r="CP13" s="2272"/>
      <c r="CQ13" s="2272"/>
      <c r="CR13" s="2272"/>
      <c r="CS13" s="2272"/>
      <c r="CT13" s="2272"/>
      <c r="CU13" s="2272"/>
      <c r="CV13" s="2272"/>
      <c r="CW13" s="2272"/>
      <c r="CX13" s="2273"/>
      <c r="CY13" s="2189" t="s">
        <v>1328</v>
      </c>
      <c r="CZ13" s="2268"/>
      <c r="DA13" s="2189" t="s">
        <v>1329</v>
      </c>
      <c r="DB13" s="2268"/>
      <c r="DC13" s="2189" t="s">
        <v>1330</v>
      </c>
      <c r="DD13" s="2268"/>
      <c r="DE13" s="2189" t="s">
        <v>1331</v>
      </c>
      <c r="DF13" s="2268"/>
      <c r="DG13" s="2270" t="s">
        <v>1332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1333</v>
      </c>
      <c r="P14" s="2268"/>
      <c r="Q14" s="2189" t="s">
        <v>1334</v>
      </c>
      <c r="R14" s="2268"/>
      <c r="S14" s="2190"/>
      <c r="T14" s="2063"/>
      <c r="U14" s="2189" t="s">
        <v>1066</v>
      </c>
      <c r="V14" s="2268"/>
      <c r="W14" s="2189" t="s">
        <v>1069</v>
      </c>
      <c r="X14" s="2268"/>
      <c r="Y14" s="2189" t="s">
        <v>1066</v>
      </c>
      <c r="Z14" s="2268"/>
      <c r="AA14" s="2189" t="s">
        <v>1076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1335</v>
      </c>
      <c r="CI14" s="2268"/>
      <c r="CJ14" s="2189" t="s">
        <v>1336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1337</v>
      </c>
      <c r="DH14" s="2268"/>
      <c r="DI14" s="2189" t="s">
        <v>1338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1056</v>
      </c>
      <c r="P16" s="2271"/>
      <c r="Q16" s="2270" t="s">
        <v>1058</v>
      </c>
      <c r="R16" s="2271"/>
      <c r="S16" s="2270" t="s">
        <v>1062</v>
      </c>
      <c r="T16" s="2271"/>
      <c r="U16" s="2270" t="s">
        <v>1067</v>
      </c>
      <c r="V16" s="2271"/>
      <c r="W16" s="2270" t="s">
        <v>1070</v>
      </c>
      <c r="X16" s="2271"/>
      <c r="Y16" s="2270" t="s">
        <v>1074</v>
      </c>
      <c r="Z16" s="2271"/>
      <c r="AA16" s="2270" t="s">
        <v>1077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874</v>
      </c>
      <c r="BU16" s="2271"/>
      <c r="BV16" s="2270" t="s">
        <v>874</v>
      </c>
      <c r="BW16" s="2271"/>
      <c r="BX16" s="2270" t="s">
        <v>874</v>
      </c>
      <c r="BY16" s="2271"/>
      <c r="BZ16" s="2270" t="s">
        <v>874</v>
      </c>
      <c r="CA16" s="2271"/>
      <c r="CB16" s="2270" t="s">
        <v>1339</v>
      </c>
      <c r="CC16" s="2271"/>
      <c r="CD16" s="2270" t="s">
        <v>874</v>
      </c>
      <c r="CE16" s="2271"/>
      <c r="CF16" s="2270" t="s">
        <v>1340</v>
      </c>
      <c r="CG16" s="2271"/>
      <c r="CH16" s="2270" t="s">
        <v>1341</v>
      </c>
      <c r="CI16" s="2271"/>
      <c r="CJ16" s="2270" t="s">
        <v>1341</v>
      </c>
      <c r="CK16" s="2271"/>
      <c r="CL16" s="2280"/>
      <c r="CM16" s="2272"/>
      <c r="CN16" s="2272"/>
      <c r="CO16" s="2272"/>
      <c r="CP16" s="2272"/>
      <c r="CQ16" s="2272"/>
      <c r="CR16" s="2272"/>
      <c r="CS16" s="2272"/>
      <c r="CT16" s="2272"/>
      <c r="CU16" s="2272"/>
      <c r="CV16" s="2272"/>
      <c r="CW16" s="2272"/>
      <c r="CX16" s="2273"/>
      <c r="CY16" s="2189" t="s">
        <v>874</v>
      </c>
      <c r="CZ16" s="2268"/>
      <c r="DA16" s="2189" t="s">
        <v>874</v>
      </c>
      <c r="DB16" s="2268"/>
      <c r="DC16" s="2189" t="s">
        <v>874</v>
      </c>
      <c r="DD16" s="2268"/>
      <c r="DE16" s="2270" t="s">
        <v>1339</v>
      </c>
      <c r="DF16" s="2271"/>
      <c r="DG16" s="2270" t="s">
        <v>1342</v>
      </c>
      <c r="DH16" s="2271"/>
      <c r="DI16" s="2270" t="s">
        <v>1342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1343</v>
      </c>
      <c r="P17" s="1201" t="s">
        <v>1344</v>
      </c>
      <c r="Q17" s="1201" t="s">
        <v>1343</v>
      </c>
      <c r="R17" s="1201" t="s">
        <v>1344</v>
      </c>
      <c r="S17" s="1201" t="s">
        <v>1343</v>
      </c>
      <c r="T17" s="1201" t="s">
        <v>1344</v>
      </c>
      <c r="U17" s="1201" t="s">
        <v>1343</v>
      </c>
      <c r="V17" s="1201" t="s">
        <v>1344</v>
      </c>
      <c r="W17" s="1201" t="s">
        <v>1343</v>
      </c>
      <c r="X17" s="1201" t="s">
        <v>1344</v>
      </c>
      <c r="Y17" s="1201" t="s">
        <v>1343</v>
      </c>
      <c r="Z17" s="1201" t="s">
        <v>1344</v>
      </c>
      <c r="AA17" s="1201" t="s">
        <v>1343</v>
      </c>
      <c r="AB17" s="1201" t="s">
        <v>1344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1343</v>
      </c>
      <c r="BU17" s="1201" t="s">
        <v>1344</v>
      </c>
      <c r="BV17" s="1201" t="s">
        <v>1343</v>
      </c>
      <c r="BW17" s="1201" t="s">
        <v>1344</v>
      </c>
      <c r="BX17" s="1201" t="s">
        <v>1343</v>
      </c>
      <c r="BY17" s="1201" t="s">
        <v>1344</v>
      </c>
      <c r="BZ17" s="1201" t="s">
        <v>1343</v>
      </c>
      <c r="CA17" s="1201" t="s">
        <v>1344</v>
      </c>
      <c r="CB17" s="1201" t="s">
        <v>1343</v>
      </c>
      <c r="CC17" s="1201" t="s">
        <v>1344</v>
      </c>
      <c r="CD17" s="1201" t="s">
        <v>1343</v>
      </c>
      <c r="CE17" s="1201" t="s">
        <v>1344</v>
      </c>
      <c r="CF17" s="1201" t="s">
        <v>1343</v>
      </c>
      <c r="CG17" s="1201" t="s">
        <v>1344</v>
      </c>
      <c r="CH17" s="1201" t="s">
        <v>1343</v>
      </c>
      <c r="CI17" s="1201" t="s">
        <v>1344</v>
      </c>
      <c r="CJ17" s="1201" t="s">
        <v>1343</v>
      </c>
      <c r="CK17" s="1201" t="s">
        <v>1344</v>
      </c>
      <c r="CL17" s="2280"/>
      <c r="CM17" s="2272"/>
      <c r="CN17" s="2272"/>
      <c r="CO17" s="2272"/>
      <c r="CP17" s="2272"/>
      <c r="CQ17" s="2272"/>
      <c r="CR17" s="2272"/>
      <c r="CS17" s="2272"/>
      <c r="CT17" s="2272"/>
      <c r="CU17" s="2272"/>
      <c r="CV17" s="2272"/>
      <c r="CW17" s="2272"/>
      <c r="CX17" s="2273"/>
      <c r="CY17" s="1201" t="s">
        <v>1343</v>
      </c>
      <c r="CZ17" s="1201" t="s">
        <v>1344</v>
      </c>
      <c r="DA17" s="1201" t="s">
        <v>1343</v>
      </c>
      <c r="DB17" s="1201" t="s">
        <v>1344</v>
      </c>
      <c r="DC17" s="1201" t="s">
        <v>1343</v>
      </c>
      <c r="DD17" s="1201" t="s">
        <v>1344</v>
      </c>
      <c r="DE17" s="1201" t="s">
        <v>1343</v>
      </c>
      <c r="DF17" s="1201" t="s">
        <v>1344</v>
      </c>
      <c r="DG17" s="1201" t="s">
        <v>1343</v>
      </c>
      <c r="DH17" s="1201" t="s">
        <v>1344</v>
      </c>
      <c r="DI17" s="1201" t="s">
        <v>1343</v>
      </c>
      <c r="DJ17" s="1201" t="s">
        <v>1344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2999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2999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29997" customFormat="1" customHeight="1" ht="11.25" hidden="1">
      <c r="B20" s="946"/>
      <c r="D20" s="930"/>
      <c r="E20" s="945"/>
      <c r="F20" s="1207" t="s">
        <v>698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2999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29997" customFormat="1" customHeight="1" ht="12">
      <c r="A22" s="947"/>
      <c r="B22" s="947"/>
      <c r="C22" s="947"/>
      <c r="D22" s="947"/>
      <c r="E22" s="947"/>
      <c r="FX22" s="947"/>
      <c r="FY22" s="947"/>
      <c r="FZ22" s="947"/>
      <c r="GA22" s="947"/>
      <c r="GB22" s="947"/>
    </row>
    <row s="3006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4F8E4-F2EB-A452-BBE7-49F55D6F5AA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92" width="9.140625" hidden="1" customWidth="1"/>
    <col min="2" max="2" style="3194" width="9.140625" hidden="1" customWidth="1"/>
    <col min="3" max="3" style="29892" width="4.7109375" customWidth="1"/>
    <col min="4" max="4" style="3194" width="6.28125" customWidth="1"/>
    <col min="5" max="5" style="3194" width="36.7109375" customWidth="1"/>
    <col min="6" max="6" style="3194" width="9.57421875" customWidth="1"/>
    <col min="7" max="7" style="2624" width="42.421875" hidden="1" customWidth="1"/>
    <col min="8" max="8" style="3194" width="40.7109375" customWidth="1"/>
    <col min="9" max="9" style="2625" width="93.421875" customWidth="1"/>
    <col min="10" max="17" style="3194" width="10.57421875"/>
    <col min="18" max="18" style="29826"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201</v>
      </c>
    </row>
    <row customHeight="1" ht="15">
      <c r="C9" s="162"/>
      <c r="D9" s="717"/>
      <c r="E9" s="2213" t="s">
        <v>192</v>
      </c>
      <c r="F9" s="2214"/>
      <c r="G9" s="822" t="str">
        <f>IF(G8="","",INDEX(DIFFERENTIATION_UNMERGE_VD,MATCH(G8,DIFFERENTIATION_ID_DIFF,0)))</f>
        <v/>
      </c>
      <c r="H9" s="822">
        <f>IF(H8="","",INDEX(DIFFERENTIATION_UNMERGE_VD,MATCH(H8,DIFFERENTIATION_ID_DIFF,0)))</f>
        <v>0</v>
      </c>
      <c r="I9" s="1971" t="s">
        <v>621</v>
      </c>
    </row>
    <row s="2624" customFormat="1" customHeight="1" ht="15">
      <c r="A10" s="765"/>
      <c r="C10" s="162"/>
      <c r="D10" s="717"/>
      <c r="E10" s="2213" t="s">
        <v>880</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881</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620</v>
      </c>
      <c r="E12" s="2216"/>
      <c r="F12" s="2216"/>
      <c r="G12" s="893"/>
      <c r="H12" s="893"/>
      <c r="I12" s="1971"/>
      <c r="R12" s="681"/>
    </row>
    <row customHeight="1" ht="33.75">
      <c r="C13" s="162"/>
      <c r="D13" s="767" t="s">
        <v>87</v>
      </c>
      <c r="E13" s="766" t="s">
        <v>622</v>
      </c>
      <c r="F13" s="766" t="s">
        <v>882</v>
      </c>
      <c r="G13" s="814" t="s">
        <v>623</v>
      </c>
      <c r="H13" s="760" t="s">
        <v>623</v>
      </c>
      <c r="I13" s="1971"/>
    </row>
    <row customHeight="1" ht="15" hidden="1">
      <c r="C14" s="162"/>
      <c r="D14" s="599" t="s">
        <v>196</v>
      </c>
      <c r="E14" s="599" t="s">
        <v>102</v>
      </c>
      <c r="F14" s="599" t="s">
        <v>89</v>
      </c>
      <c r="G14" s="665" t="str">
        <f>G1&amp;".1"</f>
        <v>.1</v>
      </c>
      <c r="H14" s="665" t="str">
        <f>H1&amp;".1"</f>
        <v>4.1</v>
      </c>
      <c r="I14" s="277"/>
    </row>
    <row customHeight="1" ht="15">
      <c r="A15" s="511"/>
      <c r="C15" s="532"/>
      <c r="D15" s="527">
        <v>1</v>
      </c>
      <c r="E15" s="683" t="str">
        <f>TP_P_A</f>
        <v>Количество поданных заявок</v>
      </c>
      <c r="F15" s="527" t="s">
        <v>1345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1345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1345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626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1346</v>
      </c>
      <c r="E20" s="694"/>
      <c r="F20" s="515"/>
      <c r="G20" s="515"/>
      <c r="H20" s="515"/>
      <c r="I20" s="1803"/>
    </row>
    <row customHeight="1" ht="27.75">
      <c r="C21" s="457"/>
      <c r="D21" s="545" t="s">
        <v>635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1347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72089-B527-FBC4-8D99-2DCF0531B1F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0133" width="9.140625" hidden="1" customWidth="1"/>
    <col min="2" max="2" style="30114" width="9.140625" hidden="1" customWidth="1"/>
    <col min="3" max="3" style="30134" width="3.7109375" customWidth="1"/>
    <col min="4" max="4" style="2698" width="6.28125" customWidth="1"/>
    <col min="5" max="6" style="2698" width="64.140625" customWidth="1"/>
    <col min="7" max="7" style="2698" width="141.140625" customWidth="1"/>
    <col min="8" max="8" style="2698" width="10.57421875"/>
    <col min="9" max="10" style="2630" width="10.57421875"/>
    <col min="11" max="16" style="269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93" customFormat="1" customHeight="1" ht="0.75">
      <c r="A8" s="1709"/>
      <c r="B8" s="1168"/>
      <c r="C8" s="377"/>
      <c r="D8" s="361"/>
      <c r="E8" s="395"/>
      <c r="F8" s="758"/>
      <c r="G8" s="179"/>
      <c r="I8" s="1664"/>
      <c r="J8" s="1664"/>
    </row>
    <row customHeight="1" ht="14.25">
      <c r="C9" s="82"/>
      <c r="D9" s="2062" t="s">
        <v>620</v>
      </c>
      <c r="E9" s="2062"/>
      <c r="F9" s="2062"/>
      <c r="G9" s="2302" t="s">
        <v>621</v>
      </c>
    </row>
    <row customHeight="1" ht="14.25">
      <c r="C10" s="82"/>
      <c r="D10" s="91" t="s">
        <v>87</v>
      </c>
      <c r="E10" s="94" t="s">
        <v>622</v>
      </c>
      <c r="F10" s="94" t="s">
        <v>712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626</v>
      </c>
      <c r="G12" s="137"/>
    </row>
    <row customHeight="1" ht="22.5">
      <c r="A13" s="178"/>
      <c r="C13" s="82"/>
      <c r="D13" s="133" t="s">
        <v>1252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626</v>
      </c>
      <c r="G13" s="137"/>
    </row>
    <row customHeight="1" ht="14.25">
      <c r="A14" s="178"/>
      <c r="C14" s="82"/>
      <c r="D14" s="133" t="s">
        <v>1288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1348</v>
      </c>
      <c r="F15" s="187"/>
      <c r="G15" s="2017"/>
    </row>
    <row customHeight="1" ht="14.25">
      <c r="A16" s="178"/>
      <c r="C16" s="82"/>
      <c r="D16" s="133" t="s">
        <v>1254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626</v>
      </c>
      <c r="G16" s="333"/>
    </row>
    <row customHeight="1" ht="14.25">
      <c r="A17" s="178"/>
      <c r="C17" s="82"/>
      <c r="D17" s="133" t="s">
        <v>1296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30112" customFormat="1" customHeight="1" ht="21">
      <c r="A18" s="339"/>
      <c r="B18" s="132"/>
      <c r="C18" s="296"/>
      <c r="D18" s="343"/>
      <c r="E18" s="345" t="s">
        <v>1349</v>
      </c>
      <c r="F18" s="334"/>
      <c r="G18" s="2017"/>
      <c r="I18" s="346"/>
      <c r="J18" s="346"/>
    </row>
    <row s="2624" customFormat="1" customHeight="1" ht="256.5" hidden="1">
      <c r="A19" s="339"/>
      <c r="B19" s="423"/>
      <c r="C19" s="377"/>
      <c r="D19" s="890" t="s">
        <v>1256</v>
      </c>
      <c r="E19" s="889" t="s">
        <v>1350</v>
      </c>
      <c r="F19" s="391"/>
      <c r="G19" s="333" t="s">
        <v>1351</v>
      </c>
      <c r="I19" s="506"/>
      <c r="J19" s="506"/>
    </row>
    <row s="30112" customFormat="1" customHeight="1" ht="14.25">
      <c r="A20" s="339"/>
      <c r="B20" s="132"/>
      <c r="C20" s="296"/>
      <c r="D20" s="891">
        <v>2</v>
      </c>
      <c r="E20" s="326" t="s">
        <v>1352</v>
      </c>
      <c r="F20" s="184" t="s">
        <v>626</v>
      </c>
      <c r="G20" s="333"/>
      <c r="I20" s="346"/>
      <c r="J20" s="346"/>
    </row>
    <row s="30112" customFormat="1" customHeight="1" ht="18.75" hidden="1">
      <c r="A21" s="339"/>
      <c r="B21" s="132"/>
      <c r="C21" s="296"/>
      <c r="D21" s="329" t="s">
        <v>1182</v>
      </c>
      <c r="E21" s="328"/>
      <c r="F21" s="327"/>
      <c r="G21" s="337"/>
      <c r="H21" s="330"/>
      <c r="I21" s="346"/>
      <c r="J21" s="346"/>
    </row>
    <row customHeight="1" ht="15">
      <c r="A22" s="178"/>
      <c r="C22" s="82"/>
      <c r="D22" s="95"/>
      <c r="E22" s="189" t="s">
        <v>1353</v>
      </c>
      <c r="F22" s="334"/>
      <c r="G22" s="335"/>
    </row>
    <row s="2993" customFormat="1" customHeight="1" ht="22.5" hidden="1">
      <c r="A23" s="339"/>
      <c r="B23" s="1168"/>
      <c r="C23" s="377"/>
      <c r="D23" s="1713" t="s">
        <v>102</v>
      </c>
      <c r="E23" s="183" t="s">
        <v>1354</v>
      </c>
      <c r="F23" s="1710" t="s">
        <v>626</v>
      </c>
      <c r="G23" s="341"/>
      <c r="I23" s="1664"/>
      <c r="J23" s="1664"/>
    </row>
    <row s="2993" customFormat="1" customHeight="1" ht="14.25" hidden="1">
      <c r="A24" s="339"/>
      <c r="B24" s="1168"/>
      <c r="C24" s="377"/>
      <c r="D24" s="1713" t="s">
        <v>938</v>
      </c>
      <c r="E24" s="1712" t="s">
        <v>1355</v>
      </c>
      <c r="F24" s="1710" t="s">
        <v>626</v>
      </c>
      <c r="G24" s="333"/>
      <c r="I24" s="1664"/>
      <c r="J24" s="1664"/>
    </row>
    <row s="2993" customFormat="1" customHeight="1" ht="14.25" hidden="1">
      <c r="A25" s="339"/>
      <c r="B25" s="1168"/>
      <c r="C25" s="377"/>
      <c r="D25" s="1713" t="s">
        <v>941</v>
      </c>
      <c r="E25" s="181"/>
      <c r="F25" s="391"/>
      <c r="G25" s="2015" t="s">
        <v>1356</v>
      </c>
      <c r="I25" s="1664"/>
      <c r="J25" s="1664"/>
    </row>
    <row s="2993" customFormat="1" customHeight="1" ht="22.5" hidden="1">
      <c r="A26" s="339"/>
      <c r="B26" s="1168"/>
      <c r="C26" s="377"/>
      <c r="D26" s="343"/>
      <c r="E26" s="345" t="s">
        <v>1357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BD098-472E-80B1-DCDA-87D4BE626412}" mc:Ignorable="x14ac xr xr2 xr3">
  <sheetPr>
    <tabColor theme="6" tint="0.4"/>
  </sheetPr>
  <dimension ref="A1:L53"/>
  <sheetViews>
    <sheetView topLeftCell="A1" showGridLines="0" zoomScale="90" workbookViewId="0">
      <selection activeCell="G50" sqref="G50"/>
    </sheetView>
  </sheetViews>
  <sheetFormatPr defaultColWidth="10.57421875" customHeight="1" defaultRowHeight="14.25"/>
  <cols>
    <col min="1" max="1" style="3333" width="9.140625" hidden="1" customWidth="1"/>
    <col min="2" max="2" style="30114" width="9.140625" hidden="1" customWidth="1"/>
    <col min="3" max="3" style="30134" width="3.7109375" customWidth="1"/>
    <col min="4" max="4" style="2698" width="6.28125" customWidth="1"/>
    <col min="5" max="5" style="2698" width="63.421875" customWidth="1"/>
    <col min="6" max="6" style="2698" width="1.7109375" hidden="1" customWidth="1"/>
    <col min="7" max="8" style="2698" width="35.7109375" customWidth="1"/>
    <col min="9" max="9" style="2698" width="91.57421875" customWidth="1"/>
    <col min="10" max="10" style="2698" width="68.8515625" customWidth="1"/>
    <col min="11" max="12" style="2630" width="10.57421875"/>
  </cols>
  <sheetData>
    <row customHeight="1" ht="14.25" hidden="1"/>
    <row s="2993" customFormat="1" customHeight="1" ht="18.75" hidden="1">
      <c r="A2" s="1723"/>
      <c r="B2" s="1168"/>
      <c r="C2" s="1770" t="s">
        <v>103</v>
      </c>
      <c r="D2" s="1713"/>
      <c r="E2" s="185"/>
      <c r="F2" s="1710"/>
      <c r="G2" s="1710" t="s">
        <v>626</v>
      </c>
      <c r="H2" s="1169"/>
      <c r="K2" s="1664"/>
      <c r="L2" s="1664"/>
    </row>
    <row s="2993" customFormat="1" customHeight="1" ht="14.25" hidden="1">
      <c r="A3" s="1392"/>
      <c r="B3" s="1168"/>
      <c r="C3" s="340"/>
      <c r="K3" s="1664"/>
      <c r="L3" s="1664"/>
    </row>
    <row s="2993" customFormat="1" customHeight="1" ht="18.75" hidden="1">
      <c r="A4" s="1723"/>
      <c r="B4" s="1168"/>
      <c r="C4" s="1770" t="s">
        <v>103</v>
      </c>
      <c r="D4" s="1713"/>
      <c r="E4" s="191" t="s">
        <v>1358</v>
      </c>
      <c r="F4" s="1710"/>
      <c r="G4" s="243"/>
      <c r="H4" s="1710" t="s">
        <v>626</v>
      </c>
      <c r="K4" s="1664"/>
      <c r="L4" s="1664"/>
    </row>
    <row s="2993" customFormat="1" customHeight="1" ht="14.25" hidden="1">
      <c r="A5" s="1392"/>
      <c r="B5" s="1168"/>
      <c r="C5" s="340"/>
      <c r="K5" s="1664"/>
      <c r="L5" s="1664"/>
    </row>
    <row s="2993" customFormat="1" customHeight="1" ht="18.75" hidden="1">
      <c r="A6" s="1723"/>
      <c r="B6" s="1168"/>
      <c r="C6" s="1770" t="s">
        <v>103</v>
      </c>
      <c r="D6" s="1713"/>
      <c r="E6" s="192" t="s">
        <v>1359</v>
      </c>
      <c r="F6" s="1710"/>
      <c r="G6" s="243"/>
      <c r="H6" s="1710" t="s">
        <v>626</v>
      </c>
      <c r="K6" s="1664"/>
      <c r="L6" s="1664"/>
    </row>
    <row s="2993" customFormat="1" customHeight="1" ht="14.25" hidden="1">
      <c r="A7" s="1392"/>
      <c r="B7" s="1168"/>
      <c r="C7" s="340"/>
      <c r="K7" s="1664"/>
      <c r="L7" s="1664"/>
    </row>
    <row s="2993" customFormat="1" customHeight="1" ht="18.75" hidden="1">
      <c r="A8" s="1723"/>
      <c r="B8" s="1168"/>
      <c r="C8" s="1770" t="s">
        <v>103</v>
      </c>
      <c r="D8" s="1713"/>
      <c r="E8" s="192" t="s">
        <v>1360</v>
      </c>
      <c r="F8" s="1710"/>
      <c r="G8" s="243"/>
      <c r="H8" s="1710" t="s">
        <v>626</v>
      </c>
      <c r="K8" s="1664"/>
      <c r="L8" s="1664"/>
    </row>
    <row s="2993" customFormat="1" customHeight="1" ht="14.25" hidden="1">
      <c r="A9" s="1392"/>
      <c r="B9" s="1168"/>
      <c r="C9" s="340"/>
      <c r="K9" s="1664"/>
      <c r="L9" s="1664"/>
    </row>
    <row s="2993" customFormat="1" customHeight="1" ht="18.75" hidden="1">
      <c r="A10" s="1723"/>
      <c r="B10" s="1168"/>
      <c r="C10" s="1770" t="s">
        <v>103</v>
      </c>
      <c r="D10" s="1713"/>
      <c r="E10" s="192" t="s">
        <v>1361</v>
      </c>
      <c r="F10" s="1710"/>
      <c r="G10" s="1714"/>
      <c r="H10" s="1710" t="s">
        <v>626</v>
      </c>
      <c r="K10" s="1664"/>
      <c r="L10" s="1664" t="s">
        <v>1362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93"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93" customFormat="1" customHeight="1" ht="14.25" hidden="1">
      <c r="A17" s="1392"/>
      <c r="B17" s="1168"/>
      <c r="C17" s="377"/>
      <c r="D17" s="361"/>
      <c r="E17" s="395"/>
      <c r="F17" s="395"/>
      <c r="G17" s="395"/>
      <c r="H17" s="758"/>
      <c r="I17" s="179"/>
      <c r="K17" s="1664"/>
      <c r="L17" s="1664"/>
    </row>
    <row customHeight="1" ht="21">
      <c r="C18" s="82"/>
      <c r="D18" s="2062" t="s">
        <v>620</v>
      </c>
      <c r="E18" s="2062"/>
      <c r="F18" s="2062"/>
      <c r="G18" s="2062"/>
      <c r="H18" s="2062"/>
      <c r="I18" s="2302" t="s">
        <v>621</v>
      </c>
    </row>
    <row customHeight="1" ht="21">
      <c r="C19" s="82"/>
      <c r="D19" s="91" t="s">
        <v>87</v>
      </c>
      <c r="E19" s="94" t="s">
        <v>622</v>
      </c>
      <c r="F19" s="94"/>
      <c r="G19" s="94" t="s">
        <v>623</v>
      </c>
      <c r="H19" s="94" t="s">
        <v>712</v>
      </c>
      <c r="I19" s="2302"/>
    </row>
    <row customHeight="1" ht="12" hidden="1">
      <c r="C20" s="82"/>
      <c r="D20" s="72"/>
      <c r="E20" s="72"/>
      <c r="F20" s="72"/>
      <c r="G20" s="72"/>
      <c r="H20" s="72"/>
      <c r="I20" s="72"/>
    </row>
    <row customHeight="1" ht="14.25">
      <c r="A21" s="1723"/>
      <c r="C21" s="82"/>
      <c r="D21" s="133">
        <v>1</v>
      </c>
      <c r="E21" s="2304" t="s">
        <v>1363</v>
      </c>
      <c r="F21" s="2304"/>
      <c r="G21" s="2304"/>
      <c r="H21" s="2304"/>
      <c r="I21" s="194"/>
    </row>
    <row customHeight="1" ht="20.25">
      <c r="A22" s="1723"/>
      <c r="C22" s="82"/>
      <c r="D22" s="133" t="s">
        <v>1252</v>
      </c>
      <c r="E22" s="180" t="s">
        <v>1364</v>
      </c>
      <c r="F22" s="184"/>
      <c r="G22" s="30144">
        <v>45286</v>
      </c>
      <c r="H22" s="184" t="s">
        <v>626</v>
      </c>
      <c r="I22" s="137" t="s">
        <v>1365</v>
      </c>
    </row>
    <row customHeight="1" ht="45">
      <c r="A23" s="1723"/>
      <c r="C23" s="82"/>
      <c r="D23" s="133" t="s">
        <v>1254</v>
      </c>
      <c r="E23" s="180" t="s">
        <v>1366</v>
      </c>
      <c r="F23" s="184"/>
      <c r="G23" s="30145" t="s">
        <v>1367</v>
      </c>
      <c r="H23" s="30146" t="s">
        <v>1368</v>
      </c>
      <c r="I23" s="244" t="s">
        <v>1369</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626</v>
      </c>
      <c r="H24" s="30146" t="s">
        <v>1370</v>
      </c>
      <c r="I24" s="245" t="s">
        <v>1119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60">
      <c r="A26" s="1723"/>
      <c r="C26" s="82"/>
      <c r="D26" s="133" t="s">
        <v>646</v>
      </c>
      <c r="E26" s="185" t="s">
        <v>1371</v>
      </c>
      <c r="F26" s="184"/>
      <c r="G26" s="184" t="s">
        <v>626</v>
      </c>
      <c r="H26" s="30146" t="s">
        <v>1372</v>
      </c>
      <c r="I26" s="2015" t="s">
        <v>1373</v>
      </c>
    </row>
    <row s="3412" customFormat="1" customHeight="1" ht="50.833333333333336">
      <c r="A27" s="30152"/>
      <c r="B27" s="3647"/>
      <c r="C27" s="30153" t="s">
        <v>103</v>
      </c>
      <c r="D27" s="30154" t="s">
        <v>654</v>
      </c>
      <c r="E27" s="30155" t="s">
        <v>1374</v>
      </c>
      <c r="F27" s="3672"/>
      <c r="G27" s="3672" t="s">
        <v>626</v>
      </c>
      <c r="H27" s="30156" t="s">
        <v>1372</v>
      </c>
      <c r="I27" s="3412"/>
      <c r="J27" s="3412"/>
      <c r="K27" s="3908"/>
      <c r="L27" s="3908"/>
    </row>
    <row s="3412" customFormat="1" customHeight="1" ht="60">
      <c r="A28" s="30152"/>
      <c r="B28" s="3647"/>
      <c r="C28" s="30153" t="s">
        <v>103</v>
      </c>
      <c r="D28" s="30154" t="s">
        <v>656</v>
      </c>
      <c r="E28" s="30155" t="s">
        <v>1375</v>
      </c>
      <c r="F28" s="3672"/>
      <c r="G28" s="3672" t="s">
        <v>626</v>
      </c>
      <c r="H28" s="30156" t="s">
        <v>1372</v>
      </c>
      <c r="I28" s="3412"/>
      <c r="J28" s="3412"/>
      <c r="K28" s="3908"/>
      <c r="L28" s="3908"/>
    </row>
    <row s="3412" customFormat="1" customHeight="1" ht="43.333333333333336">
      <c r="A29" s="30152"/>
      <c r="B29" s="3647"/>
      <c r="C29" s="30153" t="s">
        <v>103</v>
      </c>
      <c r="D29" s="30154" t="s">
        <v>658</v>
      </c>
      <c r="E29" s="30155" t="s">
        <v>1376</v>
      </c>
      <c r="F29" s="3672"/>
      <c r="G29" s="3672" t="s">
        <v>626</v>
      </c>
      <c r="H29" s="30156" t="s">
        <v>1372</v>
      </c>
      <c r="I29" s="3412"/>
      <c r="J29" s="3412"/>
      <c r="K29" s="3908"/>
      <c r="L29" s="3908"/>
    </row>
    <row s="3412" customFormat="1" customHeight="1" ht="64.16666666666667">
      <c r="A30" s="30152"/>
      <c r="B30" s="3647"/>
      <c r="C30" s="30153" t="s">
        <v>103</v>
      </c>
      <c r="D30" s="30154" t="s">
        <v>1147</v>
      </c>
      <c r="E30" s="30155" t="s">
        <v>1377</v>
      </c>
      <c r="F30" s="3672"/>
      <c r="G30" s="3672" t="s">
        <v>626</v>
      </c>
      <c r="H30" s="30156" t="s">
        <v>1372</v>
      </c>
      <c r="I30" s="3412"/>
      <c r="J30" s="3412"/>
      <c r="K30" s="3908"/>
      <c r="L30" s="3908"/>
    </row>
    <row s="3412" customFormat="1" customHeight="1" ht="43.333333333333336">
      <c r="A31" s="30152"/>
      <c r="B31" s="3647"/>
      <c r="C31" s="30153" t="s">
        <v>103</v>
      </c>
      <c r="D31" s="30154" t="s">
        <v>1149</v>
      </c>
      <c r="E31" s="30155" t="s">
        <v>1378</v>
      </c>
      <c r="F31" s="3672"/>
      <c r="G31" s="3672" t="s">
        <v>626</v>
      </c>
      <c r="H31" s="30156" t="s">
        <v>1372</v>
      </c>
      <c r="I31" s="3412"/>
      <c r="J31" s="3412"/>
      <c r="K31" s="3908"/>
      <c r="L31" s="3908"/>
    </row>
    <row s="3412" customFormat="1" customHeight="1" ht="55.833333333333336">
      <c r="A32" s="30152"/>
      <c r="B32" s="3647"/>
      <c r="C32" s="30153" t="s">
        <v>103</v>
      </c>
      <c r="D32" s="30154" t="s">
        <v>1151</v>
      </c>
      <c r="E32" s="30155" t="s">
        <v>1379</v>
      </c>
      <c r="F32" s="3672"/>
      <c r="G32" s="3672" t="s">
        <v>626</v>
      </c>
      <c r="H32" s="30156" t="s">
        <v>1372</v>
      </c>
      <c r="I32" s="3412"/>
      <c r="J32" s="3412"/>
      <c r="K32" s="3908"/>
      <c r="L32" s="3908"/>
    </row>
    <row s="3412" customFormat="1" customHeight="1" ht="110.83333333333333">
      <c r="A33" s="30152"/>
      <c r="B33" s="3647"/>
      <c r="C33" s="30153" t="s">
        <v>103</v>
      </c>
      <c r="D33" s="30154" t="s">
        <v>1380</v>
      </c>
      <c r="E33" s="30155" t="s">
        <v>1381</v>
      </c>
      <c r="F33" s="3672"/>
      <c r="G33" s="3672" t="s">
        <v>626</v>
      </c>
      <c r="H33" s="30156" t="s">
        <v>1372</v>
      </c>
      <c r="I33" s="3412"/>
      <c r="J33" s="3412"/>
      <c r="K33" s="3908"/>
      <c r="L33" s="3908"/>
    </row>
    <row s="3412" customFormat="1" customHeight="1" ht="126.66666666666667">
      <c r="A34" s="30152"/>
      <c r="B34" s="3647"/>
      <c r="C34" s="30153" t="s">
        <v>103</v>
      </c>
      <c r="D34" s="30154" t="s">
        <v>1382</v>
      </c>
      <c r="E34" s="30155" t="s">
        <v>1383</v>
      </c>
      <c r="F34" s="3672"/>
      <c r="G34" s="3672" t="s">
        <v>626</v>
      </c>
      <c r="H34" s="30156" t="s">
        <v>1372</v>
      </c>
      <c r="I34" s="3412"/>
      <c r="J34" s="3412"/>
      <c r="K34" s="3908"/>
      <c r="L34" s="3908"/>
    </row>
    <row s="3412" customFormat="1" customHeight="1" ht="77.5">
      <c r="A35" s="30152"/>
      <c r="B35" s="3647"/>
      <c r="C35" s="30153" t="s">
        <v>103</v>
      </c>
      <c r="D35" s="30154" t="s">
        <v>1384</v>
      </c>
      <c r="E35" s="30155" t="s">
        <v>1385</v>
      </c>
      <c r="F35" s="3672"/>
      <c r="G35" s="3672" t="s">
        <v>626</v>
      </c>
      <c r="H35" s="30156" t="s">
        <v>1372</v>
      </c>
      <c r="I35" s="3412"/>
      <c r="J35" s="3412"/>
      <c r="K35" s="3908"/>
      <c r="L35" s="3908"/>
    </row>
    <row customHeight="1" ht="15">
      <c r="A36" s="1723" t="s">
        <v>196</v>
      </c>
      <c r="C36" s="82"/>
      <c r="D36" s="95"/>
      <c r="E36" s="189" t="s">
        <v>1353</v>
      </c>
      <c r="F36" s="190"/>
      <c r="G36" s="190"/>
      <c r="H36" s="187"/>
      <c r="I36" s="2017"/>
    </row>
    <row customHeight="1" ht="38.25">
      <c r="A37" s="1723"/>
      <c r="B37" s="132">
        <v>3</v>
      </c>
      <c r="C37" s="82"/>
      <c r="D37" s="133">
        <v>4</v>
      </c>
      <c r="E37"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303"/>
      <c r="G37" s="2303"/>
      <c r="H37" s="2303"/>
      <c r="I37" s="242"/>
    </row>
    <row customHeight="1" ht="20.25">
      <c r="A38" s="1723"/>
      <c r="C38" s="82"/>
      <c r="D38" s="133" t="s">
        <v>983</v>
      </c>
      <c r="E38" s="191" t="s">
        <v>1358</v>
      </c>
      <c r="F38" s="184"/>
      <c r="G38" s="243" t="s">
        <v>1386</v>
      </c>
      <c r="H38" s="184" t="s">
        <v>626</v>
      </c>
      <c r="I38" s="2015" t="s">
        <v>1387</v>
      </c>
    </row>
    <row s="3412" customFormat="1" customHeight="1" ht="18.75">
      <c r="A39" s="30152"/>
      <c r="B39" s="3647"/>
      <c r="C39" s="30153" t="s">
        <v>103</v>
      </c>
      <c r="D39" s="30154" t="s">
        <v>1026</v>
      </c>
      <c r="E39" s="30158" t="s">
        <v>1358</v>
      </c>
      <c r="F39" s="3672"/>
      <c r="G39" s="30159" t="s">
        <v>1388</v>
      </c>
      <c r="H39" s="3672" t="s">
        <v>626</v>
      </c>
      <c r="I39" s="3412"/>
      <c r="J39" s="3412"/>
      <c r="K39" s="3908"/>
      <c r="L39" s="3908"/>
    </row>
    <row customHeight="1" ht="15">
      <c r="A40" s="1723" t="s">
        <v>102</v>
      </c>
      <c r="C40" s="82"/>
      <c r="D40" s="95"/>
      <c r="E40" s="189" t="s">
        <v>1353</v>
      </c>
      <c r="F40" s="190"/>
      <c r="G40" s="190"/>
      <c r="H40" s="187"/>
      <c r="I40" s="2017"/>
    </row>
    <row customHeight="1" ht="30">
      <c r="A41" s="1723"/>
      <c r="B41" s="132">
        <v>3</v>
      </c>
      <c r="C41" s="82"/>
      <c r="D41" s="133">
        <v>5</v>
      </c>
      <c r="E4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3"/>
      <c r="G41" s="2303"/>
      <c r="H41" s="2303"/>
      <c r="I41" s="242"/>
    </row>
    <row customHeight="1" ht="26.25">
      <c r="A42" s="1723"/>
      <c r="C42" s="82"/>
      <c r="D42" s="133" t="s">
        <v>635</v>
      </c>
      <c r="E4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245"/>
      <c r="G42" s="2245"/>
      <c r="H42" s="2245"/>
      <c r="I42" s="242"/>
    </row>
    <row customHeight="1" ht="14.25">
      <c r="A43" s="1723"/>
      <c r="C43" s="82"/>
      <c r="D43" s="133" t="s">
        <v>1389</v>
      </c>
      <c r="E43" s="192" t="s">
        <v>1359</v>
      </c>
      <c r="F43" s="184"/>
      <c r="G43" s="243" t="s">
        <v>1390</v>
      </c>
      <c r="H43" s="184" t="s">
        <v>626</v>
      </c>
      <c r="I43" s="2015" t="s">
        <v>1391</v>
      </c>
    </row>
    <row customHeight="1" ht="15">
      <c r="A44" s="1723" t="s">
        <v>89</v>
      </c>
      <c r="C44" s="82"/>
      <c r="D44" s="95"/>
      <c r="E44" s="190" t="s">
        <v>1353</v>
      </c>
      <c r="F44" s="186"/>
      <c r="G44" s="186"/>
      <c r="H44" s="187"/>
      <c r="I44" s="2017"/>
    </row>
    <row customHeight="1" ht="24">
      <c r="A45" s="1723"/>
      <c r="C45" s="82"/>
      <c r="D45" s="133" t="s">
        <v>637</v>
      </c>
      <c r="E4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245"/>
      <c r="G45" s="2245"/>
      <c r="H45" s="2245"/>
      <c r="I45" s="242"/>
    </row>
    <row customHeight="1" ht="14.25">
      <c r="A46" s="1723"/>
      <c r="C46" s="82"/>
      <c r="D46" s="133" t="s">
        <v>1392</v>
      </c>
      <c r="E46" s="192" t="s">
        <v>1360</v>
      </c>
      <c r="F46" s="184"/>
      <c r="G46" s="243" t="s">
        <v>1393</v>
      </c>
      <c r="H46" s="184" t="s">
        <v>626</v>
      </c>
      <c r="I46" s="1993" t="s">
        <v>1394</v>
      </c>
    </row>
    <row s="3412" customFormat="1" customHeight="1" ht="18.75">
      <c r="A47" s="30152"/>
      <c r="B47" s="3647"/>
      <c r="C47" s="30153" t="s">
        <v>103</v>
      </c>
      <c r="D47" s="30154" t="s">
        <v>1395</v>
      </c>
      <c r="E47" s="30161" t="s">
        <v>1360</v>
      </c>
      <c r="F47" s="3672"/>
      <c r="G47" s="30159" t="s">
        <v>1396</v>
      </c>
      <c r="H47" s="3672" t="s">
        <v>626</v>
      </c>
      <c r="I47" s="3412"/>
      <c r="J47" s="3412"/>
      <c r="K47" s="3908"/>
      <c r="L47" s="3908"/>
    </row>
    <row customHeight="1" ht="15">
      <c r="A48" s="1723" t="s">
        <v>90</v>
      </c>
      <c r="C48" s="82"/>
      <c r="D48" s="95"/>
      <c r="E48" s="190" t="s">
        <v>1353</v>
      </c>
      <c r="F48" s="186"/>
      <c r="G48" s="186"/>
      <c r="H48" s="187"/>
      <c r="I48" s="1993"/>
    </row>
    <row customHeight="1" ht="26.25">
      <c r="A49" s="1723"/>
      <c r="C49" s="82"/>
      <c r="D49" s="133" t="s">
        <v>640</v>
      </c>
      <c r="E4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245"/>
      <c r="G49" s="2245"/>
      <c r="H49" s="2245"/>
      <c r="I49" s="242"/>
    </row>
    <row customHeight="1" ht="14.25">
      <c r="A50" s="1723"/>
      <c r="C50" s="82"/>
      <c r="D50" s="133" t="s">
        <v>1112</v>
      </c>
      <c r="E50" s="192" t="s">
        <v>1361</v>
      </c>
      <c r="F50" s="184"/>
      <c r="G50" s="193" t="s">
        <v>1397</v>
      </c>
      <c r="H50" s="184" t="s">
        <v>626</v>
      </c>
      <c r="I50" s="2015" t="s">
        <v>1398</v>
      </c>
      <c r="L50" s="141" t="s">
        <v>1362</v>
      </c>
    </row>
    <row customHeight="1" ht="15">
      <c r="A51" s="1723" t="s">
        <v>117</v>
      </c>
      <c r="C51" s="82"/>
      <c r="D51" s="95"/>
      <c r="E51" s="190" t="s">
        <v>1353</v>
      </c>
      <c r="F51" s="186"/>
      <c r="G51" s="186"/>
      <c r="H51" s="187"/>
      <c r="I51" s="2017"/>
    </row>
    <row s="30163" customFormat="1" customHeight="1" ht="3">
      <c r="A52" s="1723"/>
      <c r="K52" s="182"/>
      <c r="L52" s="182"/>
    </row>
    <row customHeight="1" ht="24.75">
      <c r="D53" s="1721" t="s">
        <v>1034</v>
      </c>
      <c r="E53"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106"/>
      <c r="G53" s="2106"/>
      <c r="H53" s="2106"/>
      <c r="I53" s="2106"/>
    </row>
  </sheetData>
  <sheetProtection formatColumns="0" formatRows="0" autoFilter="0" sort="0" insertRows="0" insertColumns="1" deleteRows="0" deleteColumns="0"/>
  <mergeCells count="17">
    <mergeCell ref="E53:I53"/>
    <mergeCell ref="E42:H42"/>
    <mergeCell ref="E45:H45"/>
    <mergeCell ref="E49:H49"/>
    <mergeCell ref="I43:I44"/>
    <mergeCell ref="I46:I48"/>
    <mergeCell ref="I50:I51"/>
    <mergeCell ref="I38:I40"/>
    <mergeCell ref="E41:H41"/>
    <mergeCell ref="D14:H14"/>
    <mergeCell ref="D18:H18"/>
    <mergeCell ref="I18:I19"/>
    <mergeCell ref="E21:H21"/>
    <mergeCell ref="E25:H25"/>
    <mergeCell ref="I26:I36"/>
    <mergeCell ref="E37:H37"/>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5">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G23" r:id="rId2" xr:uid="{055598BB-4E3F-9A0A-D24A-A5FA32A90C9B}"/>
    <hyperlink ref="H23" r:id="rId3" xr:uid="{4B36F465-1F8A-F71B-6C67-060546825CFA}"/>
    <hyperlink ref="H24" r:id="rId4" xr:uid="{6029E2EC-859E-8F86-2909-3C348E4CC422}"/>
    <hyperlink ref="H26" r:id="rId5" xr:uid="{35DB243B-6E76-3A0A-60A1-853CD15FF33D}"/>
    <hyperlink ref="H27" r:id="rId6" xr:uid="{15B7E621-3C9C-EF54-3D96-35B7B7D030FD}"/>
    <hyperlink ref="H28" r:id="rId7" xr:uid="{B75095DB-7BCE-1022-847B-0BC64F8ADA26}"/>
    <hyperlink ref="H29" r:id="rId8" xr:uid="{AC5C3FB6-05BF-EC6B-90CD-054BEC446862}"/>
    <hyperlink ref="H30" r:id="rId9" xr:uid="{565E1CB7-4EFE-0EB2-8BD3-E2D176D1E914}"/>
    <hyperlink ref="H31" r:id="rId10" xr:uid="{74E571B5-76DA-E07C-57C7-FCB19CC4B2B5}"/>
    <hyperlink ref="H32" r:id="rId11" xr:uid="{F3A2D63B-6EA1-D8EB-2666-81D553B5C6FE}"/>
    <hyperlink ref="H33" r:id="rId12" xr:uid="{021A2B3F-0402-B54E-9963-E6290EA25A8A}"/>
    <hyperlink ref="H34" r:id="rId13" xr:uid="{42F0BED8-2145-27EF-41E6-743B85CEB726}"/>
    <hyperlink ref="H35" r:id="rId14" xr:uid="{B6519CDF-69A2-CB97-6D47-B8ED2468D44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3B289-9F2D-1C43-5506-C788534EF453}" mc:Ignorable="x14ac xr xr2 xr3">
  <sheetPr>
    <tabColor theme="6" tint="0.4"/>
  </sheetPr>
  <dimension ref="A1:AG357"/>
  <sheetViews>
    <sheetView topLeftCell="A1" showGridLines="0" zoomScale="90" workbookViewId="0">
      <selection activeCell="A301" sqref="A301:XFD302"/>
    </sheetView>
  </sheetViews>
  <sheetFormatPr defaultColWidth="10.57421875" customHeight="1" defaultRowHeight="14.25"/>
  <cols>
    <col min="1" max="2" style="30166" width="25.140625" hidden="1" customWidth="1"/>
    <col min="3" max="3" style="29690" width="9.140625" hidden="1" customWidth="1"/>
    <col min="4" max="4" style="3410" width="3.7109375" customWidth="1"/>
    <col min="5" max="5" style="30312" width="6.28125" customWidth="1"/>
    <col min="6" max="6" style="30312" width="46.7109375" customWidth="1"/>
    <col min="7" max="7" style="30312" width="35.7109375" customWidth="1"/>
    <col min="8" max="8" style="30312" width="3.7109375" customWidth="1"/>
    <col min="9" max="10" style="30312" width="11.7109375" customWidth="1"/>
    <col min="11" max="12" style="30312" width="35.7109375" customWidth="1"/>
    <col min="13" max="13" style="30312" width="84.8515625" customWidth="1"/>
    <col min="14" max="14" style="30312" width="10.57421875"/>
    <col min="15" max="16" style="30117" width="10.57421875"/>
    <col min="17" max="33" style="30312" width="10.57421875"/>
  </cols>
  <sheetData>
    <row s="2993"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93" customFormat="1" customHeight="1" ht="18.75" hidden="1">
      <c r="A2" s="1821" t="s">
        <v>233</v>
      </c>
      <c r="B2" s="1821" t="s">
        <v>234</v>
      </c>
      <c r="C2" s="369"/>
      <c r="D2" s="340"/>
      <c r="E2" s="1038"/>
      <c r="F2" s="1038"/>
      <c r="G2" s="2266" t="str">
        <f>INDEX(PT_DIFFERENTIATION_NTAR,MATCH(B2,PT_DIFFERENTIATION_NTAR_ID,0))</f>
        <v/>
      </c>
      <c r="H2" s="1907"/>
      <c r="I2" s="1779"/>
      <c r="J2" s="1814"/>
      <c r="K2" s="1908"/>
      <c r="L2" s="1907" t="s">
        <v>626</v>
      </c>
      <c r="M2" s="1918"/>
      <c r="N2" s="330"/>
      <c r="O2" s="1664"/>
      <c r="P2" s="1664"/>
    </row>
    <row s="2993" customFormat="1" customHeight="1" ht="18.75" hidden="1">
      <c r="A3" s="1821"/>
      <c r="B3" s="1821"/>
      <c r="C3" s="369" t="s">
        <v>1399</v>
      </c>
      <c r="D3" s="340"/>
      <c r="E3" s="1038"/>
      <c r="F3" s="1038"/>
      <c r="G3" s="2266"/>
      <c r="H3" s="1530"/>
      <c r="I3" s="657" t="s">
        <v>1400</v>
      </c>
      <c r="J3" s="577"/>
      <c r="K3" s="1530"/>
      <c r="L3" s="200"/>
      <c r="M3" s="1918"/>
      <c r="N3" s="330"/>
      <c r="O3" s="1664"/>
      <c r="P3" s="1664"/>
    </row>
    <row s="2993"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93" customFormat="1" customHeight="1" ht="18.75" hidden="1">
      <c r="A5" s="1821" t="s">
        <v>233</v>
      </c>
      <c r="B5" s="1821" t="s">
        <v>234</v>
      </c>
      <c r="C5" s="369"/>
      <c r="D5" s="340"/>
      <c r="E5" s="1038"/>
      <c r="F5" s="1038"/>
      <c r="G5" s="2266" t="str">
        <f>INDEX(PT_DIFFERENTIATION_NTAR,MATCH(B5,PT_DIFFERENTIATION_NTAR_ID,0))</f>
        <v/>
      </c>
      <c r="H5" s="1907"/>
      <c r="I5" s="1779"/>
      <c r="J5" s="1814"/>
      <c r="K5" s="1819"/>
      <c r="L5" s="1907" t="s">
        <v>626</v>
      </c>
      <c r="M5" s="1918"/>
      <c r="N5" s="330"/>
      <c r="O5" s="1664"/>
      <c r="P5" s="1664"/>
    </row>
    <row s="2993" customFormat="1" customHeight="1" ht="18.75" hidden="1">
      <c r="A6" s="1821"/>
      <c r="B6" s="1821"/>
      <c r="C6" s="369" t="s">
        <v>1401</v>
      </c>
      <c r="D6" s="340"/>
      <c r="E6" s="1038"/>
      <c r="F6" s="1038"/>
      <c r="G6" s="2266"/>
      <c r="H6" s="1530"/>
      <c r="I6" s="657" t="s">
        <v>1400</v>
      </c>
      <c r="J6" s="577"/>
      <c r="K6" s="1530"/>
      <c r="L6" s="200"/>
      <c r="M6" s="1918"/>
      <c r="N6" s="330"/>
      <c r="O6" s="1664"/>
      <c r="P6" s="1664"/>
    </row>
    <row s="2993"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93" customFormat="1" customHeight="1" ht="56.25" hidden="1">
      <c r="A8" s="1821"/>
      <c r="B8" s="1821"/>
      <c r="C8" s="369"/>
      <c r="D8" s="340"/>
      <c r="E8" s="1038"/>
      <c r="F8" s="1038"/>
      <c r="G8" s="1038"/>
      <c r="H8" s="1812"/>
      <c r="I8" s="1779"/>
      <c r="J8" s="1814"/>
      <c r="K8" s="1908"/>
      <c r="L8" s="1812" t="s">
        <v>626</v>
      </c>
      <c r="M8" s="1918"/>
      <c r="N8" s="330"/>
      <c r="O8" s="1664"/>
      <c r="P8" s="1664"/>
    </row>
    <row customHeight="1" ht="14.25" hidden="1">
      <c r="T9" s="403"/>
      <c r="AG9" s="241"/>
    </row>
    <row s="2993" customFormat="1" customHeight="1" ht="56.25" hidden="1">
      <c r="A10" s="1821"/>
      <c r="B10" s="1821"/>
      <c r="C10" s="369"/>
      <c r="D10" s="340"/>
      <c r="E10" s="1038"/>
      <c r="F10" s="1038"/>
      <c r="G10" s="1038"/>
      <c r="H10" s="1811"/>
      <c r="I10" s="1779"/>
      <c r="J10" s="1814"/>
      <c r="K10" s="1819"/>
      <c r="L10" s="1812" t="s">
        <v>626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45280</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51/7</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620</v>
      </c>
      <c r="F19" s="2062"/>
      <c r="G19" s="2062"/>
      <c r="H19" s="2062"/>
      <c r="I19" s="2062"/>
      <c r="J19" s="2062"/>
      <c r="K19" s="2062"/>
      <c r="L19" s="2062"/>
      <c r="M19" s="2302" t="s">
        <v>621</v>
      </c>
    </row>
    <row customHeight="1" ht="21">
      <c r="D20" s="377"/>
      <c r="E20" s="2129" t="s">
        <v>87</v>
      </c>
      <c r="F20" s="2073" t="s">
        <v>206</v>
      </c>
      <c r="G20" s="2073" t="s">
        <v>207</v>
      </c>
      <c r="H20" s="2270" t="s">
        <v>1402</v>
      </c>
      <c r="I20" s="2274"/>
      <c r="J20" s="2271"/>
      <c r="K20" s="2073" t="s">
        <v>623</v>
      </c>
      <c r="L20" s="2073" t="s">
        <v>712</v>
      </c>
      <c r="M20" s="2302"/>
    </row>
    <row customHeight="1" ht="21">
      <c r="D21" s="377"/>
      <c r="E21" s="2131"/>
      <c r="F21" s="2074"/>
      <c r="G21" s="2074"/>
      <c r="H21" s="2068" t="s">
        <v>1403</v>
      </c>
      <c r="I21" s="2084"/>
      <c r="J21" s="94" t="s">
        <v>1404</v>
      </c>
      <c r="K21" s="2074"/>
      <c r="L21" s="2074"/>
      <c r="M21" s="2302"/>
    </row>
    <row customHeight="1" ht="12">
      <c r="D22" s="377"/>
      <c r="E22" s="269"/>
      <c r="F22" s="269"/>
      <c r="G22" s="269"/>
      <c r="H22" s="2307"/>
      <c r="I22" s="2307"/>
      <c r="J22" s="269"/>
      <c r="K22" s="269"/>
      <c r="L22" s="269"/>
      <c r="M22" s="269"/>
    </row>
    <row customHeight="1" ht="18.75">
      <c r="A23" s="1821"/>
      <c r="B23" s="1821"/>
      <c r="D23" s="377"/>
      <c r="E23" s="1909" t="s">
        <v>196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626</v>
      </c>
      <c r="L23" s="2304"/>
      <c r="M23" s="1810"/>
      <c r="N23" s="330"/>
    </row>
    <row customHeight="1" ht="60.75" hidden="1">
      <c r="A24" s="1821" t="s">
        <v>233</v>
      </c>
      <c r="B24" s="1821" t="s">
        <v>234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626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93" customFormat="1" customHeight="1" ht="18.75" hidden="1">
      <c r="A25" s="1821"/>
      <c r="B25" s="1821"/>
      <c r="C25" s="369" t="s">
        <v>1399</v>
      </c>
      <c r="D25" s="2306"/>
      <c r="E25" s="2056"/>
      <c r="F25" s="2310"/>
      <c r="G25" s="2266"/>
      <c r="H25" s="1530"/>
      <c r="I25" s="657" t="s">
        <v>1400</v>
      </c>
      <c r="J25" s="577"/>
      <c r="K25" s="1530"/>
      <c r="L25" s="200"/>
      <c r="M25" s="2016"/>
      <c r="N25" s="330"/>
      <c r="O25" s="1664"/>
      <c r="P25" s="1664"/>
    </row>
    <row customHeight="1" ht="0.75" hidden="1">
      <c r="A26" s="1821"/>
      <c r="B26" s="1821"/>
      <c r="C26" s="369" t="s">
        <v>1405</v>
      </c>
      <c r="D26" s="2306"/>
      <c r="E26" s="2056"/>
      <c r="F26" s="2220"/>
      <c r="G26" s="406"/>
      <c r="H26" s="1530"/>
      <c r="I26" s="401"/>
      <c r="J26" s="345"/>
      <c r="K26" s="1530"/>
      <c r="L26" s="187"/>
      <c r="M26" s="2016"/>
      <c r="N26" s="330"/>
    </row>
    <row s="2993" customFormat="1" customHeight="1" ht="45" hidden="1">
      <c r="A27" s="1821" t="s">
        <v>243</v>
      </c>
      <c r="B27" s="1821" t="s">
        <v>244</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Льготные тарифы на тепловую энергию, поставляемую группе потребителей "потребители (кроме населения)"</v>
      </c>
      <c r="H27" s="1905"/>
      <c r="I27" s="1779"/>
      <c r="J27" s="1814"/>
      <c r="K27" s="1908"/>
      <c r="L27" s="1905" t="s">
        <v>626</v>
      </c>
      <c r="M27" s="2016"/>
      <c r="N27" s="330"/>
      <c r="O27" s="1664"/>
      <c r="P27" s="1664"/>
    </row>
    <row s="2993" customFormat="1" customHeight="1" ht="18.75" hidden="1">
      <c r="A28" s="1821"/>
      <c r="B28" s="1821"/>
      <c r="C28" s="369" t="s">
        <v>1399</v>
      </c>
      <c r="D28" s="2311"/>
      <c r="E28" s="2312"/>
      <c r="F28" s="2313"/>
      <c r="G28" s="2266"/>
      <c r="H28" s="1530"/>
      <c r="I28" s="657" t="s">
        <v>1400</v>
      </c>
      <c r="J28" s="577"/>
      <c r="K28" s="1530"/>
      <c r="L28" s="200"/>
      <c r="M28" s="2016"/>
      <c r="N28" s="330"/>
      <c r="O28" s="1664"/>
      <c r="P28" s="1664"/>
    </row>
    <row s="3412" customFormat="1" customHeight="1" ht="18.75">
      <c r="A29" s="4114" t="s">
        <v>243</v>
      </c>
      <c r="B29" s="4114" t="s">
        <v>333</v>
      </c>
      <c r="C29" s="30196"/>
      <c r="D29" s="30197"/>
      <c r="E29" s="30198"/>
      <c r="F29" s="30198"/>
      <c r="G29" s="30199" t="str">
        <f>INDEX(PT_DIFFERENTIATION_NTAR,MATCH(B29,PT_DIFFERENTIATION_NTAR_ID,0))</f>
        <v>Льготные тарифы на тепловую энергию, поставляемую группе потребителей "население"</v>
      </c>
      <c r="H29" s="3674"/>
      <c r="I29" s="30200"/>
      <c r="J29" s="30201"/>
      <c r="K29" s="30202"/>
      <c r="L29" s="3674" t="s">
        <v>626</v>
      </c>
      <c r="M29" s="30203"/>
      <c r="N29" s="30204"/>
      <c r="O29" s="3908"/>
      <c r="P29" s="3908"/>
      <c r="Q29" s="3412"/>
      <c r="R29" s="3412"/>
      <c r="S29" s="3412"/>
      <c r="T29" s="3412"/>
      <c r="U29" s="3412"/>
      <c r="V29" s="3412"/>
      <c r="W29" s="3412"/>
      <c r="X29" s="3412"/>
      <c r="Y29" s="3412"/>
      <c r="Z29" s="3412"/>
      <c r="AA29" s="3412"/>
      <c r="AB29" s="3412"/>
      <c r="AC29" s="3412"/>
      <c r="AD29" s="3412"/>
      <c r="AE29" s="3412"/>
      <c r="AF29" s="3412"/>
      <c r="AG29" s="3412"/>
    </row>
    <row s="3412" customFormat="1" customHeight="1" ht="18.75">
      <c r="A30" s="4114"/>
      <c r="B30" s="4114"/>
      <c r="C30" s="30196" t="s">
        <v>1399</v>
      </c>
      <c r="D30" s="30197"/>
      <c r="E30" s="30198"/>
      <c r="F30" s="30198"/>
      <c r="G30" s="30199"/>
      <c r="H30" s="30205"/>
      <c r="I30" s="30206" t="s">
        <v>1400</v>
      </c>
      <c r="J30" s="30207"/>
      <c r="K30" s="30208"/>
      <c r="L30" s="30209"/>
      <c r="M30" s="30203"/>
      <c r="N30" s="30204"/>
      <c r="O30" s="3908"/>
      <c r="P30" s="3908"/>
      <c r="Q30" s="3412"/>
      <c r="R30" s="3412"/>
      <c r="S30" s="3412"/>
      <c r="T30" s="3412"/>
      <c r="U30" s="3412"/>
      <c r="V30" s="3412"/>
      <c r="W30" s="3412"/>
      <c r="X30" s="3412"/>
      <c r="Y30" s="3412"/>
      <c r="Z30" s="3412"/>
      <c r="AA30" s="3412"/>
      <c r="AB30" s="3412"/>
      <c r="AC30" s="3412"/>
      <c r="AD30" s="3412"/>
      <c r="AE30" s="3412"/>
      <c r="AF30" s="3412"/>
      <c r="AG30" s="3412"/>
    </row>
    <row s="3412" customFormat="1" customHeight="1" ht="18.75">
      <c r="A31" s="4114" t="s">
        <v>243</v>
      </c>
      <c r="B31" s="4114" t="s">
        <v>414</v>
      </c>
      <c r="C31" s="30196"/>
      <c r="D31" s="30197"/>
      <c r="E31" s="30198"/>
      <c r="F31" s="30198"/>
      <c r="G31" s="30199" t="str">
        <f>INDEX(PT_DIFFERENTIATION_NTAR,MATCH(B31,PT_DIFFERENTIATION_NTAR_ID,0))</f>
        <v>Тарифы на тепловую энергию, поставляемую потребителям</v>
      </c>
      <c r="H31" s="3674"/>
      <c r="I31" s="30200"/>
      <c r="J31" s="30201"/>
      <c r="K31" s="30202"/>
      <c r="L31" s="3674" t="s">
        <v>626</v>
      </c>
      <c r="M31" s="30203"/>
      <c r="N31" s="30204"/>
      <c r="O31" s="3908"/>
      <c r="P31" s="3908"/>
      <c r="Q31" s="3412"/>
      <c r="R31" s="3412"/>
      <c r="S31" s="3412"/>
      <c r="T31" s="3412"/>
      <c r="U31" s="3412"/>
      <c r="V31" s="3412"/>
      <c r="W31" s="3412"/>
      <c r="X31" s="3412"/>
      <c r="Y31" s="3412"/>
      <c r="Z31" s="3412"/>
      <c r="AA31" s="3412"/>
      <c r="AB31" s="3412"/>
      <c r="AC31" s="3412"/>
      <c r="AD31" s="3412"/>
      <c r="AE31" s="3412"/>
      <c r="AF31" s="3412"/>
      <c r="AG31" s="3412"/>
    </row>
    <row s="3412" customFormat="1" customHeight="1" ht="18.75">
      <c r="A32" s="4114"/>
      <c r="B32" s="4114"/>
      <c r="C32" s="30196" t="s">
        <v>1399</v>
      </c>
      <c r="D32" s="30197"/>
      <c r="E32" s="30198"/>
      <c r="F32" s="30198"/>
      <c r="G32" s="30199"/>
      <c r="H32" s="30210"/>
      <c r="I32" s="30211" t="s">
        <v>1400</v>
      </c>
      <c r="J32" s="30212"/>
      <c r="K32" s="30213"/>
      <c r="L32" s="30214"/>
      <c r="M32" s="30203"/>
      <c r="N32" s="30204"/>
      <c r="O32" s="3908"/>
      <c r="P32" s="3908"/>
      <c r="Q32" s="3412"/>
      <c r="R32" s="3412"/>
      <c r="S32" s="3412"/>
      <c r="T32" s="3412"/>
      <c r="U32" s="3412"/>
      <c r="V32" s="3412"/>
      <c r="W32" s="3412"/>
      <c r="X32" s="3412"/>
      <c r="Y32" s="3412"/>
      <c r="Z32" s="3412"/>
      <c r="AA32" s="3412"/>
      <c r="AB32" s="3412"/>
      <c r="AC32" s="3412"/>
      <c r="AD32" s="3412"/>
      <c r="AE32" s="3412"/>
      <c r="AF32" s="3412"/>
      <c r="AG32" s="3412"/>
    </row>
    <row s="3412" customFormat="1" customHeight="1" ht="18.75">
      <c r="A33" s="4114" t="s">
        <v>243</v>
      </c>
      <c r="B33" s="4114" t="s">
        <v>487</v>
      </c>
      <c r="C33" s="30196"/>
      <c r="D33" s="30197"/>
      <c r="E33" s="30198"/>
      <c r="F33" s="30198"/>
      <c r="G33" s="30199" t="str">
        <f>INDEX(PT_DIFFERENTIATION_NTAR,MATCH(B33,PT_DIFFERENTIATION_NTAR_ID,0))</f>
        <v>Тарифы на тепловую энергию на коллекторах источника тепловой энергии</v>
      </c>
      <c r="H33" s="3674"/>
      <c r="I33" s="30200"/>
      <c r="J33" s="30201"/>
      <c r="K33" s="30202"/>
      <c r="L33" s="3674" t="s">
        <v>626</v>
      </c>
      <c r="M33" s="30203"/>
      <c r="N33" s="30204"/>
      <c r="O33" s="3908"/>
      <c r="P33" s="3908"/>
      <c r="Q33" s="3412"/>
      <c r="R33" s="3412"/>
      <c r="S33" s="3412"/>
      <c r="T33" s="3412"/>
      <c r="U33" s="3412"/>
      <c r="V33" s="3412"/>
      <c r="W33" s="3412"/>
      <c r="X33" s="3412"/>
      <c r="Y33" s="3412"/>
      <c r="Z33" s="3412"/>
      <c r="AA33" s="3412"/>
      <c r="AB33" s="3412"/>
      <c r="AC33" s="3412"/>
      <c r="AD33" s="3412"/>
      <c r="AE33" s="3412"/>
      <c r="AF33" s="3412"/>
      <c r="AG33" s="3412"/>
    </row>
    <row s="3412" customFormat="1" customHeight="1" ht="18.75">
      <c r="A34" s="4114"/>
      <c r="B34" s="4114"/>
      <c r="C34" s="30196" t="s">
        <v>1399</v>
      </c>
      <c r="D34" s="30197"/>
      <c r="E34" s="30198"/>
      <c r="F34" s="30198"/>
      <c r="G34" s="30199"/>
      <c r="H34" s="30215"/>
      <c r="I34" s="30216" t="s">
        <v>1400</v>
      </c>
      <c r="J34" s="30217"/>
      <c r="K34" s="30218"/>
      <c r="L34" s="30219"/>
      <c r="M34" s="30203"/>
      <c r="N34" s="30204"/>
      <c r="O34" s="3908"/>
      <c r="P34" s="3908"/>
      <c r="Q34" s="3412"/>
      <c r="R34" s="3412"/>
      <c r="S34" s="3412"/>
      <c r="T34" s="3412"/>
      <c r="U34" s="3412"/>
      <c r="V34" s="3412"/>
      <c r="W34" s="3412"/>
      <c r="X34" s="3412"/>
      <c r="Y34" s="3412"/>
      <c r="Z34" s="3412"/>
      <c r="AA34" s="3412"/>
      <c r="AB34" s="3412"/>
      <c r="AC34" s="3412"/>
      <c r="AD34" s="3412"/>
      <c r="AE34" s="3412"/>
      <c r="AF34" s="3412"/>
      <c r="AG34" s="3412"/>
    </row>
    <row s="3412" customFormat="1" customHeight="1" ht="18.75">
      <c r="A35" s="4114" t="s">
        <v>243</v>
      </c>
      <c r="B35" s="4114" t="s">
        <v>495</v>
      </c>
      <c r="C35" s="30196"/>
      <c r="D35" s="30197"/>
      <c r="E35" s="30198"/>
      <c r="F35" s="30198"/>
      <c r="G35" s="30199" t="str">
        <f>INDEX(PT_DIFFERENTIATION_NTAR,MATCH(B35,PT_DIFFERENTIATION_NTAR_ID,0))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v>
      </c>
      <c r="H35" s="3674"/>
      <c r="I35" s="30200"/>
      <c r="J35" s="30201"/>
      <c r="K35" s="30202"/>
      <c r="L35" s="3674" t="s">
        <v>626</v>
      </c>
      <c r="M35" s="30203"/>
      <c r="N35" s="30204"/>
      <c r="O35" s="3908"/>
      <c r="P35" s="3908"/>
      <c r="Q35" s="3412"/>
      <c r="R35" s="3412"/>
      <c r="S35" s="3412"/>
      <c r="T35" s="3412"/>
      <c r="U35" s="3412"/>
      <c r="V35" s="3412"/>
      <c r="W35" s="3412"/>
      <c r="X35" s="3412"/>
      <c r="Y35" s="3412"/>
      <c r="Z35" s="3412"/>
      <c r="AA35" s="3412"/>
      <c r="AB35" s="3412"/>
      <c r="AC35" s="3412"/>
      <c r="AD35" s="3412"/>
      <c r="AE35" s="3412"/>
      <c r="AF35" s="3412"/>
      <c r="AG35" s="3412"/>
    </row>
    <row s="3412" customFormat="1" customHeight="1" ht="18.75">
      <c r="A36" s="4114"/>
      <c r="B36" s="4114"/>
      <c r="C36" s="30196" t="s">
        <v>1399</v>
      </c>
      <c r="D36" s="30197"/>
      <c r="E36" s="30198"/>
      <c r="F36" s="30198"/>
      <c r="G36" s="30199"/>
      <c r="H36" s="30220"/>
      <c r="I36" s="30221" t="s">
        <v>1400</v>
      </c>
      <c r="J36" s="30222"/>
      <c r="K36" s="30223"/>
      <c r="L36" s="30224"/>
      <c r="M36" s="30203"/>
      <c r="N36" s="30204"/>
      <c r="O36" s="3908"/>
      <c r="P36" s="3908"/>
      <c r="Q36" s="3412"/>
      <c r="R36" s="3412"/>
      <c r="S36" s="3412"/>
      <c r="T36" s="3412"/>
      <c r="U36" s="3412"/>
      <c r="V36" s="3412"/>
      <c r="W36" s="3412"/>
      <c r="X36" s="3412"/>
      <c r="Y36" s="3412"/>
      <c r="Z36" s="3412"/>
      <c r="AA36" s="3412"/>
      <c r="AB36" s="3412"/>
      <c r="AC36" s="3412"/>
      <c r="AD36" s="3412"/>
      <c r="AE36" s="3412"/>
      <c r="AF36" s="3412"/>
      <c r="AG36" s="3412"/>
    </row>
    <row s="2993" customFormat="1" customHeight="1" ht="0.75" hidden="1">
      <c r="A37" s="1821"/>
      <c r="B37" s="1821"/>
      <c r="C37" s="369" t="s">
        <v>1405</v>
      </c>
      <c r="D37" s="2311"/>
      <c r="E37" s="2056"/>
      <c r="F37" s="2220"/>
      <c r="G37" s="406"/>
      <c r="H37" s="1530"/>
      <c r="I37" s="657"/>
      <c r="J37" s="577"/>
      <c r="K37" s="1530"/>
      <c r="L37" s="200"/>
      <c r="M37" s="2016"/>
      <c r="N37" s="330"/>
      <c r="O37" s="1664"/>
      <c r="P37" s="1664"/>
    </row>
    <row s="2993" customFormat="1" customHeight="1" ht="45" hidden="1">
      <c r="A38" s="1821" t="s">
        <v>501</v>
      </c>
      <c r="B38" s="1821" t="s">
        <v>502</v>
      </c>
      <c r="C38" s="369"/>
      <c r="D38" s="2311"/>
      <c r="E38" s="2056"/>
      <c r="F38" s="2220" t="str">
        <f>INDEX(PT_DIFFERENTIATION_VTAR,MATCH(A38,PT_DIFFERENTIATION_VTAR_ID,0))</f>
        <v>Тарифы на теплоноситель, поставляемый теплоснабжающими организациями потребителям, другим теплоснабжающим организациям</v>
      </c>
      <c r="G38" s="2266" t="str">
        <f>INDEX(PT_DIFFERENTIATION_NTAR,MATCH(B38,PT_DIFFERENTIATION_NTAR_ID,0))</f>
        <v/>
      </c>
      <c r="H38" s="1905"/>
      <c r="I38" s="1779"/>
      <c r="J38" s="1814"/>
      <c r="K38" s="1908"/>
      <c r="L38" s="1905" t="s">
        <v>626</v>
      </c>
      <c r="M38" s="2016"/>
      <c r="N38" s="330"/>
      <c r="O38" s="1664"/>
      <c r="P38" s="1664"/>
    </row>
    <row s="2993" customFormat="1" customHeight="1" ht="18.75" hidden="1">
      <c r="A39" s="1821"/>
      <c r="B39" s="1821"/>
      <c r="C39" s="369" t="s">
        <v>1399</v>
      </c>
      <c r="D39" s="2311"/>
      <c r="E39" s="2056"/>
      <c r="F39" s="2220"/>
      <c r="G39" s="2266"/>
      <c r="H39" s="1530"/>
      <c r="I39" s="657" t="s">
        <v>1400</v>
      </c>
      <c r="J39" s="577"/>
      <c r="K39" s="1530"/>
      <c r="L39" s="200"/>
      <c r="M39" s="2016"/>
      <c r="N39" s="330"/>
      <c r="O39" s="1664"/>
      <c r="P39" s="1664"/>
    </row>
    <row s="2993" customFormat="1" customHeight="1" ht="0.75" hidden="1">
      <c r="A40" s="1821"/>
      <c r="B40" s="1821"/>
      <c r="C40" s="369" t="s">
        <v>1405</v>
      </c>
      <c r="D40" s="2311"/>
      <c r="E40" s="2056"/>
      <c r="F40" s="2220"/>
      <c r="G40" s="406"/>
      <c r="H40" s="1530"/>
      <c r="I40" s="657"/>
      <c r="J40" s="577"/>
      <c r="K40" s="1530"/>
      <c r="L40" s="200"/>
      <c r="M40" s="2016"/>
      <c r="N40" s="330"/>
      <c r="O40" s="1664"/>
      <c r="P40" s="1664"/>
    </row>
    <row s="2993" customFormat="1" customHeight="1" ht="45" hidden="1">
      <c r="A41" s="1821" t="s">
        <v>507</v>
      </c>
      <c r="B41" s="1821" t="s">
        <v>508</v>
      </c>
      <c r="C41" s="369"/>
      <c r="D41" s="2311"/>
      <c r="E41" s="2056"/>
      <c r="F41" s="2220" t="str">
        <f>INDEX(PT_DIFFERENTIATION_VTAR,MATCH(A41,PT_DIFFERENTIATION_VTAR_ID,0))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1" s="2266" t="str">
        <f>INDEX(PT_DIFFERENTIATION_NTAR,MATCH(B41,PT_DIFFERENTIATION_NTAR_ID,0))</f>
        <v/>
      </c>
      <c r="H41" s="1905"/>
      <c r="I41" s="1779"/>
      <c r="J41" s="1814"/>
      <c r="K41" s="1908"/>
      <c r="L41" s="1905" t="s">
        <v>626</v>
      </c>
      <c r="M41" s="2016"/>
      <c r="N41" s="330"/>
      <c r="O41" s="1664"/>
      <c r="P41" s="1664"/>
    </row>
    <row s="2993" customFormat="1" customHeight="1" ht="18.75" hidden="1">
      <c r="A42" s="1821"/>
      <c r="B42" s="1821"/>
      <c r="C42" s="369" t="s">
        <v>1399</v>
      </c>
      <c r="D42" s="2311"/>
      <c r="E42" s="2056"/>
      <c r="F42" s="2220"/>
      <c r="G42" s="2266"/>
      <c r="H42" s="1530"/>
      <c r="I42" s="657" t="s">
        <v>1400</v>
      </c>
      <c r="J42" s="577"/>
      <c r="K42" s="1530"/>
      <c r="L42" s="200"/>
      <c r="M42" s="2016"/>
      <c r="N42" s="330"/>
      <c r="O42" s="1664"/>
      <c r="P42" s="1664"/>
    </row>
    <row s="2993" customFormat="1" customHeight="1" ht="0.75" hidden="1">
      <c r="A43" s="1821"/>
      <c r="B43" s="1821"/>
      <c r="C43" s="369" t="s">
        <v>1405</v>
      </c>
      <c r="D43" s="2311"/>
      <c r="E43" s="2056"/>
      <c r="F43" s="2220"/>
      <c r="G43" s="406"/>
      <c r="H43" s="1530"/>
      <c r="I43" s="657"/>
      <c r="J43" s="577"/>
      <c r="K43" s="1530"/>
      <c r="L43" s="200"/>
      <c r="M43" s="2016"/>
      <c r="N43" s="330"/>
      <c r="O43" s="1664"/>
      <c r="P43" s="1664"/>
    </row>
    <row s="2993" customFormat="1" customHeight="1" ht="18.75" hidden="1">
      <c r="A44" s="1821" t="s">
        <v>513</v>
      </c>
      <c r="B44" s="1821" t="s">
        <v>514</v>
      </c>
      <c r="C44" s="369"/>
      <c r="D44" s="2311"/>
      <c r="E44" s="2056"/>
      <c r="F44" s="2220" t="str">
        <f>INDEX(PT_DIFFERENTIATION_VTAR,MATCH(A44,PT_DIFFERENTIATION_VTAR_ID,0))</f>
        <v>Тарифы на услуги по передаче тепловой энергии</v>
      </c>
      <c r="G44" s="2266" t="str">
        <f>INDEX(PT_DIFFERENTIATION_NTAR,MATCH(B44,PT_DIFFERENTIATION_NTAR_ID,0))</f>
        <v/>
      </c>
      <c r="H44" s="1905"/>
      <c r="I44" s="1779"/>
      <c r="J44" s="1814"/>
      <c r="K44" s="1908"/>
      <c r="L44" s="1905" t="s">
        <v>626</v>
      </c>
      <c r="M44" s="2016"/>
      <c r="N44" s="330"/>
      <c r="O44" s="1664"/>
      <c r="P44" s="1664"/>
    </row>
    <row s="2993" customFormat="1" customHeight="1" ht="18.75" hidden="1">
      <c r="A45" s="1821"/>
      <c r="B45" s="1821"/>
      <c r="C45" s="369" t="s">
        <v>1399</v>
      </c>
      <c r="D45" s="2311"/>
      <c r="E45" s="2056"/>
      <c r="F45" s="2220"/>
      <c r="G45" s="2266"/>
      <c r="H45" s="1530"/>
      <c r="I45" s="657" t="s">
        <v>1400</v>
      </c>
      <c r="J45" s="577"/>
      <c r="K45" s="1530"/>
      <c r="L45" s="200"/>
      <c r="M45" s="2016"/>
      <c r="N45" s="330"/>
      <c r="O45" s="1664"/>
      <c r="P45" s="1664"/>
    </row>
    <row s="2993" customFormat="1" customHeight="1" ht="0.75" hidden="1">
      <c r="A46" s="1821"/>
      <c r="B46" s="1821"/>
      <c r="C46" s="369" t="s">
        <v>1405</v>
      </c>
      <c r="D46" s="2311"/>
      <c r="E46" s="2056"/>
      <c r="F46" s="2220"/>
      <c r="G46" s="406"/>
      <c r="H46" s="1530"/>
      <c r="I46" s="657"/>
      <c r="J46" s="577"/>
      <c r="K46" s="1530"/>
      <c r="L46" s="200"/>
      <c r="M46" s="2016"/>
      <c r="N46" s="330"/>
      <c r="O46" s="1664"/>
      <c r="P46" s="1664"/>
    </row>
    <row s="2993" customFormat="1" customHeight="1" ht="18.75" hidden="1">
      <c r="A47" s="1821" t="s">
        <v>519</v>
      </c>
      <c r="B47" s="1821" t="s">
        <v>520</v>
      </c>
      <c r="C47" s="369"/>
      <c r="D47" s="2311"/>
      <c r="E47" s="2056"/>
      <c r="F47" s="2220" t="str">
        <f>INDEX(PT_DIFFERENTIATION_VTAR,MATCH(A47,PT_DIFFERENTIATION_VTAR_ID,0))</f>
        <v>Тарифы на услуги по передаче теплоносителя</v>
      </c>
      <c r="G47" s="2266" t="str">
        <f>INDEX(PT_DIFFERENTIATION_NTAR,MATCH(B47,PT_DIFFERENTIATION_NTAR_ID,0))</f>
        <v/>
      </c>
      <c r="H47" s="1905"/>
      <c r="I47" s="1779"/>
      <c r="J47" s="1814"/>
      <c r="K47" s="1908"/>
      <c r="L47" s="1905" t="s">
        <v>626</v>
      </c>
      <c r="M47" s="2016"/>
      <c r="N47" s="330"/>
      <c r="O47" s="1664"/>
      <c r="P47" s="1664"/>
    </row>
    <row s="2993" customFormat="1" customHeight="1" ht="18.75" hidden="1">
      <c r="A48" s="1821"/>
      <c r="B48" s="1821"/>
      <c r="C48" s="369" t="s">
        <v>1399</v>
      </c>
      <c r="D48" s="2311"/>
      <c r="E48" s="2056"/>
      <c r="F48" s="2220"/>
      <c r="G48" s="2266"/>
      <c r="H48" s="1530"/>
      <c r="I48" s="657" t="s">
        <v>1400</v>
      </c>
      <c r="J48" s="577"/>
      <c r="K48" s="1530"/>
      <c r="L48" s="200"/>
      <c r="M48" s="2016"/>
      <c r="N48" s="330"/>
      <c r="O48" s="1664"/>
      <c r="P48" s="1664"/>
    </row>
    <row s="2993" customFormat="1" customHeight="1" ht="0.75" hidden="1">
      <c r="A49" s="1821"/>
      <c r="B49" s="1821"/>
      <c r="C49" s="369" t="s">
        <v>1405</v>
      </c>
      <c r="D49" s="2311"/>
      <c r="E49" s="2056"/>
      <c r="F49" s="2220"/>
      <c r="G49" s="406"/>
      <c r="H49" s="1530"/>
      <c r="I49" s="657"/>
      <c r="J49" s="577"/>
      <c r="K49" s="1530"/>
      <c r="L49" s="200"/>
      <c r="M49" s="2016"/>
      <c r="N49" s="330"/>
      <c r="O49" s="1664"/>
      <c r="P49" s="1664"/>
    </row>
    <row s="2993" customFormat="1" customHeight="1" ht="18.75" hidden="1">
      <c r="A50" s="1821" t="s">
        <v>525</v>
      </c>
      <c r="B50" s="1821" t="s">
        <v>526</v>
      </c>
      <c r="C50" s="369"/>
      <c r="D50" s="2311"/>
      <c r="E50" s="2056"/>
      <c r="F50" s="2220" t="str">
        <f>INDEX(PT_DIFFERENTIATION_VTAR,MATCH(A50,PT_DIFFERENTIATION_VTAR_ID,0))</f>
        <v>Плата за услуги по поддержанию резервной тепловой мощности при отсутствии потребления тепловой энергии</v>
      </c>
      <c r="G50" s="2266" t="str">
        <f>INDEX(PT_DIFFERENTIATION_NTAR,MATCH(B50,PT_DIFFERENTIATION_NTAR_ID,0))</f>
        <v/>
      </c>
      <c r="H50" s="1905"/>
      <c r="I50" s="1779"/>
      <c r="J50" s="1814"/>
      <c r="K50" s="1908"/>
      <c r="L50" s="1905" t="s">
        <v>626</v>
      </c>
      <c r="M50" s="2016"/>
      <c r="N50" s="330"/>
      <c r="O50" s="1664"/>
      <c r="P50" s="1664"/>
    </row>
    <row s="2993" customFormat="1" customHeight="1" ht="18.75" hidden="1">
      <c r="A51" s="1821"/>
      <c r="B51" s="1821"/>
      <c r="C51" s="369" t="s">
        <v>1399</v>
      </c>
      <c r="D51" s="2311"/>
      <c r="E51" s="2056"/>
      <c r="F51" s="2220"/>
      <c r="G51" s="2266"/>
      <c r="H51" s="1530"/>
      <c r="I51" s="657" t="s">
        <v>1400</v>
      </c>
      <c r="J51" s="577"/>
      <c r="K51" s="1530"/>
      <c r="L51" s="200"/>
      <c r="M51" s="2016"/>
      <c r="N51" s="330"/>
      <c r="O51" s="1664"/>
      <c r="P51" s="1664"/>
    </row>
    <row s="2993" customFormat="1" customHeight="1" ht="0.75" hidden="1">
      <c r="A52" s="1821"/>
      <c r="B52" s="1821"/>
      <c r="C52" s="369" t="s">
        <v>1405</v>
      </c>
      <c r="D52" s="2311"/>
      <c r="E52" s="2056"/>
      <c r="F52" s="2220"/>
      <c r="G52" s="406"/>
      <c r="H52" s="1530"/>
      <c r="I52" s="657"/>
      <c r="J52" s="577"/>
      <c r="K52" s="1530"/>
      <c r="L52" s="200"/>
      <c r="M52" s="2016"/>
      <c r="N52" s="330"/>
      <c r="O52" s="1664"/>
      <c r="P52" s="1664"/>
    </row>
    <row s="2993" customFormat="1" customHeight="1" ht="18.75" hidden="1">
      <c r="A53" s="1821" t="s">
        <v>531</v>
      </c>
      <c r="B53" s="1821" t="s">
        <v>532</v>
      </c>
      <c r="C53" s="369"/>
      <c r="D53" s="2311"/>
      <c r="E53" s="2056"/>
      <c r="F53" s="2220" t="str">
        <f>INDEX(PT_DIFFERENTIATION_VTAR,MATCH(A53,PT_DIFFERENTIATION_VTAR_ID,0))</f>
        <v>Плата за подключение (технологическое присоединение) к системе теплоснабжения</v>
      </c>
      <c r="G53" s="2266" t="str">
        <f>INDEX(PT_DIFFERENTIATION_NTAR,MATCH(B53,PT_DIFFERENTIATION_NTAR_ID,0))</f>
        <v/>
      </c>
      <c r="H53" s="1905"/>
      <c r="I53" s="1779"/>
      <c r="J53" s="1814"/>
      <c r="K53" s="1908"/>
      <c r="L53" s="1905" t="s">
        <v>626</v>
      </c>
      <c r="M53" s="2016"/>
      <c r="N53" s="330"/>
      <c r="O53" s="1664"/>
      <c r="P53" s="1664"/>
    </row>
    <row s="2993" customFormat="1" customHeight="1" ht="18.75" hidden="1">
      <c r="A54" s="1821"/>
      <c r="B54" s="1821"/>
      <c r="C54" s="369" t="s">
        <v>1399</v>
      </c>
      <c r="D54" s="2311"/>
      <c r="E54" s="2056"/>
      <c r="F54" s="2220"/>
      <c r="G54" s="2266"/>
      <c r="H54" s="1530"/>
      <c r="I54" s="657" t="s">
        <v>1400</v>
      </c>
      <c r="J54" s="577"/>
      <c r="K54" s="1530"/>
      <c r="L54" s="200"/>
      <c r="M54" s="2016"/>
      <c r="N54" s="330"/>
      <c r="O54" s="1664"/>
      <c r="P54" s="1664"/>
    </row>
    <row s="2993" customFormat="1" customHeight="1" ht="0.75" hidden="1">
      <c r="A55" s="1821"/>
      <c r="B55" s="1821"/>
      <c r="C55" s="369" t="s">
        <v>1405</v>
      </c>
      <c r="D55" s="2311"/>
      <c r="E55" s="2056"/>
      <c r="F55" s="2220"/>
      <c r="G55" s="406"/>
      <c r="H55" s="1530"/>
      <c r="I55" s="657"/>
      <c r="J55" s="577"/>
      <c r="K55" s="1530"/>
      <c r="L55" s="200"/>
      <c r="M55" s="2016"/>
      <c r="N55" s="330"/>
      <c r="O55" s="1664"/>
      <c r="P55" s="1664"/>
    </row>
    <row s="2993" customFormat="1" customHeight="1" ht="18.75" hidden="1">
      <c r="A56" s="1821" t="s">
        <v>545</v>
      </c>
      <c r="B56" s="1821" t="s">
        <v>546</v>
      </c>
      <c r="C56" s="369"/>
      <c r="D56" s="2311"/>
      <c r="E56" s="2056"/>
      <c r="F56" s="2220" t="str">
        <f>INDEX(PT_DIFFERENTIATION_VTAR,MATCH(A56,PT_DIFFERENTIATION_VTAR_ID,0))</f>
        <v>Тариф на питьевую воду (питьевое водоснабжение)</v>
      </c>
      <c r="G56" s="2266" t="str">
        <f>INDEX(PT_DIFFERENTIATION_NTAR,MATCH(B56,PT_DIFFERENTIATION_NTAR_ID,0))</f>
        <v/>
      </c>
      <c r="H56" s="1905"/>
      <c r="I56" s="1779"/>
      <c r="J56" s="1814"/>
      <c r="K56" s="1908"/>
      <c r="L56" s="1905" t="s">
        <v>626</v>
      </c>
      <c r="M56" s="2016"/>
      <c r="N56" s="330"/>
      <c r="O56" s="1664"/>
      <c r="P56" s="1664"/>
    </row>
    <row s="2993" customFormat="1" customHeight="1" ht="18.75" hidden="1">
      <c r="A57" s="1821"/>
      <c r="B57" s="1821"/>
      <c r="C57" s="369" t="s">
        <v>1399</v>
      </c>
      <c r="D57" s="2311"/>
      <c r="E57" s="2056"/>
      <c r="F57" s="2220"/>
      <c r="G57" s="2266"/>
      <c r="H57" s="1530"/>
      <c r="I57" s="657" t="s">
        <v>1400</v>
      </c>
      <c r="J57" s="577"/>
      <c r="K57" s="1530"/>
      <c r="L57" s="200"/>
      <c r="M57" s="2016"/>
      <c r="N57" s="330"/>
      <c r="O57" s="1664"/>
      <c r="P57" s="1664"/>
    </row>
    <row s="2993" customFormat="1" customHeight="1" ht="0.75" hidden="1">
      <c r="A58" s="1821"/>
      <c r="B58" s="1821"/>
      <c r="C58" s="369" t="s">
        <v>1405</v>
      </c>
      <c r="D58" s="2311"/>
      <c r="E58" s="2056"/>
      <c r="F58" s="2220"/>
      <c r="G58" s="406"/>
      <c r="H58" s="1530"/>
      <c r="I58" s="657"/>
      <c r="J58" s="577"/>
      <c r="K58" s="1530"/>
      <c r="L58" s="200"/>
      <c r="M58" s="2016"/>
      <c r="N58" s="330"/>
      <c r="O58" s="1664"/>
      <c r="P58" s="1664"/>
    </row>
    <row s="2993" customFormat="1" customHeight="1" ht="18.75" hidden="1">
      <c r="A59" s="1821" t="s">
        <v>550</v>
      </c>
      <c r="B59" s="1821" t="s">
        <v>551</v>
      </c>
      <c r="C59" s="369"/>
      <c r="D59" s="2311"/>
      <c r="E59" s="2056"/>
      <c r="F59" s="2220" t="str">
        <f>INDEX(PT_DIFFERENTIATION_VTAR,MATCH(A59,PT_DIFFERENTIATION_VTAR_ID,0))</f>
        <v>Тариф на техническую воду</v>
      </c>
      <c r="G59" s="2266" t="str">
        <f>INDEX(PT_DIFFERENTIATION_NTAR,MATCH(B59,PT_DIFFERENTIATION_NTAR_ID,0))</f>
        <v/>
      </c>
      <c r="H59" s="1905"/>
      <c r="I59" s="1779"/>
      <c r="J59" s="1814"/>
      <c r="K59" s="1908"/>
      <c r="L59" s="1905" t="s">
        <v>626</v>
      </c>
      <c r="M59" s="2016"/>
      <c r="N59" s="330"/>
      <c r="O59" s="1664"/>
      <c r="P59" s="1664"/>
    </row>
    <row s="2993" customFormat="1" customHeight="1" ht="18.75" hidden="1">
      <c r="A60" s="1821"/>
      <c r="B60" s="1821"/>
      <c r="C60" s="369" t="s">
        <v>1399</v>
      </c>
      <c r="D60" s="2311"/>
      <c r="E60" s="2056"/>
      <c r="F60" s="2220"/>
      <c r="G60" s="2266"/>
      <c r="H60" s="1530"/>
      <c r="I60" s="657" t="s">
        <v>1400</v>
      </c>
      <c r="J60" s="577"/>
      <c r="K60" s="1530"/>
      <c r="L60" s="200"/>
      <c r="M60" s="2016"/>
      <c r="N60" s="330"/>
      <c r="O60" s="1664"/>
      <c r="P60" s="1664"/>
    </row>
    <row s="2993" customFormat="1" customHeight="1" ht="0.75" hidden="1">
      <c r="A61" s="1821"/>
      <c r="B61" s="1821"/>
      <c r="C61" s="369" t="s">
        <v>1405</v>
      </c>
      <c r="D61" s="2311"/>
      <c r="E61" s="2056"/>
      <c r="F61" s="2220"/>
      <c r="G61" s="406"/>
      <c r="H61" s="1530"/>
      <c r="I61" s="657"/>
      <c r="J61" s="577"/>
      <c r="K61" s="1530"/>
      <c r="L61" s="200"/>
      <c r="M61" s="2016"/>
      <c r="N61" s="330"/>
      <c r="O61" s="1664"/>
      <c r="P61" s="1664"/>
    </row>
    <row s="2993" customFormat="1" customHeight="1" ht="18.75" hidden="1">
      <c r="A62" s="1821" t="s">
        <v>555</v>
      </c>
      <c r="B62" s="1821" t="s">
        <v>556</v>
      </c>
      <c r="C62" s="369"/>
      <c r="D62" s="2311"/>
      <c r="E62" s="2056"/>
      <c r="F62" s="2220" t="str">
        <f>INDEX(PT_DIFFERENTIATION_VTAR,MATCH(A62,PT_DIFFERENTIATION_VTAR_ID,0))</f>
        <v>Тариф на транспортировку воды</v>
      </c>
      <c r="G62" s="2266" t="str">
        <f>INDEX(PT_DIFFERENTIATION_NTAR,MATCH(B62,PT_DIFFERENTIATION_NTAR_ID,0))</f>
        <v/>
      </c>
      <c r="H62" s="1905"/>
      <c r="I62" s="1779"/>
      <c r="J62" s="1814"/>
      <c r="K62" s="1908"/>
      <c r="L62" s="1905" t="s">
        <v>626</v>
      </c>
      <c r="M62" s="2016"/>
      <c r="N62" s="330"/>
      <c r="O62" s="1664"/>
      <c r="P62" s="1664"/>
    </row>
    <row s="2993" customFormat="1" customHeight="1" ht="18.75" hidden="1">
      <c r="A63" s="1821"/>
      <c r="B63" s="1821"/>
      <c r="C63" s="369" t="s">
        <v>1399</v>
      </c>
      <c r="D63" s="2311"/>
      <c r="E63" s="2056"/>
      <c r="F63" s="2220"/>
      <c r="G63" s="2266"/>
      <c r="H63" s="1530"/>
      <c r="I63" s="657" t="s">
        <v>1400</v>
      </c>
      <c r="J63" s="577"/>
      <c r="K63" s="1530"/>
      <c r="L63" s="200"/>
      <c r="M63" s="2016"/>
      <c r="N63" s="330"/>
      <c r="O63" s="1664"/>
      <c r="P63" s="1664"/>
    </row>
    <row s="2993" customFormat="1" customHeight="1" ht="0.75" hidden="1">
      <c r="A64" s="1821"/>
      <c r="B64" s="1821"/>
      <c r="C64" s="369" t="s">
        <v>1405</v>
      </c>
      <c r="D64" s="2311"/>
      <c r="E64" s="2056"/>
      <c r="F64" s="2220"/>
      <c r="G64" s="406"/>
      <c r="H64" s="1530"/>
      <c r="I64" s="657"/>
      <c r="J64" s="577"/>
      <c r="K64" s="1530"/>
      <c r="L64" s="200"/>
      <c r="M64" s="2016"/>
      <c r="N64" s="330"/>
      <c r="O64" s="1664"/>
      <c r="P64" s="1664"/>
    </row>
    <row s="2993" customFormat="1" customHeight="1" ht="18.75" hidden="1">
      <c r="A65" s="1821" t="s">
        <v>560</v>
      </c>
      <c r="B65" s="1821" t="s">
        <v>561</v>
      </c>
      <c r="C65" s="369"/>
      <c r="D65" s="2311"/>
      <c r="E65" s="2056"/>
      <c r="F65" s="2220" t="str">
        <f>INDEX(PT_DIFFERENTIATION_VTAR,MATCH(A65,PT_DIFFERENTIATION_VTAR_ID,0))</f>
        <v>Тариф на подвоз воды</v>
      </c>
      <c r="G65" s="2266" t="str">
        <f>INDEX(PT_DIFFERENTIATION_NTAR,MATCH(B65,PT_DIFFERENTIATION_NTAR_ID,0))</f>
        <v/>
      </c>
      <c r="H65" s="1905"/>
      <c r="I65" s="1779"/>
      <c r="J65" s="1814"/>
      <c r="K65" s="1908"/>
      <c r="L65" s="1905" t="s">
        <v>626</v>
      </c>
      <c r="M65" s="2016"/>
      <c r="N65" s="330"/>
      <c r="O65" s="1664"/>
      <c r="P65" s="1664"/>
    </row>
    <row s="2993" customFormat="1" customHeight="1" ht="18.75" hidden="1">
      <c r="A66" s="1821"/>
      <c r="B66" s="1821"/>
      <c r="C66" s="369" t="s">
        <v>1399</v>
      </c>
      <c r="D66" s="2311"/>
      <c r="E66" s="2056"/>
      <c r="F66" s="2220"/>
      <c r="G66" s="2266"/>
      <c r="H66" s="1530"/>
      <c r="I66" s="657" t="s">
        <v>1400</v>
      </c>
      <c r="J66" s="577"/>
      <c r="K66" s="1530"/>
      <c r="L66" s="200"/>
      <c r="M66" s="2016"/>
      <c r="N66" s="330"/>
      <c r="O66" s="1664"/>
      <c r="P66" s="1664"/>
    </row>
    <row s="2993" customFormat="1" customHeight="1" ht="0.75" hidden="1">
      <c r="A67" s="1821"/>
      <c r="B67" s="1821"/>
      <c r="C67" s="369" t="s">
        <v>1405</v>
      </c>
      <c r="D67" s="2311"/>
      <c r="E67" s="2056"/>
      <c r="F67" s="2220"/>
      <c r="G67" s="406"/>
      <c r="H67" s="1530"/>
      <c r="I67" s="657"/>
      <c r="J67" s="577"/>
      <c r="K67" s="1530"/>
      <c r="L67" s="200"/>
      <c r="M67" s="2016"/>
      <c r="N67" s="330"/>
      <c r="O67" s="1664"/>
      <c r="P67" s="1664"/>
    </row>
    <row s="2993" customFormat="1" customHeight="1" ht="18.75" hidden="1">
      <c r="A68" s="1821" t="s">
        <v>565</v>
      </c>
      <c r="B68" s="1821" t="s">
        <v>566</v>
      </c>
      <c r="C68" s="369"/>
      <c r="D68" s="2311"/>
      <c r="E68" s="2056"/>
      <c r="F68" s="2220" t="str">
        <f>INDEX(PT_DIFFERENTIATION_VTAR,MATCH(A68,PT_DIFFERENTIATION_VTAR_ID,0))</f>
        <v>Тариф на подключение (технологическое присоединение) к централизованной системе холодного водоснабжения</v>
      </c>
      <c r="G68" s="2266" t="str">
        <f>INDEX(PT_DIFFERENTIATION_NTAR,MATCH(B68,PT_DIFFERENTIATION_NTAR_ID,0))</f>
        <v/>
      </c>
      <c r="H68" s="1905"/>
      <c r="I68" s="1779"/>
      <c r="J68" s="1814"/>
      <c r="K68" s="1908"/>
      <c r="L68" s="1905" t="s">
        <v>626</v>
      </c>
      <c r="M68" s="2016"/>
      <c r="N68" s="330"/>
      <c r="O68" s="1664"/>
      <c r="P68" s="1664"/>
    </row>
    <row s="2993" customFormat="1" customHeight="1" ht="18.75" hidden="1">
      <c r="A69" s="1821"/>
      <c r="B69" s="1821"/>
      <c r="C69" s="369" t="s">
        <v>1399</v>
      </c>
      <c r="D69" s="2311"/>
      <c r="E69" s="2056"/>
      <c r="F69" s="2220"/>
      <c r="G69" s="2266"/>
      <c r="H69" s="1530"/>
      <c r="I69" s="657" t="s">
        <v>1400</v>
      </c>
      <c r="J69" s="577"/>
      <c r="K69" s="1530"/>
      <c r="L69" s="200"/>
      <c r="M69" s="2016"/>
      <c r="N69" s="330"/>
      <c r="O69" s="1664"/>
      <c r="P69" s="1664"/>
    </row>
    <row s="2993" customFormat="1" customHeight="1" ht="0.75" hidden="1">
      <c r="A70" s="1821"/>
      <c r="B70" s="1821"/>
      <c r="C70" s="369" t="s">
        <v>1405</v>
      </c>
      <c r="D70" s="2311"/>
      <c r="E70" s="2056"/>
      <c r="F70" s="2220"/>
      <c r="G70" s="406"/>
      <c r="H70" s="1530"/>
      <c r="I70" s="657"/>
      <c r="J70" s="577"/>
      <c r="K70" s="1530"/>
      <c r="L70" s="200"/>
      <c r="M70" s="2016"/>
      <c r="N70" s="330"/>
      <c r="O70" s="1664"/>
      <c r="P70" s="1664"/>
    </row>
    <row s="2993" customFormat="1" customHeight="1" ht="18.75" hidden="1">
      <c r="A71" s="1821" t="s">
        <v>570</v>
      </c>
      <c r="B71" s="1821" t="s">
        <v>571</v>
      </c>
      <c r="C71" s="369"/>
      <c r="D71" s="2311"/>
      <c r="E71" s="2056"/>
      <c r="F71" s="2220" t="str">
        <f>INDEX(PT_DIFFERENTIATION_VTAR,MATCH(A71,PT_DIFFERENTIATION_VTAR_ID,0))</f>
        <v>Тариф на горячую воду (горячее водоснабжение)</v>
      </c>
      <c r="G71" s="2266" t="str">
        <f>INDEX(PT_DIFFERENTIATION_NTAR,MATCH(B71,PT_DIFFERENTIATION_NTAR_ID,0))</f>
        <v/>
      </c>
      <c r="H71" s="1905"/>
      <c r="I71" s="1779"/>
      <c r="J71" s="1814"/>
      <c r="K71" s="1908"/>
      <c r="L71" s="1905" t="s">
        <v>626</v>
      </c>
      <c r="M71" s="2016"/>
      <c r="N71" s="330"/>
      <c r="O71" s="1664"/>
      <c r="P71" s="1664"/>
    </row>
    <row s="2993" customFormat="1" customHeight="1" ht="18.75" hidden="1">
      <c r="A72" s="1821"/>
      <c r="B72" s="1821"/>
      <c r="C72" s="369" t="s">
        <v>1399</v>
      </c>
      <c r="D72" s="2311"/>
      <c r="E72" s="2056"/>
      <c r="F72" s="2220"/>
      <c r="G72" s="2266"/>
      <c r="H72" s="1530"/>
      <c r="I72" s="657" t="s">
        <v>1400</v>
      </c>
      <c r="J72" s="577"/>
      <c r="K72" s="1530"/>
      <c r="L72" s="200"/>
      <c r="M72" s="2016"/>
      <c r="N72" s="330"/>
      <c r="O72" s="1664"/>
      <c r="P72" s="1664"/>
    </row>
    <row s="2993" customFormat="1" customHeight="1" ht="0.75" hidden="1">
      <c r="A73" s="1821"/>
      <c r="B73" s="1821"/>
      <c r="C73" s="369" t="s">
        <v>1405</v>
      </c>
      <c r="D73" s="2311"/>
      <c r="E73" s="2056"/>
      <c r="F73" s="2220"/>
      <c r="G73" s="406"/>
      <c r="H73" s="1530"/>
      <c r="I73" s="657"/>
      <c r="J73" s="577"/>
      <c r="K73" s="1530"/>
      <c r="L73" s="200"/>
      <c r="M73" s="2016"/>
      <c r="N73" s="330"/>
      <c r="O73" s="1664"/>
      <c r="P73" s="1664"/>
    </row>
    <row s="2993" customFormat="1" customHeight="1" ht="18.75" hidden="1">
      <c r="A74" s="1821" t="s">
        <v>575</v>
      </c>
      <c r="B74" s="1821" t="s">
        <v>576</v>
      </c>
      <c r="C74" s="369"/>
      <c r="D74" s="2311"/>
      <c r="E74" s="2056"/>
      <c r="F74" s="2220" t="str">
        <f>INDEX(PT_DIFFERENTIATION_VTAR,MATCH(A74,PT_DIFFERENTIATION_VTAR_ID,0))</f>
        <v>Тариф на транспортировку горячей воды</v>
      </c>
      <c r="G74" s="2266" t="str">
        <f>INDEX(PT_DIFFERENTIATION_NTAR,MATCH(B74,PT_DIFFERENTIATION_NTAR_ID,0))</f>
        <v/>
      </c>
      <c r="H74" s="1905"/>
      <c r="I74" s="1779"/>
      <c r="J74" s="1814"/>
      <c r="K74" s="1908"/>
      <c r="L74" s="1905" t="s">
        <v>626</v>
      </c>
      <c r="M74" s="2016"/>
      <c r="N74" s="330"/>
      <c r="O74" s="1664"/>
      <c r="P74" s="1664"/>
    </row>
    <row s="2993" customFormat="1" customHeight="1" ht="18.75" hidden="1">
      <c r="A75" s="1821"/>
      <c r="B75" s="1821"/>
      <c r="C75" s="369" t="s">
        <v>1399</v>
      </c>
      <c r="D75" s="2311"/>
      <c r="E75" s="2056"/>
      <c r="F75" s="2220"/>
      <c r="G75" s="2266"/>
      <c r="H75" s="1530"/>
      <c r="I75" s="657" t="s">
        <v>1400</v>
      </c>
      <c r="J75" s="577"/>
      <c r="K75" s="1530"/>
      <c r="L75" s="200"/>
      <c r="M75" s="2016"/>
      <c r="N75" s="330"/>
      <c r="O75" s="1664"/>
      <c r="P75" s="1664"/>
    </row>
    <row s="2993" customFormat="1" customHeight="1" ht="0.75" hidden="1">
      <c r="A76" s="1821"/>
      <c r="B76" s="1821"/>
      <c r="C76" s="369" t="s">
        <v>1405</v>
      </c>
      <c r="D76" s="2311"/>
      <c r="E76" s="2056"/>
      <c r="F76" s="2220"/>
      <c r="G76" s="406"/>
      <c r="H76" s="1530"/>
      <c r="I76" s="657"/>
      <c r="J76" s="577"/>
      <c r="K76" s="1530"/>
      <c r="L76" s="200"/>
      <c r="M76" s="2016"/>
      <c r="N76" s="330"/>
      <c r="O76" s="1664"/>
      <c r="P76" s="1664"/>
    </row>
    <row s="2993" customFormat="1" customHeight="1" ht="18.75" hidden="1">
      <c r="A77" s="1821" t="s">
        <v>580</v>
      </c>
      <c r="B77" s="1821" t="s">
        <v>581</v>
      </c>
      <c r="C77" s="369"/>
      <c r="D77" s="2311"/>
      <c r="E77" s="2056"/>
      <c r="F77" s="2220" t="str">
        <f>INDEX(PT_DIFFERENTIATION_VTAR,MATCH(A77,PT_DIFFERENTIATION_VTAR_ID,0))</f>
        <v>Тариф на подключение (технологическое присоединение) к централизованной системе горячего водоснабжения</v>
      </c>
      <c r="G77" s="2266" t="str">
        <f>INDEX(PT_DIFFERENTIATION_NTAR,MATCH(B77,PT_DIFFERENTIATION_NTAR_ID,0))</f>
        <v/>
      </c>
      <c r="H77" s="1905"/>
      <c r="I77" s="1779"/>
      <c r="J77" s="1814"/>
      <c r="K77" s="1908"/>
      <c r="L77" s="1905" t="s">
        <v>626</v>
      </c>
      <c r="M77" s="2016"/>
      <c r="N77" s="330"/>
      <c r="O77" s="1664"/>
      <c r="P77" s="1664"/>
    </row>
    <row s="2993" customFormat="1" customHeight="1" ht="18.75" hidden="1">
      <c r="A78" s="1821"/>
      <c r="B78" s="1821"/>
      <c r="C78" s="369" t="s">
        <v>1399</v>
      </c>
      <c r="D78" s="2311"/>
      <c r="E78" s="2056"/>
      <c r="F78" s="2220"/>
      <c r="G78" s="2266"/>
      <c r="H78" s="1530"/>
      <c r="I78" s="657" t="s">
        <v>1400</v>
      </c>
      <c r="J78" s="577"/>
      <c r="K78" s="1530"/>
      <c r="L78" s="200"/>
      <c r="M78" s="2016"/>
      <c r="N78" s="330"/>
      <c r="O78" s="1664"/>
      <c r="P78" s="1664"/>
    </row>
    <row s="2993" customFormat="1" customHeight="1" ht="0.75" hidden="1">
      <c r="A79" s="1821"/>
      <c r="B79" s="1821"/>
      <c r="C79" s="369" t="s">
        <v>1405</v>
      </c>
      <c r="D79" s="2311"/>
      <c r="E79" s="2056"/>
      <c r="F79" s="2220"/>
      <c r="G79" s="406"/>
      <c r="H79" s="1530"/>
      <c r="I79" s="657"/>
      <c r="J79" s="577"/>
      <c r="K79" s="1530"/>
      <c r="L79" s="200"/>
      <c r="M79" s="2016"/>
      <c r="N79" s="330"/>
      <c r="O79" s="1664"/>
      <c r="P79" s="1664"/>
    </row>
    <row s="2993" customFormat="1" customHeight="1" ht="18.75" hidden="1">
      <c r="A80" s="1821" t="s">
        <v>585</v>
      </c>
      <c r="B80" s="1821" t="s">
        <v>586</v>
      </c>
      <c r="C80" s="369"/>
      <c r="D80" s="2311"/>
      <c r="E80" s="2056"/>
      <c r="F80" s="2220" t="str">
        <f>INDEX(PT_DIFFERENTIATION_VTAR,MATCH(A80,PT_DIFFERENTIATION_VTAR_ID,0))</f>
        <v>Тариф на водоотведение</v>
      </c>
      <c r="G80" s="2266" t="str">
        <f>INDEX(PT_DIFFERENTIATION_NTAR,MATCH(B80,PT_DIFFERENTIATION_NTAR_ID,0))</f>
        <v/>
      </c>
      <c r="H80" s="1905"/>
      <c r="I80" s="1779"/>
      <c r="J80" s="1814"/>
      <c r="K80" s="1908"/>
      <c r="L80" s="1905" t="s">
        <v>626</v>
      </c>
      <c r="M80" s="2016"/>
      <c r="N80" s="330"/>
      <c r="O80" s="1664"/>
      <c r="P80" s="1664"/>
    </row>
    <row s="2993" customFormat="1" customHeight="1" ht="18.75" hidden="1">
      <c r="A81" s="1821"/>
      <c r="B81" s="1821"/>
      <c r="C81" s="369" t="s">
        <v>1399</v>
      </c>
      <c r="D81" s="2311"/>
      <c r="E81" s="2056"/>
      <c r="F81" s="2220"/>
      <c r="G81" s="2266"/>
      <c r="H81" s="1530"/>
      <c r="I81" s="657" t="s">
        <v>1400</v>
      </c>
      <c r="J81" s="577"/>
      <c r="K81" s="1530"/>
      <c r="L81" s="200"/>
      <c r="M81" s="2016"/>
      <c r="N81" s="330"/>
      <c r="O81" s="1664"/>
      <c r="P81" s="1664"/>
    </row>
    <row s="2993" customFormat="1" customHeight="1" ht="0.75" hidden="1">
      <c r="A82" s="1821"/>
      <c r="B82" s="1821"/>
      <c r="C82" s="369" t="s">
        <v>1405</v>
      </c>
      <c r="D82" s="2311"/>
      <c r="E82" s="2056"/>
      <c r="F82" s="2220"/>
      <c r="G82" s="406"/>
      <c r="H82" s="1530"/>
      <c r="I82" s="657"/>
      <c r="J82" s="577"/>
      <c r="K82" s="1530"/>
      <c r="L82" s="200"/>
      <c r="M82" s="2016"/>
      <c r="N82" s="330"/>
      <c r="O82" s="1664"/>
      <c r="P82" s="1664"/>
    </row>
    <row s="2993" customFormat="1" customHeight="1" ht="18.75" hidden="1">
      <c r="A83" s="1821" t="s">
        <v>590</v>
      </c>
      <c r="B83" s="1821" t="s">
        <v>591</v>
      </c>
      <c r="C83" s="369"/>
      <c r="D83" s="2311"/>
      <c r="E83" s="2056"/>
      <c r="F83" s="2220" t="str">
        <f>INDEX(PT_DIFFERENTIATION_VTAR,MATCH(A83,PT_DIFFERENTIATION_VTAR_ID,0))</f>
        <v>Тариф на транспортировку сточных вод</v>
      </c>
      <c r="G83" s="2266" t="str">
        <f>INDEX(PT_DIFFERENTIATION_NTAR,MATCH(B83,PT_DIFFERENTIATION_NTAR_ID,0))</f>
        <v/>
      </c>
      <c r="H83" s="1905"/>
      <c r="I83" s="1779"/>
      <c r="J83" s="1814"/>
      <c r="K83" s="1908"/>
      <c r="L83" s="1905" t="s">
        <v>626</v>
      </c>
      <c r="M83" s="2016"/>
      <c r="N83" s="330"/>
      <c r="O83" s="1664"/>
      <c r="P83" s="1664"/>
    </row>
    <row s="2993" customFormat="1" customHeight="1" ht="18.75" hidden="1">
      <c r="A84" s="1821"/>
      <c r="B84" s="1821"/>
      <c r="C84" s="369" t="s">
        <v>1399</v>
      </c>
      <c r="D84" s="2311"/>
      <c r="E84" s="2056"/>
      <c r="F84" s="2220"/>
      <c r="G84" s="2266"/>
      <c r="H84" s="1530"/>
      <c r="I84" s="657" t="s">
        <v>1400</v>
      </c>
      <c r="J84" s="577"/>
      <c r="K84" s="1530"/>
      <c r="L84" s="200"/>
      <c r="M84" s="2016"/>
      <c r="N84" s="330"/>
      <c r="O84" s="1664"/>
      <c r="P84" s="1664"/>
    </row>
    <row s="2993" customFormat="1" customHeight="1" ht="0.75" hidden="1">
      <c r="A85" s="1821"/>
      <c r="B85" s="1821"/>
      <c r="C85" s="369" t="s">
        <v>1405</v>
      </c>
      <c r="D85" s="2311"/>
      <c r="E85" s="2056"/>
      <c r="F85" s="2220"/>
      <c r="G85" s="406"/>
      <c r="H85" s="1530"/>
      <c r="I85" s="657"/>
      <c r="J85" s="577"/>
      <c r="K85" s="1530"/>
      <c r="L85" s="200"/>
      <c r="M85" s="2016"/>
      <c r="N85" s="330"/>
      <c r="O85" s="1664"/>
      <c r="P85" s="1664"/>
    </row>
    <row s="2993" customFormat="1" customHeight="1" ht="18.75" hidden="1">
      <c r="A86" s="1821" t="s">
        <v>595</v>
      </c>
      <c r="B86" s="1821" t="s">
        <v>596</v>
      </c>
      <c r="C86" s="369"/>
      <c r="D86" s="2311"/>
      <c r="E86" s="2056"/>
      <c r="F86" s="2220" t="str">
        <f>INDEX(PT_DIFFERENTIATION_VTAR,MATCH(A86,PT_DIFFERENTIATION_VTAR_ID,0))</f>
        <v>Тариф на подключение (технологическое присоединение) к централизованной системе водоотведения</v>
      </c>
      <c r="G86" s="2266" t="str">
        <f>INDEX(PT_DIFFERENTIATION_NTAR,MATCH(B86,PT_DIFFERENTIATION_NTAR_ID,0))</f>
        <v/>
      </c>
      <c r="H86" s="1905"/>
      <c r="I86" s="1779"/>
      <c r="J86" s="1814"/>
      <c r="K86" s="1908"/>
      <c r="L86" s="1905" t="s">
        <v>626</v>
      </c>
      <c r="M86" s="2016"/>
      <c r="N86" s="330"/>
      <c r="O86" s="1664"/>
      <c r="P86" s="1664"/>
    </row>
    <row s="2993" customFormat="1" customHeight="1" ht="18.75" hidden="1">
      <c r="A87" s="1821"/>
      <c r="B87" s="1821"/>
      <c r="C87" s="369" t="s">
        <v>1399</v>
      </c>
      <c r="D87" s="2311"/>
      <c r="E87" s="2056"/>
      <c r="F87" s="2220"/>
      <c r="G87" s="2266"/>
      <c r="H87" s="1530"/>
      <c r="I87" s="657" t="s">
        <v>1400</v>
      </c>
      <c r="J87" s="577"/>
      <c r="K87" s="1530"/>
      <c r="L87" s="200"/>
      <c r="M87" s="2016"/>
      <c r="N87" s="330"/>
      <c r="O87" s="1664"/>
      <c r="P87" s="1664"/>
    </row>
    <row s="2993" customFormat="1" customHeight="1" ht="0.75">
      <c r="A88" s="1821"/>
      <c r="B88" s="1821"/>
      <c r="C88" s="369" t="s">
        <v>1405</v>
      </c>
      <c r="D88" s="2311"/>
      <c r="E88" s="2056"/>
      <c r="F88" s="2220"/>
      <c r="G88" s="406"/>
      <c r="H88" s="1530"/>
      <c r="I88" s="657"/>
      <c r="J88" s="577"/>
      <c r="K88" s="1530"/>
      <c r="L88" s="200"/>
      <c r="M88" s="2016"/>
      <c r="N88" s="330"/>
      <c r="O88" s="1664"/>
      <c r="P88" s="1664"/>
    </row>
    <row customHeight="1" ht="18.75">
      <c r="A89" s="1821"/>
      <c r="B89" s="1821"/>
      <c r="D89" s="377"/>
      <c r="E89" s="133" t="s">
        <v>102</v>
      </c>
      <c r="F89"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9" s="2303"/>
      <c r="H89" s="2303"/>
      <c r="I89" s="2303"/>
      <c r="J89" s="2303"/>
      <c r="K89" s="2303"/>
      <c r="L89" s="2303"/>
      <c r="M89" s="285"/>
      <c r="N89" s="330"/>
    </row>
    <row customHeight="1" ht="33.75">
      <c r="A90" s="1821"/>
      <c r="B90" s="1821"/>
      <c r="D90" s="377"/>
      <c r="E90" s="405"/>
      <c r="F90" s="184" t="s">
        <v>626</v>
      </c>
      <c r="G90" s="184" t="s">
        <v>626</v>
      </c>
      <c r="H90" s="2068" t="s">
        <v>626</v>
      </c>
      <c r="I90" s="2084"/>
      <c r="J90" s="184" t="s">
        <v>626</v>
      </c>
      <c r="K90" s="184" t="s">
        <v>626</v>
      </c>
      <c r="L90" s="407"/>
      <c r="M90" s="341" t="s">
        <v>1406</v>
      </c>
      <c r="N90" s="330"/>
    </row>
    <row customHeight="1" ht="18.75">
      <c r="A91" s="1821"/>
      <c r="B91" s="1821"/>
      <c r="D91" s="377"/>
      <c r="E91" s="133" t="s">
        <v>89</v>
      </c>
      <c r="F91" s="2303" t="s">
        <v>1407</v>
      </c>
      <c r="G91" s="2303"/>
      <c r="H91" s="2303"/>
      <c r="I91" s="2303"/>
      <c r="J91" s="2303"/>
      <c r="K91" s="2303"/>
      <c r="L91" s="2303"/>
      <c r="M91" s="285"/>
      <c r="N91" s="330"/>
    </row>
    <row s="2993" customFormat="1" customHeight="1" ht="60.75" hidden="1">
      <c r="A92" s="1821" t="s">
        <v>233</v>
      </c>
      <c r="B92" s="1821" t="s">
        <v>234</v>
      </c>
      <c r="C92" s="369"/>
      <c r="D92" s="2311"/>
      <c r="E92" s="2056"/>
      <c r="F92" s="2220" t="str">
        <f>INDEX(PT_DIFFERENTIATION_VTAR,MATCH(A92,PT_DIFFERENTIATION_VTAR_ID,0))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2" s="2266" t="str">
        <f>INDEX(PT_DIFFERENTIATION_NTAR,MATCH(B92,PT_DIFFERENTIATION_NTAR_ID,0))</f>
        <v/>
      </c>
      <c r="H92" s="1905"/>
      <c r="I92" s="1779"/>
      <c r="J92" s="1814"/>
      <c r="K92" s="1819"/>
      <c r="L92" s="1905" t="s">
        <v>626</v>
      </c>
      <c r="M9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2" s="330"/>
      <c r="O92" s="1664"/>
      <c r="P92" s="1664"/>
    </row>
    <row s="2993" customFormat="1" customHeight="1" ht="18.75" hidden="1">
      <c r="A93" s="1821"/>
      <c r="B93" s="1821"/>
      <c r="C93" s="369" t="s">
        <v>1401</v>
      </c>
      <c r="D93" s="2311"/>
      <c r="E93" s="2056"/>
      <c r="F93" s="2220"/>
      <c r="G93" s="2266"/>
      <c r="H93" s="1530"/>
      <c r="I93" s="657" t="s">
        <v>1400</v>
      </c>
      <c r="J93" s="577"/>
      <c r="K93" s="1530"/>
      <c r="L93" s="200"/>
      <c r="M93" s="2016"/>
      <c r="N93" s="330"/>
      <c r="O93" s="1664"/>
      <c r="P93" s="1664"/>
    </row>
    <row s="2993" customFormat="1" customHeight="1" ht="0.75" hidden="1">
      <c r="A94" s="1821"/>
      <c r="B94" s="1821"/>
      <c r="C94" s="369" t="s">
        <v>1408</v>
      </c>
      <c r="D94" s="2311"/>
      <c r="E94" s="2056"/>
      <c r="F94" s="2220"/>
      <c r="G94" s="406"/>
      <c r="H94" s="1530"/>
      <c r="I94" s="657"/>
      <c r="J94" s="577"/>
      <c r="K94" s="1530"/>
      <c r="L94" s="200"/>
      <c r="M94" s="2016"/>
      <c r="N94" s="330"/>
      <c r="O94" s="1664"/>
      <c r="P94" s="1664"/>
    </row>
    <row s="2993" customFormat="1" customHeight="1" ht="45" hidden="1">
      <c r="A95" s="1821" t="s">
        <v>243</v>
      </c>
      <c r="B95" s="1821" t="s">
        <v>244</v>
      </c>
      <c r="C95" s="369"/>
      <c r="D95" s="2311"/>
      <c r="E95" s="2056"/>
      <c r="F95" s="2220" t="str">
        <f>INDEX(PT_DIFFERENTIATION_VTAR,MATCH(A95,PT_DIFFERENTIATION_VTAR_ID,0))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5" s="2266" t="str">
        <f>INDEX(PT_DIFFERENTIATION_NTAR,MATCH(B95,PT_DIFFERENTIATION_NTAR_ID,0))</f>
        <v>Льготные тарифы на тепловую энергию, поставляемую группе потребителей "потребители (кроме населения)"</v>
      </c>
      <c r="H95" s="1905"/>
      <c r="I95" s="1779"/>
      <c r="J95" s="1814"/>
      <c r="K95" s="1819"/>
      <c r="L95" s="1905" t="s">
        <v>626</v>
      </c>
      <c r="M95" s="2017"/>
      <c r="N95" s="330"/>
      <c r="O95" s="1664"/>
      <c r="P95" s="1664"/>
    </row>
    <row s="2993" customFormat="1" customHeight="1" ht="18.75" hidden="1">
      <c r="A96" s="1821"/>
      <c r="B96" s="1821"/>
      <c r="C96" s="369" t="s">
        <v>1401</v>
      </c>
      <c r="D96" s="2311"/>
      <c r="E96" s="2056"/>
      <c r="F96" s="2220"/>
      <c r="G96" s="2266"/>
      <c r="H96" s="1530"/>
      <c r="I96" s="657" t="s">
        <v>1400</v>
      </c>
      <c r="J96" s="577"/>
      <c r="K96" s="1530"/>
      <c r="L96" s="200"/>
      <c r="M96" s="1904"/>
      <c r="N96" s="330"/>
      <c r="O96" s="1664"/>
      <c r="P96" s="1664"/>
    </row>
    <row s="3412" customFormat="1" customHeight="1" ht="18.75">
      <c r="A97" s="4114" t="s">
        <v>243</v>
      </c>
      <c r="B97" s="4114" t="s">
        <v>333</v>
      </c>
      <c r="C97" s="30196"/>
      <c r="D97" s="30197"/>
      <c r="E97" s="30198"/>
      <c r="F97" s="30198"/>
      <c r="G97" s="30199" t="str">
        <f>INDEX(PT_DIFFERENTIATION_NTAR,MATCH(B97,PT_DIFFERENTIATION_NTAR_ID,0))</f>
        <v>Льготные тарифы на тепловую энергию, поставляемую группе потребителей "население"</v>
      </c>
      <c r="H97" s="3674"/>
      <c r="I97" s="30200"/>
      <c r="J97" s="30201"/>
      <c r="K97" s="30228"/>
      <c r="L97" s="3674" t="s">
        <v>626</v>
      </c>
      <c r="M97" s="30203"/>
      <c r="N97" s="30204"/>
      <c r="O97" s="3908"/>
      <c r="P97" s="3908"/>
      <c r="Q97" s="3412"/>
      <c r="R97" s="3412"/>
      <c r="S97" s="3412"/>
      <c r="T97" s="3412"/>
      <c r="U97" s="3412"/>
      <c r="V97" s="3412"/>
      <c r="W97" s="3412"/>
      <c r="X97" s="3412"/>
      <c r="Y97" s="3412"/>
      <c r="Z97" s="3412"/>
      <c r="AA97" s="3412"/>
      <c r="AB97" s="3412"/>
      <c r="AC97" s="3412"/>
      <c r="AD97" s="3412"/>
      <c r="AE97" s="3412"/>
      <c r="AF97" s="3412"/>
      <c r="AG97" s="3412"/>
    </row>
    <row s="3412" customFormat="1" customHeight="1" ht="18.75">
      <c r="A98" s="4114"/>
      <c r="B98" s="4114"/>
      <c r="C98" s="30196" t="s">
        <v>1401</v>
      </c>
      <c r="D98" s="30197"/>
      <c r="E98" s="30198"/>
      <c r="F98" s="30198"/>
      <c r="G98" s="30199"/>
      <c r="H98" s="30229"/>
      <c r="I98" s="30230" t="s">
        <v>1400</v>
      </c>
      <c r="J98" s="30231"/>
      <c r="K98" s="30232"/>
      <c r="L98" s="30233"/>
      <c r="M98" s="30203"/>
      <c r="N98" s="30204"/>
      <c r="O98" s="3908"/>
      <c r="P98" s="3908"/>
      <c r="Q98" s="3412"/>
      <c r="R98" s="3412"/>
      <c r="S98" s="3412"/>
      <c r="T98" s="3412"/>
      <c r="U98" s="3412"/>
      <c r="V98" s="3412"/>
      <c r="W98" s="3412"/>
      <c r="X98" s="3412"/>
      <c r="Y98" s="3412"/>
      <c r="Z98" s="3412"/>
      <c r="AA98" s="3412"/>
      <c r="AB98" s="3412"/>
      <c r="AC98" s="3412"/>
      <c r="AD98" s="3412"/>
      <c r="AE98" s="3412"/>
      <c r="AF98" s="3412"/>
      <c r="AG98" s="3412"/>
    </row>
    <row s="3412" customFormat="1" customHeight="1" ht="18.75">
      <c r="A99" s="4114" t="s">
        <v>243</v>
      </c>
      <c r="B99" s="4114" t="s">
        <v>414</v>
      </c>
      <c r="C99" s="30196"/>
      <c r="D99" s="30197"/>
      <c r="E99" s="30198"/>
      <c r="F99" s="30198"/>
      <c r="G99" s="30199" t="str">
        <f>INDEX(PT_DIFFERENTIATION_NTAR,MATCH(B99,PT_DIFFERENTIATION_NTAR_ID,0))</f>
        <v>Тарифы на тепловую энергию, поставляемую потребителям</v>
      </c>
      <c r="H99" s="3674"/>
      <c r="I99" s="30200"/>
      <c r="J99" s="30201"/>
      <c r="K99" s="30228"/>
      <c r="L99" s="3674" t="s">
        <v>626</v>
      </c>
      <c r="M99" s="30203"/>
      <c r="N99" s="30204"/>
      <c r="O99" s="3908"/>
      <c r="P99" s="3908"/>
      <c r="Q99" s="3412"/>
      <c r="R99" s="3412"/>
      <c r="S99" s="3412"/>
      <c r="T99" s="3412"/>
      <c r="U99" s="3412"/>
      <c r="V99" s="3412"/>
      <c r="W99" s="3412"/>
      <c r="X99" s="3412"/>
      <c r="Y99" s="3412"/>
      <c r="Z99" s="3412"/>
      <c r="AA99" s="3412"/>
      <c r="AB99" s="3412"/>
      <c r="AC99" s="3412"/>
      <c r="AD99" s="3412"/>
      <c r="AE99" s="3412"/>
      <c r="AF99" s="3412"/>
      <c r="AG99" s="3412"/>
    </row>
    <row s="3412" customFormat="1" customHeight="1" ht="18.75">
      <c r="A100" s="4114"/>
      <c r="B100" s="4114"/>
      <c r="C100" s="30196" t="s">
        <v>1401</v>
      </c>
      <c r="D100" s="30197"/>
      <c r="E100" s="30198"/>
      <c r="F100" s="30198"/>
      <c r="G100" s="30199"/>
      <c r="H100" s="30234"/>
      <c r="I100" s="30235" t="s">
        <v>1400</v>
      </c>
      <c r="J100" s="30236"/>
      <c r="K100" s="30237"/>
      <c r="L100" s="30238"/>
      <c r="M100" s="30203"/>
      <c r="N100" s="30204"/>
      <c r="O100" s="3908"/>
      <c r="P100" s="3908"/>
      <c r="Q100" s="3412"/>
      <c r="R100" s="3412"/>
      <c r="S100" s="3412"/>
      <c r="T100" s="3412"/>
      <c r="U100" s="3412"/>
      <c r="V100" s="3412"/>
      <c r="W100" s="3412"/>
      <c r="X100" s="3412"/>
      <c r="Y100" s="3412"/>
      <c r="Z100" s="3412"/>
      <c r="AA100" s="3412"/>
      <c r="AB100" s="3412"/>
      <c r="AC100" s="3412"/>
      <c r="AD100" s="3412"/>
      <c r="AE100" s="3412"/>
      <c r="AF100" s="3412"/>
      <c r="AG100" s="3412"/>
    </row>
    <row s="3412" customFormat="1" customHeight="1" ht="18.75">
      <c r="A101" s="4114" t="s">
        <v>243</v>
      </c>
      <c r="B101" s="4114" t="s">
        <v>487</v>
      </c>
      <c r="C101" s="30196"/>
      <c r="D101" s="30197"/>
      <c r="E101" s="30198"/>
      <c r="F101" s="30198"/>
      <c r="G101" s="30199" t="str">
        <f>INDEX(PT_DIFFERENTIATION_NTAR,MATCH(B101,PT_DIFFERENTIATION_NTAR_ID,0))</f>
        <v>Тарифы на тепловую энергию на коллекторах источника тепловой энергии</v>
      </c>
      <c r="H101" s="3674"/>
      <c r="I101" s="30200"/>
      <c r="J101" s="30201"/>
      <c r="K101" s="30228"/>
      <c r="L101" s="3674" t="s">
        <v>626</v>
      </c>
      <c r="M101" s="30203"/>
      <c r="N101" s="30204"/>
      <c r="O101" s="3908"/>
      <c r="P101" s="3908"/>
      <c r="Q101" s="3412"/>
      <c r="R101" s="3412"/>
      <c r="S101" s="3412"/>
      <c r="T101" s="3412"/>
      <c r="U101" s="3412"/>
      <c r="V101" s="3412"/>
      <c r="W101" s="3412"/>
      <c r="X101" s="3412"/>
      <c r="Y101" s="3412"/>
      <c r="Z101" s="3412"/>
      <c r="AA101" s="3412"/>
      <c r="AB101" s="3412"/>
      <c r="AC101" s="3412"/>
      <c r="AD101" s="3412"/>
      <c r="AE101" s="3412"/>
      <c r="AF101" s="3412"/>
      <c r="AG101" s="3412"/>
    </row>
    <row s="3412" customFormat="1" customHeight="1" ht="18.75">
      <c r="A102" s="4114"/>
      <c r="B102" s="4114"/>
      <c r="C102" s="30196" t="s">
        <v>1401</v>
      </c>
      <c r="D102" s="30197"/>
      <c r="E102" s="30198"/>
      <c r="F102" s="30198"/>
      <c r="G102" s="30199"/>
      <c r="H102" s="30239"/>
      <c r="I102" s="30240" t="s">
        <v>1400</v>
      </c>
      <c r="J102" s="30241"/>
      <c r="K102" s="30242"/>
      <c r="L102" s="30243"/>
      <c r="M102" s="30203"/>
      <c r="N102" s="30204"/>
      <c r="O102" s="3908"/>
      <c r="P102" s="3908"/>
      <c r="Q102" s="3412"/>
      <c r="R102" s="3412"/>
      <c r="S102" s="3412"/>
      <c r="T102" s="3412"/>
      <c r="U102" s="3412"/>
      <c r="V102" s="3412"/>
      <c r="W102" s="3412"/>
      <c r="X102" s="3412"/>
      <c r="Y102" s="3412"/>
      <c r="Z102" s="3412"/>
      <c r="AA102" s="3412"/>
      <c r="AB102" s="3412"/>
      <c r="AC102" s="3412"/>
      <c r="AD102" s="3412"/>
      <c r="AE102" s="3412"/>
      <c r="AF102" s="3412"/>
      <c r="AG102" s="3412"/>
    </row>
    <row s="3412" customFormat="1" customHeight="1" ht="18.75">
      <c r="A103" s="4114" t="s">
        <v>243</v>
      </c>
      <c r="B103" s="4114" t="s">
        <v>495</v>
      </c>
      <c r="C103" s="30196"/>
      <c r="D103" s="30197"/>
      <c r="E103" s="30198"/>
      <c r="F103" s="30198"/>
      <c r="G103" s="30199" t="str">
        <f>INDEX(PT_DIFFERENTIATION_NTAR,MATCH(B103,PT_DIFFERENTIATION_NTAR_ID,0))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v>
      </c>
      <c r="H103" s="3674"/>
      <c r="I103" s="30200"/>
      <c r="J103" s="30201"/>
      <c r="K103" s="30228"/>
      <c r="L103" s="3674" t="s">
        <v>626</v>
      </c>
      <c r="M103" s="30203"/>
      <c r="N103" s="30204"/>
      <c r="O103" s="3908"/>
      <c r="P103" s="3908"/>
      <c r="Q103" s="3412"/>
      <c r="R103" s="3412"/>
      <c r="S103" s="3412"/>
      <c r="T103" s="3412"/>
      <c r="U103" s="3412"/>
      <c r="V103" s="3412"/>
      <c r="W103" s="3412"/>
      <c r="X103" s="3412"/>
      <c r="Y103" s="3412"/>
      <c r="Z103" s="3412"/>
      <c r="AA103" s="3412"/>
      <c r="AB103" s="3412"/>
      <c r="AC103" s="3412"/>
      <c r="AD103" s="3412"/>
      <c r="AE103" s="3412"/>
      <c r="AF103" s="3412"/>
      <c r="AG103" s="3412"/>
    </row>
    <row s="3412" customFormat="1" customHeight="1" ht="18.75">
      <c r="A104" s="4114"/>
      <c r="B104" s="4114"/>
      <c r="C104" s="30196" t="s">
        <v>1401</v>
      </c>
      <c r="D104" s="30197"/>
      <c r="E104" s="30198"/>
      <c r="F104" s="30198"/>
      <c r="G104" s="30199"/>
      <c r="H104" s="30244"/>
      <c r="I104" s="30245" t="s">
        <v>1400</v>
      </c>
      <c r="J104" s="30246"/>
      <c r="K104" s="30247"/>
      <c r="L104" s="30248"/>
      <c r="M104" s="30203"/>
      <c r="N104" s="30204"/>
      <c r="O104" s="3908"/>
      <c r="P104" s="3908"/>
      <c r="Q104" s="3412"/>
      <c r="R104" s="3412"/>
      <c r="S104" s="3412"/>
      <c r="T104" s="3412"/>
      <c r="U104" s="3412"/>
      <c r="V104" s="3412"/>
      <c r="W104" s="3412"/>
      <c r="X104" s="3412"/>
      <c r="Y104" s="3412"/>
      <c r="Z104" s="3412"/>
      <c r="AA104" s="3412"/>
      <c r="AB104" s="3412"/>
      <c r="AC104" s="3412"/>
      <c r="AD104" s="3412"/>
      <c r="AE104" s="3412"/>
      <c r="AF104" s="3412"/>
      <c r="AG104" s="3412"/>
    </row>
    <row s="2993" customFormat="1" customHeight="1" ht="0.75" hidden="1">
      <c r="A105" s="1821"/>
      <c r="B105" s="1821"/>
      <c r="C105" s="369" t="s">
        <v>1408</v>
      </c>
      <c r="D105" s="2311"/>
      <c r="E105" s="2056"/>
      <c r="F105" s="2220"/>
      <c r="G105" s="406"/>
      <c r="H105" s="1530"/>
      <c r="I105" s="657"/>
      <c r="J105" s="577"/>
      <c r="K105" s="1530"/>
      <c r="L105" s="200"/>
      <c r="M105" s="337"/>
      <c r="N105" s="330"/>
      <c r="O105" s="1664"/>
      <c r="P105" s="1664"/>
    </row>
    <row s="2993" customFormat="1" customHeight="1" ht="45" hidden="1">
      <c r="A106" s="1821" t="s">
        <v>501</v>
      </c>
      <c r="B106" s="1821" t="s">
        <v>502</v>
      </c>
      <c r="C106" s="369"/>
      <c r="D106" s="2311"/>
      <c r="E106" s="2056"/>
      <c r="F106" s="2220" t="str">
        <f>INDEX(PT_DIFFERENTIATION_VTAR,MATCH(A106,PT_DIFFERENTIATION_VTAR_ID,0))</f>
        <v>Тарифы на теплоноситель, поставляемый теплоснабжающими организациями потребителям, другим теплоснабжающим организациям</v>
      </c>
      <c r="G106" s="2266" t="str">
        <f>INDEX(PT_DIFFERENTIATION_NTAR,MATCH(B106,PT_DIFFERENTIATION_NTAR_ID,0))</f>
        <v/>
      </c>
      <c r="H106" s="1905"/>
      <c r="I106" s="1779"/>
      <c r="J106" s="1814"/>
      <c r="K106" s="1819"/>
      <c r="L106" s="1905" t="s">
        <v>626</v>
      </c>
      <c r="M106" s="337"/>
      <c r="N106" s="330"/>
      <c r="O106" s="1664"/>
      <c r="P106" s="1664"/>
    </row>
    <row s="2993" customFormat="1" customHeight="1" ht="18.75" hidden="1">
      <c r="A107" s="1821"/>
      <c r="B107" s="1821"/>
      <c r="C107" s="369" t="s">
        <v>1401</v>
      </c>
      <c r="D107" s="2311"/>
      <c r="E107" s="2056"/>
      <c r="F107" s="2220"/>
      <c r="G107" s="2266"/>
      <c r="H107" s="1530"/>
      <c r="I107" s="657" t="s">
        <v>1400</v>
      </c>
      <c r="J107" s="577"/>
      <c r="K107" s="1530"/>
      <c r="L107" s="200"/>
      <c r="M107" s="337"/>
      <c r="N107" s="330"/>
      <c r="O107" s="1664"/>
      <c r="P107" s="1664"/>
    </row>
    <row s="2993" customFormat="1" customHeight="1" ht="0.75" hidden="1">
      <c r="A108" s="1821"/>
      <c r="B108" s="1821"/>
      <c r="C108" s="369" t="s">
        <v>1408</v>
      </c>
      <c r="D108" s="2311"/>
      <c r="E108" s="2056"/>
      <c r="F108" s="2220"/>
      <c r="G108" s="406"/>
      <c r="H108" s="1530"/>
      <c r="I108" s="657"/>
      <c r="J108" s="577"/>
      <c r="K108" s="1530"/>
      <c r="L108" s="200"/>
      <c r="M108" s="337"/>
      <c r="N108" s="330"/>
      <c r="O108" s="1664"/>
      <c r="P108" s="1664"/>
    </row>
    <row s="2993" customFormat="1" customHeight="1" ht="45" hidden="1">
      <c r="A109" s="1821" t="s">
        <v>507</v>
      </c>
      <c r="B109" s="1821" t="s">
        <v>508</v>
      </c>
      <c r="C109" s="369"/>
      <c r="D109" s="2311"/>
      <c r="E109" s="2056"/>
      <c r="F109" s="2220" t="str">
        <f>INDEX(PT_DIFFERENTIATION_VTAR,MATCH(A109,PT_DIFFERENTIATION_VTAR_ID,0))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9" s="2266" t="str">
        <f>INDEX(PT_DIFFERENTIATION_NTAR,MATCH(B109,PT_DIFFERENTIATION_NTAR_ID,0))</f>
        <v/>
      </c>
      <c r="H109" s="1905"/>
      <c r="I109" s="1779"/>
      <c r="J109" s="1814"/>
      <c r="K109" s="1819"/>
      <c r="L109" s="1905" t="s">
        <v>626</v>
      </c>
      <c r="M109" s="337"/>
      <c r="N109" s="330"/>
      <c r="O109" s="1664"/>
      <c r="P109" s="1664"/>
    </row>
    <row s="2993" customFormat="1" customHeight="1" ht="18.75" hidden="1">
      <c r="A110" s="1821"/>
      <c r="B110" s="1821"/>
      <c r="C110" s="369" t="s">
        <v>1401</v>
      </c>
      <c r="D110" s="2311"/>
      <c r="E110" s="2056"/>
      <c r="F110" s="2220"/>
      <c r="G110" s="2266"/>
      <c r="H110" s="1530"/>
      <c r="I110" s="657" t="s">
        <v>1400</v>
      </c>
      <c r="J110" s="577"/>
      <c r="K110" s="1530"/>
      <c r="L110" s="200"/>
      <c r="M110" s="337"/>
      <c r="N110" s="330"/>
      <c r="O110" s="1664"/>
      <c r="P110" s="1664"/>
    </row>
    <row s="2993" customFormat="1" customHeight="1" ht="0.75" hidden="1">
      <c r="A111" s="1821"/>
      <c r="B111" s="1821"/>
      <c r="C111" s="369" t="s">
        <v>1408</v>
      </c>
      <c r="D111" s="2311"/>
      <c r="E111" s="2056"/>
      <c r="F111" s="2220"/>
      <c r="G111" s="406"/>
      <c r="H111" s="1530"/>
      <c r="I111" s="657"/>
      <c r="J111" s="577"/>
      <c r="K111" s="1530"/>
      <c r="L111" s="200"/>
      <c r="M111" s="337"/>
      <c r="N111" s="330"/>
      <c r="O111" s="1664"/>
      <c r="P111" s="1664"/>
    </row>
    <row s="2993" customFormat="1" customHeight="1" ht="18.75" hidden="1">
      <c r="A112" s="1821" t="s">
        <v>513</v>
      </c>
      <c r="B112" s="1821" t="s">
        <v>514</v>
      </c>
      <c r="C112" s="369"/>
      <c r="D112" s="2311"/>
      <c r="E112" s="2056"/>
      <c r="F112" s="2220" t="str">
        <f>INDEX(PT_DIFFERENTIATION_VTAR,MATCH(A112,PT_DIFFERENTIATION_VTAR_ID,0))</f>
        <v>Тарифы на услуги по передаче тепловой энергии</v>
      </c>
      <c r="G112" s="2266" t="str">
        <f>INDEX(PT_DIFFERENTIATION_NTAR,MATCH(B112,PT_DIFFERENTIATION_NTAR_ID,0))</f>
        <v/>
      </c>
      <c r="H112" s="1905"/>
      <c r="I112" s="1779"/>
      <c r="J112" s="1814"/>
      <c r="K112" s="1819"/>
      <c r="L112" s="1905" t="s">
        <v>626</v>
      </c>
      <c r="M112" s="337"/>
      <c r="N112" s="330"/>
      <c r="O112" s="1664"/>
      <c r="P112" s="1664"/>
    </row>
    <row s="2993" customFormat="1" customHeight="1" ht="18.75" hidden="1">
      <c r="A113" s="1821"/>
      <c r="B113" s="1821"/>
      <c r="C113" s="369" t="s">
        <v>1401</v>
      </c>
      <c r="D113" s="2311"/>
      <c r="E113" s="2056"/>
      <c r="F113" s="2220"/>
      <c r="G113" s="2266"/>
      <c r="H113" s="1530"/>
      <c r="I113" s="657" t="s">
        <v>1400</v>
      </c>
      <c r="J113" s="577"/>
      <c r="K113" s="1530"/>
      <c r="L113" s="200"/>
      <c r="M113" s="337"/>
      <c r="N113" s="330"/>
      <c r="O113" s="1664"/>
      <c r="P113" s="1664"/>
    </row>
    <row s="2993" customFormat="1" customHeight="1" ht="0.75" hidden="1">
      <c r="A114" s="1821"/>
      <c r="B114" s="1821"/>
      <c r="C114" s="369" t="s">
        <v>1408</v>
      </c>
      <c r="D114" s="2311"/>
      <c r="E114" s="2056"/>
      <c r="F114" s="2220"/>
      <c r="G114" s="406"/>
      <c r="H114" s="1530"/>
      <c r="I114" s="657"/>
      <c r="J114" s="577"/>
      <c r="K114" s="1530"/>
      <c r="L114" s="200"/>
      <c r="M114" s="337"/>
      <c r="N114" s="330"/>
      <c r="O114" s="1664"/>
      <c r="P114" s="1664"/>
    </row>
    <row s="2993" customFormat="1" customHeight="1" ht="18.75" hidden="1">
      <c r="A115" s="1821" t="s">
        <v>519</v>
      </c>
      <c r="B115" s="1821" t="s">
        <v>520</v>
      </c>
      <c r="C115" s="369"/>
      <c r="D115" s="2311"/>
      <c r="E115" s="2056"/>
      <c r="F115" s="2220" t="str">
        <f>INDEX(PT_DIFFERENTIATION_VTAR,MATCH(A115,PT_DIFFERENTIATION_VTAR_ID,0))</f>
        <v>Тарифы на услуги по передаче теплоносителя</v>
      </c>
      <c r="G115" s="2266" t="str">
        <f>INDEX(PT_DIFFERENTIATION_NTAR,MATCH(B115,PT_DIFFERENTIATION_NTAR_ID,0))</f>
        <v/>
      </c>
      <c r="H115" s="1905"/>
      <c r="I115" s="1779"/>
      <c r="J115" s="1814"/>
      <c r="K115" s="1819"/>
      <c r="L115" s="1905" t="s">
        <v>626</v>
      </c>
      <c r="M115" s="337"/>
      <c r="N115" s="330"/>
      <c r="O115" s="1664"/>
      <c r="P115" s="1664"/>
    </row>
    <row s="2993" customFormat="1" customHeight="1" ht="18.75" hidden="1">
      <c r="A116" s="1821"/>
      <c r="B116" s="1821"/>
      <c r="C116" s="369" t="s">
        <v>1401</v>
      </c>
      <c r="D116" s="2311"/>
      <c r="E116" s="2056"/>
      <c r="F116" s="2220"/>
      <c r="G116" s="2266"/>
      <c r="H116" s="1530"/>
      <c r="I116" s="657" t="s">
        <v>1400</v>
      </c>
      <c r="J116" s="577"/>
      <c r="K116" s="1530"/>
      <c r="L116" s="200"/>
      <c r="M116" s="337"/>
      <c r="N116" s="330"/>
      <c r="O116" s="1664"/>
      <c r="P116" s="1664"/>
    </row>
    <row s="2993" customFormat="1" customHeight="1" ht="0.75" hidden="1">
      <c r="A117" s="1821"/>
      <c r="B117" s="1821"/>
      <c r="C117" s="369" t="s">
        <v>1408</v>
      </c>
      <c r="D117" s="2311"/>
      <c r="E117" s="2056"/>
      <c r="F117" s="2220"/>
      <c r="G117" s="406"/>
      <c r="H117" s="1530"/>
      <c r="I117" s="657"/>
      <c r="J117" s="577"/>
      <c r="K117" s="1530"/>
      <c r="L117" s="200"/>
      <c r="M117" s="337"/>
      <c r="N117" s="330"/>
      <c r="O117" s="1664"/>
      <c r="P117" s="1664"/>
    </row>
    <row s="2993" customFormat="1" customHeight="1" ht="18.75" hidden="1">
      <c r="A118" s="1821" t="s">
        <v>525</v>
      </c>
      <c r="B118" s="1821" t="s">
        <v>526</v>
      </c>
      <c r="C118" s="369"/>
      <c r="D118" s="2311"/>
      <c r="E118" s="2056"/>
      <c r="F118" s="2220" t="str">
        <f>INDEX(PT_DIFFERENTIATION_VTAR,MATCH(A118,PT_DIFFERENTIATION_VTAR_ID,0))</f>
        <v>Плата за услуги по поддержанию резервной тепловой мощности при отсутствии потребления тепловой энергии</v>
      </c>
      <c r="G118" s="2266" t="str">
        <f>INDEX(PT_DIFFERENTIATION_NTAR,MATCH(B118,PT_DIFFERENTIATION_NTAR_ID,0))</f>
        <v/>
      </c>
      <c r="H118" s="1905"/>
      <c r="I118" s="1779"/>
      <c r="J118" s="1814"/>
      <c r="K118" s="1819"/>
      <c r="L118" s="1905" t="s">
        <v>626</v>
      </c>
      <c r="M118" s="337"/>
      <c r="N118" s="330"/>
      <c r="O118" s="1664"/>
      <c r="P118" s="1664"/>
    </row>
    <row s="2993" customFormat="1" customHeight="1" ht="18.75" hidden="1">
      <c r="A119" s="1821"/>
      <c r="B119" s="1821"/>
      <c r="C119" s="369" t="s">
        <v>1401</v>
      </c>
      <c r="D119" s="2311"/>
      <c r="E119" s="2056"/>
      <c r="F119" s="2220"/>
      <c r="G119" s="2266"/>
      <c r="H119" s="1530"/>
      <c r="I119" s="657" t="s">
        <v>1400</v>
      </c>
      <c r="J119" s="577"/>
      <c r="K119" s="1530"/>
      <c r="L119" s="200"/>
      <c r="M119" s="337"/>
      <c r="N119" s="330"/>
      <c r="O119" s="1664"/>
      <c r="P119" s="1664"/>
    </row>
    <row s="2993" customFormat="1" customHeight="1" ht="0.75" hidden="1">
      <c r="A120" s="1821"/>
      <c r="B120" s="1821"/>
      <c r="C120" s="369" t="s">
        <v>1408</v>
      </c>
      <c r="D120" s="2311"/>
      <c r="E120" s="2056"/>
      <c r="F120" s="2220"/>
      <c r="G120" s="406"/>
      <c r="H120" s="1530"/>
      <c r="I120" s="657"/>
      <c r="J120" s="577"/>
      <c r="K120" s="1530"/>
      <c r="L120" s="200"/>
      <c r="M120" s="337"/>
      <c r="N120" s="330"/>
      <c r="O120" s="1664"/>
      <c r="P120" s="1664"/>
    </row>
    <row s="2993" customFormat="1" customHeight="1" ht="18.75" hidden="1">
      <c r="A121" s="1821" t="s">
        <v>531</v>
      </c>
      <c r="B121" s="1821" t="s">
        <v>532</v>
      </c>
      <c r="C121" s="369"/>
      <c r="D121" s="2311"/>
      <c r="E121" s="2056"/>
      <c r="F121" s="2220" t="str">
        <f>INDEX(PT_DIFFERENTIATION_VTAR,MATCH(A121,PT_DIFFERENTIATION_VTAR_ID,0))</f>
        <v>Плата за подключение (технологическое присоединение) к системе теплоснабжения</v>
      </c>
      <c r="G121" s="2266" t="str">
        <f>INDEX(PT_DIFFERENTIATION_NTAR,MATCH(B121,PT_DIFFERENTIATION_NTAR_ID,0))</f>
        <v/>
      </c>
      <c r="H121" s="1905"/>
      <c r="I121" s="1779"/>
      <c r="J121" s="1814"/>
      <c r="K121" s="1819"/>
      <c r="L121" s="1905" t="s">
        <v>626</v>
      </c>
      <c r="M121" s="337"/>
      <c r="N121" s="330"/>
      <c r="O121" s="1664"/>
      <c r="P121" s="1664"/>
    </row>
    <row s="2993" customFormat="1" customHeight="1" ht="18.75" hidden="1">
      <c r="A122" s="1821"/>
      <c r="B122" s="1821"/>
      <c r="C122" s="369" t="s">
        <v>1401</v>
      </c>
      <c r="D122" s="2311"/>
      <c r="E122" s="2056"/>
      <c r="F122" s="2220"/>
      <c r="G122" s="2266"/>
      <c r="H122" s="1530"/>
      <c r="I122" s="657" t="s">
        <v>1400</v>
      </c>
      <c r="J122" s="577"/>
      <c r="K122" s="1530"/>
      <c r="L122" s="200"/>
      <c r="M122" s="337"/>
      <c r="N122" s="330"/>
      <c r="O122" s="1664"/>
      <c r="P122" s="1664"/>
    </row>
    <row s="2993" customFormat="1" customHeight="1" ht="0.75" hidden="1">
      <c r="A123" s="1821"/>
      <c r="B123" s="1821"/>
      <c r="C123" s="369" t="s">
        <v>1408</v>
      </c>
      <c r="D123" s="2311"/>
      <c r="E123" s="2056"/>
      <c r="F123" s="2220"/>
      <c r="G123" s="406"/>
      <c r="H123" s="1530"/>
      <c r="I123" s="657"/>
      <c r="J123" s="577"/>
      <c r="K123" s="1530"/>
      <c r="L123" s="200"/>
      <c r="M123" s="337"/>
      <c r="N123" s="330"/>
      <c r="O123" s="1664"/>
      <c r="P123" s="1664"/>
    </row>
    <row s="2993" customFormat="1" customHeight="1" ht="18.75" hidden="1">
      <c r="A124" s="1821" t="s">
        <v>545</v>
      </c>
      <c r="B124" s="1821" t="s">
        <v>546</v>
      </c>
      <c r="C124" s="369"/>
      <c r="D124" s="2311"/>
      <c r="E124" s="2056"/>
      <c r="F124" s="2220" t="str">
        <f>INDEX(PT_DIFFERENTIATION_VTAR,MATCH(A124,PT_DIFFERENTIATION_VTAR_ID,0))</f>
        <v>Тариф на питьевую воду (питьевое водоснабжение)</v>
      </c>
      <c r="G124" s="2266" t="str">
        <f>INDEX(PT_DIFFERENTIATION_NTAR,MATCH(B124,PT_DIFFERENTIATION_NTAR_ID,0))</f>
        <v/>
      </c>
      <c r="H124" s="1905"/>
      <c r="I124" s="1779"/>
      <c r="J124" s="1814"/>
      <c r="K124" s="1819"/>
      <c r="L124" s="1905" t="s">
        <v>626</v>
      </c>
      <c r="M124" s="337"/>
      <c r="N124" s="330"/>
      <c r="O124" s="1664"/>
      <c r="P124" s="1664"/>
    </row>
    <row s="2993" customFormat="1" customHeight="1" ht="18.75" hidden="1">
      <c r="A125" s="1821"/>
      <c r="B125" s="1821"/>
      <c r="C125" s="369" t="s">
        <v>1401</v>
      </c>
      <c r="D125" s="2311"/>
      <c r="E125" s="2056"/>
      <c r="F125" s="2220"/>
      <c r="G125" s="2266"/>
      <c r="H125" s="1530"/>
      <c r="I125" s="657" t="s">
        <v>1400</v>
      </c>
      <c r="J125" s="577"/>
      <c r="K125" s="1530"/>
      <c r="L125" s="200"/>
      <c r="M125" s="337"/>
      <c r="N125" s="330"/>
      <c r="O125" s="1664"/>
      <c r="P125" s="1664"/>
    </row>
    <row s="2993" customFormat="1" customHeight="1" ht="0.75" hidden="1">
      <c r="A126" s="1821"/>
      <c r="B126" s="1821"/>
      <c r="C126" s="369" t="s">
        <v>1408</v>
      </c>
      <c r="D126" s="2311"/>
      <c r="E126" s="2056"/>
      <c r="F126" s="2220"/>
      <c r="G126" s="406"/>
      <c r="H126" s="1530"/>
      <c r="I126" s="657"/>
      <c r="J126" s="577"/>
      <c r="K126" s="1530"/>
      <c r="L126" s="200"/>
      <c r="M126" s="337"/>
      <c r="N126" s="330"/>
      <c r="O126" s="1664"/>
      <c r="P126" s="1664"/>
    </row>
    <row s="2993" customFormat="1" customHeight="1" ht="18.75" hidden="1">
      <c r="A127" s="1821" t="s">
        <v>550</v>
      </c>
      <c r="B127" s="1821" t="s">
        <v>551</v>
      </c>
      <c r="C127" s="369"/>
      <c r="D127" s="2311"/>
      <c r="E127" s="2056"/>
      <c r="F127" s="2220" t="str">
        <f>INDEX(PT_DIFFERENTIATION_VTAR,MATCH(A127,PT_DIFFERENTIATION_VTAR_ID,0))</f>
        <v>Тариф на техническую воду</v>
      </c>
      <c r="G127" s="2266" t="str">
        <f>INDEX(PT_DIFFERENTIATION_NTAR,MATCH(B127,PT_DIFFERENTIATION_NTAR_ID,0))</f>
        <v/>
      </c>
      <c r="H127" s="1905"/>
      <c r="I127" s="1779"/>
      <c r="J127" s="1814"/>
      <c r="K127" s="1819"/>
      <c r="L127" s="1905" t="s">
        <v>626</v>
      </c>
      <c r="M127" s="337"/>
      <c r="N127" s="330"/>
      <c r="O127" s="1664"/>
      <c r="P127" s="1664"/>
    </row>
    <row s="2993" customFormat="1" customHeight="1" ht="18.75" hidden="1">
      <c r="A128" s="1821"/>
      <c r="B128" s="1821"/>
      <c r="C128" s="369" t="s">
        <v>1401</v>
      </c>
      <c r="D128" s="2311"/>
      <c r="E128" s="2056"/>
      <c r="F128" s="2220"/>
      <c r="G128" s="2266"/>
      <c r="H128" s="1530"/>
      <c r="I128" s="657" t="s">
        <v>1400</v>
      </c>
      <c r="J128" s="577"/>
      <c r="K128" s="1530"/>
      <c r="L128" s="200"/>
      <c r="M128" s="337"/>
      <c r="N128" s="330"/>
      <c r="O128" s="1664"/>
      <c r="P128" s="1664"/>
    </row>
    <row s="2993" customFormat="1" customHeight="1" ht="0.75" hidden="1">
      <c r="A129" s="1821"/>
      <c r="B129" s="1821"/>
      <c r="C129" s="369" t="s">
        <v>1408</v>
      </c>
      <c r="D129" s="2311"/>
      <c r="E129" s="2056"/>
      <c r="F129" s="2220"/>
      <c r="G129" s="406"/>
      <c r="H129" s="1530"/>
      <c r="I129" s="657"/>
      <c r="J129" s="577"/>
      <c r="K129" s="1530"/>
      <c r="L129" s="200"/>
      <c r="M129" s="337"/>
      <c r="N129" s="330"/>
      <c r="O129" s="1664"/>
      <c r="P129" s="1664"/>
    </row>
    <row s="2993" customFormat="1" customHeight="1" ht="18.75" hidden="1">
      <c r="A130" s="1821" t="s">
        <v>555</v>
      </c>
      <c r="B130" s="1821" t="s">
        <v>556</v>
      </c>
      <c r="C130" s="369"/>
      <c r="D130" s="2311"/>
      <c r="E130" s="2056"/>
      <c r="F130" s="2220" t="str">
        <f>INDEX(PT_DIFFERENTIATION_VTAR,MATCH(A130,PT_DIFFERENTIATION_VTAR_ID,0))</f>
        <v>Тариф на транспортировку воды</v>
      </c>
      <c r="G130" s="2266" t="str">
        <f>INDEX(PT_DIFFERENTIATION_NTAR,MATCH(B130,PT_DIFFERENTIATION_NTAR_ID,0))</f>
        <v/>
      </c>
      <c r="H130" s="1905"/>
      <c r="I130" s="1779"/>
      <c r="J130" s="1814"/>
      <c r="K130" s="1819"/>
      <c r="L130" s="1905" t="s">
        <v>626</v>
      </c>
      <c r="M130" s="337"/>
      <c r="N130" s="330"/>
      <c r="O130" s="1664"/>
      <c r="P130" s="1664"/>
    </row>
    <row s="2993" customFormat="1" customHeight="1" ht="18.75" hidden="1">
      <c r="A131" s="1821"/>
      <c r="B131" s="1821"/>
      <c r="C131" s="369" t="s">
        <v>1401</v>
      </c>
      <c r="D131" s="2311"/>
      <c r="E131" s="2056"/>
      <c r="F131" s="2220"/>
      <c r="G131" s="2266"/>
      <c r="H131" s="1530"/>
      <c r="I131" s="657" t="s">
        <v>1400</v>
      </c>
      <c r="J131" s="577"/>
      <c r="K131" s="1530"/>
      <c r="L131" s="200"/>
      <c r="M131" s="337"/>
      <c r="N131" s="330"/>
      <c r="O131" s="1664"/>
      <c r="P131" s="1664"/>
    </row>
    <row s="2993" customFormat="1" customHeight="1" ht="0.75" hidden="1">
      <c r="A132" s="1821"/>
      <c r="B132" s="1821"/>
      <c r="C132" s="369" t="s">
        <v>1408</v>
      </c>
      <c r="D132" s="2311"/>
      <c r="E132" s="2056"/>
      <c r="F132" s="2220"/>
      <c r="G132" s="406"/>
      <c r="H132" s="1530"/>
      <c r="I132" s="657"/>
      <c r="J132" s="577"/>
      <c r="K132" s="1530"/>
      <c r="L132" s="200"/>
      <c r="M132" s="337"/>
      <c r="N132" s="330"/>
      <c r="O132" s="1664"/>
      <c r="P132" s="1664"/>
    </row>
    <row s="2993" customFormat="1" customHeight="1" ht="18.75" hidden="1">
      <c r="A133" s="1821" t="s">
        <v>560</v>
      </c>
      <c r="B133" s="1821" t="s">
        <v>561</v>
      </c>
      <c r="C133" s="369"/>
      <c r="D133" s="2311"/>
      <c r="E133" s="2056"/>
      <c r="F133" s="2220" t="str">
        <f>INDEX(PT_DIFFERENTIATION_VTAR,MATCH(A133,PT_DIFFERENTIATION_VTAR_ID,0))</f>
        <v>Тариф на подвоз воды</v>
      </c>
      <c r="G133" s="2266" t="str">
        <f>INDEX(PT_DIFFERENTIATION_NTAR,MATCH(B133,PT_DIFFERENTIATION_NTAR_ID,0))</f>
        <v/>
      </c>
      <c r="H133" s="1905"/>
      <c r="I133" s="1779"/>
      <c r="J133" s="1814"/>
      <c r="K133" s="1819"/>
      <c r="L133" s="1905" t="s">
        <v>626</v>
      </c>
      <c r="M133" s="337"/>
      <c r="N133" s="330"/>
      <c r="O133" s="1664"/>
      <c r="P133" s="1664"/>
    </row>
    <row s="2993" customFormat="1" customHeight="1" ht="18.75" hidden="1">
      <c r="A134" s="1821"/>
      <c r="B134" s="1821"/>
      <c r="C134" s="369" t="s">
        <v>1401</v>
      </c>
      <c r="D134" s="2311"/>
      <c r="E134" s="2056"/>
      <c r="F134" s="2220"/>
      <c r="G134" s="2266"/>
      <c r="H134" s="1530"/>
      <c r="I134" s="657" t="s">
        <v>1400</v>
      </c>
      <c r="J134" s="577"/>
      <c r="K134" s="1530"/>
      <c r="L134" s="200"/>
      <c r="M134" s="337"/>
      <c r="N134" s="330"/>
      <c r="O134" s="1664"/>
      <c r="P134" s="1664"/>
    </row>
    <row s="2993" customFormat="1" customHeight="1" ht="0.75" hidden="1">
      <c r="A135" s="1821"/>
      <c r="B135" s="1821"/>
      <c r="C135" s="369" t="s">
        <v>1408</v>
      </c>
      <c r="D135" s="2311"/>
      <c r="E135" s="2056"/>
      <c r="F135" s="2220"/>
      <c r="G135" s="406"/>
      <c r="H135" s="1530"/>
      <c r="I135" s="657"/>
      <c r="J135" s="577"/>
      <c r="K135" s="1530"/>
      <c r="L135" s="200"/>
      <c r="M135" s="337"/>
      <c r="N135" s="330"/>
      <c r="O135" s="1664"/>
      <c r="P135" s="1664"/>
    </row>
    <row s="2993" customFormat="1" customHeight="1" ht="18.75" hidden="1">
      <c r="A136" s="1821" t="s">
        <v>565</v>
      </c>
      <c r="B136" s="1821" t="s">
        <v>566</v>
      </c>
      <c r="C136" s="369"/>
      <c r="D136" s="2311"/>
      <c r="E136" s="2056"/>
      <c r="F136" s="2220" t="str">
        <f>INDEX(PT_DIFFERENTIATION_VTAR,MATCH(A136,PT_DIFFERENTIATION_VTAR_ID,0))</f>
        <v>Тариф на подключение (технологическое присоединение) к централизованной системе холодного водоснабжения</v>
      </c>
      <c r="G136" s="2266" t="str">
        <f>INDEX(PT_DIFFERENTIATION_NTAR,MATCH(B136,PT_DIFFERENTIATION_NTAR_ID,0))</f>
        <v/>
      </c>
      <c r="H136" s="1905"/>
      <c r="I136" s="1779"/>
      <c r="J136" s="1814"/>
      <c r="K136" s="1819"/>
      <c r="L136" s="1905" t="s">
        <v>626</v>
      </c>
      <c r="M136" s="337"/>
      <c r="N136" s="330"/>
      <c r="O136" s="1664"/>
      <c r="P136" s="1664"/>
    </row>
    <row s="2993" customFormat="1" customHeight="1" ht="18.75" hidden="1">
      <c r="A137" s="1821"/>
      <c r="B137" s="1821"/>
      <c r="C137" s="369" t="s">
        <v>1401</v>
      </c>
      <c r="D137" s="2311"/>
      <c r="E137" s="2056"/>
      <c r="F137" s="2220"/>
      <c r="G137" s="2266"/>
      <c r="H137" s="1530"/>
      <c r="I137" s="657" t="s">
        <v>1400</v>
      </c>
      <c r="J137" s="577"/>
      <c r="K137" s="1530"/>
      <c r="L137" s="200"/>
      <c r="M137" s="337"/>
      <c r="N137" s="330"/>
      <c r="O137" s="1664"/>
      <c r="P137" s="1664"/>
    </row>
    <row s="2993" customFormat="1" customHeight="1" ht="0.75" hidden="1">
      <c r="A138" s="1821"/>
      <c r="B138" s="1821"/>
      <c r="C138" s="369" t="s">
        <v>1408</v>
      </c>
      <c r="D138" s="2311"/>
      <c r="E138" s="2056"/>
      <c r="F138" s="2220"/>
      <c r="G138" s="406"/>
      <c r="H138" s="1530"/>
      <c r="I138" s="657"/>
      <c r="J138" s="577"/>
      <c r="K138" s="1530"/>
      <c r="L138" s="200"/>
      <c r="M138" s="337"/>
      <c r="N138" s="330"/>
      <c r="O138" s="1664"/>
      <c r="P138" s="1664"/>
    </row>
    <row s="2993" customFormat="1" customHeight="1" ht="18.75" hidden="1">
      <c r="A139" s="1821" t="s">
        <v>570</v>
      </c>
      <c r="B139" s="1821" t="s">
        <v>571</v>
      </c>
      <c r="C139" s="369"/>
      <c r="D139" s="2311"/>
      <c r="E139" s="2056"/>
      <c r="F139" s="2220" t="str">
        <f>INDEX(PT_DIFFERENTIATION_VTAR,MATCH(A139,PT_DIFFERENTIATION_VTAR_ID,0))</f>
        <v>Тариф на горячую воду (горячее водоснабжение)</v>
      </c>
      <c r="G139" s="2266" t="str">
        <f>INDEX(PT_DIFFERENTIATION_NTAR,MATCH(B139,PT_DIFFERENTIATION_NTAR_ID,0))</f>
        <v/>
      </c>
      <c r="H139" s="1905"/>
      <c r="I139" s="1779"/>
      <c r="J139" s="1814"/>
      <c r="K139" s="1819"/>
      <c r="L139" s="1905" t="s">
        <v>626</v>
      </c>
      <c r="M139" s="337"/>
      <c r="N139" s="330"/>
      <c r="O139" s="1664"/>
      <c r="P139" s="1664"/>
    </row>
    <row s="2993" customFormat="1" customHeight="1" ht="18.75" hidden="1">
      <c r="A140" s="1821"/>
      <c r="B140" s="1821"/>
      <c r="C140" s="369" t="s">
        <v>1401</v>
      </c>
      <c r="D140" s="2311"/>
      <c r="E140" s="2056"/>
      <c r="F140" s="2220"/>
      <c r="G140" s="2266"/>
      <c r="H140" s="1530"/>
      <c r="I140" s="657" t="s">
        <v>1400</v>
      </c>
      <c r="J140" s="577"/>
      <c r="K140" s="1530"/>
      <c r="L140" s="200"/>
      <c r="M140" s="337"/>
      <c r="N140" s="330"/>
      <c r="O140" s="1664"/>
      <c r="P140" s="1664"/>
    </row>
    <row s="2993" customFormat="1" customHeight="1" ht="0.75" hidden="1">
      <c r="A141" s="1821"/>
      <c r="B141" s="1821"/>
      <c r="C141" s="369" t="s">
        <v>1408</v>
      </c>
      <c r="D141" s="2311"/>
      <c r="E141" s="2056"/>
      <c r="F141" s="2220"/>
      <c r="G141" s="406"/>
      <c r="H141" s="1530"/>
      <c r="I141" s="657"/>
      <c r="J141" s="577"/>
      <c r="K141" s="1530"/>
      <c r="L141" s="200"/>
      <c r="M141" s="337"/>
      <c r="N141" s="330"/>
      <c r="O141" s="1664"/>
      <c r="P141" s="1664"/>
    </row>
    <row s="2993" customFormat="1" customHeight="1" ht="18.75" hidden="1">
      <c r="A142" s="1821" t="s">
        <v>575</v>
      </c>
      <c r="B142" s="1821" t="s">
        <v>576</v>
      </c>
      <c r="C142" s="369"/>
      <c r="D142" s="2311"/>
      <c r="E142" s="2056"/>
      <c r="F142" s="2220" t="str">
        <f>INDEX(PT_DIFFERENTIATION_VTAR,MATCH(A142,PT_DIFFERENTIATION_VTAR_ID,0))</f>
        <v>Тариф на транспортировку горячей воды</v>
      </c>
      <c r="G142" s="2266" t="str">
        <f>INDEX(PT_DIFFERENTIATION_NTAR,MATCH(B142,PT_DIFFERENTIATION_NTAR_ID,0))</f>
        <v/>
      </c>
      <c r="H142" s="1905"/>
      <c r="I142" s="1779"/>
      <c r="J142" s="1814"/>
      <c r="K142" s="1819"/>
      <c r="L142" s="1905" t="s">
        <v>626</v>
      </c>
      <c r="M142" s="337"/>
      <c r="N142" s="330"/>
      <c r="O142" s="1664"/>
      <c r="P142" s="1664"/>
    </row>
    <row s="2993" customFormat="1" customHeight="1" ht="18.75" hidden="1">
      <c r="A143" s="1821"/>
      <c r="B143" s="1821"/>
      <c r="C143" s="369" t="s">
        <v>1401</v>
      </c>
      <c r="D143" s="2311"/>
      <c r="E143" s="2056"/>
      <c r="F143" s="2220"/>
      <c r="G143" s="2266"/>
      <c r="H143" s="1530"/>
      <c r="I143" s="657" t="s">
        <v>1400</v>
      </c>
      <c r="J143" s="577"/>
      <c r="K143" s="1530"/>
      <c r="L143" s="200"/>
      <c r="M143" s="337"/>
      <c r="N143" s="330"/>
      <c r="O143" s="1664"/>
      <c r="P143" s="1664"/>
    </row>
    <row s="2993" customFormat="1" customHeight="1" ht="0.75" hidden="1">
      <c r="A144" s="1821"/>
      <c r="B144" s="1821"/>
      <c r="C144" s="369" t="s">
        <v>1408</v>
      </c>
      <c r="D144" s="2311"/>
      <c r="E144" s="2056"/>
      <c r="F144" s="2220"/>
      <c r="G144" s="406"/>
      <c r="H144" s="1530"/>
      <c r="I144" s="657"/>
      <c r="J144" s="577"/>
      <c r="K144" s="1530"/>
      <c r="L144" s="200"/>
      <c r="M144" s="337"/>
      <c r="N144" s="330"/>
      <c r="O144" s="1664"/>
      <c r="P144" s="1664"/>
    </row>
    <row s="2993" customFormat="1" customHeight="1" ht="18.75" hidden="1">
      <c r="A145" s="1821" t="s">
        <v>580</v>
      </c>
      <c r="B145" s="1821" t="s">
        <v>581</v>
      </c>
      <c r="C145" s="369"/>
      <c r="D145" s="2311"/>
      <c r="E145" s="2056"/>
      <c r="F145" s="2220" t="str">
        <f>INDEX(PT_DIFFERENTIATION_VTAR,MATCH(A145,PT_DIFFERENTIATION_VTAR_ID,0))</f>
        <v>Тариф на подключение (технологическое присоединение) к централизованной системе горячего водоснабжения</v>
      </c>
      <c r="G145" s="2266" t="str">
        <f>INDEX(PT_DIFFERENTIATION_NTAR,MATCH(B145,PT_DIFFERENTIATION_NTAR_ID,0))</f>
        <v/>
      </c>
      <c r="H145" s="1905"/>
      <c r="I145" s="1779"/>
      <c r="J145" s="1814"/>
      <c r="K145" s="1819"/>
      <c r="L145" s="1905" t="s">
        <v>626</v>
      </c>
      <c r="M145" s="337"/>
      <c r="N145" s="330"/>
      <c r="O145" s="1664"/>
      <c r="P145" s="1664"/>
    </row>
    <row s="2993" customFormat="1" customHeight="1" ht="18.75" hidden="1">
      <c r="A146" s="1821"/>
      <c r="B146" s="1821"/>
      <c r="C146" s="369" t="s">
        <v>1401</v>
      </c>
      <c r="D146" s="2311"/>
      <c r="E146" s="2056"/>
      <c r="F146" s="2220"/>
      <c r="G146" s="2266"/>
      <c r="H146" s="1530"/>
      <c r="I146" s="657" t="s">
        <v>1400</v>
      </c>
      <c r="J146" s="577"/>
      <c r="K146" s="1530"/>
      <c r="L146" s="200"/>
      <c r="M146" s="337"/>
      <c r="N146" s="330"/>
      <c r="O146" s="1664"/>
      <c r="P146" s="1664"/>
    </row>
    <row s="2993" customFormat="1" customHeight="1" ht="0.75" hidden="1">
      <c r="A147" s="1821"/>
      <c r="B147" s="1821"/>
      <c r="C147" s="369" t="s">
        <v>1408</v>
      </c>
      <c r="D147" s="2311"/>
      <c r="E147" s="2056"/>
      <c r="F147" s="2220"/>
      <c r="G147" s="406"/>
      <c r="H147" s="1530"/>
      <c r="I147" s="657"/>
      <c r="J147" s="577"/>
      <c r="K147" s="1530"/>
      <c r="L147" s="200"/>
      <c r="M147" s="337"/>
      <c r="N147" s="330"/>
      <c r="O147" s="1664"/>
      <c r="P147" s="1664"/>
    </row>
    <row s="2993" customFormat="1" customHeight="1" ht="18.75" hidden="1">
      <c r="A148" s="1821" t="s">
        <v>585</v>
      </c>
      <c r="B148" s="1821" t="s">
        <v>586</v>
      </c>
      <c r="C148" s="369"/>
      <c r="D148" s="2311"/>
      <c r="E148" s="2056"/>
      <c r="F148" s="2220" t="str">
        <f>INDEX(PT_DIFFERENTIATION_VTAR,MATCH(A148,PT_DIFFERENTIATION_VTAR_ID,0))</f>
        <v>Тариф на водоотведение</v>
      </c>
      <c r="G148" s="2266" t="str">
        <f>INDEX(PT_DIFFERENTIATION_NTAR,MATCH(B148,PT_DIFFERENTIATION_NTAR_ID,0))</f>
        <v/>
      </c>
      <c r="H148" s="1905"/>
      <c r="I148" s="1779"/>
      <c r="J148" s="1814"/>
      <c r="K148" s="1819"/>
      <c r="L148" s="1905" t="s">
        <v>626</v>
      </c>
      <c r="M148" s="337"/>
      <c r="N148" s="330"/>
      <c r="O148" s="1664"/>
      <c r="P148" s="1664"/>
    </row>
    <row s="2993" customFormat="1" customHeight="1" ht="18.75" hidden="1">
      <c r="A149" s="1821"/>
      <c r="B149" s="1821"/>
      <c r="C149" s="369" t="s">
        <v>1401</v>
      </c>
      <c r="D149" s="2311"/>
      <c r="E149" s="2056"/>
      <c r="F149" s="2220"/>
      <c r="G149" s="2266"/>
      <c r="H149" s="1530"/>
      <c r="I149" s="657" t="s">
        <v>1400</v>
      </c>
      <c r="J149" s="577"/>
      <c r="K149" s="1530"/>
      <c r="L149" s="200"/>
      <c r="M149" s="337"/>
      <c r="N149" s="330"/>
      <c r="O149" s="1664"/>
      <c r="P149" s="1664"/>
    </row>
    <row s="2993" customFormat="1" customHeight="1" ht="0.75" hidden="1">
      <c r="A150" s="1821"/>
      <c r="B150" s="1821"/>
      <c r="C150" s="369" t="s">
        <v>1408</v>
      </c>
      <c r="D150" s="2311"/>
      <c r="E150" s="2056"/>
      <c r="F150" s="2220"/>
      <c r="G150" s="406"/>
      <c r="H150" s="1530"/>
      <c r="I150" s="657"/>
      <c r="J150" s="577"/>
      <c r="K150" s="1530"/>
      <c r="L150" s="200"/>
      <c r="M150" s="337"/>
      <c r="N150" s="330"/>
      <c r="O150" s="1664"/>
      <c r="P150" s="1664"/>
    </row>
    <row s="2993" customFormat="1" customHeight="1" ht="18.75" hidden="1">
      <c r="A151" s="1821" t="s">
        <v>590</v>
      </c>
      <c r="B151" s="1821" t="s">
        <v>591</v>
      </c>
      <c r="C151" s="369"/>
      <c r="D151" s="2311"/>
      <c r="E151" s="2056"/>
      <c r="F151" s="2220" t="str">
        <f>INDEX(PT_DIFFERENTIATION_VTAR,MATCH(A151,PT_DIFFERENTIATION_VTAR_ID,0))</f>
        <v>Тариф на транспортировку сточных вод</v>
      </c>
      <c r="G151" s="2266" t="str">
        <f>INDEX(PT_DIFFERENTIATION_NTAR,MATCH(B151,PT_DIFFERENTIATION_NTAR_ID,0))</f>
        <v/>
      </c>
      <c r="H151" s="1905"/>
      <c r="I151" s="1779"/>
      <c r="J151" s="1814"/>
      <c r="K151" s="1819"/>
      <c r="L151" s="1905" t="s">
        <v>626</v>
      </c>
      <c r="M151" s="337"/>
      <c r="N151" s="330"/>
      <c r="O151" s="1664"/>
      <c r="P151" s="1664"/>
    </row>
    <row s="2993" customFormat="1" customHeight="1" ht="18.75" hidden="1">
      <c r="A152" s="1821"/>
      <c r="B152" s="1821"/>
      <c r="C152" s="369" t="s">
        <v>1401</v>
      </c>
      <c r="D152" s="2311"/>
      <c r="E152" s="2056"/>
      <c r="F152" s="2220"/>
      <c r="G152" s="2266"/>
      <c r="H152" s="1530"/>
      <c r="I152" s="657" t="s">
        <v>1400</v>
      </c>
      <c r="J152" s="577"/>
      <c r="K152" s="1530"/>
      <c r="L152" s="200"/>
      <c r="M152" s="337"/>
      <c r="N152" s="330"/>
      <c r="O152" s="1664"/>
      <c r="P152" s="1664"/>
    </row>
    <row s="2993" customFormat="1" customHeight="1" ht="0.75" hidden="1">
      <c r="A153" s="1821"/>
      <c r="B153" s="1821"/>
      <c r="C153" s="369" t="s">
        <v>1408</v>
      </c>
      <c r="D153" s="2311"/>
      <c r="E153" s="2056"/>
      <c r="F153" s="2220"/>
      <c r="G153" s="406"/>
      <c r="H153" s="1530"/>
      <c r="I153" s="657"/>
      <c r="J153" s="577"/>
      <c r="K153" s="1530"/>
      <c r="L153" s="200"/>
      <c r="M153" s="337"/>
      <c r="N153" s="330"/>
      <c r="O153" s="1664"/>
      <c r="P153" s="1664"/>
    </row>
    <row s="2993" customFormat="1" customHeight="1" ht="18.75" hidden="1">
      <c r="A154" s="1821" t="s">
        <v>595</v>
      </c>
      <c r="B154" s="1821" t="s">
        <v>596</v>
      </c>
      <c r="C154" s="369"/>
      <c r="D154" s="2311"/>
      <c r="E154" s="2056"/>
      <c r="F154" s="2220" t="str">
        <f>INDEX(PT_DIFFERENTIATION_VTAR,MATCH(A154,PT_DIFFERENTIATION_VTAR_ID,0))</f>
        <v>Тариф на подключение (технологическое присоединение) к централизованной системе водоотведения</v>
      </c>
      <c r="G154" s="2266" t="str">
        <f>INDEX(PT_DIFFERENTIATION_NTAR,MATCH(B154,PT_DIFFERENTIATION_NTAR_ID,0))</f>
        <v/>
      </c>
      <c r="H154" s="1905"/>
      <c r="I154" s="1779"/>
      <c r="J154" s="1814"/>
      <c r="K154" s="1819"/>
      <c r="L154" s="1905" t="s">
        <v>626</v>
      </c>
      <c r="M154" s="337"/>
      <c r="N154" s="330"/>
      <c r="O154" s="1664"/>
      <c r="P154" s="1664"/>
    </row>
    <row s="2993" customFormat="1" customHeight="1" ht="18.75" hidden="1">
      <c r="A155" s="1821"/>
      <c r="B155" s="1821"/>
      <c r="C155" s="369" t="s">
        <v>1401</v>
      </c>
      <c r="D155" s="2311"/>
      <c r="E155" s="2056"/>
      <c r="F155" s="2220"/>
      <c r="G155" s="2266"/>
      <c r="H155" s="1530"/>
      <c r="I155" s="657" t="s">
        <v>1400</v>
      </c>
      <c r="J155" s="577"/>
      <c r="K155" s="1530"/>
      <c r="L155" s="200"/>
      <c r="M155" s="337"/>
      <c r="N155" s="330"/>
      <c r="O155" s="1664"/>
      <c r="P155" s="1664"/>
    </row>
    <row s="2993" customFormat="1" customHeight="1" ht="0.75">
      <c r="A156" s="1821"/>
      <c r="B156" s="1821"/>
      <c r="C156" s="369" t="s">
        <v>1408</v>
      </c>
      <c r="D156" s="2311"/>
      <c r="E156" s="2056"/>
      <c r="F156" s="2220"/>
      <c r="G156" s="406"/>
      <c r="H156" s="1530"/>
      <c r="I156" s="657"/>
      <c r="J156" s="577"/>
      <c r="K156" s="1530"/>
      <c r="L156" s="200"/>
      <c r="M156" s="337"/>
      <c r="N156" s="330"/>
      <c r="O156" s="1664"/>
      <c r="P156" s="1664"/>
    </row>
    <row customHeight="1" ht="18.75">
      <c r="A157" s="1821"/>
      <c r="B157" s="1821"/>
      <c r="D157" s="377"/>
      <c r="E157" s="133" t="s">
        <v>90</v>
      </c>
      <c r="F157"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7" s="2303"/>
      <c r="H157" s="2303"/>
      <c r="I157" s="2303"/>
      <c r="J157" s="2303"/>
      <c r="K157" s="2303"/>
      <c r="L157" s="2303"/>
      <c r="M157" s="285"/>
      <c r="N157" s="330"/>
    </row>
    <row s="2993" customFormat="1" customHeight="1" ht="60.75" hidden="1">
      <c r="A158" s="1821" t="s">
        <v>233</v>
      </c>
      <c r="B158" s="1821" t="s">
        <v>234</v>
      </c>
      <c r="C158" s="369"/>
      <c r="D158" s="2311"/>
      <c r="E158" s="2056"/>
      <c r="F158" s="2220"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2266" t="str">
        <f>INDEX(PT_DIFFERENTIATION_NTAR,MATCH(B158,PT_DIFFERENTIATION_NTAR_ID,0))</f>
        <v/>
      </c>
      <c r="H158" s="1905"/>
      <c r="I158" s="1779"/>
      <c r="J158" s="1814"/>
      <c r="K158" s="1819"/>
      <c r="L158" s="1905" t="s">
        <v>626</v>
      </c>
      <c r="M1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8" s="330"/>
      <c r="O158" s="1664"/>
      <c r="P158" s="1664"/>
    </row>
    <row s="2993" customFormat="1" customHeight="1" ht="18.75" hidden="1">
      <c r="A159" s="1821"/>
      <c r="B159" s="1821"/>
      <c r="C159" s="369" t="s">
        <v>1401</v>
      </c>
      <c r="D159" s="2311"/>
      <c r="E159" s="2056"/>
      <c r="F159" s="2220"/>
      <c r="G159" s="2266"/>
      <c r="H159" s="1530"/>
      <c r="I159" s="657" t="s">
        <v>1400</v>
      </c>
      <c r="J159" s="577"/>
      <c r="K159" s="1530"/>
      <c r="L159" s="200"/>
      <c r="M159" s="2016"/>
      <c r="N159" s="330"/>
      <c r="O159" s="1664"/>
      <c r="P159" s="1664"/>
    </row>
    <row s="2993" customFormat="1" customHeight="1" ht="0.75" hidden="1">
      <c r="A160" s="1821"/>
      <c r="B160" s="1821"/>
      <c r="C160" s="369" t="s">
        <v>1408</v>
      </c>
      <c r="D160" s="2311"/>
      <c r="E160" s="2056"/>
      <c r="F160" s="2220"/>
      <c r="G160" s="406"/>
      <c r="H160" s="1530"/>
      <c r="I160" s="657"/>
      <c r="J160" s="577"/>
      <c r="K160" s="1530"/>
      <c r="L160" s="200"/>
      <c r="M160" s="2016"/>
      <c r="N160" s="330"/>
      <c r="O160" s="1664"/>
      <c r="P160" s="1664"/>
    </row>
    <row s="2993" customFormat="1" customHeight="1" ht="45" hidden="1">
      <c r="A161" s="1821" t="s">
        <v>243</v>
      </c>
      <c r="B161" s="1821" t="s">
        <v>244</v>
      </c>
      <c r="C161" s="369"/>
      <c r="D161" s="2311"/>
      <c r="E161" s="2056"/>
      <c r="F161" s="2220" t="str">
        <f>INDEX(PT_DIFFERENTIATION_VTAR,MATCH(A161,PT_DIFFERENTIATION_VTAR_ID,0))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1" s="2266" t="str">
        <f>INDEX(PT_DIFFERENTIATION_NTAR,MATCH(B161,PT_DIFFERENTIATION_NTAR_ID,0))</f>
        <v>Льготные тарифы на тепловую энергию, поставляемую группе потребителей "потребители (кроме населения)"</v>
      </c>
      <c r="H161" s="1905"/>
      <c r="I161" s="1779"/>
      <c r="J161" s="1814"/>
      <c r="K161" s="1819"/>
      <c r="L161" s="1905" t="s">
        <v>626</v>
      </c>
      <c r="M161" s="2017"/>
      <c r="N161" s="330"/>
      <c r="O161" s="1664"/>
      <c r="P161" s="1664"/>
    </row>
    <row s="2993" customFormat="1" customHeight="1" ht="18.75" hidden="1">
      <c r="A162" s="1821"/>
      <c r="B162" s="1821"/>
      <c r="C162" s="369" t="s">
        <v>1401</v>
      </c>
      <c r="D162" s="2311"/>
      <c r="E162" s="2056"/>
      <c r="F162" s="2220"/>
      <c r="G162" s="2266"/>
      <c r="H162" s="1530"/>
      <c r="I162" s="657" t="s">
        <v>1400</v>
      </c>
      <c r="J162" s="577"/>
      <c r="K162" s="1530"/>
      <c r="L162" s="200"/>
      <c r="M162" s="1904"/>
      <c r="N162" s="330"/>
      <c r="O162" s="1664"/>
      <c r="P162" s="1664"/>
    </row>
    <row s="3412" customFormat="1" customHeight="1" ht="18.75">
      <c r="A163" s="4114" t="s">
        <v>243</v>
      </c>
      <c r="B163" s="4114" t="s">
        <v>333</v>
      </c>
      <c r="C163" s="30196"/>
      <c r="D163" s="30197"/>
      <c r="E163" s="30198"/>
      <c r="F163" s="30198"/>
      <c r="G163" s="30199" t="str">
        <f>INDEX(PT_DIFFERENTIATION_NTAR,MATCH(B163,PT_DIFFERENTIATION_NTAR_ID,0))</f>
        <v>Льготные тарифы на тепловую энергию, поставляемую группе потребителей "население"</v>
      </c>
      <c r="H163" s="3674"/>
      <c r="I163" s="30200"/>
      <c r="J163" s="30201"/>
      <c r="K163" s="30228"/>
      <c r="L163" s="3674" t="s">
        <v>626</v>
      </c>
      <c r="M163" s="30203"/>
      <c r="N163" s="30204"/>
      <c r="O163" s="3908"/>
      <c r="P163" s="3908"/>
      <c r="Q163" s="3412"/>
      <c r="R163" s="3412"/>
      <c r="S163" s="3412"/>
      <c r="T163" s="3412"/>
      <c r="U163" s="3412"/>
      <c r="V163" s="3412"/>
      <c r="W163" s="3412"/>
      <c r="X163" s="3412"/>
      <c r="Y163" s="3412"/>
      <c r="Z163" s="3412"/>
      <c r="AA163" s="3412"/>
      <c r="AB163" s="3412"/>
      <c r="AC163" s="3412"/>
      <c r="AD163" s="3412"/>
      <c r="AE163" s="3412"/>
      <c r="AF163" s="3412"/>
      <c r="AG163" s="3412"/>
    </row>
    <row s="3412" customFormat="1" customHeight="1" ht="18.75">
      <c r="A164" s="4114"/>
      <c r="B164" s="4114"/>
      <c r="C164" s="30196" t="s">
        <v>1401</v>
      </c>
      <c r="D164" s="30197"/>
      <c r="E164" s="30198"/>
      <c r="F164" s="30198"/>
      <c r="G164" s="30199"/>
      <c r="H164" s="30249"/>
      <c r="I164" s="30250" t="s">
        <v>1400</v>
      </c>
      <c r="J164" s="30251"/>
      <c r="K164" s="30252"/>
      <c r="L164" s="30253"/>
      <c r="M164" s="30203"/>
      <c r="N164" s="30204"/>
      <c r="O164" s="3908"/>
      <c r="P164" s="3908"/>
      <c r="Q164" s="3412"/>
      <c r="R164" s="3412"/>
      <c r="S164" s="3412"/>
      <c r="T164" s="3412"/>
      <c r="U164" s="3412"/>
      <c r="V164" s="3412"/>
      <c r="W164" s="3412"/>
      <c r="X164" s="3412"/>
      <c r="Y164" s="3412"/>
      <c r="Z164" s="3412"/>
      <c r="AA164" s="3412"/>
      <c r="AB164" s="3412"/>
      <c r="AC164" s="3412"/>
      <c r="AD164" s="3412"/>
      <c r="AE164" s="3412"/>
      <c r="AF164" s="3412"/>
      <c r="AG164" s="3412"/>
    </row>
    <row s="3412" customFormat="1" customHeight="1" ht="18.75">
      <c r="A165" s="4114" t="s">
        <v>243</v>
      </c>
      <c r="B165" s="4114" t="s">
        <v>414</v>
      </c>
      <c r="C165" s="30196"/>
      <c r="D165" s="30197"/>
      <c r="E165" s="30198"/>
      <c r="F165" s="30198"/>
      <c r="G165" s="30199" t="str">
        <f>INDEX(PT_DIFFERENTIATION_NTAR,MATCH(B165,PT_DIFFERENTIATION_NTAR_ID,0))</f>
        <v>Тарифы на тепловую энергию, поставляемую потребителям</v>
      </c>
      <c r="H165" s="3674"/>
      <c r="I165" s="30200"/>
      <c r="J165" s="30201"/>
      <c r="K165" s="30228"/>
      <c r="L165" s="3674" t="s">
        <v>626</v>
      </c>
      <c r="M165" s="30203"/>
      <c r="N165" s="30204"/>
      <c r="O165" s="3908"/>
      <c r="P165" s="3908"/>
      <c r="Q165" s="3412"/>
      <c r="R165" s="3412"/>
      <c r="S165" s="3412"/>
      <c r="T165" s="3412"/>
      <c r="U165" s="3412"/>
      <c r="V165" s="3412"/>
      <c r="W165" s="3412"/>
      <c r="X165" s="3412"/>
      <c r="Y165" s="3412"/>
      <c r="Z165" s="3412"/>
      <c r="AA165" s="3412"/>
      <c r="AB165" s="3412"/>
      <c r="AC165" s="3412"/>
      <c r="AD165" s="3412"/>
      <c r="AE165" s="3412"/>
      <c r="AF165" s="3412"/>
      <c r="AG165" s="3412"/>
    </row>
    <row s="3412" customFormat="1" customHeight="1" ht="18.75">
      <c r="A166" s="4114"/>
      <c r="B166" s="4114"/>
      <c r="C166" s="30196" t="s">
        <v>1401</v>
      </c>
      <c r="D166" s="30197"/>
      <c r="E166" s="30198"/>
      <c r="F166" s="30198"/>
      <c r="G166" s="30199"/>
      <c r="H166" s="30254"/>
      <c r="I166" s="30255" t="s">
        <v>1400</v>
      </c>
      <c r="J166" s="30256"/>
      <c r="K166" s="30257"/>
      <c r="L166" s="30258"/>
      <c r="M166" s="30203"/>
      <c r="N166" s="30204"/>
      <c r="O166" s="3908"/>
      <c r="P166" s="3908"/>
      <c r="Q166" s="3412"/>
      <c r="R166" s="3412"/>
      <c r="S166" s="3412"/>
      <c r="T166" s="3412"/>
      <c r="U166" s="3412"/>
      <c r="V166" s="3412"/>
      <c r="W166" s="3412"/>
      <c r="X166" s="3412"/>
      <c r="Y166" s="3412"/>
      <c r="Z166" s="3412"/>
      <c r="AA166" s="3412"/>
      <c r="AB166" s="3412"/>
      <c r="AC166" s="3412"/>
      <c r="AD166" s="3412"/>
      <c r="AE166" s="3412"/>
      <c r="AF166" s="3412"/>
      <c r="AG166" s="3412"/>
    </row>
    <row s="3412" customFormat="1" customHeight="1" ht="18.75">
      <c r="A167" s="4114" t="s">
        <v>243</v>
      </c>
      <c r="B167" s="4114" t="s">
        <v>487</v>
      </c>
      <c r="C167" s="30196"/>
      <c r="D167" s="30197"/>
      <c r="E167" s="30198"/>
      <c r="F167" s="30198"/>
      <c r="G167" s="30199" t="str">
        <f>INDEX(PT_DIFFERENTIATION_NTAR,MATCH(B167,PT_DIFFERENTIATION_NTAR_ID,0))</f>
        <v>Тарифы на тепловую энергию на коллекторах источника тепловой энергии</v>
      </c>
      <c r="H167" s="3674"/>
      <c r="I167" s="30200"/>
      <c r="J167" s="30201"/>
      <c r="K167" s="30228"/>
      <c r="L167" s="3674" t="s">
        <v>626</v>
      </c>
      <c r="M167" s="30203"/>
      <c r="N167" s="30204"/>
      <c r="O167" s="3908"/>
      <c r="P167" s="3908"/>
      <c r="Q167" s="3412"/>
      <c r="R167" s="3412"/>
      <c r="S167" s="3412"/>
      <c r="T167" s="3412"/>
      <c r="U167" s="3412"/>
      <c r="V167" s="3412"/>
      <c r="W167" s="3412"/>
      <c r="X167" s="3412"/>
      <c r="Y167" s="3412"/>
      <c r="Z167" s="3412"/>
      <c r="AA167" s="3412"/>
      <c r="AB167" s="3412"/>
      <c r="AC167" s="3412"/>
      <c r="AD167" s="3412"/>
      <c r="AE167" s="3412"/>
      <c r="AF167" s="3412"/>
      <c r="AG167" s="3412"/>
    </row>
    <row s="3412" customFormat="1" customHeight="1" ht="18.75">
      <c r="A168" s="4114"/>
      <c r="B168" s="4114"/>
      <c r="C168" s="30196" t="s">
        <v>1401</v>
      </c>
      <c r="D168" s="30197"/>
      <c r="E168" s="30198"/>
      <c r="F168" s="30198"/>
      <c r="G168" s="30199"/>
      <c r="H168" s="30259"/>
      <c r="I168" s="30260" t="s">
        <v>1400</v>
      </c>
      <c r="J168" s="30261"/>
      <c r="K168" s="30262"/>
      <c r="L168" s="30263"/>
      <c r="M168" s="30203"/>
      <c r="N168" s="30204"/>
      <c r="O168" s="3908"/>
      <c r="P168" s="3908"/>
      <c r="Q168" s="3412"/>
      <c r="R168" s="3412"/>
      <c r="S168" s="3412"/>
      <c r="T168" s="3412"/>
      <c r="U168" s="3412"/>
      <c r="V168" s="3412"/>
      <c r="W168" s="3412"/>
      <c r="X168" s="3412"/>
      <c r="Y168" s="3412"/>
      <c r="Z168" s="3412"/>
      <c r="AA168" s="3412"/>
      <c r="AB168" s="3412"/>
      <c r="AC168" s="3412"/>
      <c r="AD168" s="3412"/>
      <c r="AE168" s="3412"/>
      <c r="AF168" s="3412"/>
      <c r="AG168" s="3412"/>
    </row>
    <row s="3412" customFormat="1" customHeight="1" ht="18.75">
      <c r="A169" s="4114" t="s">
        <v>243</v>
      </c>
      <c r="B169" s="4114" t="s">
        <v>495</v>
      </c>
      <c r="C169" s="30196"/>
      <c r="D169" s="30197"/>
      <c r="E169" s="30198"/>
      <c r="F169" s="30198"/>
      <c r="G169" s="30199" t="str">
        <f>INDEX(PT_DIFFERENTIATION_NTAR,MATCH(B169,PT_DIFFERENTIATION_NTAR_ID,0))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v>
      </c>
      <c r="H169" s="3674"/>
      <c r="I169" s="30200"/>
      <c r="J169" s="30201"/>
      <c r="K169" s="30228"/>
      <c r="L169" s="3674" t="s">
        <v>626</v>
      </c>
      <c r="M169" s="30203"/>
      <c r="N169" s="30204"/>
      <c r="O169" s="3908"/>
      <c r="P169" s="3908"/>
      <c r="Q169" s="3412"/>
      <c r="R169" s="3412"/>
      <c r="S169" s="3412"/>
      <c r="T169" s="3412"/>
      <c r="U169" s="3412"/>
      <c r="V169" s="3412"/>
      <c r="W169" s="3412"/>
      <c r="X169" s="3412"/>
      <c r="Y169" s="3412"/>
      <c r="Z169" s="3412"/>
      <c r="AA169" s="3412"/>
      <c r="AB169" s="3412"/>
      <c r="AC169" s="3412"/>
      <c r="AD169" s="3412"/>
      <c r="AE169" s="3412"/>
      <c r="AF169" s="3412"/>
      <c r="AG169" s="3412"/>
    </row>
    <row s="3412" customFormat="1" customHeight="1" ht="18.75">
      <c r="A170" s="4114"/>
      <c r="B170" s="4114"/>
      <c r="C170" s="30196" t="s">
        <v>1401</v>
      </c>
      <c r="D170" s="30197"/>
      <c r="E170" s="30198"/>
      <c r="F170" s="30198"/>
      <c r="G170" s="30199"/>
      <c r="H170" s="30264"/>
      <c r="I170" s="30265" t="s">
        <v>1400</v>
      </c>
      <c r="J170" s="30266"/>
      <c r="K170" s="30267"/>
      <c r="L170" s="30268"/>
      <c r="M170" s="30203"/>
      <c r="N170" s="30204"/>
      <c r="O170" s="3908"/>
      <c r="P170" s="3908"/>
      <c r="Q170" s="3412"/>
      <c r="R170" s="3412"/>
      <c r="S170" s="3412"/>
      <c r="T170" s="3412"/>
      <c r="U170" s="3412"/>
      <c r="V170" s="3412"/>
      <c r="W170" s="3412"/>
      <c r="X170" s="3412"/>
      <c r="Y170" s="3412"/>
      <c r="Z170" s="3412"/>
      <c r="AA170" s="3412"/>
      <c r="AB170" s="3412"/>
      <c r="AC170" s="3412"/>
      <c r="AD170" s="3412"/>
      <c r="AE170" s="3412"/>
      <c r="AF170" s="3412"/>
      <c r="AG170" s="3412"/>
    </row>
    <row s="2993" customFormat="1" customHeight="1" ht="0.75" hidden="1">
      <c r="A171" s="1821"/>
      <c r="B171" s="1821"/>
      <c r="C171" s="369" t="s">
        <v>1408</v>
      </c>
      <c r="D171" s="2311"/>
      <c r="E171" s="2056"/>
      <c r="F171" s="2220"/>
      <c r="G171" s="406"/>
      <c r="H171" s="1530"/>
      <c r="I171" s="657"/>
      <c r="J171" s="577"/>
      <c r="K171" s="1530"/>
      <c r="L171" s="200"/>
      <c r="M171" s="337"/>
      <c r="N171" s="330"/>
      <c r="O171" s="1664"/>
      <c r="P171" s="1664"/>
    </row>
    <row s="2993" customFormat="1" customHeight="1" ht="45" hidden="1">
      <c r="A172" s="1821" t="s">
        <v>501</v>
      </c>
      <c r="B172" s="1821" t="s">
        <v>502</v>
      </c>
      <c r="C172" s="369"/>
      <c r="D172" s="2311"/>
      <c r="E172" s="2056"/>
      <c r="F172" s="2220"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266" t="str">
        <f>INDEX(PT_DIFFERENTIATION_NTAR,MATCH(B172,PT_DIFFERENTIATION_NTAR_ID,0))</f>
        <v/>
      </c>
      <c r="H172" s="1905"/>
      <c r="I172" s="1779"/>
      <c r="J172" s="1814"/>
      <c r="K172" s="1819"/>
      <c r="L172" s="1905" t="s">
        <v>626</v>
      </c>
      <c r="M172" s="337"/>
      <c r="N172" s="330"/>
      <c r="O172" s="1664"/>
      <c r="P172" s="1664"/>
    </row>
    <row s="2993" customFormat="1" customHeight="1" ht="18.75" hidden="1">
      <c r="A173" s="1821"/>
      <c r="B173" s="1821"/>
      <c r="C173" s="369" t="s">
        <v>1401</v>
      </c>
      <c r="D173" s="2311"/>
      <c r="E173" s="2056"/>
      <c r="F173" s="2220"/>
      <c r="G173" s="2266"/>
      <c r="H173" s="1530"/>
      <c r="I173" s="657" t="s">
        <v>1400</v>
      </c>
      <c r="J173" s="577"/>
      <c r="K173" s="1530"/>
      <c r="L173" s="200"/>
      <c r="M173" s="337"/>
      <c r="N173" s="330"/>
      <c r="O173" s="1664"/>
      <c r="P173" s="1664"/>
    </row>
    <row s="2993" customFormat="1" customHeight="1" ht="0.75" hidden="1">
      <c r="A174" s="1821"/>
      <c r="B174" s="1821"/>
      <c r="C174" s="369" t="s">
        <v>1408</v>
      </c>
      <c r="D174" s="2311"/>
      <c r="E174" s="2056"/>
      <c r="F174" s="2220"/>
      <c r="G174" s="406"/>
      <c r="H174" s="1530"/>
      <c r="I174" s="657"/>
      <c r="J174" s="577"/>
      <c r="K174" s="1530"/>
      <c r="L174" s="200"/>
      <c r="M174" s="337"/>
      <c r="N174" s="330"/>
      <c r="O174" s="1664"/>
      <c r="P174" s="1664"/>
    </row>
    <row s="2993" customFormat="1" customHeight="1" ht="45" hidden="1">
      <c r="A175" s="1821" t="s">
        <v>507</v>
      </c>
      <c r="B175" s="1821" t="s">
        <v>508</v>
      </c>
      <c r="C175" s="369"/>
      <c r="D175" s="2311"/>
      <c r="E175" s="2056"/>
      <c r="F175" s="2220"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266" t="str">
        <f>INDEX(PT_DIFFERENTIATION_NTAR,MATCH(B175,PT_DIFFERENTIATION_NTAR_ID,0))</f>
        <v/>
      </c>
      <c r="H175" s="1905"/>
      <c r="I175" s="1779"/>
      <c r="J175" s="1814"/>
      <c r="K175" s="1819"/>
      <c r="L175" s="1905" t="s">
        <v>626</v>
      </c>
      <c r="M175" s="337"/>
      <c r="N175" s="330"/>
      <c r="O175" s="1664"/>
      <c r="P175" s="1664"/>
    </row>
    <row s="2993" customFormat="1" customHeight="1" ht="18.75" hidden="1">
      <c r="A176" s="1821"/>
      <c r="B176" s="1821"/>
      <c r="C176" s="369" t="s">
        <v>1401</v>
      </c>
      <c r="D176" s="2311"/>
      <c r="E176" s="2056"/>
      <c r="F176" s="2220"/>
      <c r="G176" s="2266"/>
      <c r="H176" s="1530"/>
      <c r="I176" s="657" t="s">
        <v>1400</v>
      </c>
      <c r="J176" s="577"/>
      <c r="K176" s="1530"/>
      <c r="L176" s="200"/>
      <c r="M176" s="337"/>
      <c r="N176" s="330"/>
      <c r="O176" s="1664"/>
      <c r="P176" s="1664"/>
    </row>
    <row s="2993" customFormat="1" customHeight="1" ht="0.75" hidden="1">
      <c r="A177" s="1821"/>
      <c r="B177" s="1821"/>
      <c r="C177" s="369" t="s">
        <v>1408</v>
      </c>
      <c r="D177" s="2311"/>
      <c r="E177" s="2056"/>
      <c r="F177" s="2220"/>
      <c r="G177" s="406"/>
      <c r="H177" s="1530"/>
      <c r="I177" s="657"/>
      <c r="J177" s="577"/>
      <c r="K177" s="1530"/>
      <c r="L177" s="200"/>
      <c r="M177" s="337"/>
      <c r="N177" s="330"/>
      <c r="O177" s="1664"/>
      <c r="P177" s="1664"/>
    </row>
    <row s="2993" customFormat="1" customHeight="1" ht="18.75" hidden="1">
      <c r="A178" s="1821" t="s">
        <v>513</v>
      </c>
      <c r="B178" s="1821" t="s">
        <v>514</v>
      </c>
      <c r="C178" s="369"/>
      <c r="D178" s="2311"/>
      <c r="E178" s="2056"/>
      <c r="F178" s="2220" t="str">
        <f>INDEX(PT_DIFFERENTIATION_VTAR,MATCH(A178,PT_DIFFERENTIATION_VTAR_ID,0))</f>
        <v>Тарифы на услуги по передаче тепловой энергии</v>
      </c>
      <c r="G178" s="2266" t="str">
        <f>INDEX(PT_DIFFERENTIATION_NTAR,MATCH(B178,PT_DIFFERENTIATION_NTAR_ID,0))</f>
        <v/>
      </c>
      <c r="H178" s="1905"/>
      <c r="I178" s="1779"/>
      <c r="J178" s="1814"/>
      <c r="K178" s="1819"/>
      <c r="L178" s="1905" t="s">
        <v>626</v>
      </c>
      <c r="M178" s="337"/>
      <c r="N178" s="330"/>
      <c r="O178" s="1664"/>
      <c r="P178" s="1664"/>
    </row>
    <row s="2993" customFormat="1" customHeight="1" ht="18.75" hidden="1">
      <c r="A179" s="1821"/>
      <c r="B179" s="1821"/>
      <c r="C179" s="369" t="s">
        <v>1401</v>
      </c>
      <c r="D179" s="2311"/>
      <c r="E179" s="2056"/>
      <c r="F179" s="2220"/>
      <c r="G179" s="2266"/>
      <c r="H179" s="1530"/>
      <c r="I179" s="657" t="s">
        <v>1400</v>
      </c>
      <c r="J179" s="577"/>
      <c r="K179" s="1530"/>
      <c r="L179" s="200"/>
      <c r="M179" s="337"/>
      <c r="N179" s="330"/>
      <c r="O179" s="1664"/>
      <c r="P179" s="1664"/>
    </row>
    <row s="2993" customFormat="1" customHeight="1" ht="0.75" hidden="1">
      <c r="A180" s="1821"/>
      <c r="B180" s="1821"/>
      <c r="C180" s="369" t="s">
        <v>1408</v>
      </c>
      <c r="D180" s="2311"/>
      <c r="E180" s="2056"/>
      <c r="F180" s="2220"/>
      <c r="G180" s="406"/>
      <c r="H180" s="1530"/>
      <c r="I180" s="657"/>
      <c r="J180" s="577"/>
      <c r="K180" s="1530"/>
      <c r="L180" s="200"/>
      <c r="M180" s="337"/>
      <c r="N180" s="330"/>
      <c r="O180" s="1664"/>
      <c r="P180" s="1664"/>
    </row>
    <row s="2993" customFormat="1" customHeight="1" ht="18.75" hidden="1">
      <c r="A181" s="1821" t="s">
        <v>519</v>
      </c>
      <c r="B181" s="1821" t="s">
        <v>520</v>
      </c>
      <c r="C181" s="369"/>
      <c r="D181" s="2311"/>
      <c r="E181" s="2056"/>
      <c r="F181" s="2220" t="str">
        <f>INDEX(PT_DIFFERENTIATION_VTAR,MATCH(A181,PT_DIFFERENTIATION_VTAR_ID,0))</f>
        <v>Тарифы на услуги по передаче теплоносителя</v>
      </c>
      <c r="G181" s="2266" t="str">
        <f>INDEX(PT_DIFFERENTIATION_NTAR,MATCH(B181,PT_DIFFERENTIATION_NTAR_ID,0))</f>
        <v/>
      </c>
      <c r="H181" s="1905"/>
      <c r="I181" s="1779"/>
      <c r="J181" s="1814"/>
      <c r="K181" s="1819"/>
      <c r="L181" s="1905" t="s">
        <v>626</v>
      </c>
      <c r="M181" s="337"/>
      <c r="N181" s="330"/>
      <c r="O181" s="1664"/>
      <c r="P181" s="1664"/>
    </row>
    <row s="2993" customFormat="1" customHeight="1" ht="18.75" hidden="1">
      <c r="A182" s="1821"/>
      <c r="B182" s="1821"/>
      <c r="C182" s="369" t="s">
        <v>1401</v>
      </c>
      <c r="D182" s="2311"/>
      <c r="E182" s="2056"/>
      <c r="F182" s="2220"/>
      <c r="G182" s="2266"/>
      <c r="H182" s="1530"/>
      <c r="I182" s="657" t="s">
        <v>1400</v>
      </c>
      <c r="J182" s="577"/>
      <c r="K182" s="1530"/>
      <c r="L182" s="200"/>
      <c r="M182" s="337"/>
      <c r="N182" s="330"/>
      <c r="O182" s="1664"/>
      <c r="P182" s="1664"/>
    </row>
    <row s="2993" customFormat="1" customHeight="1" ht="0.75" hidden="1">
      <c r="A183" s="1821"/>
      <c r="B183" s="1821"/>
      <c r="C183" s="369" t="s">
        <v>1408</v>
      </c>
      <c r="D183" s="2311"/>
      <c r="E183" s="2056"/>
      <c r="F183" s="2220"/>
      <c r="G183" s="406"/>
      <c r="H183" s="1530"/>
      <c r="I183" s="657"/>
      <c r="J183" s="577"/>
      <c r="K183" s="1530"/>
      <c r="L183" s="200"/>
      <c r="M183" s="337"/>
      <c r="N183" s="330"/>
      <c r="O183" s="1664"/>
      <c r="P183" s="1664"/>
    </row>
    <row s="2993" customFormat="1" customHeight="1" ht="18.75" hidden="1">
      <c r="A184" s="1821" t="s">
        <v>525</v>
      </c>
      <c r="B184" s="1821" t="s">
        <v>526</v>
      </c>
      <c r="C184" s="369"/>
      <c r="D184" s="2311"/>
      <c r="E184" s="2056"/>
      <c r="F184" s="2220"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266" t="str">
        <f>INDEX(PT_DIFFERENTIATION_NTAR,MATCH(B184,PT_DIFFERENTIATION_NTAR_ID,0))</f>
        <v/>
      </c>
      <c r="H184" s="1905"/>
      <c r="I184" s="1779"/>
      <c r="J184" s="1814"/>
      <c r="K184" s="1819"/>
      <c r="L184" s="1905" t="s">
        <v>626</v>
      </c>
      <c r="M184" s="337"/>
      <c r="N184" s="330"/>
      <c r="O184" s="1664"/>
      <c r="P184" s="1664"/>
    </row>
    <row s="2993" customFormat="1" customHeight="1" ht="18.75" hidden="1">
      <c r="A185" s="1821"/>
      <c r="B185" s="1821"/>
      <c r="C185" s="369" t="s">
        <v>1401</v>
      </c>
      <c r="D185" s="2311"/>
      <c r="E185" s="2056"/>
      <c r="F185" s="2220"/>
      <c r="G185" s="2266"/>
      <c r="H185" s="1530"/>
      <c r="I185" s="657" t="s">
        <v>1400</v>
      </c>
      <c r="J185" s="577"/>
      <c r="K185" s="1530"/>
      <c r="L185" s="200"/>
      <c r="M185" s="337"/>
      <c r="N185" s="330"/>
      <c r="O185" s="1664"/>
      <c r="P185" s="1664"/>
    </row>
    <row s="2993" customFormat="1" customHeight="1" ht="0.75" hidden="1">
      <c r="A186" s="1821"/>
      <c r="B186" s="1821"/>
      <c r="C186" s="369" t="s">
        <v>1408</v>
      </c>
      <c r="D186" s="2311"/>
      <c r="E186" s="2056"/>
      <c r="F186" s="2220"/>
      <c r="G186" s="406"/>
      <c r="H186" s="1530"/>
      <c r="I186" s="657"/>
      <c r="J186" s="577"/>
      <c r="K186" s="1530"/>
      <c r="L186" s="200"/>
      <c r="M186" s="337"/>
      <c r="N186" s="330"/>
      <c r="O186" s="1664"/>
      <c r="P186" s="1664"/>
    </row>
    <row s="2993" customFormat="1" customHeight="1" ht="18.75" hidden="1">
      <c r="A187" s="1821" t="s">
        <v>531</v>
      </c>
      <c r="B187" s="1821" t="s">
        <v>532</v>
      </c>
      <c r="C187" s="369"/>
      <c r="D187" s="2311"/>
      <c r="E187" s="2056"/>
      <c r="F187" s="2220" t="str">
        <f>INDEX(PT_DIFFERENTIATION_VTAR,MATCH(A187,PT_DIFFERENTIATION_VTAR_ID,0))</f>
        <v>Плата за подключение (технологическое присоединение) к системе теплоснабжения</v>
      </c>
      <c r="G187" s="2266" t="str">
        <f>INDEX(PT_DIFFERENTIATION_NTAR,MATCH(B187,PT_DIFFERENTIATION_NTAR_ID,0))</f>
        <v/>
      </c>
      <c r="H187" s="1905"/>
      <c r="I187" s="1779"/>
      <c r="J187" s="1814"/>
      <c r="K187" s="1819"/>
      <c r="L187" s="1905" t="s">
        <v>626</v>
      </c>
      <c r="M187" s="337"/>
      <c r="N187" s="330"/>
      <c r="O187" s="1664"/>
      <c r="P187" s="1664"/>
    </row>
    <row s="2993" customFormat="1" customHeight="1" ht="18.75" hidden="1">
      <c r="A188" s="1821"/>
      <c r="B188" s="1821"/>
      <c r="C188" s="369" t="s">
        <v>1401</v>
      </c>
      <c r="D188" s="2311"/>
      <c r="E188" s="2056"/>
      <c r="F188" s="2220"/>
      <c r="G188" s="2266"/>
      <c r="H188" s="1530"/>
      <c r="I188" s="657" t="s">
        <v>1400</v>
      </c>
      <c r="J188" s="577"/>
      <c r="K188" s="1530"/>
      <c r="L188" s="200"/>
      <c r="M188" s="337"/>
      <c r="N188" s="330"/>
      <c r="O188" s="1664"/>
      <c r="P188" s="1664"/>
    </row>
    <row s="2993" customFormat="1" customHeight="1" ht="0.75" hidden="1">
      <c r="A189" s="1821"/>
      <c r="B189" s="1821"/>
      <c r="C189" s="369" t="s">
        <v>1408</v>
      </c>
      <c r="D189" s="2311"/>
      <c r="E189" s="2056"/>
      <c r="F189" s="2220"/>
      <c r="G189" s="406"/>
      <c r="H189" s="1530"/>
      <c r="I189" s="657"/>
      <c r="J189" s="577"/>
      <c r="K189" s="1530"/>
      <c r="L189" s="200"/>
      <c r="M189" s="337"/>
      <c r="N189" s="330"/>
      <c r="O189" s="1664"/>
      <c r="P189" s="1664"/>
    </row>
    <row s="2993" customFormat="1" customHeight="1" ht="18.75" hidden="1">
      <c r="A190" s="1821" t="s">
        <v>545</v>
      </c>
      <c r="B190" s="1821" t="s">
        <v>546</v>
      </c>
      <c r="C190" s="369"/>
      <c r="D190" s="2311"/>
      <c r="E190" s="2056"/>
      <c r="F190" s="2220" t="str">
        <f>INDEX(PT_DIFFERENTIATION_VTAR,MATCH(A190,PT_DIFFERENTIATION_VTAR_ID,0))</f>
        <v>Тариф на питьевую воду (питьевое водоснабжение)</v>
      </c>
      <c r="G190" s="2266" t="str">
        <f>INDEX(PT_DIFFERENTIATION_NTAR,MATCH(B190,PT_DIFFERENTIATION_NTAR_ID,0))</f>
        <v/>
      </c>
      <c r="H190" s="1905"/>
      <c r="I190" s="1779"/>
      <c r="J190" s="1814"/>
      <c r="K190" s="1819"/>
      <c r="L190" s="1905" t="s">
        <v>626</v>
      </c>
      <c r="M190" s="337"/>
      <c r="N190" s="330"/>
      <c r="O190" s="1664"/>
      <c r="P190" s="1664"/>
    </row>
    <row s="2993" customFormat="1" customHeight="1" ht="18.75" hidden="1">
      <c r="A191" s="1821"/>
      <c r="B191" s="1821"/>
      <c r="C191" s="369" t="s">
        <v>1401</v>
      </c>
      <c r="D191" s="2311"/>
      <c r="E191" s="2056"/>
      <c r="F191" s="2220"/>
      <c r="G191" s="2266"/>
      <c r="H191" s="1530"/>
      <c r="I191" s="657" t="s">
        <v>1400</v>
      </c>
      <c r="J191" s="577"/>
      <c r="K191" s="1530"/>
      <c r="L191" s="200"/>
      <c r="M191" s="337"/>
      <c r="N191" s="330"/>
      <c r="O191" s="1664"/>
      <c r="P191" s="1664"/>
    </row>
    <row s="2993" customFormat="1" customHeight="1" ht="0.75" hidden="1">
      <c r="A192" s="1821"/>
      <c r="B192" s="1821"/>
      <c r="C192" s="369" t="s">
        <v>1408</v>
      </c>
      <c r="D192" s="2311"/>
      <c r="E192" s="2056"/>
      <c r="F192" s="2220"/>
      <c r="G192" s="406"/>
      <c r="H192" s="1530"/>
      <c r="I192" s="657"/>
      <c r="J192" s="577"/>
      <c r="K192" s="1530"/>
      <c r="L192" s="200"/>
      <c r="M192" s="337"/>
      <c r="N192" s="330"/>
      <c r="O192" s="1664"/>
      <c r="P192" s="1664"/>
    </row>
    <row s="2993" customFormat="1" customHeight="1" ht="18.75" hidden="1">
      <c r="A193" s="1821" t="s">
        <v>550</v>
      </c>
      <c r="B193" s="1821" t="s">
        <v>551</v>
      </c>
      <c r="C193" s="369"/>
      <c r="D193" s="2311"/>
      <c r="E193" s="2056"/>
      <c r="F193" s="2220" t="str">
        <f>INDEX(PT_DIFFERENTIATION_VTAR,MATCH(A193,PT_DIFFERENTIATION_VTAR_ID,0))</f>
        <v>Тариф на техническую воду</v>
      </c>
      <c r="G193" s="2266" t="str">
        <f>INDEX(PT_DIFFERENTIATION_NTAR,MATCH(B193,PT_DIFFERENTIATION_NTAR_ID,0))</f>
        <v/>
      </c>
      <c r="H193" s="1905"/>
      <c r="I193" s="1779"/>
      <c r="J193" s="1814"/>
      <c r="K193" s="1819"/>
      <c r="L193" s="1905" t="s">
        <v>626</v>
      </c>
      <c r="M193" s="337"/>
      <c r="N193" s="330"/>
      <c r="O193" s="1664"/>
      <c r="P193" s="1664"/>
    </row>
    <row s="2993" customFormat="1" customHeight="1" ht="18.75" hidden="1">
      <c r="A194" s="1821"/>
      <c r="B194" s="1821"/>
      <c r="C194" s="369" t="s">
        <v>1401</v>
      </c>
      <c r="D194" s="2311"/>
      <c r="E194" s="2056"/>
      <c r="F194" s="2220"/>
      <c r="G194" s="2266"/>
      <c r="H194" s="1530"/>
      <c r="I194" s="657" t="s">
        <v>1400</v>
      </c>
      <c r="J194" s="577"/>
      <c r="K194" s="1530"/>
      <c r="L194" s="200"/>
      <c r="M194" s="337"/>
      <c r="N194" s="330"/>
      <c r="O194" s="1664"/>
      <c r="P194" s="1664"/>
    </row>
    <row s="2993" customFormat="1" customHeight="1" ht="0.75" hidden="1">
      <c r="A195" s="1821"/>
      <c r="B195" s="1821"/>
      <c r="C195" s="369" t="s">
        <v>1408</v>
      </c>
      <c r="D195" s="2311"/>
      <c r="E195" s="2056"/>
      <c r="F195" s="2220"/>
      <c r="G195" s="406"/>
      <c r="H195" s="1530"/>
      <c r="I195" s="657"/>
      <c r="J195" s="577"/>
      <c r="K195" s="1530"/>
      <c r="L195" s="200"/>
      <c r="M195" s="337"/>
      <c r="N195" s="330"/>
      <c r="O195" s="1664"/>
      <c r="P195" s="1664"/>
    </row>
    <row s="2993" customFormat="1" customHeight="1" ht="18.75" hidden="1">
      <c r="A196" s="1821" t="s">
        <v>555</v>
      </c>
      <c r="B196" s="1821" t="s">
        <v>556</v>
      </c>
      <c r="C196" s="369"/>
      <c r="D196" s="2311"/>
      <c r="E196" s="2056"/>
      <c r="F196" s="2220" t="str">
        <f>INDEX(PT_DIFFERENTIATION_VTAR,MATCH(A196,PT_DIFFERENTIATION_VTAR_ID,0))</f>
        <v>Тариф на транспортировку воды</v>
      </c>
      <c r="G196" s="2266" t="str">
        <f>INDEX(PT_DIFFERENTIATION_NTAR,MATCH(B196,PT_DIFFERENTIATION_NTAR_ID,0))</f>
        <v/>
      </c>
      <c r="H196" s="1905"/>
      <c r="I196" s="1779"/>
      <c r="J196" s="1814"/>
      <c r="K196" s="1819"/>
      <c r="L196" s="1905" t="s">
        <v>626</v>
      </c>
      <c r="M196" s="337"/>
      <c r="N196" s="330"/>
      <c r="O196" s="1664"/>
      <c r="P196" s="1664"/>
    </row>
    <row s="2993" customFormat="1" customHeight="1" ht="18.75" hidden="1">
      <c r="A197" s="1821"/>
      <c r="B197" s="1821"/>
      <c r="C197" s="369" t="s">
        <v>1401</v>
      </c>
      <c r="D197" s="2311"/>
      <c r="E197" s="2056"/>
      <c r="F197" s="2220"/>
      <c r="G197" s="2266"/>
      <c r="H197" s="1530"/>
      <c r="I197" s="657" t="s">
        <v>1400</v>
      </c>
      <c r="J197" s="577"/>
      <c r="K197" s="1530"/>
      <c r="L197" s="200"/>
      <c r="M197" s="337"/>
      <c r="N197" s="330"/>
      <c r="O197" s="1664"/>
      <c r="P197" s="1664"/>
    </row>
    <row s="2993" customFormat="1" customHeight="1" ht="0.75" hidden="1">
      <c r="A198" s="1821"/>
      <c r="B198" s="1821"/>
      <c r="C198" s="369" t="s">
        <v>1408</v>
      </c>
      <c r="D198" s="2311"/>
      <c r="E198" s="2056"/>
      <c r="F198" s="2220"/>
      <c r="G198" s="406"/>
      <c r="H198" s="1530"/>
      <c r="I198" s="657"/>
      <c r="J198" s="577"/>
      <c r="K198" s="1530"/>
      <c r="L198" s="200"/>
      <c r="M198" s="337"/>
      <c r="N198" s="330"/>
      <c r="O198" s="1664"/>
      <c r="P198" s="1664"/>
    </row>
    <row s="2993" customFormat="1" customHeight="1" ht="18.75" hidden="1">
      <c r="A199" s="1821" t="s">
        <v>560</v>
      </c>
      <c r="B199" s="1821" t="s">
        <v>561</v>
      </c>
      <c r="C199" s="369"/>
      <c r="D199" s="2311"/>
      <c r="E199" s="2056"/>
      <c r="F199" s="2220" t="str">
        <f>INDEX(PT_DIFFERENTIATION_VTAR,MATCH(A199,PT_DIFFERENTIATION_VTAR_ID,0))</f>
        <v>Тариф на подвоз воды</v>
      </c>
      <c r="G199" s="2266" t="str">
        <f>INDEX(PT_DIFFERENTIATION_NTAR,MATCH(B199,PT_DIFFERENTIATION_NTAR_ID,0))</f>
        <v/>
      </c>
      <c r="H199" s="1905"/>
      <c r="I199" s="1779"/>
      <c r="J199" s="1814"/>
      <c r="K199" s="1819"/>
      <c r="L199" s="1905" t="s">
        <v>626</v>
      </c>
      <c r="M199" s="337"/>
      <c r="N199" s="330"/>
      <c r="O199" s="1664"/>
      <c r="P199" s="1664"/>
    </row>
    <row s="2993" customFormat="1" customHeight="1" ht="18.75" hidden="1">
      <c r="A200" s="1821"/>
      <c r="B200" s="1821"/>
      <c r="C200" s="369" t="s">
        <v>1401</v>
      </c>
      <c r="D200" s="2311"/>
      <c r="E200" s="2056"/>
      <c r="F200" s="2220"/>
      <c r="G200" s="2266"/>
      <c r="H200" s="1530"/>
      <c r="I200" s="657" t="s">
        <v>1400</v>
      </c>
      <c r="J200" s="577"/>
      <c r="K200" s="1530"/>
      <c r="L200" s="200"/>
      <c r="M200" s="337"/>
      <c r="N200" s="330"/>
      <c r="O200" s="1664"/>
      <c r="P200" s="1664"/>
    </row>
    <row s="2993" customFormat="1" customHeight="1" ht="0.75" hidden="1">
      <c r="A201" s="1821"/>
      <c r="B201" s="1821"/>
      <c r="C201" s="369" t="s">
        <v>1408</v>
      </c>
      <c r="D201" s="2311"/>
      <c r="E201" s="2056"/>
      <c r="F201" s="2220"/>
      <c r="G201" s="406"/>
      <c r="H201" s="1530"/>
      <c r="I201" s="657"/>
      <c r="J201" s="577"/>
      <c r="K201" s="1530"/>
      <c r="L201" s="200"/>
      <c r="M201" s="337"/>
      <c r="N201" s="330"/>
      <c r="O201" s="1664"/>
      <c r="P201" s="1664"/>
    </row>
    <row s="2993" customFormat="1" customHeight="1" ht="18.75" hidden="1">
      <c r="A202" s="1821" t="s">
        <v>565</v>
      </c>
      <c r="B202" s="1821" t="s">
        <v>566</v>
      </c>
      <c r="C202" s="369"/>
      <c r="D202" s="2311"/>
      <c r="E202" s="2056"/>
      <c r="F202" s="2220" t="str">
        <f>INDEX(PT_DIFFERENTIATION_VTAR,MATCH(A202,PT_DIFFERENTIATION_VTAR_ID,0))</f>
        <v>Тариф на подключение (технологическое присоединение) к централизованной системе холодного водоснабжения</v>
      </c>
      <c r="G202" s="2266" t="str">
        <f>INDEX(PT_DIFFERENTIATION_NTAR,MATCH(B202,PT_DIFFERENTIATION_NTAR_ID,0))</f>
        <v/>
      </c>
      <c r="H202" s="1905"/>
      <c r="I202" s="1779"/>
      <c r="J202" s="1814"/>
      <c r="K202" s="1819"/>
      <c r="L202" s="1905" t="s">
        <v>626</v>
      </c>
      <c r="M202" s="337"/>
      <c r="N202" s="330"/>
      <c r="O202" s="1664"/>
      <c r="P202" s="1664"/>
    </row>
    <row s="2993" customFormat="1" customHeight="1" ht="18.75" hidden="1">
      <c r="A203" s="1821"/>
      <c r="B203" s="1821"/>
      <c r="C203" s="369" t="s">
        <v>1401</v>
      </c>
      <c r="D203" s="2311"/>
      <c r="E203" s="2056"/>
      <c r="F203" s="2220"/>
      <c r="G203" s="2266"/>
      <c r="H203" s="1530"/>
      <c r="I203" s="657" t="s">
        <v>1400</v>
      </c>
      <c r="J203" s="577"/>
      <c r="K203" s="1530"/>
      <c r="L203" s="200"/>
      <c r="M203" s="337"/>
      <c r="N203" s="330"/>
      <c r="O203" s="1664"/>
      <c r="P203" s="1664"/>
    </row>
    <row s="2993" customFormat="1" customHeight="1" ht="0.75" hidden="1">
      <c r="A204" s="1821"/>
      <c r="B204" s="1821"/>
      <c r="C204" s="369" t="s">
        <v>1408</v>
      </c>
      <c r="D204" s="2311"/>
      <c r="E204" s="2056"/>
      <c r="F204" s="2220"/>
      <c r="G204" s="406"/>
      <c r="H204" s="1530"/>
      <c r="I204" s="657"/>
      <c r="J204" s="577"/>
      <c r="K204" s="1530"/>
      <c r="L204" s="200"/>
      <c r="M204" s="337"/>
      <c r="N204" s="330"/>
      <c r="O204" s="1664"/>
      <c r="P204" s="1664"/>
    </row>
    <row s="2993" customFormat="1" customHeight="1" ht="18.75" hidden="1">
      <c r="A205" s="1821" t="s">
        <v>570</v>
      </c>
      <c r="B205" s="1821" t="s">
        <v>571</v>
      </c>
      <c r="C205" s="369"/>
      <c r="D205" s="2311"/>
      <c r="E205" s="2056"/>
      <c r="F205" s="2220" t="str">
        <f>INDEX(PT_DIFFERENTIATION_VTAR,MATCH(A205,PT_DIFFERENTIATION_VTAR_ID,0))</f>
        <v>Тариф на горячую воду (горячее водоснабжение)</v>
      </c>
      <c r="G205" s="2266" t="str">
        <f>INDEX(PT_DIFFERENTIATION_NTAR,MATCH(B205,PT_DIFFERENTIATION_NTAR_ID,0))</f>
        <v/>
      </c>
      <c r="H205" s="1905"/>
      <c r="I205" s="1779"/>
      <c r="J205" s="1814"/>
      <c r="K205" s="1819"/>
      <c r="L205" s="1905" t="s">
        <v>626</v>
      </c>
      <c r="M205" s="337"/>
      <c r="N205" s="330"/>
      <c r="O205" s="1664"/>
      <c r="P205" s="1664"/>
    </row>
    <row s="2993" customFormat="1" customHeight="1" ht="18.75" hidden="1">
      <c r="A206" s="1821"/>
      <c r="B206" s="1821"/>
      <c r="C206" s="369" t="s">
        <v>1401</v>
      </c>
      <c r="D206" s="2311"/>
      <c r="E206" s="2056"/>
      <c r="F206" s="2220"/>
      <c r="G206" s="2266"/>
      <c r="H206" s="1530"/>
      <c r="I206" s="657" t="s">
        <v>1400</v>
      </c>
      <c r="J206" s="577"/>
      <c r="K206" s="1530"/>
      <c r="L206" s="200"/>
      <c r="M206" s="337"/>
      <c r="N206" s="330"/>
      <c r="O206" s="1664"/>
      <c r="P206" s="1664"/>
    </row>
    <row s="2993" customFormat="1" customHeight="1" ht="0.75" hidden="1">
      <c r="A207" s="1821"/>
      <c r="B207" s="1821"/>
      <c r="C207" s="369" t="s">
        <v>1408</v>
      </c>
      <c r="D207" s="2311"/>
      <c r="E207" s="2056"/>
      <c r="F207" s="2220"/>
      <c r="G207" s="406"/>
      <c r="H207" s="1530"/>
      <c r="I207" s="657"/>
      <c r="J207" s="577"/>
      <c r="K207" s="1530"/>
      <c r="L207" s="200"/>
      <c r="M207" s="337"/>
      <c r="N207" s="330"/>
      <c r="O207" s="1664"/>
      <c r="P207" s="1664"/>
    </row>
    <row s="2993" customFormat="1" customHeight="1" ht="18.75" hidden="1">
      <c r="A208" s="1821" t="s">
        <v>575</v>
      </c>
      <c r="B208" s="1821" t="s">
        <v>576</v>
      </c>
      <c r="C208" s="369"/>
      <c r="D208" s="2311"/>
      <c r="E208" s="2056"/>
      <c r="F208" s="2220" t="str">
        <f>INDEX(PT_DIFFERENTIATION_VTAR,MATCH(A208,PT_DIFFERENTIATION_VTAR_ID,0))</f>
        <v>Тариф на транспортировку горячей воды</v>
      </c>
      <c r="G208" s="2266" t="str">
        <f>INDEX(PT_DIFFERENTIATION_NTAR,MATCH(B208,PT_DIFFERENTIATION_NTAR_ID,0))</f>
        <v/>
      </c>
      <c r="H208" s="1905"/>
      <c r="I208" s="1779"/>
      <c r="J208" s="1814"/>
      <c r="K208" s="1819"/>
      <c r="L208" s="1905" t="s">
        <v>626</v>
      </c>
      <c r="M208" s="337"/>
      <c r="N208" s="330"/>
      <c r="O208" s="1664"/>
      <c r="P208" s="1664"/>
    </row>
    <row s="2993" customFormat="1" customHeight="1" ht="18.75" hidden="1">
      <c r="A209" s="1821"/>
      <c r="B209" s="1821"/>
      <c r="C209" s="369" t="s">
        <v>1401</v>
      </c>
      <c r="D209" s="2311"/>
      <c r="E209" s="2056"/>
      <c r="F209" s="2220"/>
      <c r="G209" s="2266"/>
      <c r="H209" s="1530"/>
      <c r="I209" s="657" t="s">
        <v>1400</v>
      </c>
      <c r="J209" s="577"/>
      <c r="K209" s="1530"/>
      <c r="L209" s="200"/>
      <c r="M209" s="337"/>
      <c r="N209" s="330"/>
      <c r="O209" s="1664"/>
      <c r="P209" s="1664"/>
    </row>
    <row s="2993" customFormat="1" customHeight="1" ht="0.75" hidden="1">
      <c r="A210" s="1821"/>
      <c r="B210" s="1821"/>
      <c r="C210" s="369" t="s">
        <v>1408</v>
      </c>
      <c r="D210" s="2311"/>
      <c r="E210" s="2056"/>
      <c r="F210" s="2220"/>
      <c r="G210" s="406"/>
      <c r="H210" s="1530"/>
      <c r="I210" s="657"/>
      <c r="J210" s="577"/>
      <c r="K210" s="1530"/>
      <c r="L210" s="200"/>
      <c r="M210" s="337"/>
      <c r="N210" s="330"/>
      <c r="O210" s="1664"/>
      <c r="P210" s="1664"/>
    </row>
    <row s="2993" customFormat="1" customHeight="1" ht="18.75" hidden="1">
      <c r="A211" s="1821" t="s">
        <v>580</v>
      </c>
      <c r="B211" s="1821" t="s">
        <v>581</v>
      </c>
      <c r="C211" s="369"/>
      <c r="D211" s="2311"/>
      <c r="E211" s="2056"/>
      <c r="F211" s="2220" t="str">
        <f>INDEX(PT_DIFFERENTIATION_VTAR,MATCH(A211,PT_DIFFERENTIATION_VTAR_ID,0))</f>
        <v>Тариф на подключение (технологическое присоединение) к централизованной системе горячего водоснабжения</v>
      </c>
      <c r="G211" s="2266" t="str">
        <f>INDEX(PT_DIFFERENTIATION_NTAR,MATCH(B211,PT_DIFFERENTIATION_NTAR_ID,0))</f>
        <v/>
      </c>
      <c r="H211" s="1905"/>
      <c r="I211" s="1779"/>
      <c r="J211" s="1814"/>
      <c r="K211" s="1819"/>
      <c r="L211" s="1905" t="s">
        <v>626</v>
      </c>
      <c r="M211" s="337"/>
      <c r="N211" s="330"/>
      <c r="O211" s="1664"/>
      <c r="P211" s="1664"/>
    </row>
    <row s="2993" customFormat="1" customHeight="1" ht="18.75" hidden="1">
      <c r="A212" s="1821"/>
      <c r="B212" s="1821"/>
      <c r="C212" s="369" t="s">
        <v>1401</v>
      </c>
      <c r="D212" s="2311"/>
      <c r="E212" s="2056"/>
      <c r="F212" s="2220"/>
      <c r="G212" s="2266"/>
      <c r="H212" s="1530"/>
      <c r="I212" s="657" t="s">
        <v>1400</v>
      </c>
      <c r="J212" s="577"/>
      <c r="K212" s="1530"/>
      <c r="L212" s="200"/>
      <c r="M212" s="337"/>
      <c r="N212" s="330"/>
      <c r="O212" s="1664"/>
      <c r="P212" s="1664"/>
    </row>
    <row s="2993" customFormat="1" customHeight="1" ht="0.75" hidden="1">
      <c r="A213" s="1821"/>
      <c r="B213" s="1821"/>
      <c r="C213" s="369" t="s">
        <v>1408</v>
      </c>
      <c r="D213" s="2311"/>
      <c r="E213" s="2056"/>
      <c r="F213" s="2220"/>
      <c r="G213" s="406"/>
      <c r="H213" s="1530"/>
      <c r="I213" s="657"/>
      <c r="J213" s="577"/>
      <c r="K213" s="1530"/>
      <c r="L213" s="200"/>
      <c r="M213" s="337"/>
      <c r="N213" s="330"/>
      <c r="O213" s="1664"/>
      <c r="P213" s="1664"/>
    </row>
    <row s="2993" customFormat="1" customHeight="1" ht="18.75" hidden="1">
      <c r="A214" s="1821" t="s">
        <v>585</v>
      </c>
      <c r="B214" s="1821" t="s">
        <v>586</v>
      </c>
      <c r="C214" s="369"/>
      <c r="D214" s="2311"/>
      <c r="E214" s="2056"/>
      <c r="F214" s="2220" t="str">
        <f>INDEX(PT_DIFFERENTIATION_VTAR,MATCH(A214,PT_DIFFERENTIATION_VTAR_ID,0))</f>
        <v>Тариф на водоотведение</v>
      </c>
      <c r="G214" s="2266" t="str">
        <f>INDEX(PT_DIFFERENTIATION_NTAR,MATCH(B214,PT_DIFFERENTIATION_NTAR_ID,0))</f>
        <v/>
      </c>
      <c r="H214" s="1905"/>
      <c r="I214" s="1779"/>
      <c r="J214" s="1814"/>
      <c r="K214" s="1819"/>
      <c r="L214" s="1905" t="s">
        <v>626</v>
      </c>
      <c r="M214" s="337"/>
      <c r="N214" s="330"/>
      <c r="O214" s="1664"/>
      <c r="P214" s="1664"/>
    </row>
    <row s="2993" customFormat="1" customHeight="1" ht="18.75" hidden="1">
      <c r="A215" s="1821"/>
      <c r="B215" s="1821"/>
      <c r="C215" s="369" t="s">
        <v>1401</v>
      </c>
      <c r="D215" s="2311"/>
      <c r="E215" s="2056"/>
      <c r="F215" s="2220"/>
      <c r="G215" s="2266"/>
      <c r="H215" s="1530"/>
      <c r="I215" s="657" t="s">
        <v>1400</v>
      </c>
      <c r="J215" s="577"/>
      <c r="K215" s="1530"/>
      <c r="L215" s="200"/>
      <c r="M215" s="337"/>
      <c r="N215" s="330"/>
      <c r="O215" s="1664"/>
      <c r="P215" s="1664"/>
    </row>
    <row s="2993" customFormat="1" customHeight="1" ht="0.75" hidden="1">
      <c r="A216" s="1821"/>
      <c r="B216" s="1821"/>
      <c r="C216" s="369" t="s">
        <v>1408</v>
      </c>
      <c r="D216" s="2311"/>
      <c r="E216" s="2056"/>
      <c r="F216" s="2220"/>
      <c r="G216" s="406"/>
      <c r="H216" s="1530"/>
      <c r="I216" s="657"/>
      <c r="J216" s="577"/>
      <c r="K216" s="1530"/>
      <c r="L216" s="200"/>
      <c r="M216" s="337"/>
      <c r="N216" s="330"/>
      <c r="O216" s="1664"/>
      <c r="P216" s="1664"/>
    </row>
    <row s="2993" customFormat="1" customHeight="1" ht="18.75" hidden="1">
      <c r="A217" s="1821" t="s">
        <v>590</v>
      </c>
      <c r="B217" s="1821" t="s">
        <v>591</v>
      </c>
      <c r="C217" s="369"/>
      <c r="D217" s="2311"/>
      <c r="E217" s="2056"/>
      <c r="F217" s="2220" t="str">
        <f>INDEX(PT_DIFFERENTIATION_VTAR,MATCH(A217,PT_DIFFERENTIATION_VTAR_ID,0))</f>
        <v>Тариф на транспортировку сточных вод</v>
      </c>
      <c r="G217" s="2266" t="str">
        <f>INDEX(PT_DIFFERENTIATION_NTAR,MATCH(B217,PT_DIFFERENTIATION_NTAR_ID,0))</f>
        <v/>
      </c>
      <c r="H217" s="1905"/>
      <c r="I217" s="1779"/>
      <c r="J217" s="1814"/>
      <c r="K217" s="1819"/>
      <c r="L217" s="1905" t="s">
        <v>626</v>
      </c>
      <c r="M217" s="337"/>
      <c r="N217" s="330"/>
      <c r="O217" s="1664"/>
      <c r="P217" s="1664"/>
    </row>
    <row s="2993" customFormat="1" customHeight="1" ht="18.75" hidden="1">
      <c r="A218" s="1821"/>
      <c r="B218" s="1821"/>
      <c r="C218" s="369" t="s">
        <v>1401</v>
      </c>
      <c r="D218" s="2311"/>
      <c r="E218" s="2056"/>
      <c r="F218" s="2220"/>
      <c r="G218" s="2266"/>
      <c r="H218" s="1530"/>
      <c r="I218" s="657" t="s">
        <v>1400</v>
      </c>
      <c r="J218" s="577"/>
      <c r="K218" s="1530"/>
      <c r="L218" s="200"/>
      <c r="M218" s="337"/>
      <c r="N218" s="330"/>
      <c r="O218" s="1664"/>
      <c r="P218" s="1664"/>
    </row>
    <row s="2993" customFormat="1" customHeight="1" ht="0.75" hidden="1">
      <c r="A219" s="1821"/>
      <c r="B219" s="1821"/>
      <c r="C219" s="369" t="s">
        <v>1408</v>
      </c>
      <c r="D219" s="2311"/>
      <c r="E219" s="2056"/>
      <c r="F219" s="2220"/>
      <c r="G219" s="406"/>
      <c r="H219" s="1530"/>
      <c r="I219" s="657"/>
      <c r="J219" s="577"/>
      <c r="K219" s="1530"/>
      <c r="L219" s="200"/>
      <c r="M219" s="337"/>
      <c r="N219" s="330"/>
      <c r="O219" s="1664"/>
      <c r="P219" s="1664"/>
    </row>
    <row s="2993" customFormat="1" customHeight="1" ht="18.75" hidden="1">
      <c r="A220" s="1821" t="s">
        <v>595</v>
      </c>
      <c r="B220" s="1821" t="s">
        <v>596</v>
      </c>
      <c r="C220" s="369"/>
      <c r="D220" s="2311"/>
      <c r="E220" s="2056"/>
      <c r="F220" s="2220" t="str">
        <f>INDEX(PT_DIFFERENTIATION_VTAR,MATCH(A220,PT_DIFFERENTIATION_VTAR_ID,0))</f>
        <v>Тариф на подключение (технологическое присоединение) к централизованной системе водоотведения</v>
      </c>
      <c r="G220" s="2266" t="str">
        <f>INDEX(PT_DIFFERENTIATION_NTAR,MATCH(B220,PT_DIFFERENTIATION_NTAR_ID,0))</f>
        <v/>
      </c>
      <c r="H220" s="1905"/>
      <c r="I220" s="1779"/>
      <c r="J220" s="1814"/>
      <c r="K220" s="1819"/>
      <c r="L220" s="1905" t="s">
        <v>626</v>
      </c>
      <c r="M220" s="337"/>
      <c r="N220" s="330"/>
      <c r="O220" s="1664"/>
      <c r="P220" s="1664"/>
    </row>
    <row s="2993" customFormat="1" customHeight="1" ht="18.75" hidden="1">
      <c r="A221" s="1821"/>
      <c r="B221" s="1821"/>
      <c r="C221" s="369" t="s">
        <v>1401</v>
      </c>
      <c r="D221" s="2311"/>
      <c r="E221" s="2056"/>
      <c r="F221" s="2220"/>
      <c r="G221" s="2266"/>
      <c r="H221" s="1530"/>
      <c r="I221" s="657" t="s">
        <v>1400</v>
      </c>
      <c r="J221" s="577"/>
      <c r="K221" s="1530"/>
      <c r="L221" s="200"/>
      <c r="M221" s="337"/>
      <c r="N221" s="330"/>
      <c r="O221" s="1664"/>
      <c r="P221" s="1664"/>
    </row>
    <row s="2993" customFormat="1" customHeight="1" ht="0.75">
      <c r="A222" s="1821"/>
      <c r="B222" s="1821"/>
      <c r="C222" s="369" t="s">
        <v>1408</v>
      </c>
      <c r="D222" s="2311"/>
      <c r="E222" s="2056"/>
      <c r="F222" s="2220"/>
      <c r="G222" s="406"/>
      <c r="H222" s="1530"/>
      <c r="I222" s="657"/>
      <c r="J222" s="577"/>
      <c r="K222" s="1530"/>
      <c r="L222" s="200"/>
      <c r="M222" s="337"/>
      <c r="N222" s="330"/>
      <c r="O222" s="1664"/>
      <c r="P222" s="1664"/>
    </row>
    <row customHeight="1" ht="26.25">
      <c r="A223" s="1821"/>
      <c r="B223" s="1821"/>
      <c r="D223" s="377"/>
      <c r="E223" s="133" t="s">
        <v>117</v>
      </c>
      <c r="F223"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3" s="2303"/>
      <c r="H223" s="2303"/>
      <c r="I223" s="2303"/>
      <c r="J223" s="2303"/>
      <c r="K223" s="2303"/>
      <c r="L223" s="2303"/>
      <c r="M223" s="285"/>
      <c r="N223" s="330"/>
    </row>
    <row s="2993" customFormat="1" customHeight="1" ht="60.75" hidden="1">
      <c r="A224" s="1821" t="s">
        <v>233</v>
      </c>
      <c r="B224" s="1821" t="s">
        <v>234</v>
      </c>
      <c r="C224" s="369"/>
      <c r="D224" s="2311"/>
      <c r="E224" s="2056"/>
      <c r="F224" s="2220" t="str">
        <f>INDEX(PT_DIFFERENTIATION_VTAR,MATCH(A224,PT_DIFFERENTIATION_VTAR_ID,0))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4" s="2266" t="str">
        <f>INDEX(PT_DIFFERENTIATION_NTAR,MATCH(B224,PT_DIFFERENTIATION_NTAR_ID,0))</f>
        <v/>
      </c>
      <c r="H224" s="1905"/>
      <c r="I224" s="1779"/>
      <c r="J224" s="1814"/>
      <c r="K224" s="1819"/>
      <c r="L224" s="1905" t="s">
        <v>626</v>
      </c>
      <c r="M2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4" s="330"/>
      <c r="O224" s="1664"/>
      <c r="P224" s="1664"/>
    </row>
    <row s="2993" customFormat="1" customHeight="1" ht="18.75" hidden="1">
      <c r="A225" s="1821"/>
      <c r="B225" s="1821"/>
      <c r="C225" s="369" t="s">
        <v>1401</v>
      </c>
      <c r="D225" s="2311"/>
      <c r="E225" s="2056"/>
      <c r="F225" s="2220"/>
      <c r="G225" s="2266"/>
      <c r="H225" s="1530"/>
      <c r="I225" s="657" t="s">
        <v>1400</v>
      </c>
      <c r="J225" s="577"/>
      <c r="K225" s="1530"/>
      <c r="L225" s="200"/>
      <c r="M225" s="2016"/>
      <c r="N225" s="330"/>
      <c r="O225" s="1664"/>
      <c r="P225" s="1664"/>
    </row>
    <row s="2993" customFormat="1" customHeight="1" ht="0.75" hidden="1">
      <c r="A226" s="1821"/>
      <c r="B226" s="1821"/>
      <c r="C226" s="369" t="s">
        <v>1408</v>
      </c>
      <c r="D226" s="2311"/>
      <c r="E226" s="2056"/>
      <c r="F226" s="2220"/>
      <c r="G226" s="406"/>
      <c r="H226" s="1530"/>
      <c r="I226" s="657"/>
      <c r="J226" s="577"/>
      <c r="K226" s="1530"/>
      <c r="L226" s="200"/>
      <c r="M226" s="2016"/>
      <c r="N226" s="330"/>
      <c r="O226" s="1664"/>
      <c r="P226" s="1664"/>
    </row>
    <row s="2993" customFormat="1" customHeight="1" ht="45" hidden="1">
      <c r="A227" s="1821" t="s">
        <v>243</v>
      </c>
      <c r="B227" s="1821" t="s">
        <v>244</v>
      </c>
      <c r="C227" s="369"/>
      <c r="D227" s="2311"/>
      <c r="E227" s="2056"/>
      <c r="F227" s="2220" t="str">
        <f>INDEX(PT_DIFFERENTIATION_VTAR,MATCH(A227,PT_DIFFERENTIATION_VTAR_ID,0))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7" s="2266" t="str">
        <f>INDEX(PT_DIFFERENTIATION_NTAR,MATCH(B227,PT_DIFFERENTIATION_NTAR_ID,0))</f>
        <v>Льготные тарифы на тепловую энергию, поставляемую группе потребителей "потребители (кроме населения)"</v>
      </c>
      <c r="H227" s="1905"/>
      <c r="I227" s="1779"/>
      <c r="J227" s="1814"/>
      <c r="K227" s="1819"/>
      <c r="L227" s="1905" t="s">
        <v>626</v>
      </c>
      <c r="M227" s="2017"/>
      <c r="N227" s="330"/>
      <c r="O227" s="1664"/>
      <c r="P227" s="1664"/>
    </row>
    <row s="2993" customFormat="1" customHeight="1" ht="18.75" hidden="1">
      <c r="A228" s="1821"/>
      <c r="B228" s="1821"/>
      <c r="C228" s="369" t="s">
        <v>1401</v>
      </c>
      <c r="D228" s="2311"/>
      <c r="E228" s="2056"/>
      <c r="F228" s="2220"/>
      <c r="G228" s="2266"/>
      <c r="H228" s="1530"/>
      <c r="I228" s="657" t="s">
        <v>1400</v>
      </c>
      <c r="J228" s="577"/>
      <c r="K228" s="1530"/>
      <c r="L228" s="200"/>
      <c r="M228" s="1904"/>
      <c r="N228" s="330"/>
      <c r="O228" s="1664"/>
      <c r="P228" s="1664"/>
    </row>
    <row s="3412" customFormat="1" customHeight="1" ht="18.75">
      <c r="A229" s="4114" t="s">
        <v>243</v>
      </c>
      <c r="B229" s="4114" t="s">
        <v>333</v>
      </c>
      <c r="C229" s="30196"/>
      <c r="D229" s="30197"/>
      <c r="E229" s="30198"/>
      <c r="F229" s="30198"/>
      <c r="G229" s="30199" t="str">
        <f>INDEX(PT_DIFFERENTIATION_NTAR,MATCH(B229,PT_DIFFERENTIATION_NTAR_ID,0))</f>
        <v>Льготные тарифы на тепловую энергию, поставляемую группе потребителей "население"</v>
      </c>
      <c r="H229" s="3674"/>
      <c r="I229" s="30200"/>
      <c r="J229" s="30201"/>
      <c r="K229" s="30228"/>
      <c r="L229" s="3674" t="s">
        <v>626</v>
      </c>
      <c r="M229" s="30203"/>
      <c r="N229" s="30204"/>
      <c r="O229" s="3908"/>
      <c r="P229" s="3908"/>
      <c r="Q229" s="3412"/>
      <c r="R229" s="3412"/>
      <c r="S229" s="3412"/>
      <c r="T229" s="3412"/>
      <c r="U229" s="3412"/>
      <c r="V229" s="3412"/>
      <c r="W229" s="3412"/>
      <c r="X229" s="3412"/>
      <c r="Y229" s="3412"/>
      <c r="Z229" s="3412"/>
      <c r="AA229" s="3412"/>
      <c r="AB229" s="3412"/>
      <c r="AC229" s="3412"/>
      <c r="AD229" s="3412"/>
      <c r="AE229" s="3412"/>
      <c r="AF229" s="3412"/>
      <c r="AG229" s="3412"/>
    </row>
    <row s="3412" customFormat="1" customHeight="1" ht="18.75">
      <c r="A230" s="4114"/>
      <c r="B230" s="4114"/>
      <c r="C230" s="30196" t="s">
        <v>1401</v>
      </c>
      <c r="D230" s="30197"/>
      <c r="E230" s="30198"/>
      <c r="F230" s="30198"/>
      <c r="G230" s="30199"/>
      <c r="H230" s="30269"/>
      <c r="I230" s="30270" t="s">
        <v>1400</v>
      </c>
      <c r="J230" s="30271"/>
      <c r="K230" s="30272"/>
      <c r="L230" s="30273"/>
      <c r="M230" s="30203"/>
      <c r="N230" s="30204"/>
      <c r="O230" s="3908"/>
      <c r="P230" s="3908"/>
      <c r="Q230" s="3412"/>
      <c r="R230" s="3412"/>
      <c r="S230" s="3412"/>
      <c r="T230" s="3412"/>
      <c r="U230" s="3412"/>
      <c r="V230" s="3412"/>
      <c r="W230" s="3412"/>
      <c r="X230" s="3412"/>
      <c r="Y230" s="3412"/>
      <c r="Z230" s="3412"/>
      <c r="AA230" s="3412"/>
      <c r="AB230" s="3412"/>
      <c r="AC230" s="3412"/>
      <c r="AD230" s="3412"/>
      <c r="AE230" s="3412"/>
      <c r="AF230" s="3412"/>
      <c r="AG230" s="3412"/>
    </row>
    <row s="3412" customFormat="1" customHeight="1" ht="18.75">
      <c r="A231" s="4114" t="s">
        <v>243</v>
      </c>
      <c r="B231" s="4114" t="s">
        <v>414</v>
      </c>
      <c r="C231" s="30196"/>
      <c r="D231" s="30197"/>
      <c r="E231" s="30198"/>
      <c r="F231" s="30198"/>
      <c r="G231" s="30199" t="str">
        <f>INDEX(PT_DIFFERENTIATION_NTAR,MATCH(B231,PT_DIFFERENTIATION_NTAR_ID,0))</f>
        <v>Тарифы на тепловую энергию, поставляемую потребителям</v>
      </c>
      <c r="H231" s="3674"/>
      <c r="I231" s="30200"/>
      <c r="J231" s="30201"/>
      <c r="K231" s="30228"/>
      <c r="L231" s="3674" t="s">
        <v>626</v>
      </c>
      <c r="M231" s="30203"/>
      <c r="N231" s="30204"/>
      <c r="O231" s="3908"/>
      <c r="P231" s="3908"/>
      <c r="Q231" s="3412"/>
      <c r="R231" s="3412"/>
      <c r="S231" s="3412"/>
      <c r="T231" s="3412"/>
      <c r="U231" s="3412"/>
      <c r="V231" s="3412"/>
      <c r="W231" s="3412"/>
      <c r="X231" s="3412"/>
      <c r="Y231" s="3412"/>
      <c r="Z231" s="3412"/>
      <c r="AA231" s="3412"/>
      <c r="AB231" s="3412"/>
      <c r="AC231" s="3412"/>
      <c r="AD231" s="3412"/>
      <c r="AE231" s="3412"/>
      <c r="AF231" s="3412"/>
      <c r="AG231" s="3412"/>
    </row>
    <row s="3412" customFormat="1" customHeight="1" ht="18.75">
      <c r="A232" s="4114"/>
      <c r="B232" s="4114"/>
      <c r="C232" s="30196" t="s">
        <v>1401</v>
      </c>
      <c r="D232" s="30197"/>
      <c r="E232" s="30198"/>
      <c r="F232" s="30198"/>
      <c r="G232" s="30199"/>
      <c r="H232" s="30274"/>
      <c r="I232" s="30275" t="s">
        <v>1400</v>
      </c>
      <c r="J232" s="30276"/>
      <c r="K232" s="30277"/>
      <c r="L232" s="30278"/>
      <c r="M232" s="30203"/>
      <c r="N232" s="30204"/>
      <c r="O232" s="3908"/>
      <c r="P232" s="3908"/>
      <c r="Q232" s="3412"/>
      <c r="R232" s="3412"/>
      <c r="S232" s="3412"/>
      <c r="T232" s="3412"/>
      <c r="U232" s="3412"/>
      <c r="V232" s="3412"/>
      <c r="W232" s="3412"/>
      <c r="X232" s="3412"/>
      <c r="Y232" s="3412"/>
      <c r="Z232" s="3412"/>
      <c r="AA232" s="3412"/>
      <c r="AB232" s="3412"/>
      <c r="AC232" s="3412"/>
      <c r="AD232" s="3412"/>
      <c r="AE232" s="3412"/>
      <c r="AF232" s="3412"/>
      <c r="AG232" s="3412"/>
    </row>
    <row s="3412" customFormat="1" customHeight="1" ht="18.75">
      <c r="A233" s="4114" t="s">
        <v>243</v>
      </c>
      <c r="B233" s="4114" t="s">
        <v>487</v>
      </c>
      <c r="C233" s="30196"/>
      <c r="D233" s="30197"/>
      <c r="E233" s="30198"/>
      <c r="F233" s="30198"/>
      <c r="G233" s="30199" t="str">
        <f>INDEX(PT_DIFFERENTIATION_NTAR,MATCH(B233,PT_DIFFERENTIATION_NTAR_ID,0))</f>
        <v>Тарифы на тепловую энергию на коллекторах источника тепловой энергии</v>
      </c>
      <c r="H233" s="3674"/>
      <c r="I233" s="30200"/>
      <c r="J233" s="30201"/>
      <c r="K233" s="30228"/>
      <c r="L233" s="3674" t="s">
        <v>626</v>
      </c>
      <c r="M233" s="30203"/>
      <c r="N233" s="30204"/>
      <c r="O233" s="3908"/>
      <c r="P233" s="3908"/>
      <c r="Q233" s="3412"/>
      <c r="R233" s="3412"/>
      <c r="S233" s="3412"/>
      <c r="T233" s="3412"/>
      <c r="U233" s="3412"/>
      <c r="V233" s="3412"/>
      <c r="W233" s="3412"/>
      <c r="X233" s="3412"/>
      <c r="Y233" s="3412"/>
      <c r="Z233" s="3412"/>
      <c r="AA233" s="3412"/>
      <c r="AB233" s="3412"/>
      <c r="AC233" s="3412"/>
      <c r="AD233" s="3412"/>
      <c r="AE233" s="3412"/>
      <c r="AF233" s="3412"/>
      <c r="AG233" s="3412"/>
    </row>
    <row s="3412" customFormat="1" customHeight="1" ht="18.75">
      <c r="A234" s="4114"/>
      <c r="B234" s="4114"/>
      <c r="C234" s="30196" t="s">
        <v>1401</v>
      </c>
      <c r="D234" s="30197"/>
      <c r="E234" s="30198"/>
      <c r="F234" s="30198"/>
      <c r="G234" s="30199"/>
      <c r="H234" s="30279"/>
      <c r="I234" s="30280" t="s">
        <v>1400</v>
      </c>
      <c r="J234" s="30281"/>
      <c r="K234" s="30282"/>
      <c r="L234" s="30283"/>
      <c r="M234" s="30203"/>
      <c r="N234" s="30204"/>
      <c r="O234" s="3908"/>
      <c r="P234" s="3908"/>
      <c r="Q234" s="3412"/>
      <c r="R234" s="3412"/>
      <c r="S234" s="3412"/>
      <c r="T234" s="3412"/>
      <c r="U234" s="3412"/>
      <c r="V234" s="3412"/>
      <c r="W234" s="3412"/>
      <c r="X234" s="3412"/>
      <c r="Y234" s="3412"/>
      <c r="Z234" s="3412"/>
      <c r="AA234" s="3412"/>
      <c r="AB234" s="3412"/>
      <c r="AC234" s="3412"/>
      <c r="AD234" s="3412"/>
      <c r="AE234" s="3412"/>
      <c r="AF234" s="3412"/>
      <c r="AG234" s="3412"/>
    </row>
    <row s="3412" customFormat="1" customHeight="1" ht="18.75">
      <c r="A235" s="4114" t="s">
        <v>243</v>
      </c>
      <c r="B235" s="4114" t="s">
        <v>495</v>
      </c>
      <c r="C235" s="30196"/>
      <c r="D235" s="30197"/>
      <c r="E235" s="30198"/>
      <c r="F235" s="30198"/>
      <c r="G235" s="30199" t="str">
        <f>INDEX(PT_DIFFERENTIATION_NTAR,MATCH(B235,PT_DIFFERENTIATION_NTAR_ID,0))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v>
      </c>
      <c r="H235" s="3674"/>
      <c r="I235" s="30200"/>
      <c r="J235" s="30201"/>
      <c r="K235" s="30228"/>
      <c r="L235" s="3674" t="s">
        <v>626</v>
      </c>
      <c r="M235" s="30203"/>
      <c r="N235" s="30204"/>
      <c r="O235" s="3908"/>
      <c r="P235" s="3908"/>
      <c r="Q235" s="3412"/>
      <c r="R235" s="3412"/>
      <c r="S235" s="3412"/>
      <c r="T235" s="3412"/>
      <c r="U235" s="3412"/>
      <c r="V235" s="3412"/>
      <c r="W235" s="3412"/>
      <c r="X235" s="3412"/>
      <c r="Y235" s="3412"/>
      <c r="Z235" s="3412"/>
      <c r="AA235" s="3412"/>
      <c r="AB235" s="3412"/>
      <c r="AC235" s="3412"/>
      <c r="AD235" s="3412"/>
      <c r="AE235" s="3412"/>
      <c r="AF235" s="3412"/>
      <c r="AG235" s="3412"/>
    </row>
    <row s="3412" customFormat="1" customHeight="1" ht="18.75">
      <c r="A236" s="4114"/>
      <c r="B236" s="4114"/>
      <c r="C236" s="30196" t="s">
        <v>1401</v>
      </c>
      <c r="D236" s="30197"/>
      <c r="E236" s="30198"/>
      <c r="F236" s="30198"/>
      <c r="G236" s="30199"/>
      <c r="H236" s="30284"/>
      <c r="I236" s="30285" t="s">
        <v>1400</v>
      </c>
      <c r="J236" s="30286"/>
      <c r="K236" s="30287"/>
      <c r="L236" s="30288"/>
      <c r="M236" s="30203"/>
      <c r="N236" s="30204"/>
      <c r="O236" s="3908"/>
      <c r="P236" s="3908"/>
      <c r="Q236" s="3412"/>
      <c r="R236" s="3412"/>
      <c r="S236" s="3412"/>
      <c r="T236" s="3412"/>
      <c r="U236" s="3412"/>
      <c r="V236" s="3412"/>
      <c r="W236" s="3412"/>
      <c r="X236" s="3412"/>
      <c r="Y236" s="3412"/>
      <c r="Z236" s="3412"/>
      <c r="AA236" s="3412"/>
      <c r="AB236" s="3412"/>
      <c r="AC236" s="3412"/>
      <c r="AD236" s="3412"/>
      <c r="AE236" s="3412"/>
      <c r="AF236" s="3412"/>
      <c r="AG236" s="3412"/>
    </row>
    <row s="2993" customFormat="1" customHeight="1" ht="0.75" hidden="1">
      <c r="A237" s="1821"/>
      <c r="B237" s="1821"/>
      <c r="C237" s="369" t="s">
        <v>1408</v>
      </c>
      <c r="D237" s="2311"/>
      <c r="E237" s="2056"/>
      <c r="F237" s="2220"/>
      <c r="G237" s="406"/>
      <c r="H237" s="1530"/>
      <c r="I237" s="657"/>
      <c r="J237" s="577"/>
      <c r="K237" s="1530"/>
      <c r="L237" s="200"/>
      <c r="M237" s="337"/>
      <c r="N237" s="330"/>
      <c r="O237" s="1664"/>
      <c r="P237" s="1664"/>
    </row>
    <row s="2993" customFormat="1" customHeight="1" ht="45" hidden="1">
      <c r="A238" s="1821" t="s">
        <v>501</v>
      </c>
      <c r="B238" s="1821" t="s">
        <v>502</v>
      </c>
      <c r="C238" s="369"/>
      <c r="D238" s="2311"/>
      <c r="E238" s="2056"/>
      <c r="F238" s="2220" t="str">
        <f>INDEX(PT_DIFFERENTIATION_VTAR,MATCH(A238,PT_DIFFERENTIATION_VTAR_ID,0))</f>
        <v>Тарифы на теплоноситель, поставляемый теплоснабжающими организациями потребителям, другим теплоснабжающим организациям</v>
      </c>
      <c r="G238" s="2266" t="str">
        <f>INDEX(PT_DIFFERENTIATION_NTAR,MATCH(B238,PT_DIFFERENTIATION_NTAR_ID,0))</f>
        <v/>
      </c>
      <c r="H238" s="1905"/>
      <c r="I238" s="1779"/>
      <c r="J238" s="1814"/>
      <c r="K238" s="1819"/>
      <c r="L238" s="1905" t="s">
        <v>626</v>
      </c>
      <c r="M238" s="337"/>
      <c r="N238" s="330"/>
      <c r="O238" s="1664"/>
      <c r="P238" s="1664"/>
    </row>
    <row s="2993" customFormat="1" customHeight="1" ht="18.75" hidden="1">
      <c r="A239" s="1821"/>
      <c r="B239" s="1821"/>
      <c r="C239" s="369" t="s">
        <v>1401</v>
      </c>
      <c r="D239" s="2311"/>
      <c r="E239" s="2056"/>
      <c r="F239" s="2220"/>
      <c r="G239" s="2266"/>
      <c r="H239" s="1530"/>
      <c r="I239" s="657" t="s">
        <v>1400</v>
      </c>
      <c r="J239" s="577"/>
      <c r="K239" s="1530"/>
      <c r="L239" s="200"/>
      <c r="M239" s="337"/>
      <c r="N239" s="330"/>
      <c r="O239" s="1664"/>
      <c r="P239" s="1664"/>
    </row>
    <row s="2993" customFormat="1" customHeight="1" ht="0.75" hidden="1">
      <c r="A240" s="1821"/>
      <c r="B240" s="1821"/>
      <c r="C240" s="369" t="s">
        <v>1408</v>
      </c>
      <c r="D240" s="2311"/>
      <c r="E240" s="2056"/>
      <c r="F240" s="2220"/>
      <c r="G240" s="406"/>
      <c r="H240" s="1530"/>
      <c r="I240" s="657"/>
      <c r="J240" s="577"/>
      <c r="K240" s="1530"/>
      <c r="L240" s="200"/>
      <c r="M240" s="337"/>
      <c r="N240" s="330"/>
      <c r="O240" s="1664"/>
      <c r="P240" s="1664"/>
    </row>
    <row s="2993" customFormat="1" customHeight="1" ht="45" hidden="1">
      <c r="A241" s="1821" t="s">
        <v>507</v>
      </c>
      <c r="B241" s="1821" t="s">
        <v>508</v>
      </c>
      <c r="C241" s="369"/>
      <c r="D241" s="2311"/>
      <c r="E241" s="2056"/>
      <c r="F241" s="2220" t="str">
        <f>INDEX(PT_DIFFERENTIATION_VTAR,MATCH(A241,PT_DIFFERENTIATION_VTAR_ID,0))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1" s="2266" t="str">
        <f>INDEX(PT_DIFFERENTIATION_NTAR,MATCH(B241,PT_DIFFERENTIATION_NTAR_ID,0))</f>
        <v/>
      </c>
      <c r="H241" s="1905"/>
      <c r="I241" s="1779"/>
      <c r="J241" s="1814"/>
      <c r="K241" s="1819"/>
      <c r="L241" s="1905" t="s">
        <v>626</v>
      </c>
      <c r="M241" s="337"/>
      <c r="N241" s="330"/>
      <c r="O241" s="1664"/>
      <c r="P241" s="1664"/>
    </row>
    <row s="2993" customFormat="1" customHeight="1" ht="18.75" hidden="1">
      <c r="A242" s="1821"/>
      <c r="B242" s="1821"/>
      <c r="C242" s="369" t="s">
        <v>1401</v>
      </c>
      <c r="D242" s="2311"/>
      <c r="E242" s="2056"/>
      <c r="F242" s="2220"/>
      <c r="G242" s="2266"/>
      <c r="H242" s="1530"/>
      <c r="I242" s="657" t="s">
        <v>1400</v>
      </c>
      <c r="J242" s="577"/>
      <c r="K242" s="1530"/>
      <c r="L242" s="200"/>
      <c r="M242" s="337"/>
      <c r="N242" s="330"/>
      <c r="O242" s="1664"/>
      <c r="P242" s="1664"/>
    </row>
    <row s="2993" customFormat="1" customHeight="1" ht="0.75" hidden="1">
      <c r="A243" s="1821"/>
      <c r="B243" s="1821"/>
      <c r="C243" s="369" t="s">
        <v>1408</v>
      </c>
      <c r="D243" s="2311"/>
      <c r="E243" s="2056"/>
      <c r="F243" s="2220"/>
      <c r="G243" s="406"/>
      <c r="H243" s="1530"/>
      <c r="I243" s="657"/>
      <c r="J243" s="577"/>
      <c r="K243" s="1530"/>
      <c r="L243" s="200"/>
      <c r="M243" s="337"/>
      <c r="N243" s="330"/>
      <c r="O243" s="1664"/>
      <c r="P243" s="1664"/>
    </row>
    <row s="2993" customFormat="1" customHeight="1" ht="18.75" hidden="1">
      <c r="A244" s="1821" t="s">
        <v>513</v>
      </c>
      <c r="B244" s="1821" t="s">
        <v>514</v>
      </c>
      <c r="C244" s="369"/>
      <c r="D244" s="2311"/>
      <c r="E244" s="2056"/>
      <c r="F244" s="2220" t="str">
        <f>INDEX(PT_DIFFERENTIATION_VTAR,MATCH(A244,PT_DIFFERENTIATION_VTAR_ID,0))</f>
        <v>Тарифы на услуги по передаче тепловой энергии</v>
      </c>
      <c r="G244" s="2266" t="str">
        <f>INDEX(PT_DIFFERENTIATION_NTAR,MATCH(B244,PT_DIFFERENTIATION_NTAR_ID,0))</f>
        <v/>
      </c>
      <c r="H244" s="1905"/>
      <c r="I244" s="1779"/>
      <c r="J244" s="1814"/>
      <c r="K244" s="1819"/>
      <c r="L244" s="1905" t="s">
        <v>626</v>
      </c>
      <c r="M244" s="337"/>
      <c r="N244" s="330"/>
      <c r="O244" s="1664"/>
      <c r="P244" s="1664"/>
    </row>
    <row s="2993" customFormat="1" customHeight="1" ht="18.75" hidden="1">
      <c r="A245" s="1821"/>
      <c r="B245" s="1821"/>
      <c r="C245" s="369" t="s">
        <v>1401</v>
      </c>
      <c r="D245" s="2311"/>
      <c r="E245" s="2056"/>
      <c r="F245" s="2220"/>
      <c r="G245" s="2266"/>
      <c r="H245" s="1530"/>
      <c r="I245" s="657" t="s">
        <v>1400</v>
      </c>
      <c r="J245" s="577"/>
      <c r="K245" s="1530"/>
      <c r="L245" s="200"/>
      <c r="M245" s="337"/>
      <c r="N245" s="330"/>
      <c r="O245" s="1664"/>
      <c r="P245" s="1664"/>
    </row>
    <row s="2993" customFormat="1" customHeight="1" ht="0.75" hidden="1">
      <c r="A246" s="1821"/>
      <c r="B246" s="1821"/>
      <c r="C246" s="369" t="s">
        <v>1408</v>
      </c>
      <c r="D246" s="2311"/>
      <c r="E246" s="2056"/>
      <c r="F246" s="2220"/>
      <c r="G246" s="406"/>
      <c r="H246" s="1530"/>
      <c r="I246" s="657"/>
      <c r="J246" s="577"/>
      <c r="K246" s="1530"/>
      <c r="L246" s="200"/>
      <c r="M246" s="337"/>
      <c r="N246" s="330"/>
      <c r="O246" s="1664"/>
      <c r="P246" s="1664"/>
    </row>
    <row s="2993" customFormat="1" customHeight="1" ht="18.75" hidden="1">
      <c r="A247" s="1821" t="s">
        <v>519</v>
      </c>
      <c r="B247" s="1821" t="s">
        <v>520</v>
      </c>
      <c r="C247" s="369"/>
      <c r="D247" s="2311"/>
      <c r="E247" s="2056"/>
      <c r="F247" s="2220" t="str">
        <f>INDEX(PT_DIFFERENTIATION_VTAR,MATCH(A247,PT_DIFFERENTIATION_VTAR_ID,0))</f>
        <v>Тарифы на услуги по передаче теплоносителя</v>
      </c>
      <c r="G247" s="2266" t="str">
        <f>INDEX(PT_DIFFERENTIATION_NTAR,MATCH(B247,PT_DIFFERENTIATION_NTAR_ID,0))</f>
        <v/>
      </c>
      <c r="H247" s="1905"/>
      <c r="I247" s="1779"/>
      <c r="J247" s="1814"/>
      <c r="K247" s="1819"/>
      <c r="L247" s="1905" t="s">
        <v>626</v>
      </c>
      <c r="M247" s="337"/>
      <c r="N247" s="330"/>
      <c r="O247" s="1664"/>
      <c r="P247" s="1664"/>
    </row>
    <row s="2993" customFormat="1" customHeight="1" ht="18.75" hidden="1">
      <c r="A248" s="1821"/>
      <c r="B248" s="1821"/>
      <c r="C248" s="369" t="s">
        <v>1401</v>
      </c>
      <c r="D248" s="2311"/>
      <c r="E248" s="2056"/>
      <c r="F248" s="2220"/>
      <c r="G248" s="2266"/>
      <c r="H248" s="1530"/>
      <c r="I248" s="657" t="s">
        <v>1400</v>
      </c>
      <c r="J248" s="577"/>
      <c r="K248" s="1530"/>
      <c r="L248" s="200"/>
      <c r="M248" s="337"/>
      <c r="N248" s="330"/>
      <c r="O248" s="1664"/>
      <c r="P248" s="1664"/>
    </row>
    <row s="2993" customFormat="1" customHeight="1" ht="0.75" hidden="1">
      <c r="A249" s="1821"/>
      <c r="B249" s="1821"/>
      <c r="C249" s="369" t="s">
        <v>1408</v>
      </c>
      <c r="D249" s="2311"/>
      <c r="E249" s="2056"/>
      <c r="F249" s="2220"/>
      <c r="G249" s="406"/>
      <c r="H249" s="1530"/>
      <c r="I249" s="657"/>
      <c r="J249" s="577"/>
      <c r="K249" s="1530"/>
      <c r="L249" s="200"/>
      <c r="M249" s="337"/>
      <c r="N249" s="330"/>
      <c r="O249" s="1664"/>
      <c r="P249" s="1664"/>
    </row>
    <row s="2993" customFormat="1" customHeight="1" ht="18.75" hidden="1">
      <c r="A250" s="1821" t="s">
        <v>525</v>
      </c>
      <c r="B250" s="1821" t="s">
        <v>526</v>
      </c>
      <c r="C250" s="369"/>
      <c r="D250" s="2311"/>
      <c r="E250" s="2056"/>
      <c r="F250" s="2220" t="str">
        <f>INDEX(PT_DIFFERENTIATION_VTAR,MATCH(A250,PT_DIFFERENTIATION_VTAR_ID,0))</f>
        <v>Плата за услуги по поддержанию резервной тепловой мощности при отсутствии потребления тепловой энергии</v>
      </c>
      <c r="G250" s="2266" t="str">
        <f>INDEX(PT_DIFFERENTIATION_NTAR,MATCH(B250,PT_DIFFERENTIATION_NTAR_ID,0))</f>
        <v/>
      </c>
      <c r="H250" s="1905"/>
      <c r="I250" s="1779"/>
      <c r="J250" s="1814"/>
      <c r="K250" s="1819"/>
      <c r="L250" s="1905" t="s">
        <v>626</v>
      </c>
      <c r="M250" s="337"/>
      <c r="N250" s="330"/>
      <c r="O250" s="1664"/>
      <c r="P250" s="1664"/>
    </row>
    <row s="2993" customFormat="1" customHeight="1" ht="18.75" hidden="1">
      <c r="A251" s="1821"/>
      <c r="B251" s="1821"/>
      <c r="C251" s="369" t="s">
        <v>1401</v>
      </c>
      <c r="D251" s="2311"/>
      <c r="E251" s="2056"/>
      <c r="F251" s="2220"/>
      <c r="G251" s="2266"/>
      <c r="H251" s="1530"/>
      <c r="I251" s="657" t="s">
        <v>1400</v>
      </c>
      <c r="J251" s="577"/>
      <c r="K251" s="1530"/>
      <c r="L251" s="200"/>
      <c r="M251" s="337"/>
      <c r="N251" s="330"/>
      <c r="O251" s="1664"/>
      <c r="P251" s="1664"/>
    </row>
    <row s="2993" customFormat="1" customHeight="1" ht="0.75" hidden="1">
      <c r="A252" s="1821"/>
      <c r="B252" s="1821"/>
      <c r="C252" s="369" t="s">
        <v>1408</v>
      </c>
      <c r="D252" s="2311"/>
      <c r="E252" s="2056"/>
      <c r="F252" s="2220"/>
      <c r="G252" s="406"/>
      <c r="H252" s="1530"/>
      <c r="I252" s="657"/>
      <c r="J252" s="577"/>
      <c r="K252" s="1530"/>
      <c r="L252" s="200"/>
      <c r="M252" s="337"/>
      <c r="N252" s="330"/>
      <c r="O252" s="1664"/>
      <c r="P252" s="1664"/>
    </row>
    <row s="2993" customFormat="1" customHeight="1" ht="18.75" hidden="1">
      <c r="A253" s="1821" t="s">
        <v>531</v>
      </c>
      <c r="B253" s="1821" t="s">
        <v>532</v>
      </c>
      <c r="C253" s="369"/>
      <c r="D253" s="2311"/>
      <c r="E253" s="2056"/>
      <c r="F253" s="2220" t="str">
        <f>INDEX(PT_DIFFERENTIATION_VTAR,MATCH(A253,PT_DIFFERENTIATION_VTAR_ID,0))</f>
        <v>Плата за подключение (технологическое присоединение) к системе теплоснабжения</v>
      </c>
      <c r="G253" s="2266" t="str">
        <f>INDEX(PT_DIFFERENTIATION_NTAR,MATCH(B253,PT_DIFFERENTIATION_NTAR_ID,0))</f>
        <v/>
      </c>
      <c r="H253" s="1905"/>
      <c r="I253" s="1779"/>
      <c r="J253" s="1814"/>
      <c r="K253" s="1819"/>
      <c r="L253" s="1905" t="s">
        <v>626</v>
      </c>
      <c r="M253" s="337"/>
      <c r="N253" s="330"/>
      <c r="O253" s="1664"/>
      <c r="P253" s="1664"/>
    </row>
    <row s="2993" customFormat="1" customHeight="1" ht="18.75" hidden="1">
      <c r="A254" s="1821"/>
      <c r="B254" s="1821"/>
      <c r="C254" s="369" t="s">
        <v>1401</v>
      </c>
      <c r="D254" s="2311"/>
      <c r="E254" s="2056"/>
      <c r="F254" s="2220"/>
      <c r="G254" s="2266"/>
      <c r="H254" s="1530"/>
      <c r="I254" s="657" t="s">
        <v>1400</v>
      </c>
      <c r="J254" s="577"/>
      <c r="K254" s="1530"/>
      <c r="L254" s="200"/>
      <c r="M254" s="337"/>
      <c r="N254" s="330"/>
      <c r="O254" s="1664"/>
      <c r="P254" s="1664"/>
    </row>
    <row s="2993" customFormat="1" customHeight="1" ht="0.75" hidden="1">
      <c r="A255" s="1821"/>
      <c r="B255" s="1821"/>
      <c r="C255" s="369" t="s">
        <v>1408</v>
      </c>
      <c r="D255" s="2311"/>
      <c r="E255" s="2056"/>
      <c r="F255" s="2220"/>
      <c r="G255" s="406"/>
      <c r="H255" s="1530"/>
      <c r="I255" s="657"/>
      <c r="J255" s="577"/>
      <c r="K255" s="1530"/>
      <c r="L255" s="200"/>
      <c r="M255" s="337"/>
      <c r="N255" s="330"/>
      <c r="O255" s="1664"/>
      <c r="P255" s="1664"/>
    </row>
    <row s="2993" customFormat="1" customHeight="1" ht="18.75" hidden="1">
      <c r="A256" s="1821" t="s">
        <v>545</v>
      </c>
      <c r="B256" s="1821" t="s">
        <v>546</v>
      </c>
      <c r="C256" s="369"/>
      <c r="D256" s="2311"/>
      <c r="E256" s="2056"/>
      <c r="F256" s="2220" t="str">
        <f>INDEX(PT_DIFFERENTIATION_VTAR,MATCH(A256,PT_DIFFERENTIATION_VTAR_ID,0))</f>
        <v>Тариф на питьевую воду (питьевое водоснабжение)</v>
      </c>
      <c r="G256" s="2266" t="str">
        <f>INDEX(PT_DIFFERENTIATION_NTAR,MATCH(B256,PT_DIFFERENTIATION_NTAR_ID,0))</f>
        <v/>
      </c>
      <c r="H256" s="1905"/>
      <c r="I256" s="1779"/>
      <c r="J256" s="1814"/>
      <c r="K256" s="1819"/>
      <c r="L256" s="1905" t="s">
        <v>626</v>
      </c>
      <c r="M256" s="337"/>
      <c r="N256" s="330"/>
      <c r="O256" s="1664"/>
      <c r="P256" s="1664"/>
    </row>
    <row s="2993" customFormat="1" customHeight="1" ht="18.75" hidden="1">
      <c r="A257" s="1821"/>
      <c r="B257" s="1821"/>
      <c r="C257" s="369" t="s">
        <v>1401</v>
      </c>
      <c r="D257" s="2311"/>
      <c r="E257" s="2056"/>
      <c r="F257" s="2220"/>
      <c r="G257" s="2266"/>
      <c r="H257" s="1530"/>
      <c r="I257" s="657" t="s">
        <v>1400</v>
      </c>
      <c r="J257" s="577"/>
      <c r="K257" s="1530"/>
      <c r="L257" s="200"/>
      <c r="M257" s="337"/>
      <c r="N257" s="330"/>
      <c r="O257" s="1664"/>
      <c r="P257" s="1664"/>
    </row>
    <row s="2993" customFormat="1" customHeight="1" ht="0.75" hidden="1">
      <c r="A258" s="1821"/>
      <c r="B258" s="1821"/>
      <c r="C258" s="369" t="s">
        <v>1408</v>
      </c>
      <c r="D258" s="2311"/>
      <c r="E258" s="2056"/>
      <c r="F258" s="2220"/>
      <c r="G258" s="406"/>
      <c r="H258" s="1530"/>
      <c r="I258" s="657"/>
      <c r="J258" s="577"/>
      <c r="K258" s="1530"/>
      <c r="L258" s="200"/>
      <c r="M258" s="337"/>
      <c r="N258" s="330"/>
      <c r="O258" s="1664"/>
      <c r="P258" s="1664"/>
    </row>
    <row s="2993" customFormat="1" customHeight="1" ht="18.75" hidden="1">
      <c r="A259" s="1821" t="s">
        <v>550</v>
      </c>
      <c r="B259" s="1821" t="s">
        <v>551</v>
      </c>
      <c r="C259" s="369"/>
      <c r="D259" s="2311"/>
      <c r="E259" s="2056"/>
      <c r="F259" s="2220" t="str">
        <f>INDEX(PT_DIFFERENTIATION_VTAR,MATCH(A259,PT_DIFFERENTIATION_VTAR_ID,0))</f>
        <v>Тариф на техническую воду</v>
      </c>
      <c r="G259" s="2266" t="str">
        <f>INDEX(PT_DIFFERENTIATION_NTAR,MATCH(B259,PT_DIFFERENTIATION_NTAR_ID,0))</f>
        <v/>
      </c>
      <c r="H259" s="1905"/>
      <c r="I259" s="1779"/>
      <c r="J259" s="1814"/>
      <c r="K259" s="1819"/>
      <c r="L259" s="1905" t="s">
        <v>626</v>
      </c>
      <c r="M259" s="337"/>
      <c r="N259" s="330"/>
      <c r="O259" s="1664"/>
      <c r="P259" s="1664"/>
    </row>
    <row s="2993" customFormat="1" customHeight="1" ht="18.75" hidden="1">
      <c r="A260" s="1821"/>
      <c r="B260" s="1821"/>
      <c r="C260" s="369" t="s">
        <v>1401</v>
      </c>
      <c r="D260" s="2311"/>
      <c r="E260" s="2056"/>
      <c r="F260" s="2220"/>
      <c r="G260" s="2266"/>
      <c r="H260" s="1530"/>
      <c r="I260" s="657" t="s">
        <v>1400</v>
      </c>
      <c r="J260" s="577"/>
      <c r="K260" s="1530"/>
      <c r="L260" s="200"/>
      <c r="M260" s="337"/>
      <c r="N260" s="330"/>
      <c r="O260" s="1664"/>
      <c r="P260" s="1664"/>
    </row>
    <row s="2993" customFormat="1" customHeight="1" ht="0.75" hidden="1">
      <c r="A261" s="1821"/>
      <c r="B261" s="1821"/>
      <c r="C261" s="369" t="s">
        <v>1408</v>
      </c>
      <c r="D261" s="2311"/>
      <c r="E261" s="2056"/>
      <c r="F261" s="2220"/>
      <c r="G261" s="406"/>
      <c r="H261" s="1530"/>
      <c r="I261" s="657"/>
      <c r="J261" s="577"/>
      <c r="K261" s="1530"/>
      <c r="L261" s="200"/>
      <c r="M261" s="337"/>
      <c r="N261" s="330"/>
      <c r="O261" s="1664"/>
      <c r="P261" s="1664"/>
    </row>
    <row s="2993" customFormat="1" customHeight="1" ht="18.75" hidden="1">
      <c r="A262" s="1821" t="s">
        <v>555</v>
      </c>
      <c r="B262" s="1821" t="s">
        <v>556</v>
      </c>
      <c r="C262" s="369"/>
      <c r="D262" s="2311"/>
      <c r="E262" s="2056"/>
      <c r="F262" s="2220" t="str">
        <f>INDEX(PT_DIFFERENTIATION_VTAR,MATCH(A262,PT_DIFFERENTIATION_VTAR_ID,0))</f>
        <v>Тариф на транспортировку воды</v>
      </c>
      <c r="G262" s="2266" t="str">
        <f>INDEX(PT_DIFFERENTIATION_NTAR,MATCH(B262,PT_DIFFERENTIATION_NTAR_ID,0))</f>
        <v/>
      </c>
      <c r="H262" s="1905"/>
      <c r="I262" s="1779"/>
      <c r="J262" s="1814"/>
      <c r="K262" s="1819"/>
      <c r="L262" s="1905" t="s">
        <v>626</v>
      </c>
      <c r="M262" s="337"/>
      <c r="N262" s="330"/>
      <c r="O262" s="1664"/>
      <c r="P262" s="1664"/>
    </row>
    <row s="2993" customFormat="1" customHeight="1" ht="18.75" hidden="1">
      <c r="A263" s="1821"/>
      <c r="B263" s="1821"/>
      <c r="C263" s="369" t="s">
        <v>1401</v>
      </c>
      <c r="D263" s="2311"/>
      <c r="E263" s="2056"/>
      <c r="F263" s="2220"/>
      <c r="G263" s="2266"/>
      <c r="H263" s="1530"/>
      <c r="I263" s="657" t="s">
        <v>1400</v>
      </c>
      <c r="J263" s="577"/>
      <c r="K263" s="1530"/>
      <c r="L263" s="200"/>
      <c r="M263" s="337"/>
      <c r="N263" s="330"/>
      <c r="O263" s="1664"/>
      <c r="P263" s="1664"/>
    </row>
    <row s="2993" customFormat="1" customHeight="1" ht="0.75" hidden="1">
      <c r="A264" s="1821"/>
      <c r="B264" s="1821"/>
      <c r="C264" s="369" t="s">
        <v>1408</v>
      </c>
      <c r="D264" s="2311"/>
      <c r="E264" s="2056"/>
      <c r="F264" s="2220"/>
      <c r="G264" s="406"/>
      <c r="H264" s="1530"/>
      <c r="I264" s="657"/>
      <c r="J264" s="577"/>
      <c r="K264" s="1530"/>
      <c r="L264" s="200"/>
      <c r="M264" s="337"/>
      <c r="N264" s="330"/>
      <c r="O264" s="1664"/>
      <c r="P264" s="1664"/>
    </row>
    <row s="2993" customFormat="1" customHeight="1" ht="18.75" hidden="1">
      <c r="A265" s="1821" t="s">
        <v>560</v>
      </c>
      <c r="B265" s="1821" t="s">
        <v>561</v>
      </c>
      <c r="C265" s="369"/>
      <c r="D265" s="2311"/>
      <c r="E265" s="2056"/>
      <c r="F265" s="2220" t="str">
        <f>INDEX(PT_DIFFERENTIATION_VTAR,MATCH(A265,PT_DIFFERENTIATION_VTAR_ID,0))</f>
        <v>Тариф на подвоз воды</v>
      </c>
      <c r="G265" s="2266" t="str">
        <f>INDEX(PT_DIFFERENTIATION_NTAR,MATCH(B265,PT_DIFFERENTIATION_NTAR_ID,0))</f>
        <v/>
      </c>
      <c r="H265" s="1905"/>
      <c r="I265" s="1779"/>
      <c r="J265" s="1814"/>
      <c r="K265" s="1819"/>
      <c r="L265" s="1905" t="s">
        <v>626</v>
      </c>
      <c r="M265" s="337"/>
      <c r="N265" s="330"/>
      <c r="O265" s="1664"/>
      <c r="P265" s="1664"/>
    </row>
    <row s="2993" customFormat="1" customHeight="1" ht="18.75" hidden="1">
      <c r="A266" s="1821"/>
      <c r="B266" s="1821"/>
      <c r="C266" s="369" t="s">
        <v>1401</v>
      </c>
      <c r="D266" s="2311"/>
      <c r="E266" s="2056"/>
      <c r="F266" s="2220"/>
      <c r="G266" s="2266"/>
      <c r="H266" s="1530"/>
      <c r="I266" s="657" t="s">
        <v>1400</v>
      </c>
      <c r="J266" s="577"/>
      <c r="K266" s="1530"/>
      <c r="L266" s="200"/>
      <c r="M266" s="337"/>
      <c r="N266" s="330"/>
      <c r="O266" s="1664"/>
      <c r="P266" s="1664"/>
    </row>
    <row s="2993" customFormat="1" customHeight="1" ht="0.75" hidden="1">
      <c r="A267" s="1821"/>
      <c r="B267" s="1821"/>
      <c r="C267" s="369" t="s">
        <v>1408</v>
      </c>
      <c r="D267" s="2311"/>
      <c r="E267" s="2056"/>
      <c r="F267" s="2220"/>
      <c r="G267" s="406"/>
      <c r="H267" s="1530"/>
      <c r="I267" s="657"/>
      <c r="J267" s="577"/>
      <c r="K267" s="1530"/>
      <c r="L267" s="200"/>
      <c r="M267" s="337"/>
      <c r="N267" s="330"/>
      <c r="O267" s="1664"/>
      <c r="P267" s="1664"/>
    </row>
    <row s="2993" customFormat="1" customHeight="1" ht="18.75" hidden="1">
      <c r="A268" s="1821" t="s">
        <v>565</v>
      </c>
      <c r="B268" s="1821" t="s">
        <v>566</v>
      </c>
      <c r="C268" s="369"/>
      <c r="D268" s="2311"/>
      <c r="E268" s="2056"/>
      <c r="F268" s="2220" t="str">
        <f>INDEX(PT_DIFFERENTIATION_VTAR,MATCH(A268,PT_DIFFERENTIATION_VTAR_ID,0))</f>
        <v>Тариф на подключение (технологическое присоединение) к централизованной системе холодного водоснабжения</v>
      </c>
      <c r="G268" s="2266" t="str">
        <f>INDEX(PT_DIFFERENTIATION_NTAR,MATCH(B268,PT_DIFFERENTIATION_NTAR_ID,0))</f>
        <v/>
      </c>
      <c r="H268" s="1905"/>
      <c r="I268" s="1779"/>
      <c r="J268" s="1814"/>
      <c r="K268" s="1819"/>
      <c r="L268" s="1905" t="s">
        <v>626</v>
      </c>
      <c r="M268" s="337"/>
      <c r="N268" s="330"/>
      <c r="O268" s="1664"/>
      <c r="P268" s="1664"/>
    </row>
    <row s="2993" customFormat="1" customHeight="1" ht="18.75" hidden="1">
      <c r="A269" s="1821"/>
      <c r="B269" s="1821"/>
      <c r="C269" s="369" t="s">
        <v>1401</v>
      </c>
      <c r="D269" s="2311"/>
      <c r="E269" s="2056"/>
      <c r="F269" s="2220"/>
      <c r="G269" s="2266"/>
      <c r="H269" s="1530"/>
      <c r="I269" s="657" t="s">
        <v>1400</v>
      </c>
      <c r="J269" s="577"/>
      <c r="K269" s="1530"/>
      <c r="L269" s="200"/>
      <c r="M269" s="337"/>
      <c r="N269" s="330"/>
      <c r="O269" s="1664"/>
      <c r="P269" s="1664"/>
    </row>
    <row s="2993" customFormat="1" customHeight="1" ht="0.75" hidden="1">
      <c r="A270" s="1821"/>
      <c r="B270" s="1821"/>
      <c r="C270" s="369" t="s">
        <v>1408</v>
      </c>
      <c r="D270" s="2311"/>
      <c r="E270" s="2056"/>
      <c r="F270" s="2220"/>
      <c r="G270" s="406"/>
      <c r="H270" s="1530"/>
      <c r="I270" s="657"/>
      <c r="J270" s="577"/>
      <c r="K270" s="1530"/>
      <c r="L270" s="200"/>
      <c r="M270" s="337"/>
      <c r="N270" s="330"/>
      <c r="O270" s="1664"/>
      <c r="P270" s="1664"/>
    </row>
    <row s="2993" customFormat="1" customHeight="1" ht="18.75" hidden="1">
      <c r="A271" s="1821" t="s">
        <v>570</v>
      </c>
      <c r="B271" s="1821" t="s">
        <v>571</v>
      </c>
      <c r="C271" s="369"/>
      <c r="D271" s="2311"/>
      <c r="E271" s="2056"/>
      <c r="F271" s="2220" t="str">
        <f>INDEX(PT_DIFFERENTIATION_VTAR,MATCH(A271,PT_DIFFERENTIATION_VTAR_ID,0))</f>
        <v>Тариф на горячую воду (горячее водоснабжение)</v>
      </c>
      <c r="G271" s="2266" t="str">
        <f>INDEX(PT_DIFFERENTIATION_NTAR,MATCH(B271,PT_DIFFERENTIATION_NTAR_ID,0))</f>
        <v/>
      </c>
      <c r="H271" s="1905"/>
      <c r="I271" s="1779"/>
      <c r="J271" s="1814"/>
      <c r="K271" s="1819"/>
      <c r="L271" s="1905" t="s">
        <v>626</v>
      </c>
      <c r="M271" s="337"/>
      <c r="N271" s="330"/>
      <c r="O271" s="1664"/>
      <c r="P271" s="1664"/>
    </row>
    <row s="2993" customFormat="1" customHeight="1" ht="18.75" hidden="1">
      <c r="A272" s="1821"/>
      <c r="B272" s="1821"/>
      <c r="C272" s="369" t="s">
        <v>1401</v>
      </c>
      <c r="D272" s="2311"/>
      <c r="E272" s="2056"/>
      <c r="F272" s="2220"/>
      <c r="G272" s="2266"/>
      <c r="H272" s="1530"/>
      <c r="I272" s="657" t="s">
        <v>1400</v>
      </c>
      <c r="J272" s="577"/>
      <c r="K272" s="1530"/>
      <c r="L272" s="200"/>
      <c r="M272" s="337"/>
      <c r="N272" s="330"/>
      <c r="O272" s="1664"/>
      <c r="P272" s="1664"/>
    </row>
    <row s="2993" customFormat="1" customHeight="1" ht="0.75" hidden="1">
      <c r="A273" s="1821"/>
      <c r="B273" s="1821"/>
      <c r="C273" s="369" t="s">
        <v>1408</v>
      </c>
      <c r="D273" s="2311"/>
      <c r="E273" s="2056"/>
      <c r="F273" s="2220"/>
      <c r="G273" s="406"/>
      <c r="H273" s="1530"/>
      <c r="I273" s="657"/>
      <c r="J273" s="577"/>
      <c r="K273" s="1530"/>
      <c r="L273" s="200"/>
      <c r="M273" s="337"/>
      <c r="N273" s="330"/>
      <c r="O273" s="1664"/>
      <c r="P273" s="1664"/>
    </row>
    <row s="2993" customFormat="1" customHeight="1" ht="18.75" hidden="1">
      <c r="A274" s="1821" t="s">
        <v>575</v>
      </c>
      <c r="B274" s="1821" t="s">
        <v>576</v>
      </c>
      <c r="C274" s="369"/>
      <c r="D274" s="2311"/>
      <c r="E274" s="2056"/>
      <c r="F274" s="2220" t="str">
        <f>INDEX(PT_DIFFERENTIATION_VTAR,MATCH(A274,PT_DIFFERENTIATION_VTAR_ID,0))</f>
        <v>Тариф на транспортировку горячей воды</v>
      </c>
      <c r="G274" s="2266" t="str">
        <f>INDEX(PT_DIFFERENTIATION_NTAR,MATCH(B274,PT_DIFFERENTIATION_NTAR_ID,0))</f>
        <v/>
      </c>
      <c r="H274" s="1905"/>
      <c r="I274" s="1779"/>
      <c r="J274" s="1814"/>
      <c r="K274" s="1819"/>
      <c r="L274" s="1905" t="s">
        <v>626</v>
      </c>
      <c r="M274" s="337"/>
      <c r="N274" s="330"/>
      <c r="O274" s="1664"/>
      <c r="P274" s="1664"/>
    </row>
    <row s="2993" customFormat="1" customHeight="1" ht="18.75" hidden="1">
      <c r="A275" s="1821"/>
      <c r="B275" s="1821"/>
      <c r="C275" s="369" t="s">
        <v>1401</v>
      </c>
      <c r="D275" s="2311"/>
      <c r="E275" s="2056"/>
      <c r="F275" s="2220"/>
      <c r="G275" s="2266"/>
      <c r="H275" s="1530"/>
      <c r="I275" s="657" t="s">
        <v>1400</v>
      </c>
      <c r="J275" s="577"/>
      <c r="K275" s="1530"/>
      <c r="L275" s="200"/>
      <c r="M275" s="337"/>
      <c r="N275" s="330"/>
      <c r="O275" s="1664"/>
      <c r="P275" s="1664"/>
    </row>
    <row s="2993" customFormat="1" customHeight="1" ht="0.75" hidden="1">
      <c r="A276" s="1821"/>
      <c r="B276" s="1821"/>
      <c r="C276" s="369" t="s">
        <v>1408</v>
      </c>
      <c r="D276" s="2311"/>
      <c r="E276" s="2056"/>
      <c r="F276" s="2220"/>
      <c r="G276" s="406"/>
      <c r="H276" s="1530"/>
      <c r="I276" s="657"/>
      <c r="J276" s="577"/>
      <c r="K276" s="1530"/>
      <c r="L276" s="200"/>
      <c r="M276" s="337"/>
      <c r="N276" s="330"/>
      <c r="O276" s="1664"/>
      <c r="P276" s="1664"/>
    </row>
    <row s="2993" customFormat="1" customHeight="1" ht="18.75" hidden="1">
      <c r="A277" s="1821" t="s">
        <v>580</v>
      </c>
      <c r="B277" s="1821" t="s">
        <v>581</v>
      </c>
      <c r="C277" s="369"/>
      <c r="D277" s="2311"/>
      <c r="E277" s="2056"/>
      <c r="F277" s="2220" t="str">
        <f>INDEX(PT_DIFFERENTIATION_VTAR,MATCH(A277,PT_DIFFERENTIATION_VTAR_ID,0))</f>
        <v>Тариф на подключение (технологическое присоединение) к централизованной системе горячего водоснабжения</v>
      </c>
      <c r="G277" s="2266" t="str">
        <f>INDEX(PT_DIFFERENTIATION_NTAR,MATCH(B277,PT_DIFFERENTIATION_NTAR_ID,0))</f>
        <v/>
      </c>
      <c r="H277" s="1905"/>
      <c r="I277" s="1779"/>
      <c r="J277" s="1814"/>
      <c r="K277" s="1819"/>
      <c r="L277" s="1905" t="s">
        <v>626</v>
      </c>
      <c r="M277" s="337"/>
      <c r="N277" s="330"/>
      <c r="O277" s="1664"/>
      <c r="P277" s="1664"/>
    </row>
    <row s="2993" customFormat="1" customHeight="1" ht="18.75" hidden="1">
      <c r="A278" s="1821"/>
      <c r="B278" s="1821"/>
      <c r="C278" s="369" t="s">
        <v>1401</v>
      </c>
      <c r="D278" s="2311"/>
      <c r="E278" s="2056"/>
      <c r="F278" s="2220"/>
      <c r="G278" s="2266"/>
      <c r="H278" s="1530"/>
      <c r="I278" s="657" t="s">
        <v>1400</v>
      </c>
      <c r="J278" s="577"/>
      <c r="K278" s="1530"/>
      <c r="L278" s="200"/>
      <c r="M278" s="337"/>
      <c r="N278" s="330"/>
      <c r="O278" s="1664"/>
      <c r="P278" s="1664"/>
    </row>
    <row s="2993" customFormat="1" customHeight="1" ht="0.75" hidden="1">
      <c r="A279" s="1821"/>
      <c r="B279" s="1821"/>
      <c r="C279" s="369" t="s">
        <v>1408</v>
      </c>
      <c r="D279" s="2311"/>
      <c r="E279" s="2056"/>
      <c r="F279" s="2220"/>
      <c r="G279" s="406"/>
      <c r="H279" s="1530"/>
      <c r="I279" s="657"/>
      <c r="J279" s="577"/>
      <c r="K279" s="1530"/>
      <c r="L279" s="200"/>
      <c r="M279" s="337"/>
      <c r="N279" s="330"/>
      <c r="O279" s="1664"/>
      <c r="P279" s="1664"/>
    </row>
    <row s="2993" customFormat="1" customHeight="1" ht="18.75" hidden="1">
      <c r="A280" s="1821" t="s">
        <v>585</v>
      </c>
      <c r="B280" s="1821" t="s">
        <v>586</v>
      </c>
      <c r="C280" s="369"/>
      <c r="D280" s="2311"/>
      <c r="E280" s="2056"/>
      <c r="F280" s="2220" t="str">
        <f>INDEX(PT_DIFFERENTIATION_VTAR,MATCH(A280,PT_DIFFERENTIATION_VTAR_ID,0))</f>
        <v>Тариф на водоотведение</v>
      </c>
      <c r="G280" s="2266" t="str">
        <f>INDEX(PT_DIFFERENTIATION_NTAR,MATCH(B280,PT_DIFFERENTIATION_NTAR_ID,0))</f>
        <v/>
      </c>
      <c r="H280" s="1905"/>
      <c r="I280" s="1779"/>
      <c r="J280" s="1814"/>
      <c r="K280" s="1819"/>
      <c r="L280" s="1905" t="s">
        <v>626</v>
      </c>
      <c r="M280" s="337"/>
      <c r="N280" s="330"/>
      <c r="O280" s="1664"/>
      <c r="P280" s="1664"/>
    </row>
    <row s="2993" customFormat="1" customHeight="1" ht="18.75" hidden="1">
      <c r="A281" s="1821"/>
      <c r="B281" s="1821"/>
      <c r="C281" s="369" t="s">
        <v>1401</v>
      </c>
      <c r="D281" s="2311"/>
      <c r="E281" s="2056"/>
      <c r="F281" s="2220"/>
      <c r="G281" s="2266"/>
      <c r="H281" s="1530"/>
      <c r="I281" s="657" t="s">
        <v>1400</v>
      </c>
      <c r="J281" s="577"/>
      <c r="K281" s="1530"/>
      <c r="L281" s="200"/>
      <c r="M281" s="337"/>
      <c r="N281" s="330"/>
      <c r="O281" s="1664"/>
      <c r="P281" s="1664"/>
    </row>
    <row s="2993" customFormat="1" customHeight="1" ht="0.75" hidden="1">
      <c r="A282" s="1821"/>
      <c r="B282" s="1821"/>
      <c r="C282" s="369" t="s">
        <v>1408</v>
      </c>
      <c r="D282" s="2311"/>
      <c r="E282" s="2056"/>
      <c r="F282" s="2220"/>
      <c r="G282" s="406"/>
      <c r="H282" s="1530"/>
      <c r="I282" s="657"/>
      <c r="J282" s="577"/>
      <c r="K282" s="1530"/>
      <c r="L282" s="200"/>
      <c r="M282" s="337"/>
      <c r="N282" s="330"/>
      <c r="O282" s="1664"/>
      <c r="P282" s="1664"/>
    </row>
    <row s="2993" customFormat="1" customHeight="1" ht="18.75" hidden="1">
      <c r="A283" s="1821" t="s">
        <v>590</v>
      </c>
      <c r="B283" s="1821" t="s">
        <v>591</v>
      </c>
      <c r="C283" s="369"/>
      <c r="D283" s="2311"/>
      <c r="E283" s="2056"/>
      <c r="F283" s="2220" t="str">
        <f>INDEX(PT_DIFFERENTIATION_VTAR,MATCH(A283,PT_DIFFERENTIATION_VTAR_ID,0))</f>
        <v>Тариф на транспортировку сточных вод</v>
      </c>
      <c r="G283" s="2266" t="str">
        <f>INDEX(PT_DIFFERENTIATION_NTAR,MATCH(B283,PT_DIFFERENTIATION_NTAR_ID,0))</f>
        <v/>
      </c>
      <c r="H283" s="1905"/>
      <c r="I283" s="1779"/>
      <c r="J283" s="1814"/>
      <c r="K283" s="1819"/>
      <c r="L283" s="1905" t="s">
        <v>626</v>
      </c>
      <c r="M283" s="337"/>
      <c r="N283" s="330"/>
      <c r="O283" s="1664"/>
      <c r="P283" s="1664"/>
    </row>
    <row s="2993" customFormat="1" customHeight="1" ht="18.75" hidden="1">
      <c r="A284" s="1821"/>
      <c r="B284" s="1821"/>
      <c r="C284" s="369" t="s">
        <v>1401</v>
      </c>
      <c r="D284" s="2311"/>
      <c r="E284" s="2056"/>
      <c r="F284" s="2220"/>
      <c r="G284" s="2266"/>
      <c r="H284" s="1530"/>
      <c r="I284" s="657" t="s">
        <v>1400</v>
      </c>
      <c r="J284" s="577"/>
      <c r="K284" s="1530"/>
      <c r="L284" s="200"/>
      <c r="M284" s="337"/>
      <c r="N284" s="330"/>
      <c r="O284" s="1664"/>
      <c r="P284" s="1664"/>
    </row>
    <row s="2993" customFormat="1" customHeight="1" ht="0.75" hidden="1">
      <c r="A285" s="1821"/>
      <c r="B285" s="1821"/>
      <c r="C285" s="369" t="s">
        <v>1408</v>
      </c>
      <c r="D285" s="2311"/>
      <c r="E285" s="2056"/>
      <c r="F285" s="2220"/>
      <c r="G285" s="406"/>
      <c r="H285" s="1530"/>
      <c r="I285" s="657"/>
      <c r="J285" s="577"/>
      <c r="K285" s="1530"/>
      <c r="L285" s="200"/>
      <c r="M285" s="337"/>
      <c r="N285" s="330"/>
      <c r="O285" s="1664"/>
      <c r="P285" s="1664"/>
    </row>
    <row s="2993" customFormat="1" customHeight="1" ht="18.75" hidden="1">
      <c r="A286" s="1821" t="s">
        <v>595</v>
      </c>
      <c r="B286" s="1821" t="s">
        <v>596</v>
      </c>
      <c r="C286" s="369"/>
      <c r="D286" s="2311"/>
      <c r="E286" s="2056"/>
      <c r="F286" s="2220" t="str">
        <f>INDEX(PT_DIFFERENTIATION_VTAR,MATCH(A286,PT_DIFFERENTIATION_VTAR_ID,0))</f>
        <v>Тариф на подключение (технологическое присоединение) к централизованной системе водоотведения</v>
      </c>
      <c r="G286" s="2266" t="str">
        <f>INDEX(PT_DIFFERENTIATION_NTAR,MATCH(B286,PT_DIFFERENTIATION_NTAR_ID,0))</f>
        <v/>
      </c>
      <c r="H286" s="1905"/>
      <c r="I286" s="1779"/>
      <c r="J286" s="1814"/>
      <c r="K286" s="1819"/>
      <c r="L286" s="1905" t="s">
        <v>626</v>
      </c>
      <c r="M286" s="337"/>
      <c r="N286" s="330"/>
      <c r="O286" s="1664"/>
      <c r="P286" s="1664"/>
    </row>
    <row s="2993" customFormat="1" customHeight="1" ht="18.75" hidden="1">
      <c r="A287" s="1821"/>
      <c r="B287" s="1821"/>
      <c r="C287" s="369" t="s">
        <v>1401</v>
      </c>
      <c r="D287" s="2311"/>
      <c r="E287" s="2056"/>
      <c r="F287" s="2220"/>
      <c r="G287" s="2266"/>
      <c r="H287" s="1530"/>
      <c r="I287" s="657" t="s">
        <v>1400</v>
      </c>
      <c r="J287" s="577"/>
      <c r="K287" s="1530"/>
      <c r="L287" s="200"/>
      <c r="M287" s="337"/>
      <c r="N287" s="330"/>
      <c r="O287" s="1664"/>
      <c r="P287" s="1664"/>
    </row>
    <row s="2993" customFormat="1" customHeight="1" ht="0.75">
      <c r="A288" s="1821"/>
      <c r="B288" s="1821"/>
      <c r="C288" s="369" t="s">
        <v>1408</v>
      </c>
      <c r="D288" s="2311"/>
      <c r="E288" s="2056"/>
      <c r="F288" s="2220"/>
      <c r="G288" s="406"/>
      <c r="H288" s="1530"/>
      <c r="I288" s="657"/>
      <c r="J288" s="577"/>
      <c r="K288" s="1530"/>
      <c r="L288" s="200"/>
      <c r="M288" s="337"/>
      <c r="N288" s="330"/>
      <c r="O288" s="1664"/>
      <c r="P288" s="1664"/>
    </row>
    <row customHeight="1" ht="25.5">
      <c r="A289" s="1821"/>
      <c r="B289" s="1821"/>
      <c r="D289" s="377"/>
      <c r="E289" s="133" t="s">
        <v>91</v>
      </c>
      <c r="F289"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9" s="2303"/>
      <c r="H289" s="2303"/>
      <c r="I289" s="2303"/>
      <c r="J289" s="2303"/>
      <c r="K289" s="2303"/>
      <c r="L289" s="2303"/>
      <c r="M289" s="285"/>
      <c r="N289" s="330"/>
    </row>
    <row s="2993" customFormat="1" customHeight="1" ht="60.75" hidden="1">
      <c r="A290" s="1821" t="s">
        <v>233</v>
      </c>
      <c r="B290" s="1821" t="s">
        <v>234</v>
      </c>
      <c r="C290" s="369"/>
      <c r="D290" s="2311"/>
      <c r="E290" s="2056"/>
      <c r="F290" s="2220" t="str">
        <f>INDEX(PT_DIFFERENTIATION_VTAR,MATCH(A290,PT_DIFFERENTIATION_VTAR_ID,0))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0" s="2266" t="str">
        <f>INDEX(PT_DIFFERENTIATION_NTAR,MATCH(B290,PT_DIFFERENTIATION_NTAR_ID,0))</f>
        <v/>
      </c>
      <c r="H290" s="1905"/>
      <c r="I290" s="1779"/>
      <c r="J290" s="1814"/>
      <c r="K290" s="1819"/>
      <c r="L290" s="1905" t="s">
        <v>626</v>
      </c>
      <c r="M29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0" s="330"/>
      <c r="O290" s="1664"/>
      <c r="P290" s="1664"/>
    </row>
    <row s="2993" customFormat="1" customHeight="1" ht="18.75" hidden="1">
      <c r="A291" s="1821"/>
      <c r="B291" s="1821"/>
      <c r="C291" s="369" t="s">
        <v>1401</v>
      </c>
      <c r="D291" s="2311"/>
      <c r="E291" s="2056"/>
      <c r="F291" s="2220"/>
      <c r="G291" s="2266"/>
      <c r="H291" s="1530"/>
      <c r="I291" s="657" t="s">
        <v>1400</v>
      </c>
      <c r="J291" s="577"/>
      <c r="K291" s="1530"/>
      <c r="L291" s="200"/>
      <c r="M291" s="2016"/>
      <c r="N291" s="330"/>
      <c r="O291" s="1664"/>
      <c r="P291" s="1664"/>
    </row>
    <row s="2993" customFormat="1" customHeight="1" ht="0.75" hidden="1">
      <c r="A292" s="1821"/>
      <c r="B292" s="1821"/>
      <c r="C292" s="369" t="s">
        <v>1408</v>
      </c>
      <c r="D292" s="2311"/>
      <c r="E292" s="2056"/>
      <c r="F292" s="2220"/>
      <c r="G292" s="406"/>
      <c r="H292" s="1530"/>
      <c r="I292" s="657"/>
      <c r="J292" s="577"/>
      <c r="K292" s="1530"/>
      <c r="L292" s="200"/>
      <c r="M292" s="2016"/>
      <c r="N292" s="330"/>
      <c r="O292" s="1664"/>
      <c r="P292" s="1664"/>
    </row>
    <row s="2993" customFormat="1" customHeight="1" ht="45" hidden="1">
      <c r="A293" s="1821" t="s">
        <v>243</v>
      </c>
      <c r="B293" s="1821" t="s">
        <v>244</v>
      </c>
      <c r="C293" s="369"/>
      <c r="D293" s="2311"/>
      <c r="E293" s="2056"/>
      <c r="F293" s="2220" t="str">
        <f>INDEX(PT_DIFFERENTIATION_VTAR,MATCH(A293,PT_DIFFERENTIATION_VTAR_ID,0))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3" s="2266" t="str">
        <f>INDEX(PT_DIFFERENTIATION_NTAR,MATCH(B293,PT_DIFFERENTIATION_NTAR_ID,0))</f>
        <v>Льготные тарифы на тепловую энергию, поставляемую группе потребителей "потребители (кроме населения)"</v>
      </c>
      <c r="H293" s="1905"/>
      <c r="I293" s="1779"/>
      <c r="J293" s="1814"/>
      <c r="K293" s="1819"/>
      <c r="L293" s="1905" t="s">
        <v>626</v>
      </c>
      <c r="M293" s="2017"/>
      <c r="N293" s="330"/>
      <c r="O293" s="1664"/>
      <c r="P293" s="1664"/>
    </row>
    <row s="2993" customFormat="1" customHeight="1" ht="18.75" hidden="1">
      <c r="A294" s="1821"/>
      <c r="B294" s="1821"/>
      <c r="C294" s="369" t="s">
        <v>1401</v>
      </c>
      <c r="D294" s="2311"/>
      <c r="E294" s="2056"/>
      <c r="F294" s="2220"/>
      <c r="G294" s="2266"/>
      <c r="H294" s="1530"/>
      <c r="I294" s="657" t="s">
        <v>1400</v>
      </c>
      <c r="J294" s="577"/>
      <c r="K294" s="1530"/>
      <c r="L294" s="200"/>
      <c r="M294" s="1904"/>
      <c r="N294" s="330"/>
      <c r="O294" s="1664"/>
      <c r="P294" s="1664"/>
    </row>
    <row s="3412" customFormat="1" customHeight="1" ht="18.75">
      <c r="A295" s="4114" t="s">
        <v>243</v>
      </c>
      <c r="B295" s="4114" t="s">
        <v>333</v>
      </c>
      <c r="C295" s="30196"/>
      <c r="D295" s="30197"/>
      <c r="E295" s="30198"/>
      <c r="F295" s="30198"/>
      <c r="G295" s="30199" t="str">
        <f>INDEX(PT_DIFFERENTIATION_NTAR,MATCH(B295,PT_DIFFERENTIATION_NTAR_ID,0))</f>
        <v>Льготные тарифы на тепловую энергию, поставляемую группе потребителей "население"</v>
      </c>
      <c r="H295" s="3674"/>
      <c r="I295" s="30200"/>
      <c r="J295" s="30201"/>
      <c r="K295" s="30228"/>
      <c r="L295" s="3674" t="s">
        <v>626</v>
      </c>
      <c r="M295" s="30203"/>
      <c r="N295" s="30204"/>
      <c r="O295" s="3908"/>
      <c r="P295" s="3908"/>
      <c r="Q295" s="3412"/>
      <c r="R295" s="3412"/>
      <c r="S295" s="3412"/>
      <c r="T295" s="3412"/>
      <c r="U295" s="3412"/>
      <c r="V295" s="3412"/>
      <c r="W295" s="3412"/>
      <c r="X295" s="3412"/>
      <c r="Y295" s="3412"/>
      <c r="Z295" s="3412"/>
      <c r="AA295" s="3412"/>
      <c r="AB295" s="3412"/>
      <c r="AC295" s="3412"/>
      <c r="AD295" s="3412"/>
      <c r="AE295" s="3412"/>
      <c r="AF295" s="3412"/>
      <c r="AG295" s="3412"/>
    </row>
    <row s="3412" customFormat="1" customHeight="1" ht="18.75">
      <c r="A296" s="4114"/>
      <c r="B296" s="4114"/>
      <c r="C296" s="30196" t="s">
        <v>1401</v>
      </c>
      <c r="D296" s="30197"/>
      <c r="E296" s="30198"/>
      <c r="F296" s="30198"/>
      <c r="G296" s="30199"/>
      <c r="H296" s="30289"/>
      <c r="I296" s="30290" t="s">
        <v>1400</v>
      </c>
      <c r="J296" s="30291"/>
      <c r="K296" s="30292"/>
      <c r="L296" s="30293"/>
      <c r="M296" s="30203"/>
      <c r="N296" s="30204"/>
      <c r="O296" s="3908"/>
      <c r="P296" s="3908"/>
      <c r="Q296" s="3412"/>
      <c r="R296" s="3412"/>
      <c r="S296" s="3412"/>
      <c r="T296" s="3412"/>
      <c r="U296" s="3412"/>
      <c r="V296" s="3412"/>
      <c r="W296" s="3412"/>
      <c r="X296" s="3412"/>
      <c r="Y296" s="3412"/>
      <c r="Z296" s="3412"/>
      <c r="AA296" s="3412"/>
      <c r="AB296" s="3412"/>
      <c r="AC296" s="3412"/>
      <c r="AD296" s="3412"/>
      <c r="AE296" s="3412"/>
      <c r="AF296" s="3412"/>
      <c r="AG296" s="3412"/>
    </row>
    <row s="3412" customFormat="1" customHeight="1" ht="18.75">
      <c r="A297" s="4114" t="s">
        <v>243</v>
      </c>
      <c r="B297" s="4114" t="s">
        <v>414</v>
      </c>
      <c r="C297" s="30196"/>
      <c r="D297" s="30197"/>
      <c r="E297" s="30198"/>
      <c r="F297" s="30198"/>
      <c r="G297" s="30199" t="str">
        <f>INDEX(PT_DIFFERENTIATION_NTAR,MATCH(B297,PT_DIFFERENTIATION_NTAR_ID,0))</f>
        <v>Тарифы на тепловую энергию, поставляемую потребителям</v>
      </c>
      <c r="H297" s="3674"/>
      <c r="I297" s="30200"/>
      <c r="J297" s="30201"/>
      <c r="K297" s="30228"/>
      <c r="L297" s="3674" t="s">
        <v>626</v>
      </c>
      <c r="M297" s="30203"/>
      <c r="N297" s="30204"/>
      <c r="O297" s="3908"/>
      <c r="P297" s="3908"/>
      <c r="Q297" s="3412"/>
      <c r="R297" s="3412"/>
      <c r="S297" s="3412"/>
      <c r="T297" s="3412"/>
      <c r="U297" s="3412"/>
      <c r="V297" s="3412"/>
      <c r="W297" s="3412"/>
      <c r="X297" s="3412"/>
      <c r="Y297" s="3412"/>
      <c r="Z297" s="3412"/>
      <c r="AA297" s="3412"/>
      <c r="AB297" s="3412"/>
      <c r="AC297" s="3412"/>
      <c r="AD297" s="3412"/>
      <c r="AE297" s="3412"/>
      <c r="AF297" s="3412"/>
      <c r="AG297" s="3412"/>
    </row>
    <row s="3412" customFormat="1" customHeight="1" ht="18.75">
      <c r="A298" s="4114"/>
      <c r="B298" s="4114"/>
      <c r="C298" s="30196" t="s">
        <v>1401</v>
      </c>
      <c r="D298" s="30197"/>
      <c r="E298" s="30198"/>
      <c r="F298" s="30198"/>
      <c r="G298" s="30199"/>
      <c r="H298" s="30294"/>
      <c r="I298" s="30295" t="s">
        <v>1400</v>
      </c>
      <c r="J298" s="30296"/>
      <c r="K298" s="30297"/>
      <c r="L298" s="30298"/>
      <c r="M298" s="30203"/>
      <c r="N298" s="30204"/>
      <c r="O298" s="3908"/>
      <c r="P298" s="3908"/>
      <c r="Q298" s="3412"/>
      <c r="R298" s="3412"/>
      <c r="S298" s="3412"/>
      <c r="T298" s="3412"/>
      <c r="U298" s="3412"/>
      <c r="V298" s="3412"/>
      <c r="W298" s="3412"/>
      <c r="X298" s="3412"/>
      <c r="Y298" s="3412"/>
      <c r="Z298" s="3412"/>
      <c r="AA298" s="3412"/>
      <c r="AB298" s="3412"/>
      <c r="AC298" s="3412"/>
      <c r="AD298" s="3412"/>
      <c r="AE298" s="3412"/>
      <c r="AF298" s="3412"/>
      <c r="AG298" s="3412"/>
    </row>
    <row s="3412" customFormat="1" customHeight="1" ht="18.75">
      <c r="A299" s="4114" t="s">
        <v>243</v>
      </c>
      <c r="B299" s="4114" t="s">
        <v>487</v>
      </c>
      <c r="C299" s="30196"/>
      <c r="D299" s="30197"/>
      <c r="E299" s="30198"/>
      <c r="F299" s="30198"/>
      <c r="G299" s="30199" t="str">
        <f>INDEX(PT_DIFFERENTIATION_NTAR,MATCH(B299,PT_DIFFERENTIATION_NTAR_ID,0))</f>
        <v>Тарифы на тепловую энергию на коллекторах источника тепловой энергии</v>
      </c>
      <c r="H299" s="3674"/>
      <c r="I299" s="30200"/>
      <c r="J299" s="30201"/>
      <c r="K299" s="30228"/>
      <c r="L299" s="3674" t="s">
        <v>626</v>
      </c>
      <c r="M299" s="30203"/>
      <c r="N299" s="30204"/>
      <c r="O299" s="3908"/>
      <c r="P299" s="3908"/>
      <c r="Q299" s="3412"/>
      <c r="R299" s="3412"/>
      <c r="S299" s="3412"/>
      <c r="T299" s="3412"/>
      <c r="U299" s="3412"/>
      <c r="V299" s="3412"/>
      <c r="W299" s="3412"/>
      <c r="X299" s="3412"/>
      <c r="Y299" s="3412"/>
      <c r="Z299" s="3412"/>
      <c r="AA299" s="3412"/>
      <c r="AB299" s="3412"/>
      <c r="AC299" s="3412"/>
      <c r="AD299" s="3412"/>
      <c r="AE299" s="3412"/>
      <c r="AF299" s="3412"/>
      <c r="AG299" s="3412"/>
    </row>
    <row s="3412" customFormat="1" customHeight="1" ht="18.75">
      <c r="A300" s="4114"/>
      <c r="B300" s="4114"/>
      <c r="C300" s="30196" t="s">
        <v>1401</v>
      </c>
      <c r="D300" s="30197"/>
      <c r="E300" s="30198"/>
      <c r="F300" s="30198"/>
      <c r="G300" s="30199"/>
      <c r="H300" s="30299"/>
      <c r="I300" s="30300" t="s">
        <v>1400</v>
      </c>
      <c r="J300" s="30301"/>
      <c r="K300" s="30302"/>
      <c r="L300" s="30303"/>
      <c r="M300" s="30203"/>
      <c r="N300" s="30204"/>
      <c r="O300" s="3908"/>
      <c r="P300" s="3908"/>
      <c r="Q300" s="3412"/>
      <c r="R300" s="3412"/>
      <c r="S300" s="3412"/>
      <c r="T300" s="3412"/>
      <c r="U300" s="3412"/>
      <c r="V300" s="3412"/>
      <c r="W300" s="3412"/>
      <c r="X300" s="3412"/>
      <c r="Y300" s="3412"/>
      <c r="Z300" s="3412"/>
      <c r="AA300" s="3412"/>
      <c r="AB300" s="3412"/>
      <c r="AC300" s="3412"/>
      <c r="AD300" s="3412"/>
      <c r="AE300" s="3412"/>
      <c r="AF300" s="3412"/>
      <c r="AG300" s="3412"/>
    </row>
    <row s="3412" customFormat="1" customHeight="1" ht="18.75">
      <c r="A301" s="4114" t="s">
        <v>243</v>
      </c>
      <c r="B301" s="4114" t="s">
        <v>495</v>
      </c>
      <c r="C301" s="30196"/>
      <c r="D301" s="30197"/>
      <c r="E301" s="30198"/>
      <c r="F301" s="30198"/>
      <c r="G301" s="30199" t="str">
        <f>INDEX(PT_DIFFERENTIATION_NTAR,MATCH(B301,PT_DIFFERENTIATION_NTAR_ID,0))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v>
      </c>
      <c r="H301" s="3674"/>
      <c r="I301" s="30200"/>
      <c r="J301" s="30201"/>
      <c r="K301" s="30228"/>
      <c r="L301" s="3674" t="s">
        <v>626</v>
      </c>
      <c r="M301" s="30203"/>
      <c r="N301" s="30204"/>
      <c r="O301" s="3908"/>
      <c r="P301" s="3908"/>
      <c r="Q301" s="3412"/>
      <c r="R301" s="3412"/>
      <c r="S301" s="3412"/>
      <c r="T301" s="3412"/>
      <c r="U301" s="3412"/>
      <c r="V301" s="3412"/>
      <c r="W301" s="3412"/>
      <c r="X301" s="3412"/>
      <c r="Y301" s="3412"/>
      <c r="Z301" s="3412"/>
      <c r="AA301" s="3412"/>
      <c r="AB301" s="3412"/>
      <c r="AC301" s="3412"/>
      <c r="AD301" s="3412"/>
      <c r="AE301" s="3412"/>
      <c r="AF301" s="3412"/>
      <c r="AG301" s="3412"/>
    </row>
    <row s="3412" customFormat="1" customHeight="1" ht="18.75">
      <c r="A302" s="4114"/>
      <c r="B302" s="4114"/>
      <c r="C302" s="30196" t="s">
        <v>1401</v>
      </c>
      <c r="D302" s="30197"/>
      <c r="E302" s="30198"/>
      <c r="F302" s="30198"/>
      <c r="G302" s="30199"/>
      <c r="H302" s="30304"/>
      <c r="I302" s="30305" t="s">
        <v>1400</v>
      </c>
      <c r="J302" s="30306"/>
      <c r="K302" s="30307"/>
      <c r="L302" s="30308"/>
      <c r="M302" s="30203"/>
      <c r="N302" s="30204"/>
      <c r="O302" s="3908"/>
      <c r="P302" s="3908"/>
      <c r="Q302" s="3412"/>
      <c r="R302" s="3412"/>
      <c r="S302" s="3412"/>
      <c r="T302" s="3412"/>
      <c r="U302" s="3412"/>
      <c r="V302" s="3412"/>
      <c r="W302" s="3412"/>
      <c r="X302" s="3412"/>
      <c r="Y302" s="3412"/>
      <c r="Z302" s="3412"/>
      <c r="AA302" s="3412"/>
      <c r="AB302" s="3412"/>
      <c r="AC302" s="3412"/>
      <c r="AD302" s="3412"/>
      <c r="AE302" s="3412"/>
      <c r="AF302" s="3412"/>
      <c r="AG302" s="3412"/>
    </row>
    <row s="2993" customFormat="1" customHeight="1" ht="0.75" hidden="1">
      <c r="A303" s="1821"/>
      <c r="B303" s="1821"/>
      <c r="C303" s="369" t="s">
        <v>1408</v>
      </c>
      <c r="D303" s="2311"/>
      <c r="E303" s="2056"/>
      <c r="F303" s="2220"/>
      <c r="G303" s="406"/>
      <c r="H303" s="1530"/>
      <c r="I303" s="657"/>
      <c r="J303" s="577"/>
      <c r="K303" s="1530"/>
      <c r="L303" s="200"/>
      <c r="M303" s="337"/>
      <c r="N303" s="330"/>
      <c r="O303" s="1664"/>
      <c r="P303" s="1664"/>
    </row>
    <row s="2993" customFormat="1" customHeight="1" ht="45" hidden="1">
      <c r="A304" s="1821" t="s">
        <v>501</v>
      </c>
      <c r="B304" s="1821" t="s">
        <v>502</v>
      </c>
      <c r="C304" s="369"/>
      <c r="D304" s="2311"/>
      <c r="E304" s="2056"/>
      <c r="F304" s="2220" t="str">
        <f>INDEX(PT_DIFFERENTIATION_VTAR,MATCH(A304,PT_DIFFERENTIATION_VTAR_ID,0))</f>
        <v>Тарифы на теплоноситель, поставляемый теплоснабжающими организациями потребителям, другим теплоснабжающим организациям</v>
      </c>
      <c r="G304" s="2266" t="str">
        <f>INDEX(PT_DIFFERENTIATION_NTAR,MATCH(B304,PT_DIFFERENTIATION_NTAR_ID,0))</f>
        <v/>
      </c>
      <c r="H304" s="1905"/>
      <c r="I304" s="1779"/>
      <c r="J304" s="1814"/>
      <c r="K304" s="1819"/>
      <c r="L304" s="1905" t="s">
        <v>626</v>
      </c>
      <c r="M304" s="337"/>
      <c r="N304" s="330"/>
      <c r="O304" s="1664"/>
      <c r="P304" s="1664"/>
    </row>
    <row s="2993" customFormat="1" customHeight="1" ht="18.75" hidden="1">
      <c r="A305" s="1821"/>
      <c r="B305" s="1821"/>
      <c r="C305" s="369" t="s">
        <v>1401</v>
      </c>
      <c r="D305" s="2311"/>
      <c r="E305" s="2056"/>
      <c r="F305" s="2220"/>
      <c r="G305" s="2266"/>
      <c r="H305" s="1530"/>
      <c r="I305" s="657" t="s">
        <v>1400</v>
      </c>
      <c r="J305" s="577"/>
      <c r="K305" s="1530"/>
      <c r="L305" s="200"/>
      <c r="M305" s="337"/>
      <c r="N305" s="330"/>
      <c r="O305" s="1664"/>
      <c r="P305" s="1664"/>
    </row>
    <row s="2993" customFormat="1" customHeight="1" ht="0.75" hidden="1">
      <c r="A306" s="1821"/>
      <c r="B306" s="1821"/>
      <c r="C306" s="369" t="s">
        <v>1408</v>
      </c>
      <c r="D306" s="2311"/>
      <c r="E306" s="2056"/>
      <c r="F306" s="2220"/>
      <c r="G306" s="406"/>
      <c r="H306" s="1530"/>
      <c r="I306" s="657"/>
      <c r="J306" s="577"/>
      <c r="K306" s="1530"/>
      <c r="L306" s="200"/>
      <c r="M306" s="337"/>
      <c r="N306" s="330"/>
      <c r="O306" s="1664"/>
      <c r="P306" s="1664"/>
    </row>
    <row s="2993" customFormat="1" customHeight="1" ht="45" hidden="1">
      <c r="A307" s="1821" t="s">
        <v>507</v>
      </c>
      <c r="B307" s="1821" t="s">
        <v>508</v>
      </c>
      <c r="C307" s="369"/>
      <c r="D307" s="2311"/>
      <c r="E307" s="2056"/>
      <c r="F307" s="2220" t="str">
        <f>INDEX(PT_DIFFERENTIATION_VTAR,MATCH(A307,PT_DIFFERENTIATION_VTAR_ID,0))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7" s="2266" t="str">
        <f>INDEX(PT_DIFFERENTIATION_NTAR,MATCH(B307,PT_DIFFERENTIATION_NTAR_ID,0))</f>
        <v/>
      </c>
      <c r="H307" s="1905"/>
      <c r="I307" s="1779"/>
      <c r="J307" s="1814"/>
      <c r="K307" s="1819"/>
      <c r="L307" s="1905" t="s">
        <v>626</v>
      </c>
      <c r="M307" s="337"/>
      <c r="N307" s="330"/>
      <c r="O307" s="1664"/>
      <c r="P307" s="1664"/>
    </row>
    <row s="2993" customFormat="1" customHeight="1" ht="18.75" hidden="1">
      <c r="A308" s="1821"/>
      <c r="B308" s="1821"/>
      <c r="C308" s="369" t="s">
        <v>1401</v>
      </c>
      <c r="D308" s="2311"/>
      <c r="E308" s="2056"/>
      <c r="F308" s="2220"/>
      <c r="G308" s="2266"/>
      <c r="H308" s="1530"/>
      <c r="I308" s="657" t="s">
        <v>1400</v>
      </c>
      <c r="J308" s="577"/>
      <c r="K308" s="1530"/>
      <c r="L308" s="200"/>
      <c r="M308" s="337"/>
      <c r="N308" s="330"/>
      <c r="O308" s="1664"/>
      <c r="P308" s="1664"/>
    </row>
    <row s="2993" customFormat="1" customHeight="1" ht="0.75" hidden="1">
      <c r="A309" s="1821"/>
      <c r="B309" s="1821"/>
      <c r="C309" s="369" t="s">
        <v>1408</v>
      </c>
      <c r="D309" s="2311"/>
      <c r="E309" s="2056"/>
      <c r="F309" s="2220"/>
      <c r="G309" s="406"/>
      <c r="H309" s="1530"/>
      <c r="I309" s="657"/>
      <c r="J309" s="577"/>
      <c r="K309" s="1530"/>
      <c r="L309" s="200"/>
      <c r="M309" s="337"/>
      <c r="N309" s="330"/>
      <c r="O309" s="1664"/>
      <c r="P309" s="1664"/>
    </row>
    <row s="2993" customFormat="1" customHeight="1" ht="18.75" hidden="1">
      <c r="A310" s="1821" t="s">
        <v>513</v>
      </c>
      <c r="B310" s="1821" t="s">
        <v>514</v>
      </c>
      <c r="C310" s="369"/>
      <c r="D310" s="2311"/>
      <c r="E310" s="2056"/>
      <c r="F310" s="2220" t="str">
        <f>INDEX(PT_DIFFERENTIATION_VTAR,MATCH(A310,PT_DIFFERENTIATION_VTAR_ID,0))</f>
        <v>Тарифы на услуги по передаче тепловой энергии</v>
      </c>
      <c r="G310" s="2266" t="str">
        <f>INDEX(PT_DIFFERENTIATION_NTAR,MATCH(B310,PT_DIFFERENTIATION_NTAR_ID,0))</f>
        <v/>
      </c>
      <c r="H310" s="1905"/>
      <c r="I310" s="1779"/>
      <c r="J310" s="1814"/>
      <c r="K310" s="1819"/>
      <c r="L310" s="1905" t="s">
        <v>626</v>
      </c>
      <c r="M310" s="337"/>
      <c r="N310" s="330"/>
      <c r="O310" s="1664"/>
      <c r="P310" s="1664"/>
    </row>
    <row s="2993" customFormat="1" customHeight="1" ht="18.75" hidden="1">
      <c r="A311" s="1821"/>
      <c r="B311" s="1821"/>
      <c r="C311" s="369" t="s">
        <v>1401</v>
      </c>
      <c r="D311" s="2311"/>
      <c r="E311" s="2056"/>
      <c r="F311" s="2220"/>
      <c r="G311" s="2266"/>
      <c r="H311" s="1530"/>
      <c r="I311" s="657" t="s">
        <v>1400</v>
      </c>
      <c r="J311" s="577"/>
      <c r="K311" s="1530"/>
      <c r="L311" s="200"/>
      <c r="M311" s="337"/>
      <c r="N311" s="330"/>
      <c r="O311" s="1664"/>
      <c r="P311" s="1664"/>
    </row>
    <row s="2993" customFormat="1" customHeight="1" ht="0.75" hidden="1">
      <c r="A312" s="1821"/>
      <c r="B312" s="1821"/>
      <c r="C312" s="369" t="s">
        <v>1408</v>
      </c>
      <c r="D312" s="2311"/>
      <c r="E312" s="2056"/>
      <c r="F312" s="2220"/>
      <c r="G312" s="406"/>
      <c r="H312" s="1530"/>
      <c r="I312" s="657"/>
      <c r="J312" s="577"/>
      <c r="K312" s="1530"/>
      <c r="L312" s="200"/>
      <c r="M312" s="337"/>
      <c r="N312" s="330"/>
      <c r="O312" s="1664"/>
      <c r="P312" s="1664"/>
    </row>
    <row s="2993" customFormat="1" customHeight="1" ht="18.75" hidden="1">
      <c r="A313" s="1821" t="s">
        <v>519</v>
      </c>
      <c r="B313" s="1821" t="s">
        <v>520</v>
      </c>
      <c r="C313" s="369"/>
      <c r="D313" s="2311"/>
      <c r="E313" s="2056"/>
      <c r="F313" s="2220" t="str">
        <f>INDEX(PT_DIFFERENTIATION_VTAR,MATCH(A313,PT_DIFFERENTIATION_VTAR_ID,0))</f>
        <v>Тарифы на услуги по передаче теплоносителя</v>
      </c>
      <c r="G313" s="2266" t="str">
        <f>INDEX(PT_DIFFERENTIATION_NTAR,MATCH(B313,PT_DIFFERENTIATION_NTAR_ID,0))</f>
        <v/>
      </c>
      <c r="H313" s="1905"/>
      <c r="I313" s="1779"/>
      <c r="J313" s="1814"/>
      <c r="K313" s="1819"/>
      <c r="L313" s="1905" t="s">
        <v>626</v>
      </c>
      <c r="M313" s="337"/>
      <c r="N313" s="330"/>
      <c r="O313" s="1664"/>
      <c r="P313" s="1664"/>
    </row>
    <row s="2993" customFormat="1" customHeight="1" ht="18.75" hidden="1">
      <c r="A314" s="1821"/>
      <c r="B314" s="1821"/>
      <c r="C314" s="369" t="s">
        <v>1401</v>
      </c>
      <c r="D314" s="2311"/>
      <c r="E314" s="2056"/>
      <c r="F314" s="2220"/>
      <c r="G314" s="2266"/>
      <c r="H314" s="1530"/>
      <c r="I314" s="657" t="s">
        <v>1400</v>
      </c>
      <c r="J314" s="577"/>
      <c r="K314" s="1530"/>
      <c r="L314" s="200"/>
      <c r="M314" s="337"/>
      <c r="N314" s="330"/>
      <c r="O314" s="1664"/>
      <c r="P314" s="1664"/>
    </row>
    <row s="2993" customFormat="1" customHeight="1" ht="0.75" hidden="1">
      <c r="A315" s="1821"/>
      <c r="B315" s="1821"/>
      <c r="C315" s="369" t="s">
        <v>1408</v>
      </c>
      <c r="D315" s="2311"/>
      <c r="E315" s="2056"/>
      <c r="F315" s="2220"/>
      <c r="G315" s="406"/>
      <c r="H315" s="1530"/>
      <c r="I315" s="657"/>
      <c r="J315" s="577"/>
      <c r="K315" s="1530"/>
      <c r="L315" s="200"/>
      <c r="M315" s="337"/>
      <c r="N315" s="330"/>
      <c r="O315" s="1664"/>
      <c r="P315" s="1664"/>
    </row>
    <row s="2993" customFormat="1" customHeight="1" ht="18.75" hidden="1">
      <c r="A316" s="1821" t="s">
        <v>525</v>
      </c>
      <c r="B316" s="1821" t="s">
        <v>526</v>
      </c>
      <c r="C316" s="369"/>
      <c r="D316" s="2311"/>
      <c r="E316" s="2056"/>
      <c r="F316" s="2220" t="str">
        <f>INDEX(PT_DIFFERENTIATION_VTAR,MATCH(A316,PT_DIFFERENTIATION_VTAR_ID,0))</f>
        <v>Плата за услуги по поддержанию резервной тепловой мощности при отсутствии потребления тепловой энергии</v>
      </c>
      <c r="G316" s="2266" t="str">
        <f>INDEX(PT_DIFFERENTIATION_NTAR,MATCH(B316,PT_DIFFERENTIATION_NTAR_ID,0))</f>
        <v/>
      </c>
      <c r="H316" s="1905"/>
      <c r="I316" s="1779"/>
      <c r="J316" s="1814"/>
      <c r="K316" s="1819"/>
      <c r="L316" s="1905" t="s">
        <v>626</v>
      </c>
      <c r="M316" s="337"/>
      <c r="N316" s="330"/>
      <c r="O316" s="1664"/>
      <c r="P316" s="1664"/>
    </row>
    <row s="2993" customFormat="1" customHeight="1" ht="18.75" hidden="1">
      <c r="A317" s="1821"/>
      <c r="B317" s="1821"/>
      <c r="C317" s="369" t="s">
        <v>1401</v>
      </c>
      <c r="D317" s="2311"/>
      <c r="E317" s="2056"/>
      <c r="F317" s="2220"/>
      <c r="G317" s="2266"/>
      <c r="H317" s="1530"/>
      <c r="I317" s="657" t="s">
        <v>1400</v>
      </c>
      <c r="J317" s="577"/>
      <c r="K317" s="1530"/>
      <c r="L317" s="200"/>
      <c r="M317" s="337"/>
      <c r="N317" s="330"/>
      <c r="O317" s="1664"/>
      <c r="P317" s="1664"/>
    </row>
    <row s="2993" customFormat="1" customHeight="1" ht="0.75" hidden="1">
      <c r="A318" s="1821"/>
      <c r="B318" s="1821"/>
      <c r="C318" s="369" t="s">
        <v>1408</v>
      </c>
      <c r="D318" s="2311"/>
      <c r="E318" s="2056"/>
      <c r="F318" s="2220"/>
      <c r="G318" s="406"/>
      <c r="H318" s="1530"/>
      <c r="I318" s="657"/>
      <c r="J318" s="577"/>
      <c r="K318" s="1530"/>
      <c r="L318" s="200"/>
      <c r="M318" s="337"/>
      <c r="N318" s="330"/>
      <c r="O318" s="1664"/>
      <c r="P318" s="1664"/>
    </row>
    <row s="2993" customFormat="1" customHeight="1" ht="18.75" hidden="1">
      <c r="A319" s="1821" t="s">
        <v>531</v>
      </c>
      <c r="B319" s="1821" t="s">
        <v>532</v>
      </c>
      <c r="C319" s="369"/>
      <c r="D319" s="2311"/>
      <c r="E319" s="2056"/>
      <c r="F319" s="2220" t="str">
        <f>INDEX(PT_DIFFERENTIATION_VTAR,MATCH(A319,PT_DIFFERENTIATION_VTAR_ID,0))</f>
        <v>Плата за подключение (технологическое присоединение) к системе теплоснабжения</v>
      </c>
      <c r="G319" s="2266" t="str">
        <f>INDEX(PT_DIFFERENTIATION_NTAR,MATCH(B319,PT_DIFFERENTIATION_NTAR_ID,0))</f>
        <v/>
      </c>
      <c r="H319" s="1905"/>
      <c r="I319" s="1779"/>
      <c r="J319" s="1814"/>
      <c r="K319" s="1819"/>
      <c r="L319" s="1905" t="s">
        <v>626</v>
      </c>
      <c r="M319" s="337"/>
      <c r="N319" s="330"/>
      <c r="O319" s="1664"/>
      <c r="P319" s="1664"/>
    </row>
    <row s="2993" customFormat="1" customHeight="1" ht="18.75" hidden="1">
      <c r="A320" s="1821"/>
      <c r="B320" s="1821"/>
      <c r="C320" s="369" t="s">
        <v>1401</v>
      </c>
      <c r="D320" s="2311"/>
      <c r="E320" s="2056"/>
      <c r="F320" s="2220"/>
      <c r="G320" s="2266"/>
      <c r="H320" s="1530"/>
      <c r="I320" s="657" t="s">
        <v>1400</v>
      </c>
      <c r="J320" s="577"/>
      <c r="K320" s="1530"/>
      <c r="L320" s="200"/>
      <c r="M320" s="337"/>
      <c r="N320" s="330"/>
      <c r="O320" s="1664"/>
      <c r="P320" s="1664"/>
    </row>
    <row s="2993" customFormat="1" customHeight="1" ht="0.75" hidden="1">
      <c r="A321" s="1821"/>
      <c r="B321" s="1821"/>
      <c r="C321" s="369" t="s">
        <v>1408</v>
      </c>
      <c r="D321" s="2311"/>
      <c r="E321" s="2056"/>
      <c r="F321" s="2220"/>
      <c r="G321" s="406"/>
      <c r="H321" s="1530"/>
      <c r="I321" s="657"/>
      <c r="J321" s="577"/>
      <c r="K321" s="1530"/>
      <c r="L321" s="200"/>
      <c r="M321" s="337"/>
      <c r="N321" s="330"/>
      <c r="O321" s="1664"/>
      <c r="P321" s="1664"/>
    </row>
    <row s="2993" customFormat="1" customHeight="1" ht="18.75" hidden="1">
      <c r="A322" s="1821" t="s">
        <v>545</v>
      </c>
      <c r="B322" s="1821" t="s">
        <v>546</v>
      </c>
      <c r="C322" s="369"/>
      <c r="D322" s="2311"/>
      <c r="E322" s="2056"/>
      <c r="F322" s="2220" t="str">
        <f>INDEX(PT_DIFFERENTIATION_VTAR,MATCH(A322,PT_DIFFERENTIATION_VTAR_ID,0))</f>
        <v>Тариф на питьевую воду (питьевое водоснабжение)</v>
      </c>
      <c r="G322" s="2266" t="str">
        <f>INDEX(PT_DIFFERENTIATION_NTAR,MATCH(B322,PT_DIFFERENTIATION_NTAR_ID,0))</f>
        <v/>
      </c>
      <c r="H322" s="1905"/>
      <c r="I322" s="1779"/>
      <c r="J322" s="1814"/>
      <c r="K322" s="1819"/>
      <c r="L322" s="1905" t="s">
        <v>626</v>
      </c>
      <c r="M322" s="337"/>
      <c r="N322" s="330"/>
      <c r="O322" s="1664"/>
      <c r="P322" s="1664"/>
    </row>
    <row s="2993" customFormat="1" customHeight="1" ht="18.75" hidden="1">
      <c r="A323" s="1821"/>
      <c r="B323" s="1821"/>
      <c r="C323" s="369" t="s">
        <v>1401</v>
      </c>
      <c r="D323" s="2311"/>
      <c r="E323" s="2056"/>
      <c r="F323" s="2220"/>
      <c r="G323" s="2266"/>
      <c r="H323" s="1530"/>
      <c r="I323" s="657" t="s">
        <v>1400</v>
      </c>
      <c r="J323" s="577"/>
      <c r="K323" s="1530"/>
      <c r="L323" s="200"/>
      <c r="M323" s="337"/>
      <c r="N323" s="330"/>
      <c r="O323" s="1664"/>
      <c r="P323" s="1664"/>
    </row>
    <row s="2993" customFormat="1" customHeight="1" ht="0.75" hidden="1">
      <c r="A324" s="1821"/>
      <c r="B324" s="1821"/>
      <c r="C324" s="369" t="s">
        <v>1408</v>
      </c>
      <c r="D324" s="2311"/>
      <c r="E324" s="2056"/>
      <c r="F324" s="2220"/>
      <c r="G324" s="406"/>
      <c r="H324" s="1530"/>
      <c r="I324" s="657"/>
      <c r="J324" s="577"/>
      <c r="K324" s="1530"/>
      <c r="L324" s="200"/>
      <c r="M324" s="337"/>
      <c r="N324" s="330"/>
      <c r="O324" s="1664"/>
      <c r="P324" s="1664"/>
    </row>
    <row s="2993" customFormat="1" customHeight="1" ht="18.75" hidden="1">
      <c r="A325" s="1821" t="s">
        <v>550</v>
      </c>
      <c r="B325" s="1821" t="s">
        <v>551</v>
      </c>
      <c r="C325" s="369"/>
      <c r="D325" s="2311"/>
      <c r="E325" s="2056"/>
      <c r="F325" s="2220" t="str">
        <f>INDEX(PT_DIFFERENTIATION_VTAR,MATCH(A325,PT_DIFFERENTIATION_VTAR_ID,0))</f>
        <v>Тариф на техническую воду</v>
      </c>
      <c r="G325" s="2266" t="str">
        <f>INDEX(PT_DIFFERENTIATION_NTAR,MATCH(B325,PT_DIFFERENTIATION_NTAR_ID,0))</f>
        <v/>
      </c>
      <c r="H325" s="1905"/>
      <c r="I325" s="1779"/>
      <c r="J325" s="1814"/>
      <c r="K325" s="1819"/>
      <c r="L325" s="1905" t="s">
        <v>626</v>
      </c>
      <c r="M325" s="337"/>
      <c r="N325" s="330"/>
      <c r="O325" s="1664"/>
      <c r="P325" s="1664"/>
    </row>
    <row s="2993" customFormat="1" customHeight="1" ht="18.75" hidden="1">
      <c r="A326" s="1821"/>
      <c r="B326" s="1821"/>
      <c r="C326" s="369" t="s">
        <v>1401</v>
      </c>
      <c r="D326" s="2311"/>
      <c r="E326" s="2056"/>
      <c r="F326" s="2220"/>
      <c r="G326" s="2266"/>
      <c r="H326" s="1530"/>
      <c r="I326" s="657" t="s">
        <v>1400</v>
      </c>
      <c r="J326" s="577"/>
      <c r="K326" s="1530"/>
      <c r="L326" s="200"/>
      <c r="M326" s="337"/>
      <c r="N326" s="330"/>
      <c r="O326" s="1664"/>
      <c r="P326" s="1664"/>
    </row>
    <row s="2993" customFormat="1" customHeight="1" ht="0.75" hidden="1">
      <c r="A327" s="1821"/>
      <c r="B327" s="1821"/>
      <c r="C327" s="369" t="s">
        <v>1408</v>
      </c>
      <c r="D327" s="2311"/>
      <c r="E327" s="2056"/>
      <c r="F327" s="2220"/>
      <c r="G327" s="406"/>
      <c r="H327" s="1530"/>
      <c r="I327" s="657"/>
      <c r="J327" s="577"/>
      <c r="K327" s="1530"/>
      <c r="L327" s="200"/>
      <c r="M327" s="337"/>
      <c r="N327" s="330"/>
      <c r="O327" s="1664"/>
      <c r="P327" s="1664"/>
    </row>
    <row s="2993" customFormat="1" customHeight="1" ht="18.75" hidden="1">
      <c r="A328" s="1821" t="s">
        <v>555</v>
      </c>
      <c r="B328" s="1821" t="s">
        <v>556</v>
      </c>
      <c r="C328" s="369"/>
      <c r="D328" s="2311"/>
      <c r="E328" s="2056"/>
      <c r="F328" s="2220" t="str">
        <f>INDEX(PT_DIFFERENTIATION_VTAR,MATCH(A328,PT_DIFFERENTIATION_VTAR_ID,0))</f>
        <v>Тариф на транспортировку воды</v>
      </c>
      <c r="G328" s="2266" t="str">
        <f>INDEX(PT_DIFFERENTIATION_NTAR,MATCH(B328,PT_DIFFERENTIATION_NTAR_ID,0))</f>
        <v/>
      </c>
      <c r="H328" s="1905"/>
      <c r="I328" s="1779"/>
      <c r="J328" s="1814"/>
      <c r="K328" s="1819"/>
      <c r="L328" s="1905" t="s">
        <v>626</v>
      </c>
      <c r="M328" s="337"/>
      <c r="N328" s="330"/>
      <c r="O328" s="1664"/>
      <c r="P328" s="1664"/>
    </row>
    <row s="2993" customFormat="1" customHeight="1" ht="18.75" hidden="1">
      <c r="A329" s="1821"/>
      <c r="B329" s="1821"/>
      <c r="C329" s="369" t="s">
        <v>1401</v>
      </c>
      <c r="D329" s="2311"/>
      <c r="E329" s="2056"/>
      <c r="F329" s="2220"/>
      <c r="G329" s="2266"/>
      <c r="H329" s="1530"/>
      <c r="I329" s="657" t="s">
        <v>1400</v>
      </c>
      <c r="J329" s="577"/>
      <c r="K329" s="1530"/>
      <c r="L329" s="200"/>
      <c r="M329" s="337"/>
      <c r="N329" s="330"/>
      <c r="O329" s="1664"/>
      <c r="P329" s="1664"/>
    </row>
    <row s="2993" customFormat="1" customHeight="1" ht="0.75" hidden="1">
      <c r="A330" s="1821"/>
      <c r="B330" s="1821"/>
      <c r="C330" s="369" t="s">
        <v>1408</v>
      </c>
      <c r="D330" s="2311"/>
      <c r="E330" s="2056"/>
      <c r="F330" s="2220"/>
      <c r="G330" s="406"/>
      <c r="H330" s="1530"/>
      <c r="I330" s="657"/>
      <c r="J330" s="577"/>
      <c r="K330" s="1530"/>
      <c r="L330" s="200"/>
      <c r="M330" s="337"/>
      <c r="N330" s="330"/>
      <c r="O330" s="1664"/>
      <c r="P330" s="1664"/>
    </row>
    <row s="2993" customFormat="1" customHeight="1" ht="18.75" hidden="1">
      <c r="A331" s="1821" t="s">
        <v>560</v>
      </c>
      <c r="B331" s="1821" t="s">
        <v>561</v>
      </c>
      <c r="C331" s="369"/>
      <c r="D331" s="2311"/>
      <c r="E331" s="2056"/>
      <c r="F331" s="2220" t="str">
        <f>INDEX(PT_DIFFERENTIATION_VTAR,MATCH(A331,PT_DIFFERENTIATION_VTAR_ID,0))</f>
        <v>Тариф на подвоз воды</v>
      </c>
      <c r="G331" s="2266" t="str">
        <f>INDEX(PT_DIFFERENTIATION_NTAR,MATCH(B331,PT_DIFFERENTIATION_NTAR_ID,0))</f>
        <v/>
      </c>
      <c r="H331" s="1905"/>
      <c r="I331" s="1779"/>
      <c r="J331" s="1814"/>
      <c r="K331" s="1819"/>
      <c r="L331" s="1905" t="s">
        <v>626</v>
      </c>
      <c r="M331" s="337"/>
      <c r="N331" s="330"/>
      <c r="O331" s="1664"/>
      <c r="P331" s="1664"/>
    </row>
    <row s="2993" customFormat="1" customHeight="1" ht="18.75" hidden="1">
      <c r="A332" s="1821"/>
      <c r="B332" s="1821"/>
      <c r="C332" s="369" t="s">
        <v>1401</v>
      </c>
      <c r="D332" s="2311"/>
      <c r="E332" s="2056"/>
      <c r="F332" s="2220"/>
      <c r="G332" s="2266"/>
      <c r="H332" s="1530"/>
      <c r="I332" s="657" t="s">
        <v>1400</v>
      </c>
      <c r="J332" s="577"/>
      <c r="K332" s="1530"/>
      <c r="L332" s="200"/>
      <c r="M332" s="337"/>
      <c r="N332" s="330"/>
      <c r="O332" s="1664"/>
      <c r="P332" s="1664"/>
    </row>
    <row s="2993" customFormat="1" customHeight="1" ht="0.75" hidden="1">
      <c r="A333" s="1821"/>
      <c r="B333" s="1821"/>
      <c r="C333" s="369" t="s">
        <v>1408</v>
      </c>
      <c r="D333" s="2311"/>
      <c r="E333" s="2056"/>
      <c r="F333" s="2220"/>
      <c r="G333" s="406"/>
      <c r="H333" s="1530"/>
      <c r="I333" s="657"/>
      <c r="J333" s="577"/>
      <c r="K333" s="1530"/>
      <c r="L333" s="200"/>
      <c r="M333" s="337"/>
      <c r="N333" s="330"/>
      <c r="O333" s="1664"/>
      <c r="P333" s="1664"/>
    </row>
    <row s="2993" customFormat="1" customHeight="1" ht="18.75" hidden="1">
      <c r="A334" s="1821" t="s">
        <v>565</v>
      </c>
      <c r="B334" s="1821" t="s">
        <v>566</v>
      </c>
      <c r="C334" s="369"/>
      <c r="D334" s="2311"/>
      <c r="E334" s="2056"/>
      <c r="F334" s="2220" t="str">
        <f>INDEX(PT_DIFFERENTIATION_VTAR,MATCH(A334,PT_DIFFERENTIATION_VTAR_ID,0))</f>
        <v>Тариф на подключение (технологическое присоединение) к централизованной системе холодного водоснабжения</v>
      </c>
      <c r="G334" s="2266" t="str">
        <f>INDEX(PT_DIFFERENTIATION_NTAR,MATCH(B334,PT_DIFFERENTIATION_NTAR_ID,0))</f>
        <v/>
      </c>
      <c r="H334" s="1905"/>
      <c r="I334" s="1779"/>
      <c r="J334" s="1814"/>
      <c r="K334" s="1819"/>
      <c r="L334" s="1905" t="s">
        <v>626</v>
      </c>
      <c r="M334" s="337"/>
      <c r="N334" s="330"/>
      <c r="O334" s="1664"/>
      <c r="P334" s="1664"/>
    </row>
    <row s="2993" customFormat="1" customHeight="1" ht="18.75" hidden="1">
      <c r="A335" s="1821"/>
      <c r="B335" s="1821"/>
      <c r="C335" s="369" t="s">
        <v>1401</v>
      </c>
      <c r="D335" s="2311"/>
      <c r="E335" s="2056"/>
      <c r="F335" s="2220"/>
      <c r="G335" s="2266"/>
      <c r="H335" s="1530"/>
      <c r="I335" s="657" t="s">
        <v>1400</v>
      </c>
      <c r="J335" s="577"/>
      <c r="K335" s="1530"/>
      <c r="L335" s="200"/>
      <c r="M335" s="337"/>
      <c r="N335" s="330"/>
      <c r="O335" s="1664"/>
      <c r="P335" s="1664"/>
    </row>
    <row s="2993" customFormat="1" customHeight="1" ht="0.75" hidden="1">
      <c r="A336" s="1821"/>
      <c r="B336" s="1821"/>
      <c r="C336" s="369" t="s">
        <v>1408</v>
      </c>
      <c r="D336" s="2311"/>
      <c r="E336" s="2056"/>
      <c r="F336" s="2220"/>
      <c r="G336" s="406"/>
      <c r="H336" s="1530"/>
      <c r="I336" s="657"/>
      <c r="J336" s="577"/>
      <c r="K336" s="1530"/>
      <c r="L336" s="200"/>
      <c r="M336" s="337"/>
      <c r="N336" s="330"/>
      <c r="O336" s="1664"/>
      <c r="P336" s="1664"/>
    </row>
    <row s="2993" customFormat="1" customHeight="1" ht="18.75" hidden="1">
      <c r="A337" s="1821" t="s">
        <v>570</v>
      </c>
      <c r="B337" s="1821" t="s">
        <v>571</v>
      </c>
      <c r="C337" s="369"/>
      <c r="D337" s="2311"/>
      <c r="E337" s="2056"/>
      <c r="F337" s="2220" t="str">
        <f>INDEX(PT_DIFFERENTIATION_VTAR,MATCH(A337,PT_DIFFERENTIATION_VTAR_ID,0))</f>
        <v>Тариф на горячую воду (горячее водоснабжение)</v>
      </c>
      <c r="G337" s="2266" t="str">
        <f>INDEX(PT_DIFFERENTIATION_NTAR,MATCH(B337,PT_DIFFERENTIATION_NTAR_ID,0))</f>
        <v/>
      </c>
      <c r="H337" s="1905"/>
      <c r="I337" s="1779"/>
      <c r="J337" s="1814"/>
      <c r="K337" s="1819"/>
      <c r="L337" s="1905" t="s">
        <v>626</v>
      </c>
      <c r="M337" s="337"/>
      <c r="N337" s="330"/>
      <c r="O337" s="1664"/>
      <c r="P337" s="1664"/>
    </row>
    <row s="2993" customFormat="1" customHeight="1" ht="18.75" hidden="1">
      <c r="A338" s="1821"/>
      <c r="B338" s="1821"/>
      <c r="C338" s="369" t="s">
        <v>1401</v>
      </c>
      <c r="D338" s="2311"/>
      <c r="E338" s="2056"/>
      <c r="F338" s="2220"/>
      <c r="G338" s="2266"/>
      <c r="H338" s="1530"/>
      <c r="I338" s="657" t="s">
        <v>1400</v>
      </c>
      <c r="J338" s="577"/>
      <c r="K338" s="1530"/>
      <c r="L338" s="200"/>
      <c r="M338" s="337"/>
      <c r="N338" s="330"/>
      <c r="O338" s="1664"/>
      <c r="P338" s="1664"/>
    </row>
    <row s="2993" customFormat="1" customHeight="1" ht="0.75" hidden="1">
      <c r="A339" s="1821"/>
      <c r="B339" s="1821"/>
      <c r="C339" s="369" t="s">
        <v>1408</v>
      </c>
      <c r="D339" s="2311"/>
      <c r="E339" s="2056"/>
      <c r="F339" s="2220"/>
      <c r="G339" s="406"/>
      <c r="H339" s="1530"/>
      <c r="I339" s="657"/>
      <c r="J339" s="577"/>
      <c r="K339" s="1530"/>
      <c r="L339" s="200"/>
      <c r="M339" s="337"/>
      <c r="N339" s="330"/>
      <c r="O339" s="1664"/>
      <c r="P339" s="1664"/>
    </row>
    <row s="2993" customFormat="1" customHeight="1" ht="18.75" hidden="1">
      <c r="A340" s="1821" t="s">
        <v>575</v>
      </c>
      <c r="B340" s="1821" t="s">
        <v>576</v>
      </c>
      <c r="C340" s="369"/>
      <c r="D340" s="2311"/>
      <c r="E340" s="2056"/>
      <c r="F340" s="2220" t="str">
        <f>INDEX(PT_DIFFERENTIATION_VTAR,MATCH(A340,PT_DIFFERENTIATION_VTAR_ID,0))</f>
        <v>Тариф на транспортировку горячей воды</v>
      </c>
      <c r="G340" s="2266" t="str">
        <f>INDEX(PT_DIFFERENTIATION_NTAR,MATCH(B340,PT_DIFFERENTIATION_NTAR_ID,0))</f>
        <v/>
      </c>
      <c r="H340" s="1905"/>
      <c r="I340" s="1779"/>
      <c r="J340" s="1814"/>
      <c r="K340" s="1819"/>
      <c r="L340" s="1905" t="s">
        <v>626</v>
      </c>
      <c r="M340" s="337"/>
      <c r="N340" s="330"/>
      <c r="O340" s="1664"/>
      <c r="P340" s="1664"/>
    </row>
    <row s="2993" customFormat="1" customHeight="1" ht="18.75" hidden="1">
      <c r="A341" s="1821"/>
      <c r="B341" s="1821"/>
      <c r="C341" s="369" t="s">
        <v>1401</v>
      </c>
      <c r="D341" s="2311"/>
      <c r="E341" s="2056"/>
      <c r="F341" s="2220"/>
      <c r="G341" s="2266"/>
      <c r="H341" s="1530"/>
      <c r="I341" s="657" t="s">
        <v>1400</v>
      </c>
      <c r="J341" s="577"/>
      <c r="K341" s="1530"/>
      <c r="L341" s="200"/>
      <c r="M341" s="337"/>
      <c r="N341" s="330"/>
      <c r="O341" s="1664"/>
      <c r="P341" s="1664"/>
    </row>
    <row s="2993" customFormat="1" customHeight="1" ht="0.75" hidden="1">
      <c r="A342" s="1821"/>
      <c r="B342" s="1821"/>
      <c r="C342" s="369" t="s">
        <v>1408</v>
      </c>
      <c r="D342" s="2311"/>
      <c r="E342" s="2056"/>
      <c r="F342" s="2220"/>
      <c r="G342" s="406"/>
      <c r="H342" s="1530"/>
      <c r="I342" s="657"/>
      <c r="J342" s="577"/>
      <c r="K342" s="1530"/>
      <c r="L342" s="200"/>
      <c r="M342" s="337"/>
      <c r="N342" s="330"/>
      <c r="O342" s="1664"/>
      <c r="P342" s="1664"/>
    </row>
    <row s="2993" customFormat="1" customHeight="1" ht="18.75" hidden="1">
      <c r="A343" s="1821" t="s">
        <v>580</v>
      </c>
      <c r="B343" s="1821" t="s">
        <v>581</v>
      </c>
      <c r="C343" s="369"/>
      <c r="D343" s="2311"/>
      <c r="E343" s="2056"/>
      <c r="F343" s="2220" t="str">
        <f>INDEX(PT_DIFFERENTIATION_VTAR,MATCH(A343,PT_DIFFERENTIATION_VTAR_ID,0))</f>
        <v>Тариф на подключение (технологическое присоединение) к централизованной системе горячего водоснабжения</v>
      </c>
      <c r="G343" s="2266" t="str">
        <f>INDEX(PT_DIFFERENTIATION_NTAR,MATCH(B343,PT_DIFFERENTIATION_NTAR_ID,0))</f>
        <v/>
      </c>
      <c r="H343" s="1905"/>
      <c r="I343" s="1779"/>
      <c r="J343" s="1814"/>
      <c r="K343" s="1819"/>
      <c r="L343" s="1905" t="s">
        <v>626</v>
      </c>
      <c r="M343" s="337"/>
      <c r="N343" s="330"/>
      <c r="O343" s="1664"/>
      <c r="P343" s="1664"/>
    </row>
    <row s="2993" customFormat="1" customHeight="1" ht="18.75" hidden="1">
      <c r="A344" s="1821"/>
      <c r="B344" s="1821"/>
      <c r="C344" s="369" t="s">
        <v>1401</v>
      </c>
      <c r="D344" s="2311"/>
      <c r="E344" s="2056"/>
      <c r="F344" s="2220"/>
      <c r="G344" s="2266"/>
      <c r="H344" s="1530"/>
      <c r="I344" s="657" t="s">
        <v>1400</v>
      </c>
      <c r="J344" s="577"/>
      <c r="K344" s="1530"/>
      <c r="L344" s="200"/>
      <c r="M344" s="337"/>
      <c r="N344" s="330"/>
      <c r="O344" s="1664"/>
      <c r="P344" s="1664"/>
    </row>
    <row s="2993" customFormat="1" customHeight="1" ht="0.75" hidden="1">
      <c r="A345" s="1821"/>
      <c r="B345" s="1821"/>
      <c r="C345" s="369" t="s">
        <v>1408</v>
      </c>
      <c r="D345" s="2311"/>
      <c r="E345" s="2056"/>
      <c r="F345" s="2220"/>
      <c r="G345" s="406"/>
      <c r="H345" s="1530"/>
      <c r="I345" s="657"/>
      <c r="J345" s="577"/>
      <c r="K345" s="1530"/>
      <c r="L345" s="200"/>
      <c r="M345" s="337"/>
      <c r="N345" s="330"/>
      <c r="O345" s="1664"/>
      <c r="P345" s="1664"/>
    </row>
    <row s="2993" customFormat="1" customHeight="1" ht="18.75" hidden="1">
      <c r="A346" s="1821" t="s">
        <v>585</v>
      </c>
      <c r="B346" s="1821" t="s">
        <v>586</v>
      </c>
      <c r="C346" s="369"/>
      <c r="D346" s="2311"/>
      <c r="E346" s="2056"/>
      <c r="F346" s="2220" t="str">
        <f>INDEX(PT_DIFFERENTIATION_VTAR,MATCH(A346,PT_DIFFERENTIATION_VTAR_ID,0))</f>
        <v>Тариф на водоотведение</v>
      </c>
      <c r="G346" s="2266" t="str">
        <f>INDEX(PT_DIFFERENTIATION_NTAR,MATCH(B346,PT_DIFFERENTIATION_NTAR_ID,0))</f>
        <v/>
      </c>
      <c r="H346" s="1905"/>
      <c r="I346" s="1779"/>
      <c r="J346" s="1814"/>
      <c r="K346" s="1819"/>
      <c r="L346" s="1905" t="s">
        <v>626</v>
      </c>
      <c r="M346" s="337"/>
      <c r="N346" s="330"/>
      <c r="O346" s="1664"/>
      <c r="P346" s="1664"/>
    </row>
    <row s="2993" customFormat="1" customHeight="1" ht="18.75" hidden="1">
      <c r="A347" s="1821"/>
      <c r="B347" s="1821"/>
      <c r="C347" s="369" t="s">
        <v>1401</v>
      </c>
      <c r="D347" s="2311"/>
      <c r="E347" s="2056"/>
      <c r="F347" s="2220"/>
      <c r="G347" s="2266"/>
      <c r="H347" s="1530"/>
      <c r="I347" s="657" t="s">
        <v>1400</v>
      </c>
      <c r="J347" s="577"/>
      <c r="K347" s="1530"/>
      <c r="L347" s="200"/>
      <c r="M347" s="337"/>
      <c r="N347" s="330"/>
      <c r="O347" s="1664"/>
      <c r="P347" s="1664"/>
    </row>
    <row s="2993" customFormat="1" customHeight="1" ht="0.75" hidden="1">
      <c r="A348" s="1821"/>
      <c r="B348" s="1821"/>
      <c r="C348" s="369" t="s">
        <v>1408</v>
      </c>
      <c r="D348" s="2311"/>
      <c r="E348" s="2056"/>
      <c r="F348" s="2220"/>
      <c r="G348" s="406"/>
      <c r="H348" s="1530"/>
      <c r="I348" s="657"/>
      <c r="J348" s="577"/>
      <c r="K348" s="1530"/>
      <c r="L348" s="200"/>
      <c r="M348" s="337"/>
      <c r="N348" s="330"/>
      <c r="O348" s="1664"/>
      <c r="P348" s="1664"/>
    </row>
    <row s="2993" customFormat="1" customHeight="1" ht="18.75" hidden="1">
      <c r="A349" s="1821" t="s">
        <v>590</v>
      </c>
      <c r="B349" s="1821" t="s">
        <v>591</v>
      </c>
      <c r="C349" s="369"/>
      <c r="D349" s="2311"/>
      <c r="E349" s="2056"/>
      <c r="F349" s="2220" t="str">
        <f>INDEX(PT_DIFFERENTIATION_VTAR,MATCH(A349,PT_DIFFERENTIATION_VTAR_ID,0))</f>
        <v>Тариф на транспортировку сточных вод</v>
      </c>
      <c r="G349" s="2266" t="str">
        <f>INDEX(PT_DIFFERENTIATION_NTAR,MATCH(B349,PT_DIFFERENTIATION_NTAR_ID,0))</f>
        <v/>
      </c>
      <c r="H349" s="1905"/>
      <c r="I349" s="1779"/>
      <c r="J349" s="1814"/>
      <c r="K349" s="1819"/>
      <c r="L349" s="1905" t="s">
        <v>626</v>
      </c>
      <c r="M349" s="337"/>
      <c r="N349" s="330"/>
      <c r="O349" s="1664"/>
      <c r="P349" s="1664"/>
    </row>
    <row s="2993" customFormat="1" customHeight="1" ht="18.75" hidden="1">
      <c r="A350" s="1821"/>
      <c r="B350" s="1821"/>
      <c r="C350" s="369" t="s">
        <v>1401</v>
      </c>
      <c r="D350" s="2311"/>
      <c r="E350" s="2056"/>
      <c r="F350" s="2220"/>
      <c r="G350" s="2266"/>
      <c r="H350" s="1530"/>
      <c r="I350" s="657" t="s">
        <v>1400</v>
      </c>
      <c r="J350" s="577"/>
      <c r="K350" s="1530"/>
      <c r="L350" s="200"/>
      <c r="M350" s="337"/>
      <c r="N350" s="330"/>
      <c r="O350" s="1664"/>
      <c r="P350" s="1664"/>
    </row>
    <row s="2993" customFormat="1" customHeight="1" ht="0.75" hidden="1">
      <c r="A351" s="1821"/>
      <c r="B351" s="1821"/>
      <c r="C351" s="369" t="s">
        <v>1408</v>
      </c>
      <c r="D351" s="2311"/>
      <c r="E351" s="2056"/>
      <c r="F351" s="2220"/>
      <c r="G351" s="406"/>
      <c r="H351" s="1530"/>
      <c r="I351" s="657"/>
      <c r="J351" s="577"/>
      <c r="K351" s="1530"/>
      <c r="L351" s="200"/>
      <c r="M351" s="337"/>
      <c r="N351" s="330"/>
      <c r="O351" s="1664"/>
      <c r="P351" s="1664"/>
    </row>
    <row s="2993" customFormat="1" customHeight="1" ht="18.75" hidden="1">
      <c r="A352" s="1821" t="s">
        <v>595</v>
      </c>
      <c r="B352" s="1821" t="s">
        <v>596</v>
      </c>
      <c r="C352" s="369"/>
      <c r="D352" s="2311"/>
      <c r="E352" s="2056"/>
      <c r="F352" s="2220" t="str">
        <f>INDEX(PT_DIFFERENTIATION_VTAR,MATCH(A352,PT_DIFFERENTIATION_VTAR_ID,0))</f>
        <v>Тариф на подключение (технологическое присоединение) к централизованной системе водоотведения</v>
      </c>
      <c r="G352" s="2266" t="str">
        <f>INDEX(PT_DIFFERENTIATION_NTAR,MATCH(B352,PT_DIFFERENTIATION_NTAR_ID,0))</f>
        <v/>
      </c>
      <c r="H352" s="1905"/>
      <c r="I352" s="1779"/>
      <c r="J352" s="1814"/>
      <c r="K352" s="1819"/>
      <c r="L352" s="1905" t="s">
        <v>626</v>
      </c>
      <c r="M352" s="337"/>
      <c r="N352" s="330"/>
      <c r="O352" s="1664"/>
      <c r="P352" s="1664"/>
    </row>
    <row s="2993" customFormat="1" customHeight="1" ht="18.75" hidden="1">
      <c r="A353" s="1821"/>
      <c r="B353" s="1821"/>
      <c r="C353" s="369" t="s">
        <v>1401</v>
      </c>
      <c r="D353" s="2311"/>
      <c r="E353" s="2056"/>
      <c r="F353" s="2220"/>
      <c r="G353" s="2266"/>
      <c r="H353" s="1530"/>
      <c r="I353" s="657" t="s">
        <v>1400</v>
      </c>
      <c r="J353" s="577"/>
      <c r="K353" s="1530"/>
      <c r="L353" s="200"/>
      <c r="M353" s="337"/>
      <c r="N353" s="330"/>
      <c r="O353" s="1664"/>
      <c r="P353" s="1664"/>
    </row>
    <row s="2993" customFormat="1" customHeight="1" ht="0.75">
      <c r="A354" s="1821"/>
      <c r="B354" s="1821"/>
      <c r="C354" s="369" t="s">
        <v>1408</v>
      </c>
      <c r="D354" s="2311"/>
      <c r="E354" s="2056"/>
      <c r="F354" s="2220"/>
      <c r="G354" s="406"/>
      <c r="H354" s="1530"/>
      <c r="I354" s="657"/>
      <c r="J354" s="577"/>
      <c r="K354" s="1530"/>
      <c r="L354" s="200"/>
      <c r="M354" s="337"/>
      <c r="N354" s="330"/>
      <c r="O354" s="1664"/>
      <c r="P354" s="1664"/>
    </row>
    <row s="30163" customFormat="1" customHeight="1" ht="3">
      <c r="A355" s="1821"/>
      <c r="B355" s="1821"/>
      <c r="C355" s="1822"/>
      <c r="E355" s="408"/>
      <c r="F355" s="408"/>
      <c r="G355" s="408"/>
      <c r="H355" s="408"/>
      <c r="I355" s="408"/>
      <c r="J355" s="408"/>
      <c r="K355" s="408"/>
      <c r="L355" s="408"/>
      <c r="M355" s="408"/>
      <c r="O355" s="182"/>
      <c r="P355" s="182"/>
    </row>
    <row customHeight="1" ht="24.75">
      <c r="E356" s="188"/>
      <c r="F356" s="2106"/>
      <c r="G356" s="2106"/>
      <c r="H356" s="2106"/>
      <c r="I356" s="2106"/>
      <c r="J356" s="2106"/>
      <c r="K356" s="2106"/>
      <c r="L356" s="2106"/>
      <c r="M356" s="2106"/>
    </row>
  </sheetData>
  <sheetProtection formatColumns="0" formatRows="0" autoFilter="0" sort="0" insertRows="0" insertColumns="1" deleteRows="0" deleteColumns="0"/>
  <mergeCells count="428">
    <mergeCell ref="G340:G341"/>
    <mergeCell ref="G343:G344"/>
    <mergeCell ref="G346:G347"/>
    <mergeCell ref="G349:G350"/>
    <mergeCell ref="G352:G353"/>
    <mergeCell ref="G290:G291"/>
    <mergeCell ref="G293:G294"/>
    <mergeCell ref="G304:G305"/>
    <mergeCell ref="G307:G308"/>
    <mergeCell ref="G310:G311"/>
    <mergeCell ref="G313:G314"/>
    <mergeCell ref="G316:G317"/>
    <mergeCell ref="G319:G320"/>
    <mergeCell ref="G322:G323"/>
    <mergeCell ref="G95:G96"/>
    <mergeCell ref="G106:G107"/>
    <mergeCell ref="G109:G110"/>
    <mergeCell ref="G112:G113"/>
    <mergeCell ref="G115:G116"/>
    <mergeCell ref="G118:G119"/>
    <mergeCell ref="G121:G122"/>
    <mergeCell ref="G124:G125"/>
    <mergeCell ref="G127:G128"/>
    <mergeCell ref="G65:G66"/>
    <mergeCell ref="G68:G69"/>
    <mergeCell ref="G71:G72"/>
    <mergeCell ref="G74:G75"/>
    <mergeCell ref="G77:G78"/>
    <mergeCell ref="G80:G81"/>
    <mergeCell ref="G83:G84"/>
    <mergeCell ref="G86:G87"/>
    <mergeCell ref="G92:G93"/>
    <mergeCell ref="D352:D354"/>
    <mergeCell ref="E352:E354"/>
    <mergeCell ref="F352:F354"/>
    <mergeCell ref="M290:M293"/>
    <mergeCell ref="D346:D348"/>
    <mergeCell ref="E346:E348"/>
    <mergeCell ref="F346:F348"/>
    <mergeCell ref="D349:D351"/>
    <mergeCell ref="E349:E351"/>
    <mergeCell ref="F349:F351"/>
    <mergeCell ref="D340:D342"/>
    <mergeCell ref="E340:E342"/>
    <mergeCell ref="F340:F342"/>
    <mergeCell ref="D343:D345"/>
    <mergeCell ref="E343:E345"/>
    <mergeCell ref="F343:F345"/>
    <mergeCell ref="D334:D336"/>
    <mergeCell ref="E334:E336"/>
    <mergeCell ref="F334:F336"/>
    <mergeCell ref="D337:D339"/>
    <mergeCell ref="E337:E339"/>
    <mergeCell ref="F337:F339"/>
    <mergeCell ref="D328:D330"/>
    <mergeCell ref="E328:E330"/>
    <mergeCell ref="F328:F330"/>
    <mergeCell ref="D331:D333"/>
    <mergeCell ref="E331:E333"/>
    <mergeCell ref="F331:F333"/>
    <mergeCell ref="G328:G329"/>
    <mergeCell ref="G331:G332"/>
    <mergeCell ref="G334:G335"/>
    <mergeCell ref="G337:G338"/>
    <mergeCell ref="F307:F309"/>
    <mergeCell ref="D322:D324"/>
    <mergeCell ref="E322:E324"/>
    <mergeCell ref="F322:F324"/>
    <mergeCell ref="D325:D327"/>
    <mergeCell ref="E325:E327"/>
    <mergeCell ref="F325:F327"/>
    <mergeCell ref="D316:D318"/>
    <mergeCell ref="E316:E318"/>
    <mergeCell ref="F316:F318"/>
    <mergeCell ref="D319:D321"/>
    <mergeCell ref="E319:E321"/>
    <mergeCell ref="F319:F321"/>
    <mergeCell ref="G325:G326"/>
    <mergeCell ref="G277:G278"/>
    <mergeCell ref="G280:G281"/>
    <mergeCell ref="G283:G284"/>
    <mergeCell ref="G286:G287"/>
    <mergeCell ref="D271:D273"/>
    <mergeCell ref="E271:E273"/>
    <mergeCell ref="F271:F273"/>
    <mergeCell ref="D274:D276"/>
    <mergeCell ref="E274:E276"/>
    <mergeCell ref="F274:F276"/>
    <mergeCell ref="G274:G275"/>
    <mergeCell ref="D283:D285"/>
    <mergeCell ref="E283:E285"/>
    <mergeCell ref="F283:F285"/>
    <mergeCell ref="D286:D288"/>
    <mergeCell ref="E286:E288"/>
    <mergeCell ref="F286:F288"/>
    <mergeCell ref="D277:D279"/>
    <mergeCell ref="E277:E279"/>
    <mergeCell ref="F277:F279"/>
    <mergeCell ref="D280:D282"/>
    <mergeCell ref="E280:E282"/>
    <mergeCell ref="F280:F282"/>
    <mergeCell ref="D265:D267"/>
    <mergeCell ref="E265:E267"/>
    <mergeCell ref="F265:F267"/>
    <mergeCell ref="D268:D270"/>
    <mergeCell ref="E268:E270"/>
    <mergeCell ref="F268:F270"/>
    <mergeCell ref="G265:G266"/>
    <mergeCell ref="G268:G269"/>
    <mergeCell ref="G271:G272"/>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14:G215"/>
    <mergeCell ref="G220:G221"/>
    <mergeCell ref="G224:G225"/>
    <mergeCell ref="G227:G228"/>
    <mergeCell ref="G238:G239"/>
    <mergeCell ref="D214:D216"/>
    <mergeCell ref="E214:E216"/>
    <mergeCell ref="F214:F216"/>
    <mergeCell ref="D217:D219"/>
    <mergeCell ref="E217:E219"/>
    <mergeCell ref="F217:F219"/>
    <mergeCell ref="G217:G218"/>
    <mergeCell ref="D227:D237"/>
    <mergeCell ref="E227:E237"/>
    <mergeCell ref="F227:F237"/>
    <mergeCell ref="D238:D240"/>
    <mergeCell ref="E238:E240"/>
    <mergeCell ref="F238:F240"/>
    <mergeCell ref="D220:D222"/>
    <mergeCell ref="E220:E222"/>
    <mergeCell ref="F220:F222"/>
    <mergeCell ref="D224:D226"/>
    <mergeCell ref="E224:E226"/>
    <mergeCell ref="F224:F226"/>
    <mergeCell ref="E199:E201"/>
    <mergeCell ref="F199:F201"/>
    <mergeCell ref="D208:D210"/>
    <mergeCell ref="E208:E210"/>
    <mergeCell ref="F208:F210"/>
    <mergeCell ref="D211:D213"/>
    <mergeCell ref="E211:E213"/>
    <mergeCell ref="F211:F213"/>
    <mergeCell ref="G208:G209"/>
    <mergeCell ref="G211:G212"/>
    <mergeCell ref="G184:G185"/>
    <mergeCell ref="G187:G188"/>
    <mergeCell ref="G190:G191"/>
    <mergeCell ref="G196:G197"/>
    <mergeCell ref="G199:G200"/>
    <mergeCell ref="G202:G203"/>
    <mergeCell ref="G205:G206"/>
    <mergeCell ref="D190:D192"/>
    <mergeCell ref="E190:E192"/>
    <mergeCell ref="F190:F192"/>
    <mergeCell ref="D193:D195"/>
    <mergeCell ref="E193:E195"/>
    <mergeCell ref="F193:F195"/>
    <mergeCell ref="G193:G194"/>
    <mergeCell ref="D202:D204"/>
    <mergeCell ref="E202:E204"/>
    <mergeCell ref="F202:F204"/>
    <mergeCell ref="D205:D207"/>
    <mergeCell ref="E205:E207"/>
    <mergeCell ref="F205:F207"/>
    <mergeCell ref="D196:D198"/>
    <mergeCell ref="E196:E198"/>
    <mergeCell ref="F196:F198"/>
    <mergeCell ref="D199:D201"/>
    <mergeCell ref="E172:E174"/>
    <mergeCell ref="F172:F174"/>
    <mergeCell ref="D175:D177"/>
    <mergeCell ref="E175:E177"/>
    <mergeCell ref="F175:F177"/>
    <mergeCell ref="D184:D186"/>
    <mergeCell ref="E184:E186"/>
    <mergeCell ref="F184:F186"/>
    <mergeCell ref="D187:D189"/>
    <mergeCell ref="E187:E189"/>
    <mergeCell ref="F187:F189"/>
    <mergeCell ref="G181:G182"/>
    <mergeCell ref="D161:D171"/>
    <mergeCell ref="E161:E171"/>
    <mergeCell ref="F161:F171"/>
    <mergeCell ref="D151:D153"/>
    <mergeCell ref="E151:E153"/>
    <mergeCell ref="F151:F153"/>
    <mergeCell ref="D154:D156"/>
    <mergeCell ref="E154:E156"/>
    <mergeCell ref="F154:F156"/>
    <mergeCell ref="D158:D160"/>
    <mergeCell ref="E158:E160"/>
    <mergeCell ref="F158:F160"/>
    <mergeCell ref="G151:G152"/>
    <mergeCell ref="G154:G155"/>
    <mergeCell ref="G158:G159"/>
    <mergeCell ref="G161:G162"/>
    <mergeCell ref="D178:D180"/>
    <mergeCell ref="E178:E180"/>
    <mergeCell ref="F178:F180"/>
    <mergeCell ref="D181:D183"/>
    <mergeCell ref="E181:E183"/>
    <mergeCell ref="F181:F183"/>
    <mergeCell ref="D172:D174"/>
    <mergeCell ref="D145:D147"/>
    <mergeCell ref="E145:E147"/>
    <mergeCell ref="F145:F147"/>
    <mergeCell ref="D148:D150"/>
    <mergeCell ref="E148:E150"/>
    <mergeCell ref="F148:F150"/>
    <mergeCell ref="D139:D141"/>
    <mergeCell ref="E139:E141"/>
    <mergeCell ref="F139:F141"/>
    <mergeCell ref="D142:D144"/>
    <mergeCell ref="E142:E144"/>
    <mergeCell ref="F142:F144"/>
    <mergeCell ref="D127:D129"/>
    <mergeCell ref="E127:E129"/>
    <mergeCell ref="F127:F129"/>
    <mergeCell ref="D130:D132"/>
    <mergeCell ref="E130:E132"/>
    <mergeCell ref="F130:F132"/>
    <mergeCell ref="G130:G131"/>
    <mergeCell ref="G133:G134"/>
    <mergeCell ref="G136:G137"/>
    <mergeCell ref="D133:D135"/>
    <mergeCell ref="E133:E135"/>
    <mergeCell ref="F133:F135"/>
    <mergeCell ref="D136:D138"/>
    <mergeCell ref="E136:E138"/>
    <mergeCell ref="F136:F138"/>
    <mergeCell ref="D121:D123"/>
    <mergeCell ref="E121:E123"/>
    <mergeCell ref="F121:F123"/>
    <mergeCell ref="D124:D126"/>
    <mergeCell ref="E124:E126"/>
    <mergeCell ref="F124:F126"/>
    <mergeCell ref="D115:D117"/>
    <mergeCell ref="E115:E117"/>
    <mergeCell ref="F115:F117"/>
    <mergeCell ref="D118:D120"/>
    <mergeCell ref="E118:E120"/>
    <mergeCell ref="F118:F120"/>
    <mergeCell ref="D77:D79"/>
    <mergeCell ref="E77:E79"/>
    <mergeCell ref="F77:F79"/>
    <mergeCell ref="F109:F111"/>
    <mergeCell ref="D112:D114"/>
    <mergeCell ref="E112:E114"/>
    <mergeCell ref="F112:F114"/>
    <mergeCell ref="D86:D88"/>
    <mergeCell ref="E86:E88"/>
    <mergeCell ref="F86:F88"/>
    <mergeCell ref="D92:D94"/>
    <mergeCell ref="E92:E94"/>
    <mergeCell ref="F92:F94"/>
    <mergeCell ref="D109:D111"/>
    <mergeCell ref="E109:E111"/>
    <mergeCell ref="F89:L89"/>
    <mergeCell ref="H90:I90"/>
    <mergeCell ref="F91:L91"/>
    <mergeCell ref="D80:D82"/>
    <mergeCell ref="E80:E82"/>
    <mergeCell ref="D83:D85"/>
    <mergeCell ref="E83:E85"/>
    <mergeCell ref="D106:D108"/>
    <mergeCell ref="E106:E108"/>
    <mergeCell ref="D53:D55"/>
    <mergeCell ref="E53:E55"/>
    <mergeCell ref="F53:F55"/>
    <mergeCell ref="D68:D70"/>
    <mergeCell ref="E68:E70"/>
    <mergeCell ref="F68:F70"/>
    <mergeCell ref="D71:D73"/>
    <mergeCell ref="E71:E73"/>
    <mergeCell ref="F71:F73"/>
    <mergeCell ref="D62:D64"/>
    <mergeCell ref="E62:E64"/>
    <mergeCell ref="F62:F64"/>
    <mergeCell ref="D65:D67"/>
    <mergeCell ref="E65:E67"/>
    <mergeCell ref="F65:F67"/>
    <mergeCell ref="D56:D58"/>
    <mergeCell ref="E56:E58"/>
    <mergeCell ref="D59:D61"/>
    <mergeCell ref="E59:E61"/>
    <mergeCell ref="G53:G54"/>
    <mergeCell ref="G56:G57"/>
    <mergeCell ref="G59:G60"/>
    <mergeCell ref="G62:G63"/>
    <mergeCell ref="M224:M227"/>
    <mergeCell ref="M92:M95"/>
    <mergeCell ref="F157:L157"/>
    <mergeCell ref="M158:M161"/>
    <mergeCell ref="F223:L223"/>
    <mergeCell ref="F56:F58"/>
    <mergeCell ref="F59:F61"/>
    <mergeCell ref="F80:F82"/>
    <mergeCell ref="F83:F85"/>
    <mergeCell ref="F95:F105"/>
    <mergeCell ref="F106:F108"/>
    <mergeCell ref="M24:M88"/>
    <mergeCell ref="G50:G51"/>
    <mergeCell ref="G139:G140"/>
    <mergeCell ref="G142:G143"/>
    <mergeCell ref="G145:G146"/>
    <mergeCell ref="G148:G149"/>
    <mergeCell ref="G172:G173"/>
    <mergeCell ref="G175:G176"/>
    <mergeCell ref="G178:G179"/>
    <mergeCell ref="D74:D76"/>
    <mergeCell ref="E74:E76"/>
    <mergeCell ref="F74:F76"/>
    <mergeCell ref="F356:M356"/>
    <mergeCell ref="F289:L289"/>
    <mergeCell ref="D290:D292"/>
    <mergeCell ref="E290:E292"/>
    <mergeCell ref="F290:F292"/>
    <mergeCell ref="D293:D303"/>
    <mergeCell ref="E293:E303"/>
    <mergeCell ref="F293:F303"/>
    <mergeCell ref="D304:D306"/>
    <mergeCell ref="D310:D312"/>
    <mergeCell ref="E310:E312"/>
    <mergeCell ref="F310:F312"/>
    <mergeCell ref="D313:D315"/>
    <mergeCell ref="E313:E315"/>
    <mergeCell ref="F313:F315"/>
    <mergeCell ref="E304:E306"/>
    <mergeCell ref="F304:F306"/>
    <mergeCell ref="D307:D309"/>
    <mergeCell ref="E307:E309"/>
    <mergeCell ref="D95:D105"/>
    <mergeCell ref="E95:E105"/>
    <mergeCell ref="D50:D52"/>
    <mergeCell ref="E50:E52"/>
    <mergeCell ref="F50:F52"/>
    <mergeCell ref="D27:D37"/>
    <mergeCell ref="E27:E37"/>
    <mergeCell ref="F27:F37"/>
    <mergeCell ref="D38:D40"/>
    <mergeCell ref="E38:E40"/>
    <mergeCell ref="F38:F40"/>
    <mergeCell ref="D41:D43"/>
    <mergeCell ref="E41:E43"/>
    <mergeCell ref="F41:F43"/>
    <mergeCell ref="G27:G28"/>
    <mergeCell ref="G38:G39"/>
    <mergeCell ref="G41:G42"/>
    <mergeCell ref="G44:G45"/>
    <mergeCell ref="G47:G48"/>
    <mergeCell ref="D44:D46"/>
    <mergeCell ref="E44:E46"/>
    <mergeCell ref="F44:F46"/>
    <mergeCell ref="D47:D49"/>
    <mergeCell ref="E47:E49"/>
    <mergeCell ref="F47:F49"/>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97:G98"/>
    <mergeCell ref="G163:G164"/>
    <mergeCell ref="G229:G230"/>
    <mergeCell ref="G295:G296"/>
    <mergeCell ref="G31:G32"/>
    <mergeCell ref="G99:G100"/>
    <mergeCell ref="G165:G166"/>
    <mergeCell ref="G231:G232"/>
    <mergeCell ref="G297:G298"/>
    <mergeCell ref="G33:G34"/>
    <mergeCell ref="G101:G102"/>
    <mergeCell ref="G167:G168"/>
    <mergeCell ref="G233:G234"/>
    <mergeCell ref="G299:G300"/>
    <mergeCell ref="G35:G36"/>
    <mergeCell ref="G103:G104"/>
    <mergeCell ref="G169:G170"/>
    <mergeCell ref="G235:G236"/>
    <mergeCell ref="G301:G302"/>
  </mergeCells>
  <dataValidations count="4">
    <dataValidation type="decimal" allowBlank="1" showErrorMessage="1" errorTitle="Ошибка" error="Допускается ввод только действительных чисел!" sqref="K224 K227 K238 K241 K244 K247 K250 K253 K256 K259 K262 K265 K268 K271 K274 K277 K280 K283 K10 K92 K151 K148 K145 K142 K139 K136 K133 K130 K127 K124 K121 K118 K115 K112 K109 K106 K95 K158 K154 K161 K172 K175 K178 K181 K184 K187 K190 K193 K196 K199 K202 K208 K211 K214 K217 K220 K205 K286 K290 K293 K304 K307 K310 K313 K316 K319 K322 K325 K328 K331 K334 K337 K340 K343 K346 K349 K352 K5 K97 K163 K229 K295 K99 K165 K231 K297 K101 K167 K233 K299 K103 K169 K235 K30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8:M159 M224:M225 M23 M92:M93 M290:M29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7:J47 I24:J24 I27:J27 I38:J38 I41:J41 I44:J44 I50:J50 I53:J53 I56:J56 I59:J59 I62:J62 I65:J65 I68:J68 I71:J71 I74:J74 I77:J77 I80:J80 I83:J83 I224:J224 I227:J227 I238:J238 I241:J241 I244:J244 I247:J247 I250:J250 I253:J253 I256:J256 I259:J259 I262:J262 I265:J265 I268:J268 I271:J271 I274:J274 I277:J277 I280:J280 I8:J8 I86:J86 I154:J154 I95:J95 I106:J106 I109:J109 I112:J112 I115:J115 I118:J118 I121:J121 I124:J124 I127:J127 I130:J130 I133:J133 I136:J136 I139:J139 I142:J142 I145:J145 I148:J148 I151:J151 I158:J158 I92:J92 I161:J161 I172:J172 I175:J175 I178:J178 I181:J181 I184:J184 I187:J187 I190:J190 I193:J193 I196:J196 I199:J199 I202:J202 I208:J208 I211:J211 I214:J214 I217:J217 I220:J220 I205:J205 I283:J283 I286:J286 I290:J290 I293:J293 I304:J304 I307:J307 I310:J310 I313:J313 I316:J316 I319:J319 I322:J322 I325:J325 I328:J328 I331:J331 I334:J334 I337:J337 I340:J340 I343:J343 I346:J346 I349:J349 I352:J352 I2:J2 I5:J5 I29 J29 I97 J97 I163 J163 I229 J229 I295 J295 I31 J31 I99 J99 I165 J165 I231 J231 I297 J297 I33 J33 I101 J101 I167 J167 I233 J233 I299 J299 I35 J35 I103 J103 I169 J169 I235 J235 I301 J3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93C0F-002B-B5AD-DB26-19ECE2F8F01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30325" width="9.140625" hidden="1" customWidth="1"/>
    <col min="2" max="2" style="30114" width="9.140625" hidden="1" customWidth="1"/>
    <col min="3" max="3" style="3410" width="3.7109375" customWidth="1"/>
    <col min="4" max="4" style="30312" width="6.28125" customWidth="1"/>
    <col min="5" max="5" style="30312" width="53.8515625" customWidth="1"/>
    <col min="6" max="7" style="30312" width="35.7109375" customWidth="1"/>
    <col min="8" max="8" style="30312" width="89.57421875" customWidth="1"/>
    <col min="9" max="9" style="30312" width="10.57421875"/>
    <col min="10" max="11" style="30117" width="10.57421875"/>
    <col min="12" max="17" style="30312" width="10.57421875"/>
  </cols>
  <sheetData>
    <row customHeight="1" ht="14.25" hidden="1">
      <c r="N1" s="241"/>
      <c r="O1" s="241"/>
      <c r="Q1" s="241"/>
    </row>
    <row s="2993" customFormat="1" customHeight="1" ht="18.75" hidden="1">
      <c r="A2" s="88"/>
      <c r="B2" s="1168"/>
      <c r="C2" s="1770" t="s">
        <v>103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93"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620</v>
      </c>
      <c r="E8" s="2062"/>
      <c r="F8" s="2062"/>
      <c r="G8" s="2062"/>
      <c r="H8" s="2302" t="s">
        <v>621</v>
      </c>
    </row>
    <row customHeight="1" ht="14.25">
      <c r="C9" s="377"/>
      <c r="D9" s="392" t="s">
        <v>87</v>
      </c>
      <c r="E9" s="94" t="s">
        <v>622</v>
      </c>
      <c r="F9" s="94" t="s">
        <v>623</v>
      </c>
      <c r="G9" s="94" t="s">
        <v>712</v>
      </c>
      <c r="H9" s="2302"/>
    </row>
    <row customHeight="1" ht="14.25">
      <c r="A10" s="339"/>
      <c r="C10" s="377"/>
      <c r="D10" s="133" t="s">
        <v>196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1409</v>
      </c>
    </row>
    <row customHeight="1" ht="14.25">
      <c r="A11" s="339"/>
      <c r="C11" s="377"/>
      <c r="D11" s="133" t="s">
        <v>102</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1353</v>
      </c>
      <c r="F14" s="345"/>
      <c r="G14" s="187"/>
      <c r="H14" s="2017"/>
    </row>
    <row s="2993"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8A147-29FD-E08C-818E-6FA7C962C7C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92" width="9.140625" hidden="1" customWidth="1"/>
    <col min="2" max="2" style="3194" width="9.140625" hidden="1" customWidth="1"/>
    <col min="3" max="3" style="29892" width="4.7109375" customWidth="1"/>
    <col min="4" max="4" style="3194" width="6.28125" customWidth="1"/>
    <col min="5" max="5" style="3194" width="47.8515625" customWidth="1"/>
    <col min="6" max="6" style="3194" width="9.57421875" customWidth="1"/>
    <col min="7" max="7" style="2624" width="25.7109375" hidden="1" customWidth="1"/>
    <col min="8" max="8" style="2624" width="34.00390625" hidden="1" customWidth="1"/>
    <col min="9" max="9" style="3194" width="25.7109375" customWidth="1"/>
    <col min="10" max="10" style="3194" width="34.00390625" customWidth="1"/>
    <col min="11" max="11" style="2625" width="50.8515625" customWidth="1"/>
    <col min="12" max="20" style="3194" width="10.57421875"/>
    <col min="21" max="21" style="29826"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1410</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201</v>
      </c>
      <c r="J8" s="758"/>
      <c r="K8" s="423"/>
      <c r="U8" s="681"/>
    </row>
    <row customHeight="1" ht="15">
      <c r="C9" s="162"/>
      <c r="D9" s="717"/>
      <c r="E9" s="2213" t="s">
        <v>192</v>
      </c>
      <c r="F9" s="2214"/>
      <c r="G9" s="2236" t="str">
        <f>IF(G8="","",INDEX(DIFFERENTIATION_UNMERGE_VD,MATCH(G8,DIFFERENTIATION_ID_DIFF,0)))</f>
        <v/>
      </c>
      <c r="H9" s="2237"/>
      <c r="I9" s="2236">
        <f>IF(I8="","",INDEX(DIFFERENTIATION_UNMERGE_VD,MATCH(I8,DIFFERENTIATION_ID_DIFF,0)))</f>
        <v>0</v>
      </c>
      <c r="J9" s="2237"/>
      <c r="K9" s="2028" t="s">
        <v>621</v>
      </c>
    </row>
    <row s="2624" customFormat="1" customHeight="1" ht="15">
      <c r="A10" s="765"/>
      <c r="C10" s="162"/>
      <c r="D10" s="717"/>
      <c r="E10" s="2213" t="s">
        <v>880</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881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620</v>
      </c>
      <c r="E12" s="2216"/>
      <c r="F12" s="2216"/>
      <c r="G12" s="893"/>
      <c r="H12" s="893"/>
      <c r="I12" s="893"/>
      <c r="J12" s="893"/>
      <c r="K12" s="2036"/>
      <c r="U12" s="681"/>
    </row>
    <row customHeight="1" ht="33.75">
      <c r="C13" s="162"/>
      <c r="D13" s="811" t="s">
        <v>87</v>
      </c>
      <c r="E13" s="813" t="s">
        <v>622</v>
      </c>
      <c r="F13" s="813" t="s">
        <v>882</v>
      </c>
      <c r="G13" s="814" t="s">
        <v>623</v>
      </c>
      <c r="H13" s="813" t="s">
        <v>712</v>
      </c>
      <c r="I13" s="814" t="s">
        <v>623</v>
      </c>
      <c r="J13" s="813" t="s">
        <v>712</v>
      </c>
      <c r="K13" s="2090"/>
    </row>
    <row customHeight="1" ht="15" hidden="1">
      <c r="C14" s="162"/>
      <c r="D14" s="599" t="s">
        <v>196</v>
      </c>
      <c r="E14" s="599" t="s">
        <v>102</v>
      </c>
      <c r="F14" s="599" t="s">
        <v>89</v>
      </c>
      <c r="G14" s="665" t="str">
        <f>G1&amp;".1"</f>
        <v>4.1</v>
      </c>
      <c r="H14" s="665"/>
      <c r="I14" s="665" t="str">
        <f>I1&amp;".1"</f>
        <v>4.1</v>
      </c>
      <c r="J14" s="665"/>
      <c r="K14" s="277"/>
    </row>
    <row customHeight="1" ht="22.5" hidden="1">
      <c r="A15" s="511"/>
      <c r="C15" s="532"/>
      <c r="D15" s="527">
        <v>1</v>
      </c>
      <c r="E15" s="683" t="s">
        <v>1039</v>
      </c>
      <c r="F15" s="527" t="s">
        <v>1040</v>
      </c>
      <c r="G15" s="684"/>
      <c r="H15" s="684"/>
      <c r="I15" s="684"/>
      <c r="J15" s="684"/>
      <c r="K15" s="277" t="s">
        <v>1041</v>
      </c>
    </row>
    <row customHeight="1" ht="22.5" hidden="1">
      <c r="A16" s="511"/>
      <c r="C16" s="532"/>
      <c r="D16" s="527">
        <v>2</v>
      </c>
      <c r="E16" s="267" t="s">
        <v>1042</v>
      </c>
      <c r="F16" s="527" t="s">
        <v>1043</v>
      </c>
      <c r="G16" s="684"/>
      <c r="H16" s="684"/>
      <c r="I16" s="684"/>
      <c r="J16" s="684"/>
      <c r="K16" s="277" t="s">
        <v>1044</v>
      </c>
    </row>
    <row customHeight="1" ht="123.75" hidden="1">
      <c r="A17" s="511"/>
      <c r="C17" s="532"/>
      <c r="D17" s="527">
        <v>3</v>
      </c>
      <c r="E17" s="267" t="s">
        <v>1411</v>
      </c>
      <c r="F17" s="527" t="s">
        <v>626</v>
      </c>
      <c r="G17" s="684"/>
      <c r="H17" s="684"/>
      <c r="I17" s="684"/>
      <c r="J17" s="684"/>
      <c r="K17" s="277" t="s">
        <v>1412</v>
      </c>
    </row>
    <row customHeight="1" ht="45">
      <c r="A18" s="511"/>
      <c r="C18" s="532"/>
      <c r="D18" s="527">
        <v>4</v>
      </c>
      <c r="E18" s="267" t="s">
        <v>1045</v>
      </c>
      <c r="F18" s="527" t="s">
        <v>626</v>
      </c>
      <c r="G18" s="815" t="s">
        <v>626</v>
      </c>
      <c r="H18" s="816" t="s">
        <v>626</v>
      </c>
      <c r="I18" s="527" t="s">
        <v>626</v>
      </c>
      <c r="J18" s="584" t="s">
        <v>626</v>
      </c>
      <c r="K18" s="277" t="s">
        <v>1413</v>
      </c>
    </row>
    <row customHeight="1" ht="33.75">
      <c r="A19" s="511"/>
      <c r="C19" s="532"/>
      <c r="D19" s="545" t="s">
        <v>983</v>
      </c>
      <c r="E19" s="565" t="s">
        <v>1047</v>
      </c>
      <c r="F19" s="527" t="s">
        <v>1048</v>
      </c>
      <c r="G19" s="823"/>
      <c r="H19" s="92"/>
      <c r="I19" s="823"/>
      <c r="J19" s="824"/>
      <c r="K19" s="685"/>
    </row>
    <row customHeight="1" ht="33.75">
      <c r="A20" s="511"/>
      <c r="C20" s="532"/>
      <c r="D20" s="545" t="s">
        <v>1026</v>
      </c>
      <c r="E20" s="565" t="s">
        <v>1049</v>
      </c>
      <c r="F20" s="527" t="s">
        <v>1050</v>
      </c>
      <c r="G20" s="823"/>
      <c r="H20" s="92"/>
      <c r="I20" s="823"/>
      <c r="J20" s="92"/>
      <c r="K20" s="685"/>
    </row>
    <row customHeight="1" ht="45">
      <c r="A21" s="511"/>
      <c r="C21" s="532"/>
      <c r="D21" s="545" t="s">
        <v>1029</v>
      </c>
      <c r="E21" s="565" t="s">
        <v>1051</v>
      </c>
      <c r="F21" s="527" t="s">
        <v>887</v>
      </c>
      <c r="G21" s="686"/>
      <c r="H21" s="92"/>
      <c r="I21" s="686"/>
      <c r="J21" s="92"/>
      <c r="K21" s="685"/>
    </row>
    <row customHeight="1" ht="67.5" hidden="1">
      <c r="A22" s="511"/>
      <c r="C22" s="532"/>
      <c r="D22" s="527">
        <v>5</v>
      </c>
      <c r="E22" s="267" t="s">
        <v>1414</v>
      </c>
      <c r="F22" s="527" t="s">
        <v>874</v>
      </c>
      <c r="G22" s="687"/>
      <c r="H22" s="688"/>
      <c r="I22" s="687"/>
      <c r="J22" s="688"/>
      <c r="K22" s="277" t="s">
        <v>1415</v>
      </c>
    </row>
    <row customHeight="1" ht="33.75" hidden="1">
      <c r="C23" s="457"/>
      <c r="D23" s="527">
        <v>6</v>
      </c>
      <c r="E23" s="267" t="s">
        <v>1416</v>
      </c>
      <c r="F23" s="527" t="s">
        <v>1417</v>
      </c>
      <c r="G23" s="687"/>
      <c r="H23" s="687"/>
      <c r="I23" s="687"/>
      <c r="J23" s="687"/>
      <c r="K23" s="277" t="s">
        <v>1418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DEF22-EBFD-47BD-5B3C-79336919A64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0339" width="9.140625" hidden="1"/>
    <col min="2" max="2" style="30340" width="9.140625" hidden="1"/>
    <col min="3" max="3" style="30341" width="3.7109375" customWidth="1"/>
    <col min="4" max="4" style="30353" width="7.00390625" customWidth="1"/>
    <col min="5" max="5" style="30353" width="23.140625" customWidth="1"/>
    <col min="6" max="6" style="30353" width="16.00390625" customWidth="1"/>
    <col min="7" max="7" style="30353" width="14.8515625" customWidth="1"/>
    <col min="8" max="8" style="30353" width="47.8515625" customWidth="1"/>
    <col min="9" max="9" style="30353" width="115.7109375" customWidth="1"/>
    <col min="10" max="10" style="30353" width="3.7109375" customWidth="1"/>
    <col min="11" max="12" style="30353" width="9.140625"/>
  </cols>
  <sheetData>
    <row customHeight="1" ht="14.25" hidden="1"/>
    <row customHeight="1" ht="14.25" hidden="1"/>
    <row customHeight="1" ht="14.25" hidden="1"/>
    <row customHeight="1" ht="3"/>
    <row s="2698" customFormat="1" customHeight="1" ht="30">
      <c r="A5" s="101"/>
      <c r="C5" s="75"/>
      <c r="D5" s="1954" t="s">
        <v>1419</v>
      </c>
      <c r="E5" s="1954"/>
      <c r="F5" s="1954"/>
      <c r="G5" s="1954"/>
      <c r="H5" s="1954"/>
      <c r="I5" s="251"/>
    </row>
    <row customHeight="1" ht="3" hidden="1">
      <c r="D6" s="108"/>
      <c r="E6" s="108"/>
      <c r="F6" s="108"/>
      <c r="G6" s="108"/>
      <c r="H6" s="108"/>
      <c r="I6" s="108"/>
    </row>
    <row s="30339" customFormat="1" customHeight="1" ht="14.25">
      <c r="B7" s="105"/>
      <c r="C7" s="106"/>
      <c r="D7" s="109"/>
      <c r="E7" s="109"/>
      <c r="F7" s="109"/>
      <c r="G7" s="109"/>
      <c r="H7" s="758"/>
      <c r="I7" s="109"/>
      <c r="J7" s="110"/>
    </row>
    <row customHeight="1" ht="14.25">
      <c r="D8" s="2062" t="s">
        <v>620</v>
      </c>
      <c r="E8" s="2062"/>
      <c r="F8" s="2062"/>
      <c r="G8" s="2062"/>
      <c r="H8" s="2062"/>
      <c r="I8" s="2062" t="s">
        <v>621</v>
      </c>
    </row>
    <row customHeight="1" ht="27.75">
      <c r="D9" s="2062" t="s">
        <v>87</v>
      </c>
      <c r="E9" s="2062" t="s">
        <v>1420</v>
      </c>
      <c r="F9" s="2062"/>
      <c r="G9" s="2062"/>
      <c r="H9" s="2062"/>
      <c r="I9" s="2062"/>
    </row>
    <row customHeight="1" ht="22.5">
      <c r="D10" s="2062"/>
      <c r="E10" s="113" t="s">
        <v>1421</v>
      </c>
      <c r="F10" s="113" t="s">
        <v>1422</v>
      </c>
      <c r="G10" s="113" t="s">
        <v>1423</v>
      </c>
      <c r="H10" s="113" t="s">
        <v>712</v>
      </c>
      <c r="I10" s="2062"/>
    </row>
    <row customHeight="1" ht="12" hidden="1">
      <c r="D11" s="72" t="s">
        <v>196</v>
      </c>
      <c r="E11" s="72" t="s">
        <v>90</v>
      </c>
      <c r="F11" s="72" t="s">
        <v>117</v>
      </c>
      <c r="G11" s="72" t="s">
        <v>91</v>
      </c>
      <c r="H11" s="72" t="s">
        <v>92</v>
      </c>
      <c r="I11" s="72" t="s">
        <v>130</v>
      </c>
    </row>
    <row s="30345" customFormat="1" customHeight="1" ht="24.75">
      <c r="A12" s="131" t="s">
        <v>89</v>
      </c>
      <c r="B12" s="111" t="s">
        <v>24</v>
      </c>
      <c r="C12" s="112"/>
      <c r="D12" s="114" t="s">
        <v>196</v>
      </c>
      <c r="E12" s="387"/>
      <c r="F12" s="387"/>
      <c r="G12" s="1774" t="s">
        <v>24</v>
      </c>
      <c r="H12" s="388"/>
      <c r="I12" s="2015" t="s">
        <v>1424</v>
      </c>
      <c r="K12" s="258"/>
      <c r="L12" s="259"/>
    </row>
    <row customHeight="1" ht="15">
      <c r="A13" s="107"/>
      <c r="B13" s="107"/>
      <c r="C13" s="107"/>
      <c r="D13" s="95"/>
      <c r="E13" s="116" t="s">
        <v>791</v>
      </c>
      <c r="F13" s="115"/>
      <c r="G13" s="115"/>
      <c r="H13" s="200"/>
      <c r="I13" s="2017"/>
    </row>
    <row customHeight="1" ht="3">
      <c r="A14" s="107"/>
      <c r="B14" s="107"/>
      <c r="C14" s="107"/>
    </row>
    <row customHeight="1" ht="27.75">
      <c r="E15" s="2314" t="s">
        <v>1425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BB4D1-665E-439E-D563-BD81C932239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0373" width="9.140625" hidden="1"/>
    <col min="3" max="3" style="30374" width="3.7109375" customWidth="1"/>
    <col min="4" max="4" style="30373" width="6.28125" customWidth="1"/>
    <col min="5" max="5" style="30373" width="94.8515625" customWidth="1"/>
    <col min="6" max="9" style="3037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1426</v>
      </c>
      <c r="E7" s="2316"/>
      <c r="F7" s="253"/>
    </row>
    <row customHeight="1" ht="3">
      <c r="C8" s="77"/>
      <c r="D8" s="55"/>
      <c r="E8" s="55"/>
    </row>
    <row customHeight="1" ht="15.75">
      <c r="C9" s="77"/>
      <c r="D9" s="91" t="s">
        <v>87</v>
      </c>
      <c r="E9" s="246" t="s">
        <v>1427</v>
      </c>
    </row>
    <row customHeight="1" ht="0.75">
      <c r="C10" s="77"/>
      <c r="D10" s="72"/>
      <c r="E10" s="72"/>
    </row>
    <row customHeight="1" ht="11.25" hidden="1">
      <c r="C11" s="77"/>
      <c r="D11" s="136">
        <v>0</v>
      </c>
      <c r="E11" s="247"/>
    </row>
    <row customHeight="1" ht="15">
      <c r="C12" s="122"/>
      <c r="D12" s="99">
        <v>1</v>
      </c>
      <c r="E12" s="380"/>
    </row>
    <row customHeight="1" ht="12">
      <c r="C13" s="77"/>
      <c r="D13" s="248"/>
      <c r="E13" s="249" t="s">
        <v>1428</v>
      </c>
    </row>
    <row customHeight="1" ht="3"/>
    <row customHeight="1" ht="22.5">
      <c r="C15" s="123"/>
      <c r="D15" s="2317" t="s">
        <v>1429</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023CD-D158-EF24-2EBE-98334A07D177}" mc:Ignorable="x14ac xr xr2 xr3">
  <dimension ref="A1:I24"/>
  <sheetViews>
    <sheetView topLeftCell="A1" showGridLines="0" zoomScale="90" workbookViewId="0">
      <selection activeCell="A1" sqref="A1"/>
    </sheetView>
  </sheetViews>
  <sheetFormatPr defaultColWidth="9.140625" customHeight="1" defaultRowHeight="11.25"/>
  <cols>
    <col min="1" max="2" style="3051" width="15.00390625" hidden="1" customWidth="1"/>
    <col min="3" max="3" style="3129" width="3.7109375" customWidth="1"/>
    <col min="4" max="4" style="3130" width="6.8515625" customWidth="1"/>
    <col min="5" max="5" style="3129" width="52.28125" customWidth="1"/>
    <col min="6" max="6" style="3129" width="48.8515625" customWidth="1"/>
    <col min="7" max="7" style="3129" width="93.421875" customWidth="1"/>
    <col min="8" max="8" style="3129" width="9.140625"/>
    <col min="9" max="9" style="3129" width="65.00390625" customWidth="1"/>
  </cols>
  <sheetData>
    <row customHeight="1" ht="11.25" hidden="1">
      <c r="A1" s="507" t="s">
        <v>619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5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620</v>
      </c>
      <c r="E9" s="2057"/>
      <c r="F9" s="2057"/>
      <c r="G9" s="2061" t="s">
        <v>621</v>
      </c>
    </row>
    <row customHeight="1" ht="11.25">
      <c r="A10" s="508"/>
      <c r="B10" s="508"/>
      <c r="C10" s="463"/>
      <c r="D10" s="1504" t="s">
        <v>87</v>
      </c>
      <c r="E10" s="1506" t="s">
        <v>622</v>
      </c>
      <c r="F10" s="1506" t="s">
        <v>623</v>
      </c>
      <c r="G10" s="2062"/>
    </row>
    <row customHeight="1" ht="0.75">
      <c r="A11" s="508"/>
      <c r="B11" s="508"/>
      <c r="C11" s="463"/>
      <c r="D11" s="470"/>
      <c r="E11" s="470"/>
      <c r="F11" s="470"/>
      <c r="G11" s="470"/>
    </row>
    <row customHeight="1" ht="22.5">
      <c r="A12" s="508"/>
      <c r="B12" s="508"/>
      <c r="C12" s="463"/>
      <c r="D12" s="1550">
        <v>1</v>
      </c>
      <c r="E12" s="480" t="s">
        <v>1430</v>
      </c>
      <c r="F12" s="1902" t="str">
        <f>IF(org="","",org)</f>
        <v>АО "Мурманэнергосбыт"</v>
      </c>
      <c r="G12" s="480" t="s">
        <v>1431</v>
      </c>
      <c r="H12" s="1563"/>
    </row>
    <row customHeight="1" ht="18.75">
      <c r="A13" s="508"/>
      <c r="B13" s="508"/>
      <c r="C13" s="463"/>
      <c r="D13" s="1550">
        <v>2</v>
      </c>
      <c r="E13" s="1557" t="s">
        <v>1432</v>
      </c>
      <c r="F13" s="1551" t="s">
        <v>626</v>
      </c>
      <c r="G13" s="480"/>
      <c r="H13" s="1563"/>
    </row>
    <row customHeight="1" ht="18.75">
      <c r="A14" s="508"/>
      <c r="B14" s="508"/>
      <c r="C14" s="463"/>
      <c r="D14" s="1553" t="s">
        <v>938</v>
      </c>
      <c r="E14" s="1554" t="s">
        <v>1433</v>
      </c>
      <c r="F14" s="1556"/>
      <c r="G14" s="1555" t="s">
        <v>1434</v>
      </c>
      <c r="H14" s="1563"/>
    </row>
    <row customHeight="1" ht="18.75">
      <c r="A15" s="508"/>
      <c r="B15" s="508"/>
      <c r="C15" s="463"/>
      <c r="D15" s="1553" t="s">
        <v>627</v>
      </c>
      <c r="E15" s="1554" t="s">
        <v>1435</v>
      </c>
      <c r="F15" s="1556"/>
      <c r="G15" s="1555" t="s">
        <v>1436</v>
      </c>
      <c r="H15" s="1563"/>
    </row>
    <row customHeight="1" ht="36.75">
      <c r="A16" s="508"/>
      <c r="B16" s="508"/>
      <c r="C16" s="463"/>
      <c r="D16" s="1553" t="s">
        <v>630</v>
      </c>
      <c r="E16" s="1552" t="s">
        <v>1437</v>
      </c>
      <c r="F16" s="1561"/>
      <c r="G16" s="480" t="s">
        <v>1438</v>
      </c>
      <c r="H16" s="1563"/>
    </row>
    <row customHeight="1" ht="45">
      <c r="A17" s="508"/>
      <c r="B17" s="508"/>
      <c r="C17" s="463"/>
      <c r="D17" s="1550">
        <v>3</v>
      </c>
      <c r="E17" s="1557" t="s">
        <v>1439</v>
      </c>
      <c r="F17" s="1556"/>
      <c r="G17" s="480" t="s">
        <v>1440</v>
      </c>
      <c r="H17" s="1563"/>
    </row>
    <row customHeight="1" ht="45">
      <c r="A18" s="1505">
        <v>1</v>
      </c>
      <c r="B18" s="508"/>
      <c r="C18" s="1507"/>
      <c r="D18" s="1550" t="s">
        <v>90</v>
      </c>
      <c r="E18" s="1557" t="s">
        <v>1441</v>
      </c>
      <c r="F18" s="1556"/>
      <c r="G18" s="480" t="s">
        <v>1440</v>
      </c>
      <c r="H18" s="1563"/>
      <c r="I18" s="858"/>
    </row>
    <row customHeight="1" ht="22.5">
      <c r="A19" s="508"/>
      <c r="B19" s="508"/>
      <c r="C19" s="463"/>
      <c r="D19" s="1550" t="s">
        <v>117</v>
      </c>
      <c r="E19" s="1557" t="s">
        <v>1442</v>
      </c>
      <c r="F19" s="1551" t="s">
        <v>626</v>
      </c>
      <c r="G19" s="2318" t="s">
        <v>1443</v>
      </c>
      <c r="H19" s="481"/>
    </row>
    <row s="30392" customFormat="1" customHeight="1" ht="5.25" hidden="1">
      <c r="A20" s="508"/>
      <c r="B20" s="508"/>
      <c r="C20" s="1559"/>
      <c r="D20" s="1558" t="s">
        <v>1346</v>
      </c>
      <c r="E20" s="1021"/>
      <c r="F20" s="1020"/>
      <c r="G20" s="2319"/>
    </row>
    <row customHeight="1" ht="15">
      <c r="A21" s="508"/>
      <c r="B21" s="508"/>
      <c r="C21" s="463"/>
      <c r="D21" s="473"/>
      <c r="E21" s="421" t="s">
        <v>661</v>
      </c>
      <c r="F21" s="475"/>
      <c r="G21" s="2320"/>
      <c r="H21" s="1563"/>
    </row>
    <row s="3051" customFormat="1" customHeight="1" ht="24.75">
      <c r="A22" s="508"/>
      <c r="B22" s="508"/>
      <c r="C22" s="508"/>
      <c r="D22" s="1550" t="s">
        <v>91</v>
      </c>
      <c r="E22" s="480" t="s">
        <v>1444</v>
      </c>
      <c r="F22" s="1556"/>
      <c r="G22" s="480" t="s">
        <v>1445</v>
      </c>
      <c r="H22" s="1562"/>
    </row>
    <row s="3051" customFormat="1" customHeight="1" ht="18.75">
      <c r="A23" s="508"/>
      <c r="B23" s="508"/>
      <c r="C23" s="508"/>
      <c r="D23" s="1550" t="s">
        <v>92</v>
      </c>
      <c r="E23" s="1557" t="s">
        <v>1446</v>
      </c>
      <c r="F23" s="1561"/>
      <c r="G23" s="480" t="s">
        <v>1447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10227-3C0F-6B4E-F8D6-02B334AC2DCB}" mc:Ignorable="x14ac xr xr2 xr3">
  <dimension ref="A1:IT23"/>
  <sheetViews>
    <sheetView topLeftCell="A1" showGridLines="0" zoomScale="90" workbookViewId="0">
      <selection activeCell="A1" sqref="A1"/>
    </sheetView>
  </sheetViews>
  <sheetFormatPr defaultColWidth="9.140625" customHeight="1" defaultRowHeight="14.25"/>
  <cols>
    <col min="1" max="1" style="2984" width="9.140625" hidden="1"/>
    <col min="2" max="2" style="2683" width="9.140625" hidden="1"/>
    <col min="3" max="3" style="2984" width="3.7109375" hidden="1" customWidth="1"/>
    <col min="4" max="4" style="3193" width="3.8515625" customWidth="1"/>
    <col min="5" max="5" style="2984" width="6.28125" customWidth="1"/>
    <col min="6" max="6" style="2984" width="46.7109375" customWidth="1"/>
    <col min="7" max="8" style="2984" width="16.7109375" customWidth="1"/>
    <col min="9" max="9" style="2984" width="35.28125" customWidth="1"/>
    <col min="10" max="10" style="2984"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84"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620</v>
      </c>
      <c r="F7" s="1956"/>
      <c r="G7" s="1956"/>
      <c r="H7" s="1956"/>
      <c r="I7" s="1956"/>
      <c r="J7" s="2321" t="s">
        <v>621</v>
      </c>
      <c r="K7" s="506"/>
      <c r="L7" s="506"/>
      <c r="M7" s="506"/>
      <c r="N7" s="506"/>
      <c r="O7" s="212"/>
      <c r="P7" s="506"/>
      <c r="Q7" s="211"/>
      <c r="R7" s="211"/>
      <c r="S7" s="211"/>
      <c r="T7" s="211"/>
    </row>
    <row s="2657" customFormat="1" customHeight="1" ht="20.25">
      <c r="A8" s="1163"/>
      <c r="B8" s="1168"/>
      <c r="C8" s="1163"/>
      <c r="D8" s="1525"/>
      <c r="E8" s="1585" t="s">
        <v>87</v>
      </c>
      <c r="F8" s="1570" t="s">
        <v>1448</v>
      </c>
      <c r="G8" s="1570" t="s">
        <v>47</v>
      </c>
      <c r="H8" s="1570" t="s">
        <v>49</v>
      </c>
      <c r="I8" s="1570" t="s">
        <v>1449</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1450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1451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9" customFormat="1" customHeight="1" ht="10.5">
      <c r="B14" s="840"/>
      <c r="D14" s="168"/>
      <c r="K14" s="506"/>
      <c r="L14" s="506"/>
      <c r="M14" s="506"/>
      <c r="N14" s="506"/>
      <c r="O14" s="212"/>
      <c r="P14" s="506"/>
      <c r="Q14" s="211"/>
      <c r="R14" s="211"/>
      <c r="S14" s="211"/>
      <c r="T14" s="211"/>
    </row>
    <row s="269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E0139-64D5-9672-D0DC-2DFC4C23300F}" mc:Ignorable="x14ac xr xr2 xr3">
  <dimension ref="A1:IV14"/>
  <sheetViews>
    <sheetView topLeftCell="A1" showGridLines="0" zoomScale="90" workbookViewId="0">
      <selection activeCell="A1" sqref="A1"/>
    </sheetView>
  </sheetViews>
  <sheetFormatPr defaultColWidth="9.140625" customHeight="1" defaultRowHeight="14.25"/>
  <cols>
    <col min="1" max="1" style="2984" width="9.140625" hidden="1"/>
    <col min="2" max="2" style="2683" width="9.140625" hidden="1"/>
    <col min="3" max="3" style="2984" width="3.7109375" hidden="1" customWidth="1"/>
    <col min="4" max="4" style="3193" width="3.8515625" customWidth="1"/>
    <col min="5" max="5" style="2984" width="6.28125" customWidth="1"/>
    <col min="6" max="6" style="2984" width="27.28125" customWidth="1"/>
    <col min="7" max="7" style="2984" width="16.7109375" customWidth="1"/>
    <col min="8" max="8" style="2984" width="12.7109375" customWidth="1"/>
    <col min="9" max="9" style="2984" width="32.140625" customWidth="1"/>
    <col min="10" max="11" style="2984" width="41.8515625" customWidth="1"/>
    <col min="12" max="12" style="2984"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84" width="9.140625"/>
  </cols>
  <sheetData>
    <row customHeight="1" ht="14.25" hidden="1"/>
    <row s="2666"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620</v>
      </c>
      <c r="F7" s="1956"/>
      <c r="G7" s="1956"/>
      <c r="H7" s="1956"/>
      <c r="I7" s="1956"/>
      <c r="J7" s="1956"/>
      <c r="K7" s="1956"/>
      <c r="L7" s="2321" t="s">
        <v>621</v>
      </c>
      <c r="M7" s="506"/>
      <c r="N7" s="506"/>
      <c r="O7" s="506"/>
      <c r="P7" s="506"/>
      <c r="Q7" s="212"/>
      <c r="R7" s="506"/>
      <c r="S7" s="211"/>
      <c r="T7" s="211"/>
      <c r="U7" s="211"/>
      <c r="V7" s="211"/>
    </row>
    <row s="2657" customFormat="1" customHeight="1" ht="47.25">
      <c r="A8" s="1163"/>
      <c r="B8" s="1168"/>
      <c r="C8" s="1163"/>
      <c r="D8" s="1525"/>
      <c r="E8" s="2326" t="s">
        <v>87</v>
      </c>
      <c r="F8" s="2326" t="s">
        <v>1430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1452</v>
      </c>
      <c r="H9" s="1567" t="s">
        <v>1453</v>
      </c>
      <c r="I9" s="1567" t="s">
        <v>1454</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1455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1456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07E65-E415-6B5E-B547-29AB30DD258A}" mc:Ignorable="x14ac xr xr2 xr3">
  <dimension ref="A1:IY16"/>
  <sheetViews>
    <sheetView topLeftCell="A1" showGridLines="0" zoomScale="90" workbookViewId="0">
      <selection activeCell="A1" sqref="A1"/>
    </sheetView>
  </sheetViews>
  <sheetFormatPr defaultColWidth="9.140625" customHeight="1" defaultRowHeight="14.25"/>
  <cols>
    <col min="1" max="1" style="2984" width="9.140625" hidden="1"/>
    <col min="2" max="2" style="2683" width="9.140625" hidden="1"/>
    <col min="3" max="3" style="2984" width="3.7109375" hidden="1" customWidth="1"/>
    <col min="4" max="4" style="3193" width="3.8515625" customWidth="1"/>
    <col min="5" max="5" style="2984" width="10.140625" customWidth="1"/>
    <col min="6" max="6" style="2984" width="6.28125" customWidth="1"/>
    <col min="7" max="7" style="2984" width="27.28125" customWidth="1"/>
    <col min="8" max="8" style="2984" width="29.28125" customWidth="1"/>
    <col min="9" max="9" style="2984" width="25.421875" customWidth="1"/>
    <col min="10" max="10" style="2984" width="5.57421875" customWidth="1"/>
    <col min="11" max="11" style="2984" width="6.57421875" customWidth="1"/>
    <col min="12" max="12" style="2984" width="41.8515625" customWidth="1"/>
    <col min="13" max="13" style="2984" width="42.421875" customWidth="1"/>
    <col min="14" max="14" style="2984" width="41.57421875" customWidth="1"/>
    <col min="15" max="15" style="2984"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84" width="9.140625"/>
  </cols>
  <sheetData>
    <row customHeight="1" ht="14.25" hidden="1"/>
    <row s="2666"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1457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1458</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30433" customFormat="1" customHeight="1" ht="42.75">
      <c r="A8" s="1498"/>
      <c r="B8" s="1508"/>
      <c r="C8" s="1498"/>
      <c r="D8" s="1525"/>
      <c r="E8" s="1588" t="s">
        <v>621</v>
      </c>
      <c r="F8" s="1588"/>
      <c r="G8" s="1589" t="s">
        <v>625</v>
      </c>
      <c r="H8" s="1589" t="s">
        <v>1459</v>
      </c>
      <c r="I8" s="1589" t="s">
        <v>629</v>
      </c>
      <c r="J8" s="2338"/>
      <c r="K8" s="2339"/>
      <c r="L8" s="2340"/>
      <c r="M8" s="1589" t="s">
        <v>1460</v>
      </c>
      <c r="N8" s="1589" t="s">
        <v>1461</v>
      </c>
      <c r="O8" s="1589" t="s">
        <v>1462</v>
      </c>
      <c r="P8" s="1580"/>
      <c r="Q8" s="1580"/>
      <c r="R8" s="1580"/>
      <c r="S8" s="1580"/>
      <c r="T8" s="1581"/>
      <c r="U8" s="1580"/>
      <c r="V8" s="1582"/>
      <c r="W8" s="1582"/>
      <c r="X8" s="1582"/>
      <c r="Y8" s="1582"/>
    </row>
    <row s="2657" customFormat="1" customHeight="1" ht="47.25">
      <c r="A9" s="1163"/>
      <c r="B9" s="1168"/>
      <c r="C9" s="1163"/>
      <c r="D9" s="1525"/>
      <c r="E9" s="2090" t="s">
        <v>620</v>
      </c>
      <c r="F9" s="2327" t="s">
        <v>87</v>
      </c>
      <c r="G9" s="2327" t="s">
        <v>624</v>
      </c>
      <c r="H9" s="2327" t="s">
        <v>1463</v>
      </c>
      <c r="I9" s="2327"/>
      <c r="J9" s="2327" t="s">
        <v>1464</v>
      </c>
      <c r="K9" s="2327"/>
      <c r="L9" s="2327"/>
      <c r="M9" s="2327" t="s">
        <v>1465</v>
      </c>
      <c r="N9" s="2327" t="s">
        <v>1466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1467</v>
      </c>
      <c r="I10" s="158" t="s">
        <v>628</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1457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1451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1E284-9A64-E2A2-E9C8-B3BA9162EECE}" mc:Ignorable="x14ac xr xr2 xr3">
  <sheetPr>
    <tabColor rgb="FFCCCCFF"/>
    <pageSetUpPr fitToPage="1"/>
  </sheetPr>
  <dimension ref="A1:L15"/>
  <sheetViews>
    <sheetView topLeftCell="A1" showGridLines="0" zoomScale="90" workbookViewId="0">
      <selection activeCell="E14" sqref="E14"/>
    </sheetView>
  </sheetViews>
  <sheetFormatPr defaultColWidth="9.140625" customHeight="1" defaultRowHeight="14.25"/>
  <cols>
    <col min="1" max="2" style="30373" width="9.140625" hidden="1"/>
    <col min="3" max="3" style="30374" width="3.7109375" customWidth="1"/>
    <col min="4" max="4" style="30373" width="6.28125" customWidth="1"/>
    <col min="5" max="5" style="30373" width="94.8515625" customWidth="1"/>
    <col min="6" max="12" style="3037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1468</v>
      </c>
      <c r="E7" s="1954"/>
      <c r="F7" s="253"/>
    </row>
    <row customHeight="1" ht="3">
      <c r="C8" s="77"/>
      <c r="D8" s="55"/>
      <c r="E8" s="55"/>
    </row>
    <row customHeight="1" ht="15.75">
      <c r="C9" s="77"/>
      <c r="D9" s="91" t="s">
        <v>87</v>
      </c>
      <c r="E9" s="94" t="s">
        <v>607</v>
      </c>
    </row>
    <row customHeight="1" ht="12">
      <c r="C10" s="77"/>
      <c r="D10" s="72" t="s">
        <v>196</v>
      </c>
      <c r="E10" s="72" t="s">
        <v>102</v>
      </c>
    </row>
    <row customHeight="1" ht="15" hidden="1">
      <c r="C11" s="77"/>
      <c r="D11" s="99">
        <v>0</v>
      </c>
      <c r="E11" s="135"/>
    </row>
    <row customHeight="1" ht="31.666666666666668">
      <c r="A12" s="30454"/>
      <c r="B12" s="30454"/>
      <c r="C12" s="1858" t="s">
        <v>103</v>
      </c>
      <c r="D12" s="99" t="s">
        <v>196</v>
      </c>
      <c r="E12" s="100" t="s">
        <v>1469</v>
      </c>
      <c r="F12" s="30454"/>
      <c r="G12" s="30454"/>
      <c r="H12" s="30454"/>
      <c r="I12" s="30454"/>
      <c r="J12" s="30454"/>
      <c r="K12" s="30454"/>
      <c r="L12" s="30454"/>
    </row>
    <row customHeight="1" ht="17.25">
      <c r="A13" s="30454"/>
      <c r="B13" s="30454"/>
      <c r="C13" s="1858" t="s">
        <v>103</v>
      </c>
      <c r="D13" s="99" t="s">
        <v>102</v>
      </c>
      <c r="E13" s="100" t="s">
        <v>1470</v>
      </c>
      <c r="F13" s="30454"/>
      <c r="G13" s="30454"/>
      <c r="H13" s="30454"/>
      <c r="I13" s="30454"/>
      <c r="J13" s="30454"/>
      <c r="K13" s="30454"/>
      <c r="L13" s="30454"/>
    </row>
    <row customHeight="1" ht="29.166666666666668">
      <c r="A14" s="30454"/>
      <c r="B14" s="30454"/>
      <c r="C14" s="1858" t="s">
        <v>103</v>
      </c>
      <c r="D14" s="99" t="s">
        <v>89</v>
      </c>
      <c r="E14" s="100" t="s">
        <v>1471</v>
      </c>
      <c r="F14" s="30454"/>
      <c r="G14" s="30454"/>
      <c r="H14" s="30454"/>
      <c r="I14" s="30454"/>
      <c r="J14" s="30454"/>
      <c r="K14" s="30454"/>
      <c r="L14" s="30454"/>
    </row>
    <row customHeight="1" ht="14.25">
      <c r="C15" s="77"/>
      <c r="D15" s="95"/>
      <c r="E15" s="93" t="s">
        <v>1428</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370F4-CCC5-65D9-D333-B9007155291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0461" width="1.7109375" customWidth="1"/>
    <col min="2" max="2" style="30461" width="34.57421875" customWidth="1"/>
    <col min="3" max="3" style="30461" width="85.57421875" customWidth="1"/>
    <col min="4" max="4" style="30461" width="17.7109375" customWidth="1"/>
    <col min="5" max="5" style="30461" width="9.140625"/>
  </cols>
  <sheetData>
    <row customHeight="1" ht="3"/>
    <row customHeight="1" ht="22.5">
      <c r="B2" s="2343" t="s">
        <v>1472</v>
      </c>
      <c r="C2" s="2343"/>
      <c r="D2" s="2343"/>
      <c r="E2" s="254"/>
    </row>
    <row customHeight="1" ht="3"/>
    <row customHeight="1" ht="21.75">
      <c r="B4" s="389" t="s">
        <v>1473</v>
      </c>
      <c r="C4" s="389" t="s">
        <v>1474</v>
      </c>
      <c r="D4" s="389" t="s">
        <v>1475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225C9-6179-86D5-5033-EC50334E6A8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30461" width="26.57421875" customWidth="1"/>
    <col min="2" max="2" style="30461" width="10.00390625" customWidth="1"/>
    <col min="3" max="3" style="30461" width="9.140625"/>
    <col min="4" max="4" style="30461" width="11.140625" customWidth="1"/>
    <col min="5" max="5" style="30461" width="16.57421875" customWidth="1"/>
    <col min="6" max="6" style="30461" width="16.28125" customWidth="1"/>
    <col min="7" max="7" style="30461" width="19.140625" customWidth="1"/>
    <col min="8" max="11" style="30461" width="10.00390625" customWidth="1"/>
    <col min="12" max="12" style="30461" width="12.7109375" customWidth="1"/>
    <col min="13" max="13" style="30461" width="61.28125" customWidth="1"/>
    <col min="14" max="14" style="30461" width="10.00390625" customWidth="1"/>
    <col min="15" max="17" style="30461" width="23.7109375" customWidth="1"/>
    <col min="18" max="18" style="30461" width="11.7109375" customWidth="1"/>
    <col min="19" max="19" style="30461" width="8.57421875" customWidth="1"/>
    <col min="20" max="20" style="30461" width="11.7109375" customWidth="1"/>
    <col min="21" max="21" style="30461" width="8.57421875" customWidth="1"/>
    <col min="22" max="22" style="30461" width="4.7109375" customWidth="1"/>
    <col min="23" max="23" style="30461" width="115.7109375" customWidth="1"/>
    <col min="24" max="24" style="30461" width="115.28125" customWidth="1"/>
    <col min="25" max="27" style="30461" width="9.140625"/>
    <col min="28" max="28" style="30461" width="115.7109375" customWidth="1"/>
    <col min="29" max="29" style="30461" width="9.140625"/>
    <col min="30" max="90" style="30461" width="115.7109375" customWidth="1"/>
    <col min="91" max="184" style="30461" width="9.140625"/>
  </cols>
  <sheetData>
    <row r="2" s="30462" customFormat="1" customHeight="1" ht="17.25">
      <c r="A2" s="1856" t="s">
        <v>1476</v>
      </c>
    </row>
    <row r="4" s="30373" customFormat="1" customHeight="1" ht="15">
      <c r="C4" s="1857"/>
      <c r="D4" s="99"/>
      <c r="E4" s="380"/>
    </row>
    <row r="6" s="30462" customFormat="1" customHeight="1" ht="17.25">
      <c r="A6" s="1856" t="s">
        <v>1477</v>
      </c>
    </row>
    <row r="8" s="30373" customFormat="1" customHeight="1" ht="17.25">
      <c r="C8" s="1858"/>
      <c r="D8" s="99"/>
      <c r="E8" s="100"/>
    </row>
    <row r="11" s="30462" customFormat="1" customHeight="1" ht="17.25">
      <c r="A11" s="1856" t="s">
        <v>1478</v>
      </c>
    </row>
    <row r="13" s="30464" customFormat="1" customHeight="1" ht="15">
      <c r="A13" s="2082">
        <v>1</v>
      </c>
      <c r="B13" s="1168"/>
      <c r="C13" s="807" t="s">
        <v>103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30462" customFormat="1" customHeight="1" ht="17.25">
      <c r="A17" s="1856" t="s">
        <v>1479</v>
      </c>
    </row>
    <row r="19" s="29719" customFormat="1" customHeight="1" ht="15">
      <c r="A19" s="1925"/>
      <c r="B19" s="1396">
        <v>1</v>
      </c>
      <c r="C19" s="1396"/>
      <c r="D19" s="806" t="s">
        <v>103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1480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30471" customFormat="1" customHeight="1" ht="15">
      <c r="A23" s="429"/>
      <c r="B23" s="429"/>
      <c r="C23" s="1768" t="s">
        <v>103</v>
      </c>
      <c r="D23" s="1982" t="s">
        <v>196</v>
      </c>
      <c r="E23" s="1983"/>
      <c r="F23" s="1981" t="s">
        <v>56</v>
      </c>
      <c r="G23" s="2394"/>
      <c r="H23" s="1971">
        <v>1</v>
      </c>
      <c r="I23" s="2396" t="str">
        <f>IF(U23="","",INDEX(TERRITORY_MR_LIST,MATCH(U23,TERRITORY_LIST_ID,0)))</f>
        <v/>
      </c>
      <c r="J23" s="1981" t="s">
        <v>56</v>
      </c>
      <c r="K23" s="838"/>
      <c r="L23" s="1823" t="s">
        <v>196</v>
      </c>
      <c r="M23" s="609"/>
      <c r="N23" s="610"/>
      <c r="O23" s="610"/>
      <c r="P23" s="610"/>
      <c r="Q23" s="610"/>
      <c r="R23" s="610"/>
      <c r="S23" s="610"/>
      <c r="T23" s="610"/>
      <c r="U23" s="611"/>
      <c r="V23" s="610"/>
      <c r="W23" s="610"/>
      <c r="X23" s="601"/>
      <c r="Y23" s="601" t="s">
        <v>202</v>
      </c>
      <c r="Z23" s="601">
        <v>1705000</v>
      </c>
      <c r="AA23" s="601"/>
      <c r="AB23" s="601"/>
      <c r="AC23" s="601"/>
      <c r="AD23" s="601"/>
      <c r="AE23" s="601"/>
      <c r="AF23" s="601"/>
      <c r="AG23" s="601"/>
      <c r="AH23" s="601"/>
      <c r="AI23" s="601"/>
      <c r="AJ23" s="601"/>
      <c r="AK23" s="601"/>
      <c r="AL23" s="601"/>
    </row>
    <row s="30471" customFormat="1" customHeight="1" ht="15">
      <c r="A24" s="429"/>
      <c r="B24" s="429"/>
      <c r="C24" s="162"/>
      <c r="D24" s="1982"/>
      <c r="E24" s="1984"/>
      <c r="F24" s="1981"/>
      <c r="G24" s="2395"/>
      <c r="H24" s="1971"/>
      <c r="I24" s="2397"/>
      <c r="J24" s="1981"/>
      <c r="K24" s="427"/>
      <c r="L24" s="163"/>
      <c r="M24" s="613" t="s">
        <v>203</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30471" customFormat="1" customHeight="1" ht="15">
      <c r="A25" s="429"/>
      <c r="B25" s="429"/>
      <c r="C25" s="162"/>
      <c r="D25" s="1982"/>
      <c r="E25" s="1985"/>
      <c r="F25" s="1981"/>
      <c r="G25" s="427"/>
      <c r="H25" s="163"/>
      <c r="I25" s="586" t="s">
        <v>204</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1481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30471" customFormat="1" customHeight="1" ht="15">
      <c r="A29" s="429"/>
      <c r="B29" s="429"/>
      <c r="C29" s="162"/>
      <c r="D29" s="1862"/>
      <c r="E29" s="1862"/>
      <c r="F29" s="1862"/>
      <c r="G29" s="2398" t="s">
        <v>103</v>
      </c>
      <c r="H29" s="1957">
        <v>1</v>
      </c>
      <c r="I29" s="2399" t="str">
        <f>IF(U29="","",INDEX(TERRITORY_MR_LIST,MATCH(U29,TERRITORY_LIST_ID,0)))</f>
        <v/>
      </c>
      <c r="J29" s="1981" t="s">
        <v>56</v>
      </c>
      <c r="K29" s="838"/>
      <c r="L29" s="1823" t="s">
        <v>196</v>
      </c>
      <c r="M29" s="609"/>
      <c r="N29" s="610"/>
      <c r="O29" s="610"/>
      <c r="P29" s="610"/>
      <c r="Q29" s="610"/>
      <c r="R29" s="610"/>
      <c r="S29" s="610"/>
      <c r="T29" s="610"/>
      <c r="U29" s="611"/>
      <c r="V29" s="610"/>
      <c r="W29" s="610"/>
      <c r="X29" s="601"/>
      <c r="Y29" s="601" t="s">
        <v>202</v>
      </c>
      <c r="Z29" s="601">
        <v>1705000</v>
      </c>
      <c r="AA29" s="601"/>
      <c r="AB29" s="601"/>
      <c r="AC29" s="601"/>
      <c r="AD29" s="601"/>
      <c r="AE29" s="601"/>
      <c r="AF29" s="601"/>
      <c r="AG29" s="601"/>
      <c r="AH29" s="601"/>
      <c r="AI29" s="601"/>
      <c r="AJ29" s="601"/>
      <c r="AK29" s="601"/>
      <c r="AL29" s="601"/>
    </row>
    <row s="30471" customFormat="1" customHeight="1" ht="15">
      <c r="A30" s="429"/>
      <c r="B30" s="429"/>
      <c r="C30" s="162"/>
      <c r="D30" s="1862"/>
      <c r="E30" s="1862"/>
      <c r="F30" s="1862"/>
      <c r="G30" s="2398"/>
      <c r="H30" s="1957"/>
      <c r="I30" s="2399"/>
      <c r="J30" s="1981"/>
      <c r="K30" s="427"/>
      <c r="L30" s="163"/>
      <c r="M30" s="613" t="s">
        <v>203</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1482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30471" customFormat="1" customHeight="1" ht="15">
      <c r="A34" s="429"/>
      <c r="B34" s="429"/>
      <c r="C34" s="162"/>
      <c r="D34" s="1862"/>
      <c r="E34" s="1862"/>
      <c r="F34" s="1862"/>
      <c r="G34" s="1862"/>
      <c r="H34" s="1862"/>
      <c r="I34" s="1862"/>
      <c r="J34" s="1862"/>
      <c r="K34" s="1840" t="s">
        <v>103</v>
      </c>
      <c r="L34" s="1769" t="s">
        <v>196</v>
      </c>
      <c r="M34" s="817"/>
      <c r="N34" s="818"/>
      <c r="O34" s="610"/>
      <c r="P34" s="610"/>
      <c r="Q34" s="610"/>
      <c r="R34" s="610"/>
      <c r="S34" s="610"/>
      <c r="T34" s="610"/>
      <c r="U34" s="611"/>
      <c r="V34" s="610"/>
      <c r="W34" s="610"/>
      <c r="X34" s="601"/>
      <c r="Y34" s="601" t="s">
        <v>202</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30462" customFormat="1" customHeight="1" ht="11.25">
      <c r="A37" s="1856" t="s">
        <v>1483</v>
      </c>
    </row>
    <row customHeight="1" ht="11.25"/>
    <row s="3129" customFormat="1" customHeight="1" ht="22.5">
      <c r="A39" s="1832"/>
      <c r="B39" s="463"/>
      <c r="C39" s="865"/>
      <c r="D39" s="446"/>
      <c r="E39" s="866"/>
      <c r="F39" s="1853"/>
      <c r="G39" s="1863"/>
      <c r="H39" s="481"/>
    </row>
    <row customHeight="1" ht="11.25"/>
    <row s="30462" customFormat="1" customHeight="1" ht="11.25">
      <c r="A41" s="1856" t="s">
        <v>1484</v>
      </c>
    </row>
    <row customHeight="1" ht="11.25"/>
    <row s="3129" customFormat="1" customHeight="1" ht="22.5">
      <c r="A43" s="463"/>
      <c r="B43" s="463"/>
      <c r="C43" s="463"/>
      <c r="D43" s="446"/>
      <c r="E43" s="866"/>
      <c r="F43" s="867"/>
      <c r="G43" s="1863"/>
      <c r="H43" s="481"/>
    </row>
    <row r="46" s="30462" customFormat="1" customHeight="1" ht="17.25">
      <c r="A46" s="1856" t="s">
        <v>1485</v>
      </c>
    </row>
    <row r="48" s="3212" customFormat="1" customHeight="1" ht="18.75">
      <c r="A48" s="74"/>
      <c r="B48" s="1864"/>
      <c r="C48" s="1864"/>
      <c r="D48" s="1865"/>
      <c r="E48" s="1850"/>
      <c r="F48" s="874">
        <v>13</v>
      </c>
      <c r="G48" s="873"/>
      <c r="H48" s="799"/>
      <c r="I48" s="797"/>
      <c r="J48" s="526" t="s">
        <v>61</v>
      </c>
      <c r="K48" s="1866" t="s">
        <v>24</v>
      </c>
      <c r="L48" s="74"/>
      <c r="M48" s="1676"/>
      <c r="N48" s="1676"/>
      <c r="O48" s="1676"/>
      <c r="P48" s="522" t="s">
        <v>714</v>
      </c>
      <c r="Q48" s="522" t="s">
        <v>715</v>
      </c>
      <c r="R48" s="523" t="s">
        <v>716</v>
      </c>
      <c r="S48" s="1676" t="s">
        <v>717</v>
      </c>
      <c r="T48" s="1676"/>
      <c r="U48" s="1676"/>
      <c r="V48" s="1676"/>
    </row>
    <row r="50" s="30462" customFormat="1" customHeight="1" ht="11.25">
      <c r="A50" s="1856" t="s">
        <v>1486</v>
      </c>
    </row>
    <row r="52" s="2993"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703</v>
      </c>
      <c r="AQ52" s="1664" t="s">
        <v>703</v>
      </c>
      <c r="AR52" s="1676"/>
      <c r="AS52" s="1676"/>
    </row>
    <row r="54" s="30462" customFormat="1" customHeight="1" ht="11.25">
      <c r="A54" s="1856" t="s">
        <v>1487</v>
      </c>
    </row>
    <row r="56" s="30347" customFormat="1" customHeight="1" ht="15">
      <c r="A56" s="131" t="s">
        <v>89</v>
      </c>
      <c r="B56" s="111" t="s">
        <v>24</v>
      </c>
      <c r="C56" s="1867"/>
      <c r="D56" s="114"/>
      <c r="E56" s="387"/>
      <c r="F56" s="387"/>
      <c r="G56" s="1844"/>
      <c r="H56" s="1866"/>
      <c r="I56" s="1845"/>
      <c r="K56" s="258"/>
      <c r="L56" s="259"/>
    </row>
    <row r="58" s="30462" customFormat="1" customHeight="1" ht="11.25">
      <c r="A58" s="1856" t="s">
        <v>1488</v>
      </c>
    </row>
    <row r="60" s="2993" customFormat="1" customHeight="1" ht="14.25">
      <c r="A60" s="339"/>
      <c r="B60" s="1168"/>
      <c r="C60" s="377"/>
      <c r="D60" s="1851"/>
      <c r="E60" s="892"/>
      <c r="F60" s="1866"/>
      <c r="G60" s="74"/>
      <c r="I60" s="1664"/>
      <c r="J60" s="1664"/>
    </row>
    <row r="62" s="30462" customFormat="1" customHeight="1" ht="11.25">
      <c r="A62" s="1856" t="s">
        <v>1489</v>
      </c>
    </row>
    <row r="64" s="2993"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1490</v>
      </c>
    </row>
    <row s="2993"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1491</v>
      </c>
    </row>
    <row r="67" s="30462" customFormat="1" customHeight="1" ht="11.25">
      <c r="A67" s="1856" t="s">
        <v>1492</v>
      </c>
    </row>
    <row r="69" s="2993"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1490</v>
      </c>
    </row>
    <row r="71" s="30462" customFormat="1" customHeight="1" ht="11.25">
      <c r="A71" s="1856" t="s">
        <v>1493</v>
      </c>
    </row>
    <row customHeight="1" ht="17.25"/>
    <row s="2993"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93" customFormat="1" customHeight="1" ht="11.25">
      <c r="A74" s="1174"/>
      <c r="B74" s="1174"/>
      <c r="C74" s="1174"/>
      <c r="D74" s="1168"/>
      <c r="E74" s="1178"/>
      <c r="F74" s="2406"/>
      <c r="G74" s="2356"/>
      <c r="H74" s="2356" t="s">
        <v>196</v>
      </c>
      <c r="I74" s="2410"/>
      <c r="J74" s="2334"/>
      <c r="K74" s="2411"/>
      <c r="L74" s="2404" t="s">
        <v>56</v>
      </c>
      <c r="M74" s="1982"/>
      <c r="N74" s="1187"/>
      <c r="O74" s="1186" t="s">
        <v>698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93"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93"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93"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1494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93" customFormat="1" customHeight="1" ht="11.25">
      <c r="A78" s="1174"/>
      <c r="B78" s="1174"/>
      <c r="C78" s="1174"/>
      <c r="D78" s="1168"/>
      <c r="E78" s="1178"/>
      <c r="F78" s="2406"/>
      <c r="G78" s="2356"/>
      <c r="H78" s="2356"/>
      <c r="I78" s="2410"/>
      <c r="J78" s="2334"/>
      <c r="K78" s="2411"/>
      <c r="L78" s="2404"/>
      <c r="M78" s="1982"/>
      <c r="N78" s="1185"/>
      <c r="O78" s="1185"/>
      <c r="P78" s="1176" t="s">
        <v>1495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93" customFormat="1" customHeight="1" ht="12">
      <c r="A79" s="1174"/>
      <c r="B79" s="1174"/>
      <c r="C79" s="1174"/>
      <c r="D79" s="1168"/>
      <c r="E79" s="1178"/>
      <c r="F79" s="2407"/>
      <c r="G79" s="1200"/>
      <c r="H79" s="1200"/>
      <c r="I79" s="2405" t="s">
        <v>1496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30462" customFormat="1" customHeight="1" ht="11.25">
      <c r="A81" s="1856" t="s">
        <v>1497</v>
      </c>
    </row>
    <row r="83" s="2993"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93"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93"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1494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30462" customFormat="1" customHeight="1" ht="11.25">
      <c r="A87" s="1856" t="s">
        <v>1498</v>
      </c>
    </row>
    <row r="89" s="2993"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30462" customFormat="1" customHeight="1" ht="11.25">
      <c r="A91" s="1856" t="s">
        <v>1499</v>
      </c>
    </row>
    <row r="93" s="2993" customFormat="1" customHeight="1" ht="11.25">
      <c r="A93" s="1174"/>
      <c r="B93" s="1174"/>
      <c r="C93" s="1174"/>
      <c r="D93" s="1168"/>
      <c r="E93" s="1178"/>
      <c r="F93" s="1870"/>
      <c r="G93" s="1871"/>
      <c r="H93" s="2356" t="s">
        <v>196</v>
      </c>
      <c r="I93" s="2410"/>
      <c r="J93" s="2334"/>
      <c r="K93" s="2411"/>
      <c r="L93" s="2404" t="s">
        <v>56</v>
      </c>
      <c r="M93" s="1982"/>
      <c r="N93" s="1187"/>
      <c r="O93" s="1186" t="s">
        <v>698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93"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93"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93"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1494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93" customFormat="1" customHeight="1" ht="11.25">
      <c r="A97" s="1174"/>
      <c r="B97" s="1174"/>
      <c r="C97" s="1174"/>
      <c r="D97" s="1168"/>
      <c r="E97" s="1178"/>
      <c r="F97" s="1870"/>
      <c r="G97" s="1871"/>
      <c r="H97" s="2356"/>
      <c r="I97" s="2410"/>
      <c r="J97" s="2334"/>
      <c r="K97" s="2411"/>
      <c r="L97" s="2404"/>
      <c r="M97" s="1982"/>
      <c r="N97" s="1185"/>
      <c r="O97" s="1185"/>
      <c r="P97" s="1176" t="s">
        <v>1495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30462" customFormat="1" customHeight="1" ht="11.25">
      <c r="A99" s="1856" t="s">
        <v>1500</v>
      </c>
    </row>
    <row customHeight="1" ht="17.25"/>
    <row s="2999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2999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29997" customFormat="1" customHeight="1" ht="12">
      <c r="A103" s="930"/>
      <c r="B103" s="929"/>
      <c r="C103" s="930"/>
      <c r="D103" s="930"/>
      <c r="E103" s="930"/>
      <c r="F103" s="1224"/>
      <c r="G103" s="1841" t="s">
        <v>1501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30462" customFormat="1" customHeight="1" ht="11.25">
      <c r="A105" s="1856" t="s">
        <v>1502</v>
      </c>
    </row>
    <row r="107" s="2666" customFormat="1" customHeight="1" ht="15">
      <c r="A107" s="629"/>
      <c r="B107" s="630"/>
      <c r="C107" s="630"/>
      <c r="D107" s="2361" t="s">
        <v>196</v>
      </c>
      <c r="E107" s="2225" t="s">
        <v>192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925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880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881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926</v>
      </c>
      <c r="F110" s="2222"/>
      <c r="G110" s="2222"/>
      <c r="H110" s="2222"/>
      <c r="I110" s="2222"/>
      <c r="J110" s="2222"/>
      <c r="K110" s="2222"/>
      <c r="L110" s="2222"/>
      <c r="M110" s="2222"/>
      <c r="N110" s="2222"/>
      <c r="O110" s="2222"/>
      <c r="P110" s="2222"/>
      <c r="Q110" s="564">
        <f>SUMIF(T111:T112,"i",Q111:Q112)</f>
        <v>0</v>
      </c>
      <c r="R110" s="1024"/>
      <c r="S110" s="1839" t="s">
        <v>927</v>
      </c>
      <c r="T110" s="723" t="s">
        <v>928</v>
      </c>
      <c r="U110" s="2223">
        <v>1</v>
      </c>
      <c r="V110" s="2223" t="s">
        <v>891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1503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929</v>
      </c>
      <c r="F113" s="2222"/>
      <c r="G113" s="2222"/>
      <c r="H113" s="2222"/>
      <c r="I113" s="2222"/>
      <c r="J113" s="2222"/>
      <c r="K113" s="2222"/>
      <c r="L113" s="2222"/>
      <c r="M113" s="2222"/>
      <c r="N113" s="2222"/>
      <c r="O113" s="2222"/>
      <c r="P113" s="2222"/>
      <c r="Q113" s="564">
        <f>SUMIF(T114:T115,"i",Q114:Q115)</f>
        <v>0</v>
      </c>
      <c r="R113" s="1024"/>
      <c r="S113" s="1839" t="s">
        <v>930</v>
      </c>
      <c r="T113" s="723" t="s">
        <v>928</v>
      </c>
      <c r="U113" s="2223">
        <v>1</v>
      </c>
      <c r="V113" s="2223" t="s">
        <v>891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1503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30462" customFormat="1" customHeight="1" ht="11.25">
      <c r="A117" s="1856" t="s">
        <v>1504</v>
      </c>
    </row>
    <row r="119" s="2666" customFormat="1" customHeight="1" ht="15">
      <c r="A119" s="629"/>
      <c r="B119" s="630"/>
      <c r="C119" s="630"/>
      <c r="D119" s="2361" t="s">
        <v>196</v>
      </c>
      <c r="E119" s="2225" t="s">
        <v>192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925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880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881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926</v>
      </c>
      <c r="F122" s="2222"/>
      <c r="G122" s="2222"/>
      <c r="H122" s="2222"/>
      <c r="I122" s="2222"/>
      <c r="J122" s="2222"/>
      <c r="K122" s="2222"/>
      <c r="L122" s="2222"/>
      <c r="M122" s="2222"/>
      <c r="N122" s="2222"/>
      <c r="O122" s="2222"/>
      <c r="P122" s="2222"/>
      <c r="Q122" s="564">
        <f>SUMIF(T123:T124,"i",Q123:Q124)</f>
        <v>0</v>
      </c>
      <c r="R122" s="1024"/>
      <c r="S122" s="1839" t="s">
        <v>927</v>
      </c>
      <c r="T122" s="723" t="s">
        <v>928</v>
      </c>
      <c r="U122" s="2223">
        <v>1</v>
      </c>
      <c r="V122" s="2223" t="s">
        <v>891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1503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928</v>
      </c>
      <c r="U125" s="2223">
        <v>1</v>
      </c>
      <c r="V125" s="2223" t="s">
        <v>891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30462" customFormat="1" customHeight="1" ht="11.25">
      <c r="A129" s="1856" t="s">
        <v>1505</v>
      </c>
    </row>
    <row r="131" s="2666" customFormat="1" customHeight="1" ht="45">
      <c r="A131" s="1847"/>
      <c r="B131" s="1168"/>
      <c r="C131" s="418"/>
      <c r="D131" s="74"/>
      <c r="E131" s="2373"/>
      <c r="F131" s="1982" t="s">
        <v>196</v>
      </c>
      <c r="G131" s="2376" t="s">
        <v>24</v>
      </c>
      <c r="H131" s="277"/>
      <c r="I131" s="643" t="s">
        <v>196</v>
      </c>
      <c r="J131" s="1848" t="s">
        <v>1506</v>
      </c>
      <c r="K131" s="644" t="s">
        <v>862</v>
      </c>
      <c r="L131" s="2073" t="s">
        <v>862</v>
      </c>
      <c r="M131" s="2378"/>
      <c r="N131" s="644" t="s">
        <v>862</v>
      </c>
      <c r="O131" s="644" t="s">
        <v>862</v>
      </c>
      <c r="P131" s="644" t="s">
        <v>862</v>
      </c>
      <c r="Q131" s="645">
        <f>SUM(Q132:Q134)</f>
        <v>0</v>
      </c>
      <c r="R131" s="645">
        <f>IF(R128=0,0,(Q128/R128)*100)</f>
        <v>0</v>
      </c>
      <c r="S131" s="2041"/>
      <c r="T131" s="723" t="s">
        <v>928</v>
      </c>
      <c r="U131" s="74"/>
      <c r="V131" s="74"/>
      <c r="AC131" s="74"/>
    </row>
    <row s="2666" customFormat="1" customHeight="1" ht="11.25">
      <c r="A132" s="1847"/>
      <c r="B132" s="1168"/>
      <c r="C132" s="418"/>
      <c r="D132" s="74"/>
      <c r="E132" s="2374"/>
      <c r="F132" s="1982"/>
      <c r="G132" s="2376"/>
      <c r="H132" s="1971"/>
      <c r="I132" s="2356" t="s">
        <v>1252</v>
      </c>
      <c r="J132" s="2370"/>
      <c r="K132" s="2371"/>
      <c r="L132" s="646"/>
      <c r="M132" s="647" t="s">
        <v>196</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1507</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1508</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1252</v>
      </c>
      <c r="J139" s="2370"/>
      <c r="K139" s="2371"/>
      <c r="L139" s="646"/>
      <c r="M139" s="647" t="s">
        <v>196</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1507</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196</v>
      </c>
      <c r="N142" s="1836"/>
      <c r="O142" s="648"/>
      <c r="P142" s="649"/>
      <c r="Q142" s="648"/>
      <c r="R142" s="650">
        <v>0</v>
      </c>
      <c r="S142" s="74"/>
      <c r="T142" s="723"/>
      <c r="U142" s="74"/>
      <c r="V142" s="74"/>
      <c r="AC142" s="74"/>
    </row>
    <row r="144" s="30462" customFormat="1" customHeight="1" ht="17.25">
      <c r="A144" s="1856" t="s">
        <v>1509</v>
      </c>
    </row>
    <row customHeight="1" ht="17.25">
      <c r="G145" s="1880"/>
      <c r="H145" s="1880"/>
      <c r="I145" s="1880"/>
      <c r="M145" s="1876"/>
    </row>
    <row s="30648" customFormat="1" customHeight="1" ht="17.25">
      <c r="A146" s="1881"/>
      <c r="C146" s="1883"/>
      <c r="D146" s="2353"/>
      <c r="E146" s="1993"/>
      <c r="F146" s="1995"/>
      <c r="G146" s="2359"/>
      <c r="H146" s="2353"/>
      <c r="I146" s="2353">
        <v>1</v>
      </c>
      <c r="J146" s="2389"/>
      <c r="K146" s="2044" t="s">
        <v>61</v>
      </c>
      <c r="L146" s="1982"/>
      <c r="M146" s="1982" t="s">
        <v>196</v>
      </c>
      <c r="N146" s="2387" t="str">
        <f>IF(Z146="","",INDEX(TERRITORY_MR_LIST,MATCH(Z146,TERRITORY_LIST_ID,0)))</f>
        <v/>
      </c>
      <c r="O146" s="2044" t="s">
        <v>61</v>
      </c>
      <c r="P146" s="1982"/>
      <c r="Q146" s="1982" t="s">
        <v>196</v>
      </c>
      <c r="R146" s="2358" t="s">
        <v>24</v>
      </c>
      <c r="S146" s="1981" t="s">
        <v>61</v>
      </c>
      <c r="T146" s="1852"/>
      <c r="U146" s="1852" t="s">
        <v>196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3064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250</v>
      </c>
      <c r="W147" s="312"/>
      <c r="Y147" s="1288"/>
      <c r="Z147" s="1288"/>
      <c r="AA147" s="1288"/>
      <c r="AB147" s="1288"/>
      <c r="AC147" s="1288"/>
      <c r="AD147" s="1288"/>
      <c r="AE147" s="1288"/>
      <c r="AF147" s="1288"/>
      <c r="AG147" s="1288"/>
      <c r="AH147" s="1288"/>
      <c r="AI147" s="1288"/>
      <c r="AJ147" s="1288"/>
      <c r="AK147" s="1288"/>
    </row>
    <row s="30648" customFormat="1" customHeight="1" ht="17.25">
      <c r="A148" s="1881"/>
      <c r="C148" s="1886"/>
      <c r="D148" s="2354"/>
      <c r="E148" s="2386"/>
      <c r="F148" s="1996"/>
      <c r="G148" s="2360"/>
      <c r="H148" s="2354"/>
      <c r="I148" s="2354"/>
      <c r="J148" s="2390"/>
      <c r="K148" s="2045"/>
      <c r="L148" s="2354"/>
      <c r="M148" s="2354"/>
      <c r="N148" s="2388"/>
      <c r="O148" s="1986"/>
      <c r="P148" s="310"/>
      <c r="Q148" s="311"/>
      <c r="R148" s="311" t="s">
        <v>251</v>
      </c>
      <c r="S148" s="1887"/>
      <c r="T148" s="1887"/>
      <c r="U148" s="1887"/>
      <c r="V148" s="1887"/>
      <c r="W148" s="312"/>
      <c r="Y148" s="1288"/>
      <c r="Z148" s="1288"/>
      <c r="AA148" s="1288"/>
      <c r="AB148" s="1288"/>
      <c r="AC148" s="1288"/>
      <c r="AD148" s="1288"/>
      <c r="AE148" s="1288"/>
      <c r="AF148" s="1288"/>
      <c r="AG148" s="1288"/>
      <c r="AH148" s="1288"/>
      <c r="AI148" s="1288"/>
      <c r="AJ148" s="1288"/>
      <c r="AK148" s="1288"/>
    </row>
    <row s="30648" customFormat="1" customHeight="1" ht="17.25">
      <c r="A149" s="1881"/>
      <c r="C149" s="1886"/>
      <c r="D149" s="2354"/>
      <c r="E149" s="2386"/>
      <c r="F149" s="1996"/>
      <c r="G149" s="2360"/>
      <c r="H149" s="2354"/>
      <c r="I149" s="2354"/>
      <c r="J149" s="2390"/>
      <c r="K149" s="1986"/>
      <c r="L149" s="310"/>
      <c r="M149" s="311"/>
      <c r="N149" s="311" t="s">
        <v>329</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30648" customFormat="1" customHeight="1" ht="17.25">
      <c r="A150" s="1881"/>
      <c r="C150" s="1886"/>
      <c r="D150" s="2354"/>
      <c r="E150" s="2386"/>
      <c r="F150" s="1997"/>
      <c r="G150" s="2360"/>
      <c r="H150" s="310"/>
      <c r="I150" s="311"/>
      <c r="J150" s="311" t="s">
        <v>499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30648" customFormat="1" customHeight="1" ht="17.25">
      <c r="A152" s="1881"/>
      <c r="C152" s="1883"/>
      <c r="D152" s="1871"/>
      <c r="E152" s="1888"/>
      <c r="F152" s="1825"/>
      <c r="G152" s="1889"/>
      <c r="H152" s="2353"/>
      <c r="I152" s="2353">
        <v>1</v>
      </c>
      <c r="J152" s="2389"/>
      <c r="K152" s="2044" t="s">
        <v>61</v>
      </c>
      <c r="L152" s="1982"/>
      <c r="M152" s="1982" t="s">
        <v>196</v>
      </c>
      <c r="N152" s="2387" t="str">
        <f>IF(Z152="","",INDEX(TERRITORY_MR_LIST,MATCH(Z152,TERRITORY_LIST_ID,0)))</f>
        <v/>
      </c>
      <c r="O152" s="2044" t="s">
        <v>61</v>
      </c>
      <c r="P152" s="1982"/>
      <c r="Q152" s="1982" t="s">
        <v>196</v>
      </c>
      <c r="R152" s="2358" t="s">
        <v>24</v>
      </c>
      <c r="S152" s="1981" t="s">
        <v>61</v>
      </c>
      <c r="T152" s="1852"/>
      <c r="U152" s="1852" t="s">
        <v>196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3064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250</v>
      </c>
      <c r="W153" s="312"/>
      <c r="Y153" s="1288"/>
      <c r="Z153" s="1288"/>
      <c r="AA153" s="1288"/>
      <c r="AB153" s="1288"/>
      <c r="AC153" s="1288"/>
      <c r="AD153" s="1288"/>
      <c r="AE153" s="1288"/>
      <c r="AF153" s="1288"/>
      <c r="AG153" s="1288"/>
      <c r="AH153" s="1288"/>
      <c r="AI153" s="1288"/>
      <c r="AJ153" s="1288"/>
      <c r="AK153" s="1288"/>
    </row>
    <row s="30648" customFormat="1" customHeight="1" ht="17.25">
      <c r="A154" s="1881"/>
      <c r="C154" s="1886"/>
      <c r="D154" s="1871"/>
      <c r="E154" s="1888"/>
      <c r="F154" s="1825"/>
      <c r="G154" s="1889"/>
      <c r="H154" s="2354"/>
      <c r="I154" s="2354"/>
      <c r="J154" s="2390"/>
      <c r="K154" s="2045"/>
      <c r="L154" s="2354"/>
      <c r="M154" s="2354"/>
      <c r="N154" s="2388"/>
      <c r="O154" s="1986"/>
      <c r="P154" s="310"/>
      <c r="Q154" s="311"/>
      <c r="R154" s="311" t="s">
        <v>251</v>
      </c>
      <c r="S154" s="1887"/>
      <c r="T154" s="1887"/>
      <c r="U154" s="1887"/>
      <c r="V154" s="1887"/>
      <c r="W154" s="312"/>
      <c r="Y154" s="1288"/>
      <c r="Z154" s="1288"/>
      <c r="AA154" s="1288"/>
      <c r="AB154" s="1288"/>
      <c r="AC154" s="1288"/>
      <c r="AD154" s="1288"/>
      <c r="AE154" s="1288"/>
      <c r="AF154" s="1288"/>
      <c r="AG154" s="1288"/>
      <c r="AH154" s="1288"/>
      <c r="AI154" s="1288"/>
      <c r="AJ154" s="1288"/>
      <c r="AK154" s="1288"/>
    </row>
    <row s="30648" customFormat="1" customHeight="1" ht="17.25">
      <c r="A155" s="1881"/>
      <c r="C155" s="1886"/>
      <c r="D155" s="1871"/>
      <c r="E155" s="1888"/>
      <c r="F155" s="1825"/>
      <c r="G155" s="1889"/>
      <c r="H155" s="2354"/>
      <c r="I155" s="2354"/>
      <c r="J155" s="2390"/>
      <c r="K155" s="1986"/>
      <c r="L155" s="310"/>
      <c r="M155" s="311"/>
      <c r="N155" s="311" t="s">
        <v>329</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30648" customFormat="1" customHeight="1" ht="17.25">
      <c r="A157" s="1881"/>
      <c r="C157" s="1883"/>
      <c r="D157" s="1871"/>
      <c r="E157" s="1888"/>
      <c r="F157" s="1825"/>
      <c r="G157" s="1889"/>
      <c r="H157" s="1871"/>
      <c r="I157" s="1871"/>
      <c r="J157" s="1890"/>
      <c r="K157" s="1800"/>
      <c r="L157" s="1982"/>
      <c r="M157" s="1982" t="s">
        <v>196</v>
      </c>
      <c r="N157" s="2387" t="str">
        <f>IF(Z157="","",INDEX(TERRITORY_MR_LIST,MATCH(Z157,TERRITORY_LIST_ID,0)))</f>
        <v/>
      </c>
      <c r="O157" s="2044" t="s">
        <v>61</v>
      </c>
      <c r="P157" s="1982"/>
      <c r="Q157" s="1982" t="s">
        <v>196</v>
      </c>
      <c r="R157" s="2358" t="s">
        <v>24</v>
      </c>
      <c r="S157" s="1981" t="s">
        <v>61</v>
      </c>
      <c r="T157" s="1852"/>
      <c r="U157" s="1852" t="s">
        <v>196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3064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250</v>
      </c>
      <c r="W158" s="312"/>
      <c r="Y158" s="1288"/>
      <c r="Z158" s="1288"/>
      <c r="AA158" s="1288"/>
      <c r="AB158" s="1288"/>
      <c r="AC158" s="1288"/>
      <c r="AD158" s="1288"/>
      <c r="AE158" s="1288"/>
      <c r="AF158" s="1288"/>
      <c r="AG158" s="1288"/>
      <c r="AH158" s="1288"/>
      <c r="AI158" s="1288"/>
      <c r="AJ158" s="1288"/>
      <c r="AK158" s="1288"/>
    </row>
    <row s="30648" customFormat="1" customHeight="1" ht="17.25">
      <c r="A159" s="1881"/>
      <c r="C159" s="1886"/>
      <c r="D159" s="1871"/>
      <c r="E159" s="1888"/>
      <c r="F159" s="1825"/>
      <c r="G159" s="1889"/>
      <c r="H159" s="1871"/>
      <c r="I159" s="1871"/>
      <c r="J159" s="1890"/>
      <c r="K159" s="1800"/>
      <c r="L159" s="2354"/>
      <c r="M159" s="2354"/>
      <c r="N159" s="2388"/>
      <c r="O159" s="1986"/>
      <c r="P159" s="310"/>
      <c r="Q159" s="311"/>
      <c r="R159" s="311" t="s">
        <v>251</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30648" customFormat="1" customHeight="1" ht="17.25">
      <c r="A161" s="1881"/>
      <c r="C161" s="1883"/>
      <c r="D161" s="1871"/>
      <c r="E161" s="1888"/>
      <c r="F161" s="1825"/>
      <c r="G161" s="1889"/>
      <c r="H161" s="1871"/>
      <c r="I161" s="1871"/>
      <c r="J161" s="1890"/>
      <c r="K161" s="1800"/>
      <c r="L161" s="1796"/>
      <c r="M161" s="1796"/>
      <c r="N161" s="1891"/>
      <c r="O161" s="1828"/>
      <c r="P161" s="1982"/>
      <c r="Q161" s="1982" t="s">
        <v>196</v>
      </c>
      <c r="R161" s="2358" t="s">
        <v>24</v>
      </c>
      <c r="S161" s="1981" t="s">
        <v>61</v>
      </c>
      <c r="T161" s="1852"/>
      <c r="U161" s="1852" t="s">
        <v>196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3064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250</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3064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196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30462" customFormat="1" customHeight="1" ht="17.25">
      <c r="A166" s="1856" t="s">
        <v>1510</v>
      </c>
    </row>
    <row customHeight="1" ht="17.25">
      <c r="G167" s="1880"/>
      <c r="H167" s="1880"/>
      <c r="I167" s="1880"/>
      <c r="M167" s="1876"/>
    </row>
    <row s="30648" customFormat="1" customHeight="1" ht="17.25">
      <c r="A168" s="1881"/>
      <c r="C168" s="1883"/>
      <c r="D168" s="2353"/>
      <c r="E168" s="1993"/>
      <c r="F168" s="1995"/>
      <c r="G168" s="2359"/>
      <c r="H168" s="2353"/>
      <c r="I168" s="2353">
        <v>1</v>
      </c>
      <c r="J168" s="2389"/>
      <c r="K168" s="2044" t="s">
        <v>61</v>
      </c>
      <c r="L168" s="1982"/>
      <c r="M168" s="1982" t="s">
        <v>196</v>
      </c>
      <c r="N168" s="2387" t="str">
        <f>IF(Z168="","",INDEX(TERRITORY_MR_LIST,MATCH(Z168,TERRITORY_LIST_ID,0)))</f>
        <v/>
      </c>
      <c r="O168" s="2044" t="s">
        <v>61</v>
      </c>
      <c r="P168" s="1982"/>
      <c r="Q168" s="1982" t="s">
        <v>196</v>
      </c>
      <c r="R168" s="2358" t="s">
        <v>24</v>
      </c>
      <c r="S168" s="2240" t="s">
        <v>56</v>
      </c>
      <c r="T168" s="1843"/>
      <c r="U168" s="1843" t="s">
        <v>196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3064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30648" customFormat="1" customHeight="1" ht="17.25">
      <c r="A170" s="1881"/>
      <c r="C170" s="1886"/>
      <c r="D170" s="2354"/>
      <c r="E170" s="2386"/>
      <c r="F170" s="1996"/>
      <c r="G170" s="2360"/>
      <c r="H170" s="2354"/>
      <c r="I170" s="2354"/>
      <c r="J170" s="2390"/>
      <c r="K170" s="2045"/>
      <c r="L170" s="2354"/>
      <c r="M170" s="2354"/>
      <c r="N170" s="2388"/>
      <c r="O170" s="1986"/>
      <c r="P170" s="310"/>
      <c r="Q170" s="311"/>
      <c r="R170" s="311" t="s">
        <v>251</v>
      </c>
      <c r="S170" s="1887"/>
      <c r="T170" s="1887"/>
      <c r="U170" s="1887"/>
      <c r="V170" s="1887"/>
      <c r="W170" s="1463"/>
      <c r="Y170" s="1288"/>
      <c r="Z170" s="1288"/>
      <c r="AA170" s="1288"/>
      <c r="AB170" s="1288"/>
      <c r="AC170" s="1288"/>
      <c r="AD170" s="1288"/>
      <c r="AE170" s="1288"/>
      <c r="AF170" s="1288"/>
      <c r="AG170" s="1288"/>
      <c r="AH170" s="1288"/>
      <c r="AI170" s="1288"/>
      <c r="AJ170" s="1288"/>
      <c r="AK170" s="1288"/>
    </row>
    <row s="30648" customFormat="1" customHeight="1" ht="17.25">
      <c r="A171" s="1881"/>
      <c r="C171" s="1886"/>
      <c r="D171" s="2354"/>
      <c r="E171" s="2386"/>
      <c r="F171" s="1996"/>
      <c r="G171" s="2360"/>
      <c r="H171" s="2354"/>
      <c r="I171" s="2354"/>
      <c r="J171" s="2390"/>
      <c r="K171" s="1986"/>
      <c r="L171" s="310"/>
      <c r="M171" s="311"/>
      <c r="N171" s="311" t="s">
        <v>329</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30648" customFormat="1" customHeight="1" ht="17.25">
      <c r="A172" s="1881"/>
      <c r="C172" s="1886"/>
      <c r="D172" s="2354"/>
      <c r="E172" s="2386"/>
      <c r="F172" s="1997"/>
      <c r="G172" s="2360"/>
      <c r="H172" s="310"/>
      <c r="I172" s="311"/>
      <c r="J172" s="311" t="s">
        <v>499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30648" customFormat="1" customHeight="1" ht="17.25">
      <c r="A174" s="1881"/>
      <c r="C174" s="1883"/>
      <c r="D174" s="1871"/>
      <c r="E174" s="1888"/>
      <c r="F174" s="1825"/>
      <c r="G174" s="1889"/>
      <c r="H174" s="2353"/>
      <c r="I174" s="2353">
        <v>1</v>
      </c>
      <c r="J174" s="2389"/>
      <c r="K174" s="2044" t="s">
        <v>61</v>
      </c>
      <c r="L174" s="1982"/>
      <c r="M174" s="1982" t="s">
        <v>196</v>
      </c>
      <c r="N174" s="2387" t="str">
        <f>IF(Z174="","",INDEX(TERRITORY_MR_LIST,MATCH(Z174,TERRITORY_LIST_ID,0)))</f>
        <v/>
      </c>
      <c r="O174" s="2044" t="s">
        <v>61</v>
      </c>
      <c r="P174" s="1982"/>
      <c r="Q174" s="1982" t="s">
        <v>196</v>
      </c>
      <c r="R174" s="2358" t="s">
        <v>24</v>
      </c>
      <c r="S174" s="2240" t="s">
        <v>56</v>
      </c>
      <c r="T174" s="1843"/>
      <c r="U174" s="1843" t="s">
        <v>196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3064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30648" customFormat="1" customHeight="1" ht="17.25">
      <c r="A176" s="1881"/>
      <c r="C176" s="1886"/>
      <c r="D176" s="1871"/>
      <c r="E176" s="1888"/>
      <c r="F176" s="1825"/>
      <c r="G176" s="1889"/>
      <c r="H176" s="2354"/>
      <c r="I176" s="2354"/>
      <c r="J176" s="2390"/>
      <c r="K176" s="2045"/>
      <c r="L176" s="2354"/>
      <c r="M176" s="2354"/>
      <c r="N176" s="2388"/>
      <c r="O176" s="1986"/>
      <c r="P176" s="310"/>
      <c r="Q176" s="311"/>
      <c r="R176" s="311" t="s">
        <v>251</v>
      </c>
      <c r="S176" s="1887"/>
      <c r="T176" s="1887"/>
      <c r="U176" s="1887"/>
      <c r="V176" s="1887"/>
      <c r="W176" s="1463"/>
      <c r="Y176" s="1288"/>
      <c r="Z176" s="1288"/>
      <c r="AA176" s="1288"/>
      <c r="AB176" s="1288"/>
      <c r="AC176" s="1288"/>
      <c r="AD176" s="1288"/>
      <c r="AE176" s="1288"/>
      <c r="AF176" s="1288"/>
      <c r="AG176" s="1288"/>
      <c r="AH176" s="1288"/>
      <c r="AI176" s="1288"/>
      <c r="AJ176" s="1288"/>
      <c r="AK176" s="1288"/>
    </row>
    <row s="30648" customFormat="1" customHeight="1" ht="17.25">
      <c r="A177" s="1881"/>
      <c r="C177" s="1886"/>
      <c r="D177" s="1871"/>
      <c r="E177" s="1888"/>
      <c r="F177" s="1825"/>
      <c r="G177" s="1889"/>
      <c r="H177" s="2354"/>
      <c r="I177" s="2354"/>
      <c r="J177" s="2390"/>
      <c r="K177" s="1986"/>
      <c r="L177" s="310"/>
      <c r="M177" s="311"/>
      <c r="N177" s="311" t="s">
        <v>329</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30648" customFormat="1" customHeight="1" ht="17.25">
      <c r="A179" s="1881"/>
      <c r="C179" s="1883"/>
      <c r="D179" s="1871"/>
      <c r="E179" s="1888"/>
      <c r="F179" s="1825"/>
      <c r="G179" s="1889"/>
      <c r="H179" s="1871"/>
      <c r="I179" s="1871"/>
      <c r="J179" s="1893"/>
      <c r="K179" s="1889"/>
      <c r="L179" s="1982"/>
      <c r="M179" s="1982" t="s">
        <v>196</v>
      </c>
      <c r="N179" s="2387" t="str">
        <f>IF(Z179="","",INDEX(TERRITORY_MR_LIST,MATCH(Z179,TERRITORY_LIST_ID,0)))</f>
        <v/>
      </c>
      <c r="O179" s="2044" t="s">
        <v>61</v>
      </c>
      <c r="P179" s="1982"/>
      <c r="Q179" s="1982" t="s">
        <v>196</v>
      </c>
      <c r="R179" s="2358" t="s">
        <v>24</v>
      </c>
      <c r="S179" s="2240" t="s">
        <v>56</v>
      </c>
      <c r="T179" s="1843"/>
      <c r="U179" s="1843" t="s">
        <v>196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3064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30648" customFormat="1" customHeight="1" ht="17.25">
      <c r="A181" s="1881"/>
      <c r="C181" s="1886"/>
      <c r="D181" s="1871"/>
      <c r="E181" s="1888"/>
      <c r="F181" s="1825"/>
      <c r="G181" s="1889"/>
      <c r="H181" s="1871"/>
      <c r="I181" s="1871"/>
      <c r="J181" s="1893"/>
      <c r="K181" s="1889"/>
      <c r="L181" s="2354"/>
      <c r="M181" s="2354"/>
      <c r="N181" s="2388"/>
      <c r="O181" s="1986"/>
      <c r="P181" s="310"/>
      <c r="Q181" s="311"/>
      <c r="R181" s="311" t="s">
        <v>251</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30648" customFormat="1" customHeight="1" ht="17.25">
      <c r="A183" s="1881"/>
      <c r="C183" s="1883"/>
      <c r="D183" s="1871"/>
      <c r="E183" s="1888"/>
      <c r="F183" s="1825"/>
      <c r="G183" s="1889"/>
      <c r="H183" s="1871"/>
      <c r="I183" s="1871"/>
      <c r="J183" s="1893"/>
      <c r="K183" s="1889"/>
      <c r="L183" s="1871"/>
      <c r="M183" s="1871"/>
      <c r="N183" s="1891"/>
      <c r="O183" s="1828"/>
      <c r="P183" s="1982"/>
      <c r="Q183" s="1982" t="s">
        <v>196</v>
      </c>
      <c r="R183" s="2358" t="s">
        <v>24</v>
      </c>
      <c r="S183" s="2240" t="s">
        <v>56</v>
      </c>
      <c r="T183" s="1843"/>
      <c r="U183" s="1843" t="s">
        <v>196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3064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30462" customFormat="1" customHeight="1" ht="17.25">
      <c r="A192" s="1856" t="s">
        <v>1511</v>
      </c>
    </row>
    <row customHeight="1" ht="17.25">
      <c r="G193" s="1880"/>
      <c r="H193" s="1880"/>
      <c r="I193" s="1880"/>
      <c r="M193" s="1876"/>
    </row>
    <row s="2666" customFormat="1" customHeight="1" ht="15">
      <c r="D194" s="2416"/>
      <c r="E194" s="2036"/>
      <c r="F194" s="2036"/>
      <c r="G194" s="2044"/>
      <c r="H194" s="1604"/>
      <c r="I194" s="2417">
        <v>1</v>
      </c>
      <c r="J194" s="2389"/>
      <c r="K194" s="1619"/>
      <c r="L194" s="2044" t="s">
        <v>61</v>
      </c>
      <c r="M194" s="2044" t="s">
        <v>61</v>
      </c>
      <c r="N194" s="1604"/>
      <c r="O194" s="1982" t="s">
        <v>196</v>
      </c>
      <c r="P194" s="2411"/>
      <c r="Q194" s="1620"/>
      <c r="R194" s="2044" t="s">
        <v>61</v>
      </c>
      <c r="S194" s="2044" t="s">
        <v>61</v>
      </c>
      <c r="T194" s="1897"/>
      <c r="U194" s="1982" t="s">
        <v>196</v>
      </c>
      <c r="V194" s="2413" t="str">
        <f>IF(AK194="","",INDEX(TERRITORY_MR_LIST,MATCH(AK194,TERRITORY_LIST_ID,0)))</f>
        <v/>
      </c>
      <c r="W194" s="1621"/>
      <c r="X194" s="2044" t="s">
        <v>61</v>
      </c>
      <c r="Y194" s="2044" t="s">
        <v>56</v>
      </c>
      <c r="Z194" s="1604"/>
      <c r="AA194" s="1982" t="s">
        <v>196</v>
      </c>
      <c r="AB194" s="2415"/>
      <c r="AC194" s="1622"/>
      <c r="AD194" s="2044" t="s">
        <v>61</v>
      </c>
      <c r="AE194" s="2044" t="s">
        <v>56</v>
      </c>
      <c r="AF194" s="1602"/>
      <c r="AG194" s="1852" t="s">
        <v>196</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1512</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1513</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190</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1514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80" customFormat="1" customHeight="1" ht="11.25">
      <c r="D199" s="2416"/>
      <c r="E199" s="2036"/>
      <c r="F199" s="2036"/>
      <c r="G199" s="1986"/>
      <c r="H199" s="1610"/>
      <c r="I199" s="1611"/>
      <c r="J199" s="2419" t="s">
        <v>499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80"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5CA3B8-D249-E42B-B72B-D1FE2177EAD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0811" width="32.57421875" customWidth="1"/>
    <col min="2" max="2" style="30812" width="11.00390625" customWidth="1"/>
    <col min="3" max="3" style="30812" width="9.140625"/>
    <col min="4" max="4" style="30812" width="26.57421875" customWidth="1"/>
    <col min="5" max="5" style="30726" width="27.7109375" customWidth="1"/>
    <col min="6" max="6" style="30726" width="23.57421875" customWidth="1"/>
    <col min="7" max="7" style="30726" width="31.421875" customWidth="1"/>
    <col min="8" max="8" style="30726" width="40.8515625" customWidth="1"/>
    <col min="9" max="9" style="30726" width="14.57421875" customWidth="1"/>
    <col min="10" max="10" style="30726" width="26.8515625" customWidth="1"/>
    <col min="11" max="11" style="30726" width="50.00390625" customWidth="1"/>
    <col min="12" max="12" style="30726" width="52.421875" customWidth="1"/>
    <col min="13" max="13" style="30726" width="10.7109375" customWidth="1"/>
    <col min="14" max="14" style="30726" width="55.140625" customWidth="1"/>
    <col min="15" max="15" style="30726" width="31.8515625" customWidth="1"/>
    <col min="16" max="16" style="30726" width="23.8515625" customWidth="1"/>
    <col min="17" max="17" style="30726" width="46.57421875" customWidth="1"/>
    <col min="18" max="18" style="30726" width="24.00390625" customWidth="1"/>
    <col min="19" max="19" style="30726" width="20.57421875" customWidth="1"/>
    <col min="20" max="20" style="30726" width="22.00390625" customWidth="1"/>
    <col min="21" max="22" style="30726" width="26.421875" customWidth="1"/>
    <col min="23" max="23" style="30726" width="8.28125" hidden="1" customWidth="1"/>
    <col min="24" max="24" style="30726" width="59.7109375" customWidth="1"/>
    <col min="25" max="25" style="30726" width="49.140625" customWidth="1"/>
    <col min="26" max="26" style="30726" width="11.140625" customWidth="1"/>
    <col min="27" max="30" style="30726" width="29.00390625" customWidth="1"/>
    <col min="31" max="31" style="30726" width="9.140625"/>
    <col min="32" max="32" style="30726" width="34.7109375" customWidth="1"/>
    <col min="33" max="33" style="30726" width="9.140625"/>
    <col min="34" max="35" style="30726" width="34.421875" customWidth="1"/>
    <col min="36" max="36" style="30726" width="9.140625"/>
    <col min="37" max="37" style="30726" width="24.57421875" customWidth="1"/>
    <col min="38" max="38" style="30726" width="9.140625"/>
    <col min="39" max="39" style="30726" width="26.140625" customWidth="1"/>
    <col min="40" max="40" style="30726" width="1.7109375" customWidth="1"/>
    <col min="41" max="41" style="30726" width="9.140625"/>
    <col min="42" max="43" style="30726" width="47.8515625" customWidth="1"/>
    <col min="44" max="44" style="30726" width="1.7109375" customWidth="1"/>
    <col min="45" max="45" style="30726" width="21.421875" customWidth="1"/>
    <col min="46" max="46" style="30726" width="1.7109375" customWidth="1"/>
    <col min="47" max="47" style="30726" width="31.28125" customWidth="1"/>
    <col min="48" max="48" style="30726" width="1.7109375" customWidth="1"/>
    <col min="49" max="50" style="30813" width="9.140625"/>
    <col min="51" max="51" style="30726" width="3.7109375" customWidth="1"/>
    <col min="52" max="52" style="30726" width="55.00390625" customWidth="1"/>
    <col min="53" max="53" style="30726" width="9.140625"/>
    <col min="54" max="54" style="30726" width="35.140625" customWidth="1"/>
    <col min="55" max="55" style="30726" width="9.140625"/>
    <col min="56" max="56" style="30726" width="1.7109375" customWidth="1"/>
    <col min="57" max="57" style="30814" width="12.57421875" customWidth="1"/>
    <col min="58" max="58" style="30814" width="14.28125" customWidth="1"/>
    <col min="59" max="59" style="30726" width="30.7109375" customWidth="1"/>
    <col min="60" max="60" style="30721" width="40.7109375" customWidth="1"/>
    <col min="61" max="61" style="30721" width="15.00390625" customWidth="1"/>
    <col min="62" max="62" style="30721" width="40.7109375" customWidth="1"/>
    <col min="63" max="63" style="30721" width="2.7109375" customWidth="1"/>
    <col min="64" max="64" style="30721" width="44.7109375" customWidth="1"/>
    <col min="65" max="65" style="30721" width="2.7109375" customWidth="1"/>
    <col min="66" max="66" style="30721" width="40.7109375" customWidth="1"/>
    <col min="67" max="68" style="30726" width="9.140625"/>
    <col min="69" max="69" style="30726" width="18.140625" customWidth="1"/>
    <col min="70" max="70" style="30726" width="57.8515625" customWidth="1"/>
    <col min="71" max="71" style="30781" width="1.7109375" customWidth="1"/>
    <col min="72" max="72" style="30726" width="22.57421875" customWidth="1"/>
    <col min="73" max="73" style="30726" width="57.8515625" customWidth="1"/>
    <col min="74" max="74" style="30726" width="1.7109375" customWidth="1"/>
    <col min="75" max="75" style="30726" width="22.57421875" customWidth="1"/>
    <col min="76" max="76" style="30726" width="57.8515625" customWidth="1"/>
    <col min="77" max="77" style="30726" width="1.7109375" customWidth="1"/>
    <col min="78" max="78" style="30726" width="22.57421875" customWidth="1"/>
    <col min="79" max="79" style="30726" width="57.8515625" customWidth="1"/>
    <col min="80" max="81" style="30726" width="9.140625"/>
    <col min="82" max="82" style="30726" width="49.57421875" customWidth="1"/>
  </cols>
  <sheetData>
    <row s="30716" customFormat="1" customHeight="1" ht="11.25">
      <c r="A1" s="1074" t="s">
        <v>1515</v>
      </c>
      <c r="B1" s="1074" t="s">
        <v>1516</v>
      </c>
      <c r="C1" s="1074" t="s">
        <v>1517</v>
      </c>
      <c r="D1" s="1074" t="s">
        <v>1518</v>
      </c>
      <c r="E1" s="1074" t="s">
        <v>1519</v>
      </c>
      <c r="F1" s="1074" t="s">
        <v>1520</v>
      </c>
      <c r="G1" s="1074" t="s">
        <v>1521</v>
      </c>
      <c r="H1" s="1074" t="s">
        <v>1522</v>
      </c>
      <c r="I1" s="1074" t="s">
        <v>1523</v>
      </c>
      <c r="J1" s="1074" t="s">
        <v>1524</v>
      </c>
      <c r="K1" s="1074" t="s">
        <v>1525</v>
      </c>
      <c r="L1" s="1074" t="s">
        <v>1526</v>
      </c>
      <c r="M1" s="1074"/>
      <c r="N1" s="1074" t="s">
        <v>1527</v>
      </c>
      <c r="O1" s="1074" t="s">
        <v>1528</v>
      </c>
      <c r="P1" s="1074" t="s">
        <v>1529</v>
      </c>
      <c r="Q1" s="1074" t="s">
        <v>1530</v>
      </c>
      <c r="R1" s="1074" t="s">
        <v>1531</v>
      </c>
      <c r="S1" s="1074" t="s">
        <v>1532</v>
      </c>
      <c r="T1" s="1074" t="s">
        <v>1533</v>
      </c>
      <c r="U1" s="1074" t="s">
        <v>1534</v>
      </c>
      <c r="V1" s="1074"/>
      <c r="W1" s="803" t="s">
        <v>1535</v>
      </c>
      <c r="X1" s="1074" t="s">
        <v>1536</v>
      </c>
      <c r="Y1" s="1074" t="s">
        <v>1537</v>
      </c>
      <c r="Z1" s="1074"/>
      <c r="AA1" s="1074" t="s">
        <v>1538</v>
      </c>
      <c r="AB1" s="1074"/>
      <c r="AC1" s="1074" t="s">
        <v>1539</v>
      </c>
      <c r="AD1" s="1074"/>
      <c r="AF1" s="1074" t="s">
        <v>1540</v>
      </c>
      <c r="AH1" s="1074" t="s">
        <v>1541</v>
      </c>
      <c r="AI1" s="1074" t="s">
        <v>1542</v>
      </c>
      <c r="AK1" s="1074" t="s">
        <v>1543</v>
      </c>
      <c r="AM1" s="1074" t="s">
        <v>1544</v>
      </c>
      <c r="AP1" s="1074" t="s">
        <v>1545</v>
      </c>
      <c r="AQ1" s="1074" t="s">
        <v>1546</v>
      </c>
      <c r="AS1" s="1074" t="s">
        <v>1547</v>
      </c>
      <c r="AU1" s="1074" t="s">
        <v>1548</v>
      </c>
      <c r="AW1" s="1074" t="s">
        <v>1549</v>
      </c>
      <c r="AX1" s="1074" t="s">
        <v>1550</v>
      </c>
      <c r="AZ1" s="1160" t="s">
        <v>1551</v>
      </c>
      <c r="BB1" s="1074" t="s">
        <v>1552</v>
      </c>
      <c r="BC1" s="1074"/>
      <c r="BE1" s="1074" t="s">
        <v>1553</v>
      </c>
      <c r="BF1" s="1074" t="s">
        <v>1554</v>
      </c>
      <c r="BH1" s="1076" t="s">
        <v>1038</v>
      </c>
      <c r="BI1" s="1077"/>
      <c r="BJ1" s="1078" t="s">
        <v>1555</v>
      </c>
      <c r="BK1" s="1077"/>
      <c r="BL1" s="1079" t="s">
        <v>1136</v>
      </c>
      <c r="BM1" s="1077"/>
      <c r="BN1" s="1080" t="s">
        <v>1556</v>
      </c>
      <c r="BS1" s="1457"/>
    </row>
    <row customHeight="1" ht="11.25">
      <c r="A2" s="1081" t="s">
        <v>1557</v>
      </c>
      <c r="B2" s="1082">
        <v>2000</v>
      </c>
      <c r="C2" s="1082">
        <v>2022</v>
      </c>
      <c r="D2" s="1082" t="s">
        <v>61</v>
      </c>
      <c r="E2" s="1083" t="s">
        <v>1558</v>
      </c>
      <c r="F2" s="1083" t="s">
        <v>1559</v>
      </c>
      <c r="G2" s="1083" t="s">
        <v>1560</v>
      </c>
      <c r="H2" s="1084" t="s">
        <v>54</v>
      </c>
      <c r="I2" s="1083" t="s">
        <v>196</v>
      </c>
      <c r="J2" s="1083" t="s">
        <v>1561</v>
      </c>
      <c r="K2" s="1085" t="s">
        <v>1562</v>
      </c>
      <c r="L2" s="1086"/>
      <c r="M2" s="1085">
        <v>1</v>
      </c>
      <c r="N2" s="1170" t="s">
        <v>1563</v>
      </c>
      <c r="O2" s="1084" t="s">
        <v>770</v>
      </c>
      <c r="P2" s="1087" t="s">
        <v>33</v>
      </c>
      <c r="Q2" s="1088" t="s">
        <v>768</v>
      </c>
      <c r="R2" s="129" t="s">
        <v>1564</v>
      </c>
      <c r="S2" s="129" t="s">
        <v>1565</v>
      </c>
      <c r="T2" s="1089" t="s">
        <v>1566</v>
      </c>
      <c r="U2" s="1086" t="s">
        <v>1567</v>
      </c>
      <c r="V2" s="1090">
        <v>1</v>
      </c>
      <c r="W2" s="1091"/>
      <c r="X2" s="1091" t="s">
        <v>1568</v>
      </c>
      <c r="Y2" s="1082" t="s">
        <v>1569</v>
      </c>
      <c r="Z2" s="1092"/>
      <c r="AA2" s="1082" t="s">
        <v>1570</v>
      </c>
      <c r="AB2" s="1093" t="s">
        <v>1570</v>
      </c>
      <c r="AC2" s="1082" t="s">
        <v>1571</v>
      </c>
      <c r="AD2" s="1093" t="s">
        <v>1571</v>
      </c>
      <c r="AF2" s="1084" t="s">
        <v>1567</v>
      </c>
      <c r="AH2" s="1083" t="s">
        <v>1572</v>
      </c>
      <c r="AI2" s="1083" t="s">
        <v>1572</v>
      </c>
      <c r="AK2" s="1083" t="s">
        <v>1573</v>
      </c>
      <c r="AM2" s="1083" t="s">
        <v>1574</v>
      </c>
      <c r="AP2" s="1094" t="s">
        <v>1568</v>
      </c>
      <c r="AQ2" s="1095" t="s">
        <v>1568</v>
      </c>
      <c r="AS2" s="1082" t="s">
        <v>1575</v>
      </c>
      <c r="AU2" s="1128" t="s">
        <v>1576</v>
      </c>
      <c r="AW2" s="1128" t="s">
        <v>1577</v>
      </c>
      <c r="AX2" s="1128" t="s">
        <v>1577</v>
      </c>
      <c r="AZ2" s="1128" t="s">
        <v>52</v>
      </c>
      <c r="BB2" s="1128" t="s">
        <v>1578</v>
      </c>
      <c r="BC2" s="1128" t="s">
        <v>1579</v>
      </c>
      <c r="BE2" s="1128">
        <v>2000</v>
      </c>
      <c r="BF2" s="1128" t="s">
        <v>1580</v>
      </c>
    </row>
    <row customHeight="1" ht="11.25">
      <c r="A3" s="1081" t="s">
        <v>1581</v>
      </c>
      <c r="B3" s="1082">
        <v>2001</v>
      </c>
      <c r="C3" s="1082">
        <v>2023</v>
      </c>
      <c r="D3" s="1082" t="s">
        <v>56</v>
      </c>
      <c r="E3" s="1083" t="s">
        <v>1582</v>
      </c>
      <c r="F3" s="1083" t="s">
        <v>1583</v>
      </c>
      <c r="G3" s="1083" t="s">
        <v>1584</v>
      </c>
      <c r="H3" s="1084" t="s">
        <v>1585</v>
      </c>
      <c r="I3" s="1083" t="s">
        <v>102</v>
      </c>
      <c r="J3" s="1083" t="s">
        <v>872</v>
      </c>
      <c r="K3" s="1085" t="s">
        <v>1586</v>
      </c>
      <c r="L3" s="1086">
        <f>_xlfn.IFERROR(MATCH(K3,OFFER_METHOD,0),0)</f>
        <v>0</v>
      </c>
      <c r="M3" s="1085">
        <v>2</v>
      </c>
      <c r="N3" s="1170" t="s">
        <v>1587</v>
      </c>
      <c r="O3" s="1084" t="s">
        <v>1588</v>
      </c>
      <c r="P3" s="1087" t="s">
        <v>1589</v>
      </c>
      <c r="Q3" s="1088" t="s">
        <v>1590</v>
      </c>
      <c r="R3" s="129" t="s">
        <v>1591</v>
      </c>
      <c r="S3" s="129" t="s">
        <v>1592</v>
      </c>
      <c r="T3" s="1089" t="s">
        <v>1593</v>
      </c>
      <c r="U3" s="1086" t="s">
        <v>1594</v>
      </c>
      <c r="V3" s="1090">
        <v>2</v>
      </c>
      <c r="W3" s="1091"/>
      <c r="X3" s="1091" t="s">
        <v>1595</v>
      </c>
      <c r="Y3" s="1082" t="s">
        <v>1569</v>
      </c>
      <c r="Z3" s="1092"/>
      <c r="AA3" s="1082" t="s">
        <v>1596</v>
      </c>
      <c r="AB3" s="1093" t="s">
        <v>1596</v>
      </c>
      <c r="AC3" s="1082" t="s">
        <v>1597</v>
      </c>
      <c r="AD3" s="1093" t="s">
        <v>1597</v>
      </c>
      <c r="AF3" s="1084" t="s">
        <v>1594</v>
      </c>
      <c r="AH3" s="1083" t="s">
        <v>1598</v>
      </c>
      <c r="AI3" s="1083" t="s">
        <v>1599</v>
      </c>
      <c r="AK3" s="1083" t="s">
        <v>1600</v>
      </c>
      <c r="AM3" s="1083" t="s">
        <v>1601</v>
      </c>
      <c r="AP3" s="1094" t="s">
        <v>1602</v>
      </c>
      <c r="AQ3" s="1095" t="s">
        <v>1602</v>
      </c>
      <c r="AS3" s="1082" t="s">
        <v>1603</v>
      </c>
      <c r="AU3" s="1128" t="s">
        <v>1604</v>
      </c>
      <c r="AW3" s="1128" t="s">
        <v>1605</v>
      </c>
      <c r="AX3" s="1128" t="s">
        <v>1605</v>
      </c>
      <c r="AZ3" s="1128" t="s">
        <v>1606</v>
      </c>
      <c r="BB3" s="1128" t="s">
        <v>1607</v>
      </c>
      <c r="BC3" s="1128" t="s">
        <v>1579</v>
      </c>
      <c r="BE3" s="1128">
        <v>2001</v>
      </c>
      <c r="BF3" s="1128" t="s">
        <v>1608</v>
      </c>
      <c r="BH3" s="1074" t="s">
        <v>1609</v>
      </c>
      <c r="BJ3" s="1074" t="s">
        <v>1610</v>
      </c>
      <c r="BL3" s="1074" t="s">
        <v>1611</v>
      </c>
      <c r="BN3" s="1074" t="s">
        <v>1612</v>
      </c>
      <c r="BR3" s="1074" t="s">
        <v>1613</v>
      </c>
      <c r="BS3" s="1458"/>
      <c r="BT3" s="1077"/>
      <c r="BU3" s="1074" t="s">
        <v>1614</v>
      </c>
      <c r="BV3" s="1077"/>
      <c r="BW3" s="1730"/>
      <c r="BX3" s="1732" t="s">
        <v>1615</v>
      </c>
      <c r="CA3" s="1074" t="s">
        <v>1616</v>
      </c>
    </row>
    <row customHeight="1" ht="11.25">
      <c r="A4" s="1081" t="s">
        <v>1617</v>
      </c>
      <c r="B4" s="1082">
        <v>2002</v>
      </c>
      <c r="C4" s="1082">
        <v>2024</v>
      </c>
      <c r="E4" s="1083" t="s">
        <v>1618</v>
      </c>
      <c r="F4" s="1083" t="s">
        <v>1619</v>
      </c>
      <c r="H4" s="1084" t="s">
        <v>1620</v>
      </c>
      <c r="I4" s="1083" t="s">
        <v>89</v>
      </c>
      <c r="J4" s="1083" t="s">
        <v>1621</v>
      </c>
      <c r="K4" s="1085" t="s">
        <v>1622</v>
      </c>
      <c r="L4" s="1086">
        <f>_xlfn.IFERROR(MATCH(K4,OFFER_METHOD,0),0)</f>
        <v>0</v>
      </c>
      <c r="M4" s="1085">
        <v>3</v>
      </c>
      <c r="N4" s="1170" t="s">
        <v>1623</v>
      </c>
      <c r="O4" s="1083" t="s">
        <v>1624</v>
      </c>
      <c r="Q4" s="1088" t="s">
        <v>1625</v>
      </c>
      <c r="R4" s="129" t="s">
        <v>1626</v>
      </c>
      <c r="S4" s="129" t="s">
        <v>1627</v>
      </c>
      <c r="T4" s="1089" t="s">
        <v>1628</v>
      </c>
      <c r="U4" s="1086" t="s">
        <v>1629</v>
      </c>
      <c r="V4" s="1090">
        <v>3</v>
      </c>
      <c r="W4" s="1091"/>
      <c r="X4" s="1091" t="s">
        <v>1630</v>
      </c>
      <c r="Y4" s="1082" t="s">
        <v>1569</v>
      </c>
      <c r="Z4" s="1098"/>
      <c r="AC4" s="1082" t="s">
        <v>1631</v>
      </c>
      <c r="AD4" s="1093" t="s">
        <v>1631</v>
      </c>
      <c r="AF4" s="1084" t="s">
        <v>1629</v>
      </c>
      <c r="AH4" s="1084" t="s">
        <v>1632</v>
      </c>
      <c r="AK4" s="1083" t="s">
        <v>1633</v>
      </c>
      <c r="AM4" s="1083" t="s">
        <v>1634</v>
      </c>
      <c r="AP4" s="1094" t="s">
        <v>1595</v>
      </c>
      <c r="AQ4" s="1095" t="s">
        <v>1595</v>
      </c>
      <c r="AS4" s="1082" t="s">
        <v>1635</v>
      </c>
      <c r="AU4" s="1128" t="s">
        <v>1636</v>
      </c>
      <c r="AW4" s="1128" t="s">
        <v>1637</v>
      </c>
      <c r="AX4" s="1128" t="s">
        <v>1637</v>
      </c>
      <c r="AZ4" s="1128" t="s">
        <v>1638</v>
      </c>
      <c r="BB4" s="1128" t="s">
        <v>1639</v>
      </c>
      <c r="BC4" s="1128" t="s">
        <v>1640</v>
      </c>
      <c r="BE4" s="1128">
        <v>2002</v>
      </c>
      <c r="BF4" s="1128" t="s">
        <v>1641</v>
      </c>
      <c r="BH4" s="1075" t="s">
        <v>1642</v>
      </c>
      <c r="BJ4" s="1075" t="s">
        <v>1642</v>
      </c>
      <c r="BL4" s="1075" t="s">
        <v>1642</v>
      </c>
      <c r="BN4" s="1075" t="s">
        <v>1642</v>
      </c>
      <c r="BQ4" s="1462" t="s">
        <v>1643</v>
      </c>
      <c r="BR4" s="1167" t="s">
        <v>1644</v>
      </c>
      <c r="BS4" s="260"/>
      <c r="BT4" s="1462" t="s">
        <v>1645</v>
      </c>
      <c r="BU4" s="1167" t="s">
        <v>1646</v>
      </c>
      <c r="BV4" s="1077"/>
      <c r="BW4" s="1737" t="s">
        <v>1647</v>
      </c>
      <c r="BX4" s="1731" t="s">
        <v>1648</v>
      </c>
      <c r="BZ4" s="1462" t="s">
        <v>1649</v>
      </c>
      <c r="CA4" s="1167" t="s">
        <v>1650</v>
      </c>
    </row>
    <row customHeight="1" ht="11.25">
      <c r="A5" s="1081" t="s">
        <v>1651</v>
      </c>
      <c r="B5" s="1082">
        <v>2003</v>
      </c>
      <c r="C5" s="1082">
        <v>2025</v>
      </c>
      <c r="E5" s="1083" t="s">
        <v>1652</v>
      </c>
      <c r="F5" s="1083" t="s">
        <v>1653</v>
      </c>
      <c r="H5" s="1084" t="s">
        <v>1654</v>
      </c>
      <c r="I5" s="1083" t="s">
        <v>90</v>
      </c>
      <c r="K5" s="1085" t="s">
        <v>1655</v>
      </c>
      <c r="L5" s="1086">
        <f>_xlfn.IFERROR(MATCH(K5,OFFER_METHOD,0),0)</f>
        <v>0</v>
      </c>
      <c r="M5" s="1085">
        <v>4</v>
      </c>
      <c r="N5" s="1099" t="s">
        <v>1656</v>
      </c>
      <c r="O5" s="1083" t="s">
        <v>1657</v>
      </c>
      <c r="Q5" s="1088" t="s">
        <v>1658</v>
      </c>
      <c r="R5" s="129" t="s">
        <v>769</v>
      </c>
      <c r="T5" s="1084" t="s">
        <v>1659</v>
      </c>
      <c r="U5" s="1086" t="s">
        <v>1660</v>
      </c>
      <c r="V5" s="1090">
        <v>4</v>
      </c>
      <c r="W5" s="1091"/>
      <c r="X5" s="1091" t="s">
        <v>500</v>
      </c>
      <c r="Y5" s="1082" t="s">
        <v>1661</v>
      </c>
      <c r="Z5" s="1098">
        <v>1</v>
      </c>
      <c r="AF5" s="1084" t="s">
        <v>1662</v>
      </c>
      <c r="AH5" s="1083" t="s">
        <v>1663</v>
      </c>
      <c r="AK5" s="1083" t="s">
        <v>1664</v>
      </c>
      <c r="AM5" s="1083" t="s">
        <v>1665</v>
      </c>
      <c r="AP5" s="1094" t="s">
        <v>500</v>
      </c>
      <c r="AQ5" s="1095" t="s">
        <v>500</v>
      </c>
      <c r="AU5" s="1128" t="s">
        <v>1666</v>
      </c>
      <c r="AW5" s="1128" t="s">
        <v>1667</v>
      </c>
      <c r="AX5" s="1128" t="s">
        <v>1667</v>
      </c>
      <c r="AZ5" s="1128" t="s">
        <v>1668</v>
      </c>
      <c r="BB5" s="1128" t="s">
        <v>1669</v>
      </c>
      <c r="BC5" s="1128" t="s">
        <v>1670</v>
      </c>
      <c r="BE5" s="1128">
        <v>2003</v>
      </c>
      <c r="BF5" s="1128" t="s">
        <v>1671</v>
      </c>
      <c r="BH5" s="1075" t="s">
        <v>1672</v>
      </c>
      <c r="BJ5" s="1075" t="s">
        <v>1672</v>
      </c>
      <c r="BL5" s="1075" t="s">
        <v>1672</v>
      </c>
      <c r="BN5" s="1075" t="s">
        <v>1673</v>
      </c>
      <c r="BQ5" s="1311">
        <v>4213775</v>
      </c>
      <c r="BR5" s="1075" t="s">
        <v>1568</v>
      </c>
      <c r="BS5" s="1459"/>
      <c r="BT5" s="1311">
        <v>64236871</v>
      </c>
      <c r="BU5" s="1075" t="s">
        <v>549</v>
      </c>
      <c r="BV5" s="1077"/>
      <c r="BW5" s="1735">
        <v>4213767</v>
      </c>
      <c r="BX5" s="1733" t="s">
        <v>1674</v>
      </c>
      <c r="BZ5" s="1311">
        <v>64237509</v>
      </c>
      <c r="CA5" s="1325" t="s">
        <v>1675</v>
      </c>
    </row>
    <row customHeight="1" ht="11.25">
      <c r="A6" s="1081" t="s">
        <v>1676</v>
      </c>
      <c r="B6" s="1082">
        <v>2004</v>
      </c>
      <c r="C6" s="1082">
        <v>2026</v>
      </c>
      <c r="E6" s="1083" t="s">
        <v>1677</v>
      </c>
      <c r="F6" s="1100"/>
      <c r="H6" s="1084" t="s">
        <v>1678</v>
      </c>
      <c r="I6" s="1083" t="s">
        <v>117</v>
      </c>
      <c r="J6" s="1074" t="s">
        <v>1679</v>
      </c>
      <c r="L6" s="1086">
        <f>SUM(kind_of_control_method_filter)</f>
        <v>0</v>
      </c>
      <c r="N6" s="1099" t="s">
        <v>1680</v>
      </c>
      <c r="O6" s="1083" t="s">
        <v>1681</v>
      </c>
      <c r="R6" s="129" t="s">
        <v>768</v>
      </c>
      <c r="T6" s="1084" t="s">
        <v>1682</v>
      </c>
      <c r="U6" s="1086" t="s">
        <v>1662</v>
      </c>
      <c r="V6" s="1090">
        <v>5</v>
      </c>
      <c r="W6" s="1091"/>
      <c r="X6" s="1082" t="s">
        <v>506</v>
      </c>
      <c r="Y6" s="1082" t="s">
        <v>1683</v>
      </c>
      <c r="Z6" s="1098"/>
      <c r="AA6" s="1101"/>
      <c r="AH6" s="1083" t="s">
        <v>1684</v>
      </c>
      <c r="AK6" s="1083" t="s">
        <v>1685</v>
      </c>
      <c r="AM6" s="1083" t="s">
        <v>1686</v>
      </c>
      <c r="AP6" s="1094" t="s">
        <v>506</v>
      </c>
      <c r="AQ6" s="1095" t="s">
        <v>506</v>
      </c>
      <c r="AU6" s="1128" t="s">
        <v>1687</v>
      </c>
      <c r="AW6" s="1128" t="s">
        <v>1688</v>
      </c>
      <c r="AX6" s="1128" t="s">
        <v>1688</v>
      </c>
      <c r="BB6" s="1128" t="s">
        <v>1689</v>
      </c>
      <c r="BC6" s="1128" t="s">
        <v>1670</v>
      </c>
      <c r="BE6" s="1128">
        <v>2004</v>
      </c>
      <c r="BF6" s="1128" t="s">
        <v>1690</v>
      </c>
      <c r="BH6" s="1075" t="s">
        <v>1691</v>
      </c>
      <c r="BJ6" s="1075" t="s">
        <v>1692</v>
      </c>
      <c r="BL6" s="1075" t="s">
        <v>1692</v>
      </c>
      <c r="BN6" s="1075" t="s">
        <v>1693</v>
      </c>
      <c r="BQ6" s="1311">
        <v>4213784</v>
      </c>
      <c r="BR6" s="1325" t="s">
        <v>1602</v>
      </c>
      <c r="BS6" s="1460"/>
      <c r="BT6" s="1311">
        <v>64236872</v>
      </c>
      <c r="BU6" s="1075" t="s">
        <v>554</v>
      </c>
      <c r="BV6" s="1077"/>
      <c r="BW6" s="1735">
        <v>4213768</v>
      </c>
      <c r="BX6" s="1733" t="s">
        <v>574</v>
      </c>
      <c r="BZ6" s="1311">
        <v>64237510</v>
      </c>
      <c r="CA6" s="1075" t="s">
        <v>1694</v>
      </c>
    </row>
    <row customHeight="1" ht="11.25">
      <c r="A7" s="1081" t="s">
        <v>1695</v>
      </c>
      <c r="B7" s="1082">
        <v>2005</v>
      </c>
      <c r="E7" s="1083" t="s">
        <v>1696</v>
      </c>
      <c r="F7" s="1100"/>
      <c r="H7" s="1084" t="s">
        <v>1697</v>
      </c>
      <c r="I7" s="1083" t="s">
        <v>91</v>
      </c>
      <c r="J7" s="1083" t="s">
        <v>1698</v>
      </c>
      <c r="N7" s="1103" t="s">
        <v>1699</v>
      </c>
      <c r="O7" s="1083" t="s">
        <v>1700</v>
      </c>
      <c r="U7" s="1086" t="s">
        <v>56</v>
      </c>
      <c r="V7" s="370" t="s">
        <v>91</v>
      </c>
      <c r="W7" s="1091"/>
      <c r="X7" s="1082" t="s">
        <v>512</v>
      </c>
      <c r="Y7" s="1082" t="s">
        <v>1661</v>
      </c>
      <c r="Z7" s="1098"/>
      <c r="AA7" s="1101"/>
      <c r="AH7" s="1083" t="s">
        <v>1701</v>
      </c>
      <c r="AK7" s="1083" t="s">
        <v>1702</v>
      </c>
      <c r="AM7" s="1083" t="s">
        <v>1703</v>
      </c>
      <c r="AP7" s="1094" t="s">
        <v>512</v>
      </c>
      <c r="AQ7" s="1095" t="s">
        <v>512</v>
      </c>
      <c r="AU7" s="1128" t="s">
        <v>1704</v>
      </c>
      <c r="AW7" s="1128" t="s">
        <v>1705</v>
      </c>
      <c r="AX7" s="1128" t="s">
        <v>1705</v>
      </c>
      <c r="AZ7" s="1074" t="s">
        <v>1706</v>
      </c>
      <c r="BB7" s="1128" t="s">
        <v>1707</v>
      </c>
      <c r="BC7" s="1128" t="s">
        <v>1670</v>
      </c>
      <c r="BE7" s="1128">
        <v>2005</v>
      </c>
      <c r="BF7" s="1128" t="s">
        <v>1708</v>
      </c>
      <c r="BH7" s="1075" t="s">
        <v>1709</v>
      </c>
      <c r="BJ7" s="1075" t="s">
        <v>1691</v>
      </c>
      <c r="BL7" s="1075" t="s">
        <v>1691</v>
      </c>
      <c r="BN7" s="1075" t="s">
        <v>1710</v>
      </c>
      <c r="BQ7" s="1311">
        <v>4213781</v>
      </c>
      <c r="BR7" s="1075" t="s">
        <v>1595</v>
      </c>
      <c r="BS7" s="1459"/>
      <c r="BT7" s="1311">
        <v>64236873</v>
      </c>
      <c r="BU7" s="1075" t="s">
        <v>559</v>
      </c>
      <c r="BV7" s="1077"/>
      <c r="BW7" s="1735">
        <v>4213769</v>
      </c>
      <c r="BX7" s="1733" t="s">
        <v>1711</v>
      </c>
      <c r="BZ7" s="1311">
        <v>64237511</v>
      </c>
      <c r="CA7" s="1075" t="s">
        <v>589</v>
      </c>
    </row>
    <row customHeight="1" ht="11.25">
      <c r="A8" s="1081" t="s">
        <v>1712</v>
      </c>
      <c r="B8" s="1082">
        <v>2006</v>
      </c>
      <c r="E8" s="1083" t="s">
        <v>1713</v>
      </c>
      <c r="F8" s="1100"/>
      <c r="I8" s="1083" t="s">
        <v>92</v>
      </c>
      <c r="J8" s="1083" t="s">
        <v>1714</v>
      </c>
      <c r="N8" s="1171" t="s">
        <v>1715</v>
      </c>
      <c r="O8" s="1083" t="s">
        <v>1716</v>
      </c>
      <c r="V8" s="370" t="s">
        <v>92</v>
      </c>
      <c r="W8" s="1091"/>
      <c r="X8" s="1082" t="s">
        <v>518</v>
      </c>
      <c r="Y8" s="1082" t="s">
        <v>1661</v>
      </c>
      <c r="Z8" s="1098"/>
      <c r="AA8" s="1101"/>
      <c r="AK8" s="1083" t="s">
        <v>1717</v>
      </c>
      <c r="AP8" s="1094" t="s">
        <v>518</v>
      </c>
      <c r="AQ8" s="1095" t="s">
        <v>518</v>
      </c>
      <c r="AU8" s="1128" t="s">
        <v>1718</v>
      </c>
      <c r="AW8" s="1128" t="s">
        <v>1719</v>
      </c>
      <c r="AX8" s="1128" t="s">
        <v>1719</v>
      </c>
      <c r="AZ8" s="1128" t="s">
        <v>1720</v>
      </c>
      <c r="BB8" s="1128" t="s">
        <v>1721</v>
      </c>
      <c r="BC8" s="1128" t="s">
        <v>1670</v>
      </c>
      <c r="BE8" s="1128">
        <v>2006</v>
      </c>
      <c r="BF8" s="1128" t="s">
        <v>1722</v>
      </c>
      <c r="BH8" s="1075" t="s">
        <v>1723</v>
      </c>
      <c r="BJ8" s="1075" t="s">
        <v>1724</v>
      </c>
      <c r="BL8" s="1075" t="s">
        <v>1724</v>
      </c>
      <c r="BN8" s="1075" t="s">
        <v>1725</v>
      </c>
      <c r="BQ8" s="1311">
        <v>4213776</v>
      </c>
      <c r="BR8" s="1075" t="s">
        <v>500</v>
      </c>
      <c r="BS8" s="1459"/>
      <c r="BT8" s="1311">
        <v>64236874</v>
      </c>
      <c r="BU8" s="1325" t="s">
        <v>1726</v>
      </c>
      <c r="BV8" s="1077"/>
      <c r="BW8" s="1735">
        <v>4213770</v>
      </c>
      <c r="BX8" s="1736" t="s">
        <v>1727</v>
      </c>
      <c r="BZ8" s="1311">
        <v>64237512</v>
      </c>
      <c r="CA8" s="1075" t="s">
        <v>584</v>
      </c>
    </row>
    <row customHeight="1" ht="11.25">
      <c r="A9" s="1081" t="s">
        <v>1728</v>
      </c>
      <c r="B9" s="1082">
        <v>2007</v>
      </c>
      <c r="E9" s="1083" t="s">
        <v>1729</v>
      </c>
      <c r="F9" s="1100"/>
      <c r="G9" s="1074" t="s">
        <v>1730</v>
      </c>
      <c r="H9" s="1074" t="s">
        <v>1731</v>
      </c>
      <c r="I9" s="1083" t="s">
        <v>130</v>
      </c>
      <c r="O9" s="1083" t="s">
        <v>1732</v>
      </c>
      <c r="V9" s="370" t="s">
        <v>130</v>
      </c>
      <c r="W9" s="1091"/>
      <c r="X9" s="1082" t="s">
        <v>524</v>
      </c>
      <c r="Y9" s="1082" t="s">
        <v>1569</v>
      </c>
      <c r="Z9" s="1098">
        <v>1</v>
      </c>
      <c r="AA9" s="1101"/>
      <c r="AK9" s="1083" t="s">
        <v>1733</v>
      </c>
      <c r="AP9" s="1094" t="s">
        <v>1734</v>
      </c>
      <c r="AQ9" s="1095" t="s">
        <v>1734</v>
      </c>
      <c r="AW9" s="1128" t="s">
        <v>1735</v>
      </c>
      <c r="AX9" s="1128" t="s">
        <v>1735</v>
      </c>
      <c r="AZ9" s="1128" t="s">
        <v>1736</v>
      </c>
      <c r="BB9" s="1128" t="s">
        <v>1737</v>
      </c>
      <c r="BC9" s="1128" t="s">
        <v>1670</v>
      </c>
      <c r="BE9" s="1128">
        <v>2007</v>
      </c>
      <c r="BF9" s="1128" t="s">
        <v>1738</v>
      </c>
      <c r="BH9" s="1075" t="s">
        <v>1739</v>
      </c>
      <c r="BJ9" s="1075" t="s">
        <v>1740</v>
      </c>
      <c r="BL9" s="1075" t="s">
        <v>1740</v>
      </c>
      <c r="BN9" s="1075" t="s">
        <v>1741</v>
      </c>
      <c r="BQ9" s="1311">
        <v>4213777</v>
      </c>
      <c r="BR9" s="1075" t="s">
        <v>506</v>
      </c>
      <c r="BS9" s="1459"/>
      <c r="BT9" s="1311">
        <v>64236875</v>
      </c>
      <c r="BU9" s="1075" t="s">
        <v>564</v>
      </c>
      <c r="BV9" s="1077"/>
      <c r="BW9" s="1730"/>
      <c r="BX9" s="1730"/>
    </row>
    <row customHeight="1" ht="11.25">
      <c r="A10" s="1081" t="s">
        <v>1742</v>
      </c>
      <c r="B10" s="1082">
        <v>2008</v>
      </c>
      <c r="E10" s="1083" t="s">
        <v>1743</v>
      </c>
      <c r="F10" s="1100"/>
      <c r="G10" s="1083" t="s">
        <v>1744</v>
      </c>
      <c r="H10" s="1083" t="s">
        <v>1745</v>
      </c>
      <c r="I10" s="1083" t="s">
        <v>135</v>
      </c>
      <c r="J10" s="1074" t="s">
        <v>1746</v>
      </c>
      <c r="K10" s="1074" t="s">
        <v>1747</v>
      </c>
      <c r="O10" s="1083" t="s">
        <v>1748</v>
      </c>
      <c r="V10" s="371" t="s">
        <v>135</v>
      </c>
      <c r="W10" s="1104"/>
      <c r="X10" s="1104" t="s">
        <v>1749</v>
      </c>
      <c r="Y10" s="1105" t="s">
        <v>1750</v>
      </c>
      <c r="Z10" s="1098"/>
      <c r="AP10" s="1094" t="s">
        <v>1749</v>
      </c>
      <c r="AQ10" s="1095" t="s">
        <v>1749</v>
      </c>
      <c r="AW10" s="1128" t="s">
        <v>1751</v>
      </c>
      <c r="AX10" s="1128" t="s">
        <v>1751</v>
      </c>
      <c r="AZ10" s="1128" t="s">
        <v>1752</v>
      </c>
      <c r="BB10" s="1128" t="s">
        <v>1753</v>
      </c>
      <c r="BC10" s="1128" t="s">
        <v>1670</v>
      </c>
      <c r="BE10" s="1128">
        <v>2008</v>
      </c>
      <c r="BF10" s="1128" t="s">
        <v>1754</v>
      </c>
      <c r="BH10" s="1075" t="s">
        <v>1755</v>
      </c>
      <c r="BJ10" s="1075" t="s">
        <v>1756</v>
      </c>
      <c r="BL10" s="1075" t="s">
        <v>1756</v>
      </c>
      <c r="BN10" s="1075" t="s">
        <v>1757</v>
      </c>
      <c r="BQ10" s="1311">
        <v>4213778</v>
      </c>
      <c r="BR10" s="1075" t="s">
        <v>512</v>
      </c>
      <c r="BS10" s="1459"/>
      <c r="BT10" s="1311">
        <v>64236876</v>
      </c>
      <c r="BU10" s="1075" t="s">
        <v>544</v>
      </c>
      <c r="BV10" s="1077"/>
      <c r="BW10" s="1730"/>
      <c r="BX10" s="1730"/>
    </row>
    <row customHeight="1" ht="11.25">
      <c r="A11" s="1081" t="s">
        <v>1758</v>
      </c>
      <c r="B11" s="1082">
        <v>2009</v>
      </c>
      <c r="E11" s="1083" t="s">
        <v>1759</v>
      </c>
      <c r="F11" s="1100"/>
      <c r="G11" s="1083" t="s">
        <v>1760</v>
      </c>
      <c r="H11" s="1083" t="s">
        <v>1761</v>
      </c>
      <c r="I11" s="1083" t="s">
        <v>140</v>
      </c>
      <c r="J11" s="1084" t="s">
        <v>1762</v>
      </c>
      <c r="K11" s="1106" t="s">
        <v>1763</v>
      </c>
      <c r="O11" s="1084" t="s">
        <v>1764</v>
      </c>
      <c r="V11" s="370" t="s">
        <v>140</v>
      </c>
      <c r="W11" s="261"/>
      <c r="X11" s="1091" t="s">
        <v>1734</v>
      </c>
      <c r="Y11" s="1082" t="s">
        <v>1765</v>
      </c>
      <c r="Z11" s="1098"/>
      <c r="AP11" s="1094" t="s">
        <v>524</v>
      </c>
      <c r="AQ11" s="1096" t="s">
        <v>524</v>
      </c>
      <c r="AW11" s="1128" t="s">
        <v>1766</v>
      </c>
      <c r="AX11" s="1128" t="s">
        <v>1766</v>
      </c>
      <c r="AZ11" s="1128" t="s">
        <v>1767</v>
      </c>
      <c r="BB11" s="1128" t="s">
        <v>1768</v>
      </c>
      <c r="BC11" s="1128" t="s">
        <v>1670</v>
      </c>
      <c r="BE11" s="1128">
        <v>2009</v>
      </c>
      <c r="BF11" s="1128" t="s">
        <v>1769</v>
      </c>
      <c r="BH11" s="1075" t="s">
        <v>1770</v>
      </c>
      <c r="BJ11" s="1075" t="s">
        <v>1739</v>
      </c>
      <c r="BL11" s="1075" t="s">
        <v>1739</v>
      </c>
      <c r="BN11" s="1075" t="s">
        <v>1771</v>
      </c>
      <c r="BQ11" s="1311">
        <v>4213780</v>
      </c>
      <c r="BR11" s="1075" t="s">
        <v>518</v>
      </c>
      <c r="BS11" s="1459"/>
      <c r="BW11" s="1730"/>
      <c r="BX11" s="1730"/>
    </row>
    <row customHeight="1" ht="11.25">
      <c r="A12" s="1081" t="s">
        <v>1772</v>
      </c>
      <c r="B12" s="1082">
        <v>2010</v>
      </c>
      <c r="E12" s="1083" t="s">
        <v>1773</v>
      </c>
      <c r="F12" s="1100"/>
      <c r="G12" s="1083" t="s">
        <v>1761</v>
      </c>
      <c r="I12" s="1083" t="s">
        <v>146</v>
      </c>
      <c r="J12" s="1084" t="s">
        <v>1774</v>
      </c>
      <c r="K12" s="1106" t="s">
        <v>1775</v>
      </c>
      <c r="O12" s="1084" t="s">
        <v>768</v>
      </c>
      <c r="V12" s="370" t="s">
        <v>146</v>
      </c>
      <c r="W12" s="1096"/>
      <c r="X12" s="1091" t="s">
        <v>1776</v>
      </c>
      <c r="Y12" s="1082" t="s">
        <v>1569</v>
      </c>
      <c r="AP12" s="1094"/>
      <c r="AW12" s="1128" t="s">
        <v>140</v>
      </c>
      <c r="AX12" s="1128" t="s">
        <v>140</v>
      </c>
      <c r="AZ12" s="1128" t="s">
        <v>1777</v>
      </c>
      <c r="BB12" s="1128" t="s">
        <v>1778</v>
      </c>
      <c r="BC12" s="1128" t="s">
        <v>1670</v>
      </c>
      <c r="BE12" s="1128">
        <v>2010</v>
      </c>
      <c r="BF12" s="1128" t="s">
        <v>1779</v>
      </c>
      <c r="BH12" s="1075" t="s">
        <v>1780</v>
      </c>
      <c r="BJ12" s="1075" t="s">
        <v>1781</v>
      </c>
      <c r="BL12" s="1075" t="s">
        <v>1781</v>
      </c>
      <c r="BN12" s="1075" t="s">
        <v>1782</v>
      </c>
      <c r="BQ12" s="1311">
        <v>4213779</v>
      </c>
      <c r="BR12" s="1075" t="s">
        <v>1734</v>
      </c>
      <c r="BS12" s="1459"/>
      <c r="BT12" s="1077"/>
      <c r="BU12" s="1077"/>
      <c r="BV12" s="1077"/>
      <c r="BW12" s="1730"/>
      <c r="BX12" s="1730"/>
    </row>
    <row customHeight="1" ht="11.25">
      <c r="A13" s="1081" t="s">
        <v>1783</v>
      </c>
      <c r="B13" s="1082">
        <v>2011</v>
      </c>
      <c r="E13" s="1083" t="s">
        <v>1784</v>
      </c>
      <c r="F13" s="1100"/>
      <c r="I13" s="1083" t="s">
        <v>151</v>
      </c>
      <c r="K13" s="1106" t="s">
        <v>1733</v>
      </c>
      <c r="V13" s="370" t="s">
        <v>151</v>
      </c>
      <c r="W13" s="1096"/>
      <c r="X13" s="1096"/>
      <c r="Y13" s="1096"/>
      <c r="AW13" s="1128" t="s">
        <v>146</v>
      </c>
      <c r="AX13" s="1128" t="s">
        <v>146</v>
      </c>
      <c r="BB13" s="1128" t="s">
        <v>1785</v>
      </c>
      <c r="BC13" s="1128" t="s">
        <v>1786</v>
      </c>
      <c r="BE13" s="1128">
        <v>2011</v>
      </c>
      <c r="BF13" s="1128" t="s">
        <v>1787</v>
      </c>
      <c r="BH13" s="1075" t="s">
        <v>1788</v>
      </c>
      <c r="BJ13" s="1075" t="s">
        <v>1770</v>
      </c>
      <c r="BL13" s="1075" t="s">
        <v>1770</v>
      </c>
      <c r="BN13" s="1075" t="s">
        <v>1789</v>
      </c>
      <c r="BQ13" s="1311">
        <v>4213783</v>
      </c>
      <c r="BR13" s="1075" t="s">
        <v>1749</v>
      </c>
      <c r="BS13" s="1459"/>
      <c r="BT13" s="1077"/>
      <c r="BU13" s="1077"/>
      <c r="BV13" s="1077"/>
      <c r="BW13" s="1734"/>
      <c r="BX13" s="1730"/>
    </row>
    <row customHeight="1" ht="11.25">
      <c r="A14" s="1081" t="s">
        <v>1790</v>
      </c>
      <c r="B14" s="1082">
        <v>2012</v>
      </c>
      <c r="I14" s="1083" t="s">
        <v>155</v>
      </c>
      <c r="J14" s="1074" t="s">
        <v>1791</v>
      </c>
      <c r="N14" s="1074" t="s">
        <v>1792</v>
      </c>
      <c r="V14" s="1090">
        <v>13</v>
      </c>
      <c r="W14" s="1091"/>
      <c r="X14" s="1091" t="s">
        <v>1602</v>
      </c>
      <c r="Y14" s="1082" t="s">
        <v>1569</v>
      </c>
      <c r="AW14" s="1128" t="s">
        <v>151</v>
      </c>
      <c r="AX14" s="1128" t="s">
        <v>151</v>
      </c>
      <c r="AZ14" s="1074" t="s">
        <v>1793</v>
      </c>
      <c r="BB14" s="1128" t="s">
        <v>1794</v>
      </c>
      <c r="BC14" s="1128" t="s">
        <v>1786</v>
      </c>
      <c r="BE14" s="1128">
        <v>2012</v>
      </c>
      <c r="BH14" s="1075" t="s">
        <v>1710</v>
      </c>
      <c r="BJ14" s="1229" t="s">
        <v>1795</v>
      </c>
      <c r="BL14" s="1229" t="s">
        <v>1795</v>
      </c>
      <c r="BN14" s="1075" t="s">
        <v>1796</v>
      </c>
      <c r="BQ14" s="1311">
        <v>4213782</v>
      </c>
      <c r="BR14" s="1075" t="s">
        <v>524</v>
      </c>
      <c r="BS14" s="1459"/>
      <c r="BT14" s="1077"/>
      <c r="BU14" s="1077"/>
      <c r="BV14" s="1077"/>
      <c r="BW14" s="1734"/>
      <c r="BX14" s="1730"/>
    </row>
    <row customHeight="1" ht="19.5">
      <c r="A15" s="1081" t="s">
        <v>1797</v>
      </c>
      <c r="B15" s="1082">
        <v>2013</v>
      </c>
      <c r="E15" s="1738" t="s">
        <v>1798</v>
      </c>
      <c r="G15" s="1074" t="s">
        <v>1799</v>
      </c>
      <c r="H15" s="1074" t="s">
        <v>1800</v>
      </c>
      <c r="I15" s="1085" t="s">
        <v>159</v>
      </c>
      <c r="J15" s="1096" t="s">
        <v>899</v>
      </c>
      <c r="N15" s="1166" t="s">
        <v>1801</v>
      </c>
      <c r="X15" s="1094"/>
      <c r="AW15" s="1128" t="s">
        <v>155</v>
      </c>
      <c r="AX15" s="1128" t="s">
        <v>155</v>
      </c>
      <c r="AZ15" s="1128" t="s">
        <v>1720</v>
      </c>
      <c r="BB15" s="1128" t="s">
        <v>1802</v>
      </c>
      <c r="BC15" s="1128" t="s">
        <v>1786</v>
      </c>
      <c r="BE15" s="1128">
        <v>2013</v>
      </c>
      <c r="BH15" s="1075" t="s">
        <v>1725</v>
      </c>
      <c r="BJ15" s="1229" t="s">
        <v>1803</v>
      </c>
      <c r="BL15" s="1229" t="s">
        <v>1803</v>
      </c>
      <c r="BN15" s="1075" t="s">
        <v>1804</v>
      </c>
      <c r="BR15" s="1077"/>
      <c r="BS15" s="1461"/>
      <c r="BT15" s="1077"/>
      <c r="BU15" s="1077"/>
      <c r="BV15" s="1077"/>
      <c r="BW15" s="1734"/>
      <c r="BX15" s="1730"/>
    </row>
    <row customHeight="1" ht="21">
      <c r="A16" s="1913" t="s">
        <v>1805</v>
      </c>
      <c r="B16" s="1082">
        <v>2014</v>
      </c>
      <c r="E16" s="1739" t="s">
        <v>1806</v>
      </c>
      <c r="G16" s="1083" t="s">
        <v>1807</v>
      </c>
      <c r="H16" s="1083" t="s">
        <v>1808</v>
      </c>
      <c r="I16" s="1085" t="s">
        <v>163</v>
      </c>
      <c r="J16" s="1096" t="s">
        <v>872</v>
      </c>
      <c r="N16" s="1166" t="s">
        <v>1809</v>
      </c>
      <c r="AW16" s="1128" t="s">
        <v>159</v>
      </c>
      <c r="AX16" s="1128" t="s">
        <v>159</v>
      </c>
      <c r="AZ16" s="1128" t="s">
        <v>1736</v>
      </c>
      <c r="BB16" s="1128" t="s">
        <v>1810</v>
      </c>
      <c r="BC16" s="1128" t="s">
        <v>1786</v>
      </c>
      <c r="BE16" s="1128">
        <v>2014</v>
      </c>
      <c r="BH16" s="1075" t="s">
        <v>1741</v>
      </c>
      <c r="BJ16" s="1229" t="s">
        <v>1811</v>
      </c>
      <c r="BL16" s="1229" t="s">
        <v>1811</v>
      </c>
      <c r="BN16" s="1075" t="s">
        <v>1812</v>
      </c>
      <c r="BR16" s="1077"/>
      <c r="BS16" s="1461"/>
      <c r="BT16" s="1077"/>
      <c r="BU16" s="1077"/>
      <c r="BV16" s="1077"/>
      <c r="BW16" s="1734"/>
      <c r="BX16" s="1730"/>
    </row>
    <row customHeight="1" ht="21">
      <c r="A17" s="1081" t="s">
        <v>1813</v>
      </c>
      <c r="B17" s="1082">
        <v>2015</v>
      </c>
      <c r="G17" s="1083" t="s">
        <v>1761</v>
      </c>
      <c r="H17" s="1083" t="s">
        <v>1761</v>
      </c>
      <c r="I17" s="1083" t="s">
        <v>169</v>
      </c>
      <c r="N17" s="1166" t="s">
        <v>1814</v>
      </c>
      <c r="X17" s="1094"/>
      <c r="AW17" s="1128" t="s">
        <v>163</v>
      </c>
      <c r="AX17" s="1128" t="s">
        <v>163</v>
      </c>
      <c r="AZ17" s="1128" t="s">
        <v>1815</v>
      </c>
      <c r="BB17" s="1128" t="s">
        <v>1816</v>
      </c>
      <c r="BC17" s="1128" t="s">
        <v>1670</v>
      </c>
      <c r="BE17" s="1128">
        <v>2015</v>
      </c>
      <c r="BH17" s="1075" t="s">
        <v>1757</v>
      </c>
      <c r="BJ17" s="1229" t="s">
        <v>1817</v>
      </c>
      <c r="BL17" s="1229" t="s">
        <v>1817</v>
      </c>
      <c r="BN17" s="1075" t="s">
        <v>1818</v>
      </c>
      <c r="BR17" s="1074" t="s">
        <v>1613</v>
      </c>
      <c r="BS17" s="1458"/>
      <c r="BU17" s="1074" t="s">
        <v>1819</v>
      </c>
      <c r="BV17" s="1077"/>
      <c r="BW17" s="1730"/>
      <c r="BX17" s="1732" t="s">
        <v>1820</v>
      </c>
      <c r="CA17" s="1074" t="s">
        <v>1821</v>
      </c>
      <c r="CD17" s="1074" t="s">
        <v>1822</v>
      </c>
    </row>
    <row customHeight="1" ht="21">
      <c r="A18" s="1081" t="s">
        <v>1823</v>
      </c>
      <c r="B18" s="1082">
        <v>2016</v>
      </c>
      <c r="I18" s="1083" t="s">
        <v>174</v>
      </c>
      <c r="N18" s="1166" t="s">
        <v>1824</v>
      </c>
      <c r="X18" s="1094"/>
      <c r="AW18" s="1128" t="s">
        <v>169</v>
      </c>
      <c r="AX18" s="1128" t="s">
        <v>169</v>
      </c>
      <c r="BB18" s="1128" t="s">
        <v>1825</v>
      </c>
      <c r="BC18" s="1128" t="s">
        <v>1670</v>
      </c>
      <c r="BE18" s="1128">
        <v>2016</v>
      </c>
      <c r="BH18" s="1075" t="s">
        <v>1771</v>
      </c>
      <c r="BJ18" s="1229" t="s">
        <v>1826</v>
      </c>
      <c r="BL18" s="1229" t="s">
        <v>1826</v>
      </c>
      <c r="BN18" s="1075" t="s">
        <v>1827</v>
      </c>
      <c r="BQ18" s="1462" t="s">
        <v>1643</v>
      </c>
      <c r="BR18" s="1167" t="s">
        <v>1644</v>
      </c>
      <c r="BS18" s="260"/>
      <c r="BT18" s="1462" t="s">
        <v>1828</v>
      </c>
      <c r="BU18" s="1167" t="s">
        <v>1829</v>
      </c>
      <c r="BV18" s="1077"/>
      <c r="BW18" s="1737" t="s">
        <v>1830</v>
      </c>
      <c r="BX18" s="1731" t="s">
        <v>1831</v>
      </c>
      <c r="BZ18" s="1462" t="s">
        <v>1832</v>
      </c>
      <c r="CA18" s="1167" t="s">
        <v>1833</v>
      </c>
      <c r="CC18" s="1462" t="s">
        <v>1834</v>
      </c>
      <c r="CD18" s="1167" t="s">
        <v>1835</v>
      </c>
    </row>
    <row customHeight="1" ht="21">
      <c r="A19" s="1913" t="s">
        <v>1836</v>
      </c>
      <c r="B19" s="1082">
        <v>2017</v>
      </c>
      <c r="I19" s="1083" t="s">
        <v>178</v>
      </c>
      <c r="N19" s="1166" t="s">
        <v>1837</v>
      </c>
      <c r="X19" s="1094"/>
      <c r="AW19" s="1128" t="s">
        <v>174</v>
      </c>
      <c r="AX19" s="1128" t="s">
        <v>174</v>
      </c>
      <c r="AZ19" s="1074" t="s">
        <v>1838</v>
      </c>
      <c r="BB19" s="1128" t="s">
        <v>1839</v>
      </c>
      <c r="BC19" s="1128" t="s">
        <v>1670</v>
      </c>
      <c r="BE19" s="1128">
        <v>2017</v>
      </c>
      <c r="BH19" s="1075" t="s">
        <v>1840</v>
      </c>
      <c r="BJ19" s="1229" t="s">
        <v>1841</v>
      </c>
      <c r="BL19" s="1229" t="s">
        <v>1841</v>
      </c>
      <c r="BQ19" s="1311">
        <v>4190064</v>
      </c>
      <c r="BR19" s="1075" t="s">
        <v>1842</v>
      </c>
      <c r="BS19" s="1459"/>
      <c r="BT19" s="1311">
        <v>4189671</v>
      </c>
      <c r="BU19" s="1075" t="s">
        <v>1843</v>
      </c>
      <c r="BV19" s="1077"/>
      <c r="BW19" s="1735">
        <v>4189706</v>
      </c>
      <c r="BX19" s="1733" t="s">
        <v>1844</v>
      </c>
      <c r="BZ19" s="1311">
        <v>4189714</v>
      </c>
      <c r="CA19" s="1075" t="s">
        <v>1845</v>
      </c>
      <c r="CC19" s="1311">
        <v>4189708</v>
      </c>
      <c r="CD19" s="1075" t="s">
        <v>1846</v>
      </c>
    </row>
    <row customHeight="1" ht="21">
      <c r="A20" s="1081" t="s">
        <v>1847</v>
      </c>
      <c r="B20" s="1082">
        <v>2018</v>
      </c>
      <c r="I20" s="1083" t="s">
        <v>183</v>
      </c>
      <c r="N20" s="1166" t="s">
        <v>1848</v>
      </c>
      <c r="AW20" s="1128" t="s">
        <v>178</v>
      </c>
      <c r="AX20" s="1128" t="s">
        <v>178</v>
      </c>
      <c r="AZ20" s="1128" t="s">
        <v>1849</v>
      </c>
      <c r="BB20" s="1128" t="s">
        <v>1850</v>
      </c>
      <c r="BC20" s="1128" t="s">
        <v>1786</v>
      </c>
      <c r="BE20" s="1128">
        <v>2018</v>
      </c>
      <c r="BH20" s="1075" t="s">
        <v>1782</v>
      </c>
      <c r="BJ20" s="1075" t="s">
        <v>1710</v>
      </c>
      <c r="BL20" s="1075" t="s">
        <v>1710</v>
      </c>
      <c r="BQ20" s="1311">
        <v>4190065</v>
      </c>
      <c r="BR20" s="1075" t="s">
        <v>1851</v>
      </c>
      <c r="BS20" s="1459"/>
      <c r="BT20" s="1311">
        <v>4189672</v>
      </c>
      <c r="BU20" s="1075" t="s">
        <v>1852</v>
      </c>
      <c r="BV20" s="1077"/>
      <c r="BW20" s="1735">
        <v>4189705</v>
      </c>
      <c r="BX20" s="1733" t="s">
        <v>1853</v>
      </c>
      <c r="BZ20" s="1311">
        <v>4189713</v>
      </c>
      <c r="CA20" s="1075" t="s">
        <v>1853</v>
      </c>
      <c r="CC20" s="1311">
        <v>4189709</v>
      </c>
      <c r="CD20" s="1075" t="s">
        <v>1854</v>
      </c>
    </row>
    <row customHeight="1" ht="21">
      <c r="A21" s="1081" t="s">
        <v>1855</v>
      </c>
      <c r="B21" s="1082">
        <v>2019</v>
      </c>
      <c r="I21" s="1083" t="s">
        <v>119</v>
      </c>
      <c r="N21" s="1166" t="s">
        <v>1856</v>
      </c>
      <c r="AW21" s="1128" t="s">
        <v>183</v>
      </c>
      <c r="AX21" s="1128" t="s">
        <v>183</v>
      </c>
      <c r="AZ21" s="1128" t="s">
        <v>1857</v>
      </c>
      <c r="BB21" s="1128" t="s">
        <v>1858</v>
      </c>
      <c r="BC21" s="1128" t="s">
        <v>1670</v>
      </c>
      <c r="BE21" s="1128">
        <v>2019</v>
      </c>
      <c r="BH21" s="1075" t="s">
        <v>1789</v>
      </c>
      <c r="BJ21" s="1075" t="s">
        <v>1725</v>
      </c>
      <c r="BL21" s="1075" t="s">
        <v>1725</v>
      </c>
      <c r="BQ21" s="1311">
        <v>4190066</v>
      </c>
      <c r="BR21" s="1075" t="s">
        <v>1859</v>
      </c>
      <c r="BS21" s="1459"/>
      <c r="BT21" s="1311">
        <v>4189673</v>
      </c>
      <c r="BU21" s="1075" t="s">
        <v>1860</v>
      </c>
      <c r="BV21" s="1077"/>
      <c r="BW21" s="1735">
        <v>4189707</v>
      </c>
      <c r="BX21" s="1733" t="s">
        <v>1861</v>
      </c>
      <c r="BZ21" s="1311">
        <v>4189712</v>
      </c>
      <c r="CA21" s="1075" t="s">
        <v>1862</v>
      </c>
      <c r="CC21" s="1311">
        <v>4189710</v>
      </c>
      <c r="CD21" s="1075" t="s">
        <v>1863</v>
      </c>
    </row>
    <row customHeight="1" ht="21">
      <c r="A22" s="1081" t="s">
        <v>1864</v>
      </c>
      <c r="B22" s="1082">
        <v>2020</v>
      </c>
      <c r="N22" s="1166" t="s">
        <v>1865</v>
      </c>
      <c r="AW22" s="1128" t="s">
        <v>119</v>
      </c>
      <c r="AX22" s="1128" t="s">
        <v>119</v>
      </c>
      <c r="AZ22" s="1128" t="s">
        <v>1866</v>
      </c>
      <c r="BB22" s="1128" t="s">
        <v>1867</v>
      </c>
      <c r="BC22" s="1128" t="s">
        <v>1670</v>
      </c>
      <c r="BE22" s="1128">
        <v>2020</v>
      </c>
      <c r="BH22" s="1075" t="s">
        <v>1796</v>
      </c>
      <c r="BJ22" s="1075" t="s">
        <v>1741</v>
      </c>
      <c r="BL22" s="1075" t="s">
        <v>1741</v>
      </c>
      <c r="BQ22" s="1311">
        <v>4190067</v>
      </c>
      <c r="BR22" s="1075" t="s">
        <v>1868</v>
      </c>
      <c r="BS22" s="1459"/>
      <c r="BT22" s="1311">
        <v>4189674</v>
      </c>
      <c r="BU22" s="1075" t="s">
        <v>1869</v>
      </c>
      <c r="BV22" s="1077"/>
      <c r="BW22" s="1077"/>
      <c r="CC22" s="1311">
        <v>4189711</v>
      </c>
      <c r="CD22" s="1075" t="s">
        <v>613</v>
      </c>
    </row>
    <row customHeight="1" ht="21">
      <c r="A23" s="1081" t="s">
        <v>1870</v>
      </c>
      <c r="B23" s="1082">
        <v>2021</v>
      </c>
      <c r="AW23" s="1128" t="s">
        <v>123</v>
      </c>
      <c r="AX23" s="1128" t="s">
        <v>123</v>
      </c>
      <c r="AZ23" s="1128" t="s">
        <v>1871</v>
      </c>
      <c r="BB23" s="1128" t="s">
        <v>1872</v>
      </c>
      <c r="BC23" s="1128" t="s">
        <v>1579</v>
      </c>
      <c r="BE23" s="1128">
        <v>2021</v>
      </c>
      <c r="BH23" s="1075" t="s">
        <v>1804</v>
      </c>
      <c r="BJ23" s="1075" t="s">
        <v>1757</v>
      </c>
      <c r="BL23" s="1075" t="s">
        <v>1757</v>
      </c>
      <c r="BQ23" s="1311">
        <v>4190068</v>
      </c>
      <c r="BR23" s="1075" t="s">
        <v>1873</v>
      </c>
      <c r="BS23" s="1459"/>
      <c r="BT23" s="1311">
        <v>4189675</v>
      </c>
      <c r="BU23" s="1075" t="s">
        <v>1874</v>
      </c>
      <c r="BV23" s="1077"/>
      <c r="BW23" s="1077"/>
      <c r="CC23" s="1311">
        <v>5110778</v>
      </c>
      <c r="CD23" s="1075" t="s">
        <v>1875</v>
      </c>
    </row>
    <row customHeight="1" ht="21">
      <c r="A24" s="1081" t="s">
        <v>1876</v>
      </c>
      <c r="B24" s="1082">
        <v>2022</v>
      </c>
      <c r="AW24" s="1128" t="s">
        <v>110</v>
      </c>
      <c r="AX24" s="1128" t="s">
        <v>110</v>
      </c>
      <c r="AZ24" s="1128" t="s">
        <v>1877</v>
      </c>
      <c r="BB24" s="1128" t="s">
        <v>1878</v>
      </c>
      <c r="BC24" s="1128" t="s">
        <v>1879</v>
      </c>
      <c r="BE24" s="1128">
        <v>2022</v>
      </c>
      <c r="BH24" s="1075" t="s">
        <v>1812</v>
      </c>
      <c r="BJ24" s="1075" t="s">
        <v>1771</v>
      </c>
      <c r="BL24" s="1075" t="s">
        <v>1771</v>
      </c>
      <c r="BQ24" s="1311">
        <v>4190069</v>
      </c>
      <c r="BR24" s="1075" t="s">
        <v>1880</v>
      </c>
      <c r="BS24" s="1459"/>
      <c r="BT24" s="1311">
        <v>4189676</v>
      </c>
      <c r="BU24" s="1075" t="s">
        <v>1881</v>
      </c>
      <c r="BV24" s="1077"/>
      <c r="BW24" s="1077"/>
      <c r="CC24" s="1311">
        <v>25575374</v>
      </c>
      <c r="CD24" s="1075" t="s">
        <v>1882</v>
      </c>
    </row>
    <row customHeight="1" ht="11.25">
      <c r="A25" s="1081" t="s">
        <v>1883</v>
      </c>
      <c r="B25" s="1082">
        <v>2023</v>
      </c>
      <c r="AW25" s="1128" t="s">
        <v>1884</v>
      </c>
      <c r="AX25" s="1128" t="s">
        <v>1884</v>
      </c>
      <c r="AZ25" s="1128" t="s">
        <v>1885</v>
      </c>
      <c r="BB25" s="1128" t="s">
        <v>1886</v>
      </c>
      <c r="BC25" s="1128" t="s">
        <v>1879</v>
      </c>
      <c r="BE25" s="1128">
        <v>2023</v>
      </c>
      <c r="BH25" s="1075" t="s">
        <v>1818</v>
      </c>
      <c r="BJ25" s="1075" t="s">
        <v>1840</v>
      </c>
      <c r="BL25" s="1075" t="s">
        <v>1840</v>
      </c>
      <c r="BQ25" s="1311">
        <v>4190070</v>
      </c>
      <c r="BR25" s="1075" t="s">
        <v>1887</v>
      </c>
      <c r="BS25" s="1459"/>
      <c r="BT25" s="1311">
        <v>4189677</v>
      </c>
      <c r="BU25" s="1075" t="s">
        <v>1888</v>
      </c>
      <c r="BV25" s="1077"/>
      <c r="BW25" s="1077"/>
    </row>
    <row customHeight="1" ht="11.25">
      <c r="A26" s="1081" t="s">
        <v>1889</v>
      </c>
      <c r="B26" s="1082">
        <v>2024</v>
      </c>
      <c r="J26" s="1771" t="s">
        <v>1890</v>
      </c>
      <c r="AX26" s="1128" t="s">
        <v>132</v>
      </c>
      <c r="AZ26" s="1128" t="s">
        <v>1764</v>
      </c>
      <c r="BB26" s="1128" t="s">
        <v>1891</v>
      </c>
      <c r="BC26" s="1128" t="s">
        <v>1879</v>
      </c>
      <c r="BE26" s="1128">
        <v>2024</v>
      </c>
      <c r="BH26" s="1075" t="s">
        <v>1827</v>
      </c>
      <c r="BJ26" s="1075" t="s">
        <v>1782</v>
      </c>
      <c r="BL26" s="1075" t="s">
        <v>1782</v>
      </c>
      <c r="BQ26" s="1311">
        <v>4190071</v>
      </c>
      <c r="BR26" s="1075" t="s">
        <v>1892</v>
      </c>
      <c r="BS26" s="1459"/>
      <c r="BV26" s="1077"/>
      <c r="BW26" s="1077"/>
    </row>
    <row customHeight="1" ht="11.25">
      <c r="A27" s="1081" t="s">
        <v>1893</v>
      </c>
      <c r="B27" s="1082">
        <v>2025</v>
      </c>
      <c r="J27" s="162" t="s">
        <v>103</v>
      </c>
      <c r="AX27" s="1128" t="s">
        <v>127</v>
      </c>
      <c r="BB27" s="1128" t="s">
        <v>1894</v>
      </c>
      <c r="BC27" s="1128" t="s">
        <v>1879</v>
      </c>
      <c r="BE27" s="1128">
        <v>2025</v>
      </c>
      <c r="BH27" s="1077" t="s">
        <v>24</v>
      </c>
      <c r="BJ27" s="1075" t="s">
        <v>1789</v>
      </c>
      <c r="BL27" s="1075" t="s">
        <v>1789</v>
      </c>
      <c r="BN27" s="1077" t="s">
        <v>24</v>
      </c>
      <c r="BQ27" s="1311">
        <v>4190072</v>
      </c>
      <c r="BR27" s="1075" t="s">
        <v>1895</v>
      </c>
      <c r="BS27" s="1459"/>
      <c r="BV27" s="1077"/>
      <c r="BW27" s="1077"/>
    </row>
    <row customHeight="1" ht="11.25">
      <c r="A28" s="1081" t="s">
        <v>1896</v>
      </c>
      <c r="D28" s="1108"/>
      <c r="E28" s="1109"/>
      <c r="F28" s="1109"/>
      <c r="H28" s="1110" t="s">
        <v>1897</v>
      </c>
      <c r="AX28" s="1128" t="s">
        <v>1898</v>
      </c>
      <c r="AZ28" s="1074" t="s">
        <v>1899</v>
      </c>
      <c r="BB28" s="1128" t="s">
        <v>1900</v>
      </c>
      <c r="BC28" s="1128" t="s">
        <v>1901</v>
      </c>
      <c r="BE28" s="1128">
        <v>2026</v>
      </c>
      <c r="BH28" s="1077" t="s">
        <v>24</v>
      </c>
      <c r="BJ28" s="1075" t="s">
        <v>1796</v>
      </c>
      <c r="BL28" s="1075" t="s">
        <v>1796</v>
      </c>
      <c r="BN28" s="1077" t="s">
        <v>24</v>
      </c>
      <c r="BQ28" s="1311">
        <v>4190073</v>
      </c>
      <c r="BR28" s="1075" t="s">
        <v>1902</v>
      </c>
      <c r="BS28" s="1459"/>
      <c r="BV28" s="1077"/>
      <c r="BW28" s="1077"/>
    </row>
    <row customHeight="1" ht="11.25">
      <c r="A29" s="1081" t="s">
        <v>1903</v>
      </c>
      <c r="D29" s="1111" t="s">
        <v>1904</v>
      </c>
      <c r="E29" s="1112" t="str">
        <f>IF(TEMPLATE_GROUP="","",INDEX(StartDateList,MATCH(TEMPLATE_GROUP,CodeTemplateList,0),1))</f>
        <v>45292</v>
      </c>
      <c r="F29" s="1112" t="str">
        <f>IF(TEMPLATE_GROUP="","",INDEX(EndDateList,MATCH(TEMPLATE_GROUP,CodeTemplateList,0),1))</f>
        <v>47118</v>
      </c>
      <c r="H29" s="1113" t="s">
        <v>1905</v>
      </c>
      <c r="AX29" s="1128" t="s">
        <v>105</v>
      </c>
      <c r="AZ29" s="1128" t="s">
        <v>1564</v>
      </c>
      <c r="BB29" s="1128" t="s">
        <v>1764</v>
      </c>
      <c r="BC29" s="1098"/>
      <c r="BE29" s="1128">
        <v>2027</v>
      </c>
      <c r="BJ29" s="1075" t="s">
        <v>1804</v>
      </c>
      <c r="BL29" s="1075" t="s">
        <v>1804</v>
      </c>
    </row>
    <row customHeight="1" ht="11.25">
      <c r="A30" s="1081" t="s">
        <v>1906</v>
      </c>
      <c r="D30" s="1114"/>
      <c r="E30" s="1115"/>
      <c r="F30" s="1115"/>
      <c r="AX30" s="1128" t="s">
        <v>114</v>
      </c>
      <c r="AZ30" s="1128" t="s">
        <v>1591</v>
      </c>
      <c r="BE30" s="1128">
        <v>2028</v>
      </c>
      <c r="BJ30" s="1075" t="s">
        <v>1907</v>
      </c>
      <c r="BL30" s="1075" t="s">
        <v>1907</v>
      </c>
    </row>
    <row customHeight="1" ht="12.75">
      <c r="A31" s="1081" t="s">
        <v>1908</v>
      </c>
      <c r="D31" s="1108"/>
      <c r="E31" s="1109"/>
      <c r="F31" s="1109"/>
      <c r="H31" s="1116"/>
      <c r="AX31" s="1128" t="s">
        <v>137</v>
      </c>
      <c r="AZ31" s="1128" t="s">
        <v>772</v>
      </c>
      <c r="BE31" s="1128">
        <v>2029</v>
      </c>
      <c r="BJ31" s="1075" t="s">
        <v>1909</v>
      </c>
      <c r="BL31" s="1075" t="s">
        <v>1909</v>
      </c>
    </row>
    <row customHeight="1" ht="11.25">
      <c r="A32" s="1081" t="s">
        <v>1910</v>
      </c>
      <c r="D32" s="1111" t="s">
        <v>1911</v>
      </c>
      <c r="E32" s="1112" t="str">
        <f>IF(TEMPLATE_GROUP="","",INDEX(StartDateList,MATCH(TEMPLATE_GROUP,CodeTemplateList,0),1))</f>
        <v>45292</v>
      </c>
      <c r="F32" s="1112" t="str">
        <f>IF(TEMPLATE_GROUP="","",INDEX(EndDateList,MATCH(TEMPLATE_GROUP,CodeTemplateList,0),1))</f>
        <v>47118</v>
      </c>
      <c r="H32" s="1117" t="s">
        <v>1912</v>
      </c>
      <c r="O32" s="1081" t="s">
        <v>770</v>
      </c>
      <c r="AX32" s="1128" t="s">
        <v>1913</v>
      </c>
      <c r="AZ32" s="1128" t="s">
        <v>769</v>
      </c>
      <c r="BE32" s="1128">
        <v>2030</v>
      </c>
      <c r="BJ32" s="1075" t="s">
        <v>1812</v>
      </c>
      <c r="BL32" s="1075" t="s">
        <v>1812</v>
      </c>
    </row>
    <row customHeight="1" ht="11.25">
      <c r="A33" s="1081" t="s">
        <v>1914</v>
      </c>
      <c r="O33" s="1081" t="s">
        <v>1588</v>
      </c>
      <c r="AX33" s="1128" t="s">
        <v>148</v>
      </c>
      <c r="AZ33" s="1128" t="s">
        <v>768</v>
      </c>
      <c r="BE33" s="1128">
        <v>2031</v>
      </c>
      <c r="BJ33" s="1075" t="s">
        <v>1818</v>
      </c>
      <c r="BL33" s="1075" t="s">
        <v>1818</v>
      </c>
    </row>
    <row customHeight="1" ht="11.25">
      <c r="A34" s="1081" t="s">
        <v>1915</v>
      </c>
      <c r="O34" s="1081" t="s">
        <v>1624</v>
      </c>
      <c r="AX34" s="1128" t="s">
        <v>142</v>
      </c>
      <c r="BE34" s="1128">
        <v>2032</v>
      </c>
      <c r="BJ34" s="1075" t="s">
        <v>1827</v>
      </c>
      <c r="BL34" s="1075" t="s">
        <v>1827</v>
      </c>
    </row>
    <row customHeight="1" ht="11.25">
      <c r="A35" s="1081" t="s">
        <v>1916</v>
      </c>
      <c r="O35" s="1081" t="s">
        <v>1657</v>
      </c>
      <c r="AX35" s="1128" t="s">
        <v>1917</v>
      </c>
      <c r="AZ35" s="1074" t="s">
        <v>1918</v>
      </c>
      <c r="BE35" s="1128">
        <v>2033</v>
      </c>
      <c r="BL35" s="1075" t="s">
        <v>1919</v>
      </c>
    </row>
    <row customHeight="1" ht="11.25">
      <c r="A36" s="1913" t="s">
        <v>1920</v>
      </c>
      <c r="D36" s="1118" t="s">
        <v>1921</v>
      </c>
      <c r="E36" s="1119" t="s">
        <v>1038</v>
      </c>
      <c r="F36" s="1120" t="str">
        <f>INDEX(E37:E41,MATCH(TEMPLATE_SPHERE,F37:F41,0))</f>
        <v>теплоснабжения</v>
      </c>
      <c r="G36" s="1120" t="str">
        <f>INDEX(G37:G41,MATCH(TEMPLATE_SPHERE,F37:F41,0))</f>
        <v>теплоснабжение</v>
      </c>
      <c r="O36" s="1081" t="s">
        <v>1681</v>
      </c>
      <c r="AX36" s="1128" t="s">
        <v>171</v>
      </c>
      <c r="AZ36" s="1128" t="s">
        <v>768</v>
      </c>
      <c r="BE36" s="1128">
        <v>2034</v>
      </c>
      <c r="BL36" s="1075" t="s">
        <v>1922</v>
      </c>
    </row>
    <row customHeight="1" ht="11.25">
      <c r="A37" s="1081" t="s">
        <v>1923</v>
      </c>
      <c r="E37" s="413" t="s">
        <v>1924</v>
      </c>
      <c r="F37" s="1121" t="s">
        <v>1038</v>
      </c>
      <c r="G37" s="413" t="s">
        <v>1925</v>
      </c>
      <c r="O37" s="1081" t="s">
        <v>1700</v>
      </c>
      <c r="AX37" s="1128" t="s">
        <v>1926</v>
      </c>
      <c r="AZ37" s="1128" t="s">
        <v>1590</v>
      </c>
      <c r="BE37" s="1128">
        <v>2035</v>
      </c>
    </row>
    <row customHeight="1" ht="11.25">
      <c r="A38" s="1081" t="s">
        <v>1927</v>
      </c>
      <c r="E38" s="413" t="s">
        <v>1928</v>
      </c>
      <c r="F38" s="1122" t="s">
        <v>1084</v>
      </c>
      <c r="G38" s="413" t="s">
        <v>1929</v>
      </c>
      <c r="O38" s="1081" t="s">
        <v>1716</v>
      </c>
      <c r="AX38" s="1128" t="s">
        <v>165</v>
      </c>
      <c r="AZ38" s="1128" t="s">
        <v>1625</v>
      </c>
      <c r="BE38" s="1128">
        <v>2036</v>
      </c>
      <c r="BH38" s="1074" t="s">
        <v>1930</v>
      </c>
      <c r="BJ38" s="1074" t="s">
        <v>1931</v>
      </c>
      <c r="BL38" s="1074" t="s">
        <v>1932</v>
      </c>
      <c r="BN38" s="1074" t="s">
        <v>1933</v>
      </c>
    </row>
    <row customHeight="1" ht="11.25">
      <c r="A39" s="1081" t="s">
        <v>14</v>
      </c>
      <c r="E39" s="413" t="s">
        <v>1934</v>
      </c>
      <c r="F39" s="1122" t="s">
        <v>1136</v>
      </c>
      <c r="G39" s="413" t="s">
        <v>1935</v>
      </c>
      <c r="O39" s="1081" t="s">
        <v>1732</v>
      </c>
      <c r="AX39" s="1128" t="s">
        <v>1936</v>
      </c>
      <c r="AZ39" s="1128" t="s">
        <v>1658</v>
      </c>
      <c r="BE39" s="1128">
        <v>2037</v>
      </c>
      <c r="BH39" s="1075" t="s">
        <v>1937</v>
      </c>
      <c r="BJ39" s="1229" t="s">
        <v>1937</v>
      </c>
      <c r="BL39" s="1229" t="s">
        <v>1937</v>
      </c>
      <c r="BN39" s="1075" t="s">
        <v>1938</v>
      </c>
    </row>
    <row customHeight="1" ht="11.25">
      <c r="A40" s="1081" t="s">
        <v>1939</v>
      </c>
      <c r="E40" s="413" t="s">
        <v>1940</v>
      </c>
      <c r="F40" s="1122" t="s">
        <v>1122</v>
      </c>
      <c r="G40" s="413" t="s">
        <v>1941</v>
      </c>
      <c r="O40" s="1081" t="s">
        <v>1748</v>
      </c>
      <c r="AX40" s="1128" t="s">
        <v>1942</v>
      </c>
      <c r="BE40" s="1128">
        <v>2038</v>
      </c>
      <c r="BH40" s="1075" t="s">
        <v>1943</v>
      </c>
      <c r="BJ40" s="1229" t="s">
        <v>1257</v>
      </c>
      <c r="BL40" s="1229" t="s">
        <v>1257</v>
      </c>
      <c r="BN40" s="1075" t="s">
        <v>1291</v>
      </c>
    </row>
    <row customHeight="1" ht="11.25">
      <c r="A41" s="1081" t="s">
        <v>1944</v>
      </c>
      <c r="E41" s="413" t="s">
        <v>1945</v>
      </c>
      <c r="F41" s="1122" t="s">
        <v>1946</v>
      </c>
      <c r="G41" s="413" t="s">
        <v>1945</v>
      </c>
      <c r="O41" s="1081" t="s">
        <v>1764</v>
      </c>
      <c r="AX41" s="1128" t="s">
        <v>1947</v>
      </c>
      <c r="AZ41" s="1074" t="s">
        <v>1948</v>
      </c>
      <c r="BE41" s="1128">
        <v>2039</v>
      </c>
      <c r="BH41" s="1075" t="s">
        <v>1949</v>
      </c>
      <c r="BJ41" s="1229" t="s">
        <v>1253</v>
      </c>
      <c r="BL41" s="1229" t="s">
        <v>1253</v>
      </c>
      <c r="BN41" s="1075" t="s">
        <v>1278</v>
      </c>
    </row>
    <row customHeight="1" ht="11.25">
      <c r="A42" s="1081" t="s">
        <v>1950</v>
      </c>
      <c r="AX42" s="1128" t="s">
        <v>1951</v>
      </c>
      <c r="AZ42" s="1128" t="s">
        <v>770</v>
      </c>
      <c r="BE42" s="1128">
        <v>2040</v>
      </c>
      <c r="BH42" s="1075" t="s">
        <v>1275</v>
      </c>
      <c r="BJ42" s="1229" t="s">
        <v>1255</v>
      </c>
      <c r="BL42" s="1229" t="s">
        <v>1255</v>
      </c>
      <c r="BN42" s="1075" t="s">
        <v>1952</v>
      </c>
    </row>
    <row customHeight="1" ht="11.25">
      <c r="A43" s="1081" t="s">
        <v>1953</v>
      </c>
      <c r="AX43" s="1128" t="s">
        <v>1954</v>
      </c>
      <c r="AZ43" s="1128" t="s">
        <v>1588</v>
      </c>
      <c r="BE43" s="1128">
        <v>2041</v>
      </c>
      <c r="BH43" s="1075" t="s">
        <v>1955</v>
      </c>
      <c r="BJ43" s="1229" t="s">
        <v>1949</v>
      </c>
      <c r="BL43" s="1229" t="s">
        <v>1949</v>
      </c>
      <c r="BN43" s="1075" t="s">
        <v>1956</v>
      </c>
    </row>
    <row customHeight="1" ht="11.25">
      <c r="A44" s="1081" t="s">
        <v>1957</v>
      </c>
      <c r="I44" s="805" t="s">
        <v>1958</v>
      </c>
      <c r="J44" s="1096" t="s">
        <v>1959</v>
      </c>
      <c r="K44" s="1096" t="s">
        <v>1960</v>
      </c>
      <c r="AX44" s="1128" t="s">
        <v>1961</v>
      </c>
      <c r="AZ44" s="1128" t="s">
        <v>1624</v>
      </c>
      <c r="BE44" s="1128">
        <v>2042</v>
      </c>
      <c r="BH44" s="1075" t="s">
        <v>1962</v>
      </c>
      <c r="BJ44" s="1229" t="s">
        <v>1275</v>
      </c>
      <c r="BL44" s="1229" t="s">
        <v>1275</v>
      </c>
      <c r="BN44" s="1075" t="s">
        <v>1963</v>
      </c>
    </row>
    <row customHeight="1" ht="11.25">
      <c r="A45" s="1081" t="s">
        <v>1964</v>
      </c>
      <c r="D45" s="1118" t="s">
        <v>1965</v>
      </c>
      <c r="E45" s="1119" t="s">
        <v>1966</v>
      </c>
      <c r="F45" s="803" t="s">
        <v>1967</v>
      </c>
      <c r="G45" s="802" t="s">
        <v>1968</v>
      </c>
      <c r="H45" s="805" t="s">
        <v>1969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1970</v>
      </c>
      <c r="AZ45" s="1128" t="s">
        <v>1657</v>
      </c>
      <c r="BE45" s="1128">
        <v>2043</v>
      </c>
      <c r="BH45" s="1075" t="s">
        <v>1971</v>
      </c>
      <c r="BJ45" s="1229" t="s">
        <v>1269</v>
      </c>
      <c r="BL45" s="1229" t="s">
        <v>1269</v>
      </c>
      <c r="BN45" s="1075" t="s">
        <v>1972</v>
      </c>
    </row>
    <row customHeight="1" ht="11.25">
      <c r="A46" s="1081" t="s">
        <v>1973</v>
      </c>
      <c r="E46" s="413" t="s">
        <v>22</v>
      </c>
      <c r="F46" s="1121" t="s">
        <v>1974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1975</v>
      </c>
      <c r="AZ46" s="1128" t="s">
        <v>1681</v>
      </c>
      <c r="BE46" s="1128">
        <v>2044</v>
      </c>
      <c r="BH46" s="1075" t="s">
        <v>1278</v>
      </c>
      <c r="BJ46" s="1229" t="s">
        <v>1259</v>
      </c>
      <c r="BL46" s="1229" t="s">
        <v>1259</v>
      </c>
      <c r="BN46" s="1075" t="s">
        <v>1976</v>
      </c>
    </row>
    <row customHeight="1" ht="11.25">
      <c r="A47" s="1081" t="s">
        <v>1977</v>
      </c>
      <c r="E47" s="413" t="s">
        <v>29</v>
      </c>
      <c r="F47" s="1122" t="s">
        <v>1978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1979</v>
      </c>
      <c r="AZ47" s="1128" t="s">
        <v>1700</v>
      </c>
      <c r="BE47" s="1128">
        <v>2045</v>
      </c>
      <c r="BH47" s="1075" t="s">
        <v>1952</v>
      </c>
      <c r="BJ47" s="1229" t="s">
        <v>1261</v>
      </c>
      <c r="BL47" s="1229" t="s">
        <v>1261</v>
      </c>
      <c r="BN47" s="1075" t="s">
        <v>1980</v>
      </c>
    </row>
    <row customHeight="1" ht="11.25">
      <c r="A48" s="1081" t="s">
        <v>1981</v>
      </c>
      <c r="E48" s="413" t="s">
        <v>1982</v>
      </c>
      <c r="F48" s="1122" t="s">
        <v>1983</v>
      </c>
      <c r="G48" s="1124" t="str">
        <f>IF(f_year="","","01.01."&amp;f_year)</f>
        <v/>
      </c>
      <c r="H48" s="1124" t="str">
        <f>IF(f_year="","","31.12."&amp;f_year)</f>
        <v/>
      </c>
      <c r="I48" s="1782">
        <f>IF(f_year="",TRUE,FALSE)</f>
        <v>1</v>
      </c>
      <c r="J48" s="1785" t="s">
        <v>1984</v>
      </c>
      <c r="K48" s="1786"/>
      <c r="AX48" s="1128" t="s">
        <v>1985</v>
      </c>
      <c r="AZ48" s="1128" t="s">
        <v>1716</v>
      </c>
      <c r="BE48" s="1128">
        <v>2046</v>
      </c>
      <c r="BH48" s="1075" t="s">
        <v>1956</v>
      </c>
      <c r="BJ48" s="1229" t="s">
        <v>1263</v>
      </c>
      <c r="BL48" s="1229" t="s">
        <v>1263</v>
      </c>
      <c r="BN48" s="1075" t="s">
        <v>1986</v>
      </c>
    </row>
    <row customHeight="1" ht="11.25">
      <c r="A49" s="1081" t="s">
        <v>1987</v>
      </c>
      <c r="E49" s="413" t="s">
        <v>1988</v>
      </c>
      <c r="F49" s="1122" t="s">
        <v>1989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98</v>
      </c>
      <c r="AZ49" s="1128" t="s">
        <v>1732</v>
      </c>
      <c r="BE49" s="1128">
        <v>2047</v>
      </c>
      <c r="BH49" s="1075" t="s">
        <v>1279</v>
      </c>
      <c r="BJ49" s="1229" t="s">
        <v>1265</v>
      </c>
      <c r="BL49" s="1229" t="s">
        <v>1265</v>
      </c>
    </row>
    <row customHeight="1" ht="11.25">
      <c r="A50" s="1081" t="s">
        <v>1990</v>
      </c>
      <c r="E50" s="413" t="s">
        <v>1991</v>
      </c>
      <c r="F50" s="1122" t="s">
        <v>1249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1992</v>
      </c>
      <c r="AZ50" s="1128" t="s">
        <v>1748</v>
      </c>
      <c r="BE50" s="1128">
        <v>2048</v>
      </c>
      <c r="BH50" s="1075" t="s">
        <v>1963</v>
      </c>
      <c r="BJ50" s="1229" t="s">
        <v>1267</v>
      </c>
      <c r="BL50" s="1229" t="s">
        <v>1267</v>
      </c>
    </row>
    <row customHeight="1" ht="11.25">
      <c r="A51" s="1081" t="s">
        <v>1993</v>
      </c>
      <c r="E51" s="413" t="s">
        <v>1994</v>
      </c>
      <c r="F51" s="1122" t="s">
        <v>1995</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1996</v>
      </c>
      <c r="AZ51" s="1128" t="s">
        <v>1764</v>
      </c>
      <c r="BE51" s="1128">
        <v>2049</v>
      </c>
      <c r="BH51" s="1075" t="s">
        <v>1972</v>
      </c>
      <c r="BJ51" s="1229" t="s">
        <v>1997</v>
      </c>
      <c r="BL51" s="1229" t="s">
        <v>1997</v>
      </c>
    </row>
    <row customHeight="1" ht="11.25">
      <c r="A52" s="1081" t="s">
        <v>1998</v>
      </c>
      <c r="E52" s="413" t="s">
        <v>1999</v>
      </c>
      <c r="F52" s="1122" t="s">
        <v>1966</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2000</v>
      </c>
      <c r="AZ52" s="1128" t="s">
        <v>768</v>
      </c>
      <c r="BE52" s="1128">
        <v>2050</v>
      </c>
      <c r="BH52" s="1075" t="s">
        <v>1976</v>
      </c>
      <c r="BJ52" s="1229" t="s">
        <v>1278</v>
      </c>
      <c r="BL52" s="1229" t="s">
        <v>1278</v>
      </c>
    </row>
    <row customHeight="1" ht="11.25">
      <c r="A53" s="1081" t="s">
        <v>2001</v>
      </c>
      <c r="E53" s="413" t="s">
        <v>2002</v>
      </c>
      <c r="F53" s="1122" t="s">
        <v>2002</v>
      </c>
      <c r="G53" s="1124" t="str">
        <f>IF(f_year="","","01.01."&amp;f_year)</f>
        <v/>
      </c>
      <c r="H53" s="1124" t="str">
        <f>IF(f_year="","","31.12."&amp;f_year)</f>
        <v/>
      </c>
      <c r="I53" s="1782">
        <f>IF(AND(f_year="",TITLE_DATE_FIL=""),TRUE,FALSE)</f>
        <v>1</v>
      </c>
      <c r="J53" s="1785" t="s">
        <v>2003</v>
      </c>
      <c r="K53" s="1786"/>
      <c r="AX53" s="1128" t="s">
        <v>2004</v>
      </c>
      <c r="BE53" s="1128">
        <v>2051</v>
      </c>
      <c r="BH53" s="1075" t="s">
        <v>1980</v>
      </c>
      <c r="BJ53" s="1229" t="s">
        <v>1952</v>
      </c>
      <c r="BL53" s="1229" t="s">
        <v>1952</v>
      </c>
    </row>
    <row customHeight="1" ht="11.25">
      <c r="A54" s="1081" t="s">
        <v>2005</v>
      </c>
      <c r="AX54" s="1128" t="s">
        <v>2006</v>
      </c>
      <c r="AZ54" s="1074" t="s">
        <v>2007</v>
      </c>
      <c r="BE54" s="1128">
        <v>2052</v>
      </c>
      <c r="BH54" s="1075" t="s">
        <v>1986</v>
      </c>
      <c r="BJ54" s="1229" t="s">
        <v>1956</v>
      </c>
      <c r="BL54" s="1229" t="s">
        <v>1956</v>
      </c>
    </row>
    <row customHeight="1" ht="11.25">
      <c r="A55" s="1081" t="s">
        <v>2008</v>
      </c>
      <c r="AX55" s="1128" t="s">
        <v>2009</v>
      </c>
      <c r="AZ55" s="1128" t="s">
        <v>1565</v>
      </c>
      <c r="BE55" s="1128">
        <v>2053</v>
      </c>
      <c r="BH55" s="1077" t="s">
        <v>24</v>
      </c>
      <c r="BJ55" s="1229" t="s">
        <v>1279</v>
      </c>
      <c r="BL55" s="1229" t="s">
        <v>1279</v>
      </c>
    </row>
    <row customHeight="1" ht="11.25">
      <c r="A56" s="1081" t="s">
        <v>2010</v>
      </c>
      <c r="D56" s="1126" t="s">
        <v>2011</v>
      </c>
      <c r="E56" s="1102">
        <v>74</v>
      </c>
      <c r="F56" s="1081" t="s">
        <v>2012</v>
      </c>
      <c r="AX56" s="1128" t="s">
        <v>2013</v>
      </c>
      <c r="AZ56" s="1128" t="s">
        <v>1592</v>
      </c>
      <c r="BE56" s="1128">
        <v>2054</v>
      </c>
      <c r="BH56" s="1077" t="s">
        <v>24</v>
      </c>
      <c r="BJ56" s="1229" t="s">
        <v>1963</v>
      </c>
      <c r="BL56" s="1229" t="s">
        <v>1963</v>
      </c>
    </row>
    <row customHeight="1" ht="11.25">
      <c r="A57" s="1081" t="s">
        <v>2014</v>
      </c>
      <c r="D57" s="1126" t="s">
        <v>2015</v>
      </c>
      <c r="E57" s="1102">
        <v>66</v>
      </c>
      <c r="F57" s="1081" t="s">
        <v>2012</v>
      </c>
      <c r="AX57" s="1128" t="s">
        <v>2016</v>
      </c>
      <c r="AZ57" s="1128" t="s">
        <v>1627</v>
      </c>
      <c r="BE57" s="1128">
        <v>2055</v>
      </c>
      <c r="BJ57" s="1229" t="s">
        <v>1972</v>
      </c>
      <c r="BL57" s="1229" t="s">
        <v>1972</v>
      </c>
    </row>
    <row customHeight="1" ht="11.25">
      <c r="A58" s="1081" t="s">
        <v>2017</v>
      </c>
      <c r="D58" s="1126" t="s">
        <v>2018</v>
      </c>
      <c r="E58" s="1102">
        <v>44</v>
      </c>
      <c r="F58" s="1081" t="s">
        <v>2012</v>
      </c>
      <c r="AX58" s="1128" t="s">
        <v>2019</v>
      </c>
      <c r="BE58" s="1128">
        <v>2056</v>
      </c>
      <c r="BJ58" s="1229" t="s">
        <v>1976</v>
      </c>
      <c r="BL58" s="1229" t="s">
        <v>1976</v>
      </c>
    </row>
    <row customHeight="1" ht="11.25">
      <c r="A59" s="1081" t="s">
        <v>2020</v>
      </c>
      <c r="D59" s="1126" t="s">
        <v>215</v>
      </c>
      <c r="E59" s="1102" t="s">
        <v>119</v>
      </c>
      <c r="F59" s="1081" t="s">
        <v>2021</v>
      </c>
      <c r="AX59" s="1128" t="s">
        <v>2022</v>
      </c>
      <c r="AZ59" s="1074" t="s">
        <v>2023</v>
      </c>
      <c r="BE59" s="1128">
        <v>2057</v>
      </c>
      <c r="BJ59" s="1229" t="s">
        <v>1980</v>
      </c>
      <c r="BL59" s="1229" t="s">
        <v>1980</v>
      </c>
    </row>
    <row customHeight="1" ht="11.25">
      <c r="A60" s="1081" t="s">
        <v>2024</v>
      </c>
      <c r="D60" s="1126" t="s">
        <v>2025</v>
      </c>
      <c r="E60" s="1102" t="s">
        <v>119</v>
      </c>
      <c r="F60" s="1081" t="s">
        <v>2021</v>
      </c>
      <c r="AX60" s="1128" t="s">
        <v>2026</v>
      </c>
      <c r="AZ60" s="1128" t="s">
        <v>1566</v>
      </c>
      <c r="BE60" s="1128">
        <v>2058</v>
      </c>
      <c r="BJ60" s="1229" t="s">
        <v>1986</v>
      </c>
      <c r="BL60" s="1229" t="s">
        <v>1986</v>
      </c>
    </row>
    <row customHeight="1" ht="11.25">
      <c r="A61" s="1081" t="s">
        <v>2027</v>
      </c>
      <c r="D61" s="1126" t="s">
        <v>2028</v>
      </c>
      <c r="E61" s="1102">
        <v>30</v>
      </c>
      <c r="F61" s="1081" t="s">
        <v>2021</v>
      </c>
      <c r="AX61" s="1128" t="s">
        <v>2029</v>
      </c>
      <c r="AZ61" s="1128" t="s">
        <v>1593</v>
      </c>
      <c r="BE61" s="1128">
        <v>2059</v>
      </c>
      <c r="BL61" s="1229" t="s">
        <v>1271</v>
      </c>
    </row>
    <row customHeight="1" ht="11.25">
      <c r="A62" s="1081" t="s">
        <v>2030</v>
      </c>
      <c r="D62" s="1126" t="s">
        <v>214</v>
      </c>
      <c r="E62" s="1102">
        <v>93</v>
      </c>
      <c r="F62" s="1081" t="s">
        <v>2021</v>
      </c>
      <c r="AZ62" s="1128" t="s">
        <v>1628</v>
      </c>
      <c r="BE62" s="1128">
        <v>2060</v>
      </c>
      <c r="BL62" s="1229" t="s">
        <v>1273</v>
      </c>
    </row>
    <row customHeight="1" ht="11.25">
      <c r="A63" s="1081" t="s">
        <v>2031</v>
      </c>
      <c r="D63" s="1126" t="s">
        <v>2032</v>
      </c>
      <c r="E63" s="1102">
        <v>93</v>
      </c>
      <c r="F63" s="1081" t="s">
        <v>2021</v>
      </c>
      <c r="AZ63" s="1128" t="s">
        <v>1659</v>
      </c>
      <c r="BE63" s="1128">
        <v>2061</v>
      </c>
    </row>
    <row customHeight="1" ht="11.25">
      <c r="A64" s="1081" t="s">
        <v>2033</v>
      </c>
      <c r="D64" s="1126" t="s">
        <v>2034</v>
      </c>
      <c r="E64" s="1102">
        <v>120</v>
      </c>
      <c r="F64" s="1081" t="s">
        <v>2021</v>
      </c>
      <c r="AZ64" s="1128" t="s">
        <v>1682</v>
      </c>
      <c r="BE64" s="1128">
        <v>2062</v>
      </c>
    </row>
    <row customHeight="1" ht="11.25">
      <c r="A65" s="1081" t="s">
        <v>2035</v>
      </c>
      <c r="D65" s="1081"/>
      <c r="BE65" s="1128">
        <v>2063</v>
      </c>
    </row>
    <row customHeight="1" ht="11.25">
      <c r="A66" s="1081" t="s">
        <v>2036</v>
      </c>
      <c r="AZ66" s="1074" t="s">
        <v>2037</v>
      </c>
      <c r="BE66" s="1128">
        <v>2064</v>
      </c>
    </row>
    <row customHeight="1" ht="11.25">
      <c r="A67" s="1081" t="s">
        <v>2038</v>
      </c>
      <c r="AZ67" s="1128" t="s">
        <v>1567</v>
      </c>
      <c r="BE67" s="1128">
        <v>2065</v>
      </c>
    </row>
    <row customHeight="1" ht="11.25">
      <c r="A68" s="1081" t="s">
        <v>2039</v>
      </c>
      <c r="AZ68" s="1128" t="s">
        <v>1594</v>
      </c>
      <c r="BE68" s="1128">
        <v>2066</v>
      </c>
      <c r="BH68" s="1074" t="s">
        <v>2040</v>
      </c>
      <c r="BJ68" s="1074" t="s">
        <v>2041</v>
      </c>
      <c r="BL68" s="1074" t="s">
        <v>2042</v>
      </c>
      <c r="BN68" s="1074" t="s">
        <v>2043</v>
      </c>
    </row>
    <row customHeight="1" ht="11.25">
      <c r="A69" s="1081" t="s">
        <v>2044</v>
      </c>
      <c r="AZ69" s="1128" t="s">
        <v>1629</v>
      </c>
      <c r="BE69" s="1128">
        <v>2067</v>
      </c>
      <c r="BH69" s="1075" t="s">
        <v>2045</v>
      </c>
      <c r="BI69" s="1125" t="s">
        <v>196</v>
      </c>
      <c r="BJ69" s="1075" t="s">
        <v>2046</v>
      </c>
      <c r="BK69" s="1125" t="s">
        <v>196</v>
      </c>
      <c r="BL69" s="1075" t="s">
        <v>2047</v>
      </c>
      <c r="BN69" s="1075" t="s">
        <v>2048</v>
      </c>
    </row>
    <row customHeight="1" ht="11.25">
      <c r="A70" s="1081" t="s">
        <v>2049</v>
      </c>
      <c r="AZ70" s="1128" t="s">
        <v>1660</v>
      </c>
      <c r="BE70" s="1128">
        <v>2068</v>
      </c>
      <c r="BH70" s="1075" t="s">
        <v>2050</v>
      </c>
      <c r="BJ70" s="1075" t="s">
        <v>2051</v>
      </c>
      <c r="BL70" s="1075" t="s">
        <v>2052</v>
      </c>
      <c r="BN70" s="1075" t="s">
        <v>2053</v>
      </c>
    </row>
    <row customHeight="1" ht="11.25">
      <c r="A71" s="1081" t="s">
        <v>2054</v>
      </c>
      <c r="AZ71" s="1128" t="s">
        <v>1662</v>
      </c>
      <c r="BE71" s="1128">
        <v>2069</v>
      </c>
      <c r="BH71" s="1075" t="s">
        <v>2055</v>
      </c>
      <c r="BI71" s="1125" t="s">
        <v>89</v>
      </c>
      <c r="BJ71" s="1075" t="s">
        <v>2056</v>
      </c>
      <c r="BK71" s="1125" t="s">
        <v>89</v>
      </c>
      <c r="BL71" s="1075" t="s">
        <v>2057</v>
      </c>
      <c r="BN71" s="1075" t="s">
        <v>2058</v>
      </c>
    </row>
    <row customHeight="1" ht="11.25">
      <c r="A72" s="1081" t="s">
        <v>2059</v>
      </c>
      <c r="AZ72" s="1128" t="s">
        <v>56</v>
      </c>
      <c r="BE72" s="1128">
        <v>2070</v>
      </c>
      <c r="BH72" s="1075" t="s">
        <v>2060</v>
      </c>
      <c r="BJ72" s="1075" t="s">
        <v>2060</v>
      </c>
      <c r="BL72" s="1075" t="s">
        <v>2060</v>
      </c>
      <c r="BN72" s="1075" t="s">
        <v>2061</v>
      </c>
    </row>
    <row customHeight="1" ht="11.25">
      <c r="A73" s="1081" t="s">
        <v>2062</v>
      </c>
      <c r="BH73" s="1075" t="s">
        <v>2063</v>
      </c>
      <c r="BI73" s="1125" t="s">
        <v>117</v>
      </c>
      <c r="BJ73" s="1075" t="s">
        <v>2064</v>
      </c>
      <c r="BK73" s="1125" t="s">
        <v>117</v>
      </c>
      <c r="BL73" s="1075" t="s">
        <v>2065</v>
      </c>
      <c r="BN73" s="1075" t="s">
        <v>2066</v>
      </c>
    </row>
    <row customHeight="1" ht="11.25">
      <c r="A74" s="1081" t="s">
        <v>2067</v>
      </c>
      <c r="BH74" s="1075" t="s">
        <v>2068</v>
      </c>
      <c r="BJ74" s="1075" t="s">
        <v>2069</v>
      </c>
      <c r="BL74" s="1075" t="s">
        <v>2070</v>
      </c>
      <c r="BN74" s="1075" t="s">
        <v>2071</v>
      </c>
    </row>
    <row customHeight="1" ht="11.25">
      <c r="A75" s="1081" t="s">
        <v>2072</v>
      </c>
      <c r="AZ75" s="1074" t="s">
        <v>2073</v>
      </c>
      <c r="BH75" s="1075" t="s">
        <v>2074</v>
      </c>
      <c r="BJ75" s="1075" t="s">
        <v>2074</v>
      </c>
      <c r="BL75" s="1075" t="s">
        <v>2074</v>
      </c>
    </row>
    <row customHeight="1" ht="11.25">
      <c r="A76" s="1081" t="s">
        <v>2075</v>
      </c>
      <c r="AZ76" s="1128" t="s">
        <v>1576</v>
      </c>
      <c r="BH76" s="1075" t="s">
        <v>2076</v>
      </c>
      <c r="BJ76" s="1075" t="s">
        <v>2077</v>
      </c>
      <c r="BL76" s="1075" t="s">
        <v>2078</v>
      </c>
    </row>
    <row customHeight="1" ht="11.25">
      <c r="A77" s="1081" t="s">
        <v>2079</v>
      </c>
      <c r="AZ77" s="1128" t="s">
        <v>1604</v>
      </c>
    </row>
    <row customHeight="1" ht="11.25">
      <c r="A78" s="1081" t="s">
        <v>2080</v>
      </c>
      <c r="AZ78" s="1128" t="s">
        <v>1636</v>
      </c>
    </row>
    <row customHeight="1" ht="11.25">
      <c r="A79" s="1081" t="s">
        <v>2081</v>
      </c>
      <c r="AZ79" s="1128" t="s">
        <v>1666</v>
      </c>
      <c r="BH79" s="1074" t="s">
        <v>2082</v>
      </c>
      <c r="BJ79" s="1074" t="s">
        <v>2083</v>
      </c>
      <c r="BL79" s="1074" t="s">
        <v>2084</v>
      </c>
    </row>
    <row customHeight="1" ht="11.25">
      <c r="A80" s="1081" t="s">
        <v>2085</v>
      </c>
      <c r="AZ80" s="1128" t="s">
        <v>1687</v>
      </c>
      <c r="BH80" s="1075" t="s">
        <v>2086</v>
      </c>
      <c r="BJ80" s="1075" t="s">
        <v>2087</v>
      </c>
      <c r="BL80" s="1075" t="s">
        <v>2088</v>
      </c>
    </row>
    <row customHeight="1" ht="11.25">
      <c r="A81" s="1081" t="s">
        <v>2089</v>
      </c>
      <c r="AZ81" s="1128" t="s">
        <v>1704</v>
      </c>
      <c r="BH81" s="1075" t="s">
        <v>2090</v>
      </c>
      <c r="BJ81" s="1075" t="s">
        <v>2091</v>
      </c>
      <c r="BL81" s="1075" t="s">
        <v>2092</v>
      </c>
    </row>
    <row customHeight="1" ht="11.25">
      <c r="A82" s="1081" t="s">
        <v>2093</v>
      </c>
      <c r="AZ82" s="1128" t="s">
        <v>1718</v>
      </c>
      <c r="BH82" s="1075" t="s">
        <v>2094</v>
      </c>
      <c r="BJ82" s="1075" t="s">
        <v>2095</v>
      </c>
      <c r="BL82" s="1075" t="s">
        <v>2096</v>
      </c>
    </row>
    <row customHeight="1" ht="11.25">
      <c r="A83" s="1081" t="s">
        <v>2097</v>
      </c>
      <c r="BH83" s="1075" t="s">
        <v>2098</v>
      </c>
      <c r="BJ83" s="1075" t="s">
        <v>2099</v>
      </c>
      <c r="BL83" s="1075" t="s">
        <v>2100</v>
      </c>
    </row>
    <row customHeight="1" ht="11.25">
      <c r="A84" s="1081" t="s">
        <v>2101</v>
      </c>
      <c r="AZ84" s="1074" t="s">
        <v>2102</v>
      </c>
    </row>
    <row customHeight="1" ht="11.25">
      <c r="A85" s="1913" t="s">
        <v>2103</v>
      </c>
      <c r="AZ85" s="1128" t="s">
        <v>2104</v>
      </c>
    </row>
    <row customHeight="1" ht="11.25">
      <c r="A86" s="1081" t="s">
        <v>2105</v>
      </c>
      <c r="AZ86" s="1128" t="s">
        <v>2106</v>
      </c>
      <c r="BH86" s="1074" t="s">
        <v>2107</v>
      </c>
      <c r="BJ86" s="1074" t="s">
        <v>2108</v>
      </c>
      <c r="BL86" s="1074" t="s">
        <v>2109</v>
      </c>
    </row>
    <row customHeight="1" ht="11.25">
      <c r="A87" s="1081" t="s">
        <v>2110</v>
      </c>
      <c r="AZ87" s="1128" t="s">
        <v>2111</v>
      </c>
      <c r="BH87" s="1075" t="s">
        <v>2112</v>
      </c>
      <c r="BJ87" s="1075" t="s">
        <v>2113</v>
      </c>
      <c r="BL87" s="1075" t="s">
        <v>2114</v>
      </c>
    </row>
    <row customHeight="1" ht="11.25">
      <c r="A88" s="1081" t="s">
        <v>2115</v>
      </c>
      <c r="AZ88" s="1646"/>
      <c r="BH88" s="1075" t="s">
        <v>2116</v>
      </c>
      <c r="BJ88" s="1075" t="s">
        <v>2117</v>
      </c>
      <c r="BL88" s="1075" t="s">
        <v>2118</v>
      </c>
    </row>
    <row customHeight="1" ht="11.25">
      <c r="A89" s="1081" t="s">
        <v>2119</v>
      </c>
      <c r="AZ89" s="1074" t="s">
        <v>2120</v>
      </c>
    </row>
    <row customHeight="1" ht="11.25">
      <c r="A90" s="1081" t="s">
        <v>2121</v>
      </c>
      <c r="AZ90" s="1128" t="s">
        <v>1249</v>
      </c>
    </row>
    <row customHeight="1" ht="11.25">
      <c r="A91" s="1081" t="s">
        <v>2122</v>
      </c>
      <c r="AZ91" s="1128" t="s">
        <v>1285</v>
      </c>
      <c r="BH91" s="1074" t="s">
        <v>2123</v>
      </c>
      <c r="BJ91" s="1074" t="s">
        <v>2124</v>
      </c>
      <c r="BL91" s="1074" t="s">
        <v>2125</v>
      </c>
    </row>
    <row customHeight="1" ht="11.25">
      <c r="AZ92" s="1128" t="s">
        <v>2126</v>
      </c>
      <c r="BH92" s="1075" t="s">
        <v>2127</v>
      </c>
      <c r="BJ92" s="1075" t="s">
        <v>2128</v>
      </c>
      <c r="BL92" s="1075" t="s">
        <v>2129</v>
      </c>
    </row>
    <row customHeight="1" ht="11.25">
      <c r="AZ93" s="1128" t="s">
        <v>2130</v>
      </c>
      <c r="BH93" s="1075" t="s">
        <v>2131</v>
      </c>
      <c r="BJ93" s="1075" t="s">
        <v>2132</v>
      </c>
      <c r="BL93" s="1075" t="s">
        <v>2133</v>
      </c>
    </row>
    <row customHeight="1" ht="11.25">
      <c r="AZ94" s="1128" t="s">
        <v>2134</v>
      </c>
    </row>
    <row r="96" customHeight="1" ht="11.25">
      <c r="AZ96" s="1074" t="s">
        <v>2135</v>
      </c>
      <c r="BH96" s="1074" t="s">
        <v>2136</v>
      </c>
      <c r="BJ96" s="1074" t="s">
        <v>2137</v>
      </c>
      <c r="BL96" s="1074" t="s">
        <v>2138</v>
      </c>
      <c r="BN96" s="1074" t="s">
        <v>2139</v>
      </c>
    </row>
    <row customHeight="1" ht="11.25">
      <c r="AZ97" s="1128" t="s">
        <v>2140</v>
      </c>
      <c r="BH97" s="1075" t="s">
        <v>2141</v>
      </c>
      <c r="BJ97" s="1075" t="s">
        <v>2142</v>
      </c>
      <c r="BL97" s="1075" t="s">
        <v>2143</v>
      </c>
      <c r="BN97" s="1075" t="s">
        <v>2144</v>
      </c>
    </row>
    <row customHeight="1" ht="11.25">
      <c r="AZ98" s="1128" t="s">
        <v>2145</v>
      </c>
      <c r="BH98" s="1075" t="s">
        <v>2146</v>
      </c>
      <c r="BJ98" s="1075" t="s">
        <v>2147</v>
      </c>
      <c r="BL98" s="1075" t="s">
        <v>2148</v>
      </c>
      <c r="BN98" s="1075" t="s">
        <v>2149</v>
      </c>
    </row>
    <row customHeight="1" ht="11.25">
      <c r="AZ99" s="1128" t="s">
        <v>2150</v>
      </c>
      <c r="BH99" s="1075" t="s">
        <v>2151</v>
      </c>
      <c r="BJ99" s="1075" t="s">
        <v>2152</v>
      </c>
      <c r="BL99" s="1075" t="s">
        <v>2153</v>
      </c>
      <c r="BN99" s="1075" t="s">
        <v>2154</v>
      </c>
    </row>
    <row customHeight="1" ht="11.25">
      <c r="BJ100" s="1075" t="s">
        <v>1764</v>
      </c>
      <c r="BL100" s="1075" t="s">
        <v>1764</v>
      </c>
      <c r="BN100" s="1075" t="s">
        <v>2155</v>
      </c>
    </row>
    <row customHeight="1" ht="11.25">
      <c r="AZ101" s="1732" t="s">
        <v>2156</v>
      </c>
      <c r="BN101" s="1075" t="s">
        <v>2157</v>
      </c>
    </row>
    <row customHeight="1" ht="11.25">
      <c r="AZ102" s="1128" t="s">
        <v>2158</v>
      </c>
      <c r="BN102" s="1075" t="s">
        <v>2159</v>
      </c>
    </row>
    <row customHeight="1" ht="11.25">
      <c r="AZ103" s="1128" t="s">
        <v>2160</v>
      </c>
      <c r="BN103" s="1075" t="s">
        <v>2161</v>
      </c>
    </row>
    <row customHeight="1" ht="11.25">
      <c r="AZ104" s="1128" t="s">
        <v>887</v>
      </c>
      <c r="BN104" s="1075" t="s">
        <v>2162</v>
      </c>
    </row>
    <row r="107" customHeight="1" ht="11.25">
      <c r="BH107" s="1074" t="s">
        <v>2163</v>
      </c>
      <c r="BJ107" s="1074" t="s">
        <v>2164</v>
      </c>
      <c r="BL107" s="1074" t="s">
        <v>2165</v>
      </c>
      <c r="BN107" s="1074" t="s">
        <v>2166</v>
      </c>
    </row>
    <row customHeight="1" ht="11.25">
      <c r="BH108" s="1075" t="s">
        <v>2167</v>
      </c>
      <c r="BJ108" s="1075" t="s">
        <v>2168</v>
      </c>
      <c r="BL108" s="1075" t="s">
        <v>1845</v>
      </c>
      <c r="BN108" s="1075" t="s">
        <v>2169</v>
      </c>
    </row>
    <row customHeight="1" ht="11.25">
      <c r="BH109" s="1075" t="s">
        <v>2170</v>
      </c>
    </row>
    <row customHeight="1" ht="11.25">
      <c r="BH110" s="1075" t="s">
        <v>2170</v>
      </c>
    </row>
    <row r="114" customHeight="1" ht="11.25">
      <c r="BH114" s="1074" t="s">
        <v>2171</v>
      </c>
    </row>
    <row customHeight="1" ht="11.25">
      <c r="BH115" s="1075" t="s">
        <v>768</v>
      </c>
    </row>
    <row customHeight="1" ht="11.25">
      <c r="BH116" s="1075" t="s">
        <v>1590</v>
      </c>
    </row>
    <row customHeight="1" ht="11.25">
      <c r="BH117" s="1075" t="s">
        <v>1625</v>
      </c>
    </row>
    <row customHeight="1" ht="11.25">
      <c r="BH118" s="1075" t="s">
        <v>1658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28E64-1DF2-44D8-3D9D-45F8BB0F243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0823" width="43.140625"/>
    <col min="2" max="2" style="30823" width="43.140625" hidden="1"/>
    <col min="3" max="3" style="30823" width="43.140625"/>
    <col min="4" max="5" style="30823" width="36.421875" customWidth="1"/>
    <col min="6" max="8" style="30824" width="36.421875" customWidth="1"/>
  </cols>
  <sheetData>
    <row customHeight="1" ht="9">
      <c r="A1" s="852" t="s">
        <v>2172</v>
      </c>
      <c r="B1" s="852"/>
      <c r="C1" s="989" t="s">
        <v>2173</v>
      </c>
      <c r="D1" s="987" t="s">
        <v>1038</v>
      </c>
      <c r="E1" s="987" t="s">
        <v>1084</v>
      </c>
      <c r="F1" s="987" t="s">
        <v>1136</v>
      </c>
      <c r="G1" s="987" t="s">
        <v>1122</v>
      </c>
      <c r="H1" s="987" t="s">
        <v>1946</v>
      </c>
    </row>
    <row customHeight="1" ht="9">
      <c r="A2" s="990" t="s">
        <v>2174</v>
      </c>
      <c r="B2" s="990"/>
      <c r="C2" s="991" t="str">
        <f>INDEX(TEMPLATE_NUMBER_FORM_LIST,MATCH(TEMPLATE_SPHERE,TEMPLATE_SPHERE_LIST,0))</f>
        <v>16</v>
      </c>
      <c r="D2" s="990" t="s">
        <v>169</v>
      </c>
      <c r="E2" s="990" t="s">
        <v>140</v>
      </c>
      <c r="F2" s="992" t="s">
        <v>140</v>
      </c>
      <c r="G2" s="990" t="s">
        <v>140</v>
      </c>
      <c r="H2" s="993"/>
    </row>
    <row customHeight="1" ht="63">
      <c r="A3" s="852"/>
      <c r="B3" s="852" t="s">
        <v>196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2175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2176</v>
      </c>
      <c r="B4" s="852" t="s">
        <v>102</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2177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2178</v>
      </c>
    </row>
    <row customHeight="1" ht="117">
      <c r="A5" s="852" t="s">
        <v>2179</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2180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2181</v>
      </c>
    </row>
    <row customHeight="1" ht="45">
      <c r="A6" s="852" t="s">
        <v>2182</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2183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2184</v>
      </c>
      <c r="B7" s="852" t="s">
        <v>117</v>
      </c>
      <c r="C7" s="991" t="str">
        <f>IF(TEMPLATE_SPHERE="HEAT",D7,E7)</f>
        <v>Форма 11. Информация о расходах на капитальный и текущий ремонт основных средств</v>
      </c>
      <c r="D7" s="852" t="s">
        <v>2185</v>
      </c>
      <c r="E7" s="852" t="s">
        <v>2186</v>
      </c>
      <c r="F7" s="993"/>
      <c r="G7" s="993"/>
      <c r="H7" s="993"/>
    </row>
    <row customHeight="1" ht="108">
      <c r="A8" s="852" t="s">
        <v>2187</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2188</v>
      </c>
      <c r="E8" s="852" t="s">
        <v>2189</v>
      </c>
      <c r="F8" s="993"/>
      <c r="G8" s="993"/>
      <c r="H8" s="993"/>
    </row>
    <row customHeight="1" ht="99">
      <c r="A9" s="852" t="s">
        <v>2190</v>
      </c>
      <c r="B9" s="852"/>
      <c r="C9" s="852" t="s">
        <v>2191</v>
      </c>
      <c r="D9" s="852"/>
      <c r="E9" s="852"/>
      <c r="F9" s="993"/>
      <c r="G9" s="993"/>
      <c r="H9" s="993"/>
    </row>
    <row customHeight="1" ht="126">
      <c r="A10" s="852" t="s">
        <v>2192</v>
      </c>
      <c r="B10" s="852"/>
      <c r="C10" s="852" t="s">
        <v>2193</v>
      </c>
      <c r="D10" s="852"/>
      <c r="E10" s="852"/>
      <c r="F10" s="993"/>
      <c r="G10" s="993"/>
      <c r="H10" s="993"/>
    </row>
    <row customHeight="1" ht="108">
      <c r="A11" s="852" t="s">
        <v>2194</v>
      </c>
      <c r="B11" s="852"/>
      <c r="C11" s="852" t="s">
        <v>2195</v>
      </c>
      <c r="D11" s="852"/>
      <c r="E11" s="852"/>
      <c r="F11" s="993"/>
      <c r="G11" s="993"/>
      <c r="H11" s="993"/>
    </row>
    <row customHeight="1" ht="54">
      <c r="A12" s="852" t="s">
        <v>2196</v>
      </c>
      <c r="B12" s="852"/>
      <c r="C12" s="852" t="s">
        <v>2197</v>
      </c>
      <c r="D12" s="852"/>
      <c r="E12" s="852"/>
      <c r="F12" s="993"/>
      <c r="G12" s="993"/>
      <c r="H12" s="993"/>
    </row>
    <row customHeight="1" ht="45">
      <c r="A13" s="852" t="s">
        <v>2198</v>
      </c>
      <c r="B13" s="852"/>
      <c r="C13" s="852" t="s">
        <v>2199</v>
      </c>
      <c r="D13" s="852"/>
      <c r="E13" s="852"/>
      <c r="F13" s="993"/>
      <c r="G13" s="993"/>
      <c r="H13" s="993"/>
    </row>
    <row customHeight="1" ht="117">
      <c r="A14" s="852" t="s">
        <v>2200</v>
      </c>
      <c r="B14" s="852"/>
      <c r="C14" s="852" t="s">
        <v>2201</v>
      </c>
      <c r="D14" s="852"/>
      <c r="E14" s="852"/>
      <c r="F14" s="993"/>
      <c r="G14" s="993"/>
      <c r="H14" s="993"/>
    </row>
    <row customHeight="1" ht="117">
      <c r="A15" s="852" t="s">
        <v>2202</v>
      </c>
      <c r="B15" s="852"/>
      <c r="C15" s="852" t="s">
        <v>2203</v>
      </c>
      <c r="D15" s="852"/>
      <c r="E15" s="852"/>
      <c r="F15" s="993"/>
      <c r="G15" s="993"/>
      <c r="H15" s="993"/>
    </row>
    <row customHeight="1" ht="63">
      <c r="A16" s="852" t="s">
        <v>2204</v>
      </c>
      <c r="B16" s="852"/>
      <c r="C16" s="852" t="s">
        <v>2205</v>
      </c>
      <c r="D16" s="852"/>
      <c r="E16" s="852"/>
      <c r="F16" s="993"/>
      <c r="G16" s="993"/>
      <c r="H16" s="993"/>
    </row>
    <row customHeight="1" ht="54">
      <c r="A17" s="852" t="s">
        <v>2206</v>
      </c>
      <c r="B17" s="852"/>
      <c r="C17" s="991" t="s">
        <v>2207</v>
      </c>
      <c r="D17" s="852"/>
      <c r="E17" s="852"/>
      <c r="F17" s="993"/>
      <c r="G17" s="993"/>
      <c r="H17" s="993"/>
    </row>
    <row customHeight="1" ht="27">
      <c r="A18" s="852" t="s">
        <v>2208</v>
      </c>
      <c r="B18" s="852"/>
      <c r="C18" s="991" t="s">
        <v>2209</v>
      </c>
      <c r="D18" s="852"/>
      <c r="E18" s="852"/>
      <c r="F18" s="993"/>
      <c r="G18" s="993"/>
      <c r="H18" s="993"/>
    </row>
    <row customHeight="1" ht="54">
      <c r="A19" s="852" t="s">
        <v>2210</v>
      </c>
      <c r="B19" s="852"/>
      <c r="C19" s="991" t="s">
        <v>2211</v>
      </c>
      <c r="D19" s="852"/>
      <c r="E19" s="852"/>
      <c r="F19" s="993"/>
      <c r="G19" s="993"/>
      <c r="H19" s="993"/>
    </row>
    <row customHeight="1" ht="36">
      <c r="A20" s="852" t="s">
        <v>2212</v>
      </c>
      <c r="B20" s="852"/>
      <c r="C20" s="991" t="s">
        <v>2213</v>
      </c>
      <c r="D20" s="852"/>
      <c r="E20" s="852"/>
      <c r="F20" s="993"/>
      <c r="G20" s="993"/>
      <c r="H20" s="993"/>
    </row>
    <row customHeight="1" ht="36">
      <c r="A21" s="852" t="s">
        <v>2214</v>
      </c>
      <c r="B21" s="852"/>
      <c r="C21" s="991" t="s">
        <v>2215</v>
      </c>
      <c r="D21" s="852"/>
      <c r="E21" s="852"/>
      <c r="F21" s="993"/>
      <c r="G21" s="993"/>
      <c r="H21" s="993"/>
    </row>
    <row customHeight="1" ht="27">
      <c r="A22" s="852" t="s">
        <v>2216</v>
      </c>
      <c r="B22" s="852"/>
      <c r="C22" s="991" t="s">
        <v>2217</v>
      </c>
      <c r="D22" s="852"/>
      <c r="E22" s="852"/>
      <c r="F22" s="993"/>
      <c r="G22" s="993"/>
      <c r="H22" s="993"/>
    </row>
    <row customHeight="1" ht="36">
      <c r="A23" s="852" t="s">
        <v>2218</v>
      </c>
      <c r="B23" s="852"/>
      <c r="C23" s="991" t="s">
        <v>2219</v>
      </c>
      <c r="D23" s="852"/>
      <c r="E23" s="852"/>
      <c r="F23" s="993"/>
      <c r="G23" s="993"/>
      <c r="H23" s="993"/>
    </row>
    <row customHeight="1" ht="28.5">
      <c r="A24" s="852" t="s">
        <v>2220</v>
      </c>
      <c r="B24" s="852"/>
      <c r="C24" s="991" t="s">
        <v>2221</v>
      </c>
      <c r="D24" s="852"/>
      <c r="E24" s="852"/>
      <c r="F24" s="993"/>
      <c r="G24" s="993"/>
      <c r="H24" s="993"/>
    </row>
    <row customHeight="1" ht="36">
      <c r="A25" s="852" t="s">
        <v>2222</v>
      </c>
      <c r="B25" s="852"/>
      <c r="C25" s="991" t="s">
        <v>2223</v>
      </c>
      <c r="D25" s="852"/>
      <c r="E25" s="852"/>
      <c r="F25" s="993"/>
      <c r="G25" s="993"/>
      <c r="H25" s="993"/>
    </row>
    <row customHeight="1" ht="27">
      <c r="A26" s="852" t="s">
        <v>2224</v>
      </c>
      <c r="B26" s="852"/>
      <c r="C26" s="991" t="s">
        <v>2225</v>
      </c>
      <c r="D26" s="852"/>
      <c r="E26" s="852"/>
      <c r="F26" s="993"/>
      <c r="G26" s="993"/>
      <c r="H26" s="993"/>
    </row>
    <row customHeight="1" ht="36">
      <c r="A27" s="852" t="s">
        <v>2226</v>
      </c>
      <c r="B27" s="852"/>
      <c r="C27" s="991" t="s">
        <v>2227</v>
      </c>
      <c r="D27" s="852"/>
      <c r="E27" s="852"/>
      <c r="F27" s="993"/>
      <c r="G27" s="993"/>
      <c r="H27" s="993"/>
    </row>
    <row customHeight="1" ht="28.5">
      <c r="A28" s="852" t="s">
        <v>2228</v>
      </c>
      <c r="B28" s="852"/>
      <c r="C28" s="991" t="s">
        <v>2229</v>
      </c>
      <c r="D28" s="852"/>
      <c r="E28" s="852"/>
      <c r="F28" s="993"/>
      <c r="G28" s="993"/>
      <c r="H28" s="993"/>
    </row>
    <row customHeight="1" ht="126">
      <c r="A29" s="852" t="s">
        <v>2230</v>
      </c>
      <c r="B29" s="852" t="s">
        <v>105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2231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2232</v>
      </c>
    </row>
    <row customHeight="1" ht="36">
      <c r="A30" s="852" t="s">
        <v>2233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2234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2235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2236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2237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2238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2239</v>
      </c>
    </row>
    <row customHeight="1" ht="9">
      <c r="A33" s="852"/>
      <c r="B33" s="852"/>
      <c r="C33" s="991"/>
      <c r="D33" s="852"/>
      <c r="E33" s="852"/>
      <c r="F33" s="993"/>
      <c r="G33" s="993"/>
      <c r="H33" s="993"/>
    </row>
    <row customHeight="1" ht="9">
      <c r="A34" s="852"/>
      <c r="B34" s="852" t="s">
        <v>183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564E79-0153-92B4-7CBA-D3AAC3101C7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0823" width="9.140625"/>
    <col min="3" max="7" style="30867" width="8.00390625" customWidth="1"/>
    <col min="8" max="12" style="30867" width="8.57421875" customWidth="1"/>
    <col min="13" max="14" style="30867" width="27.7109375" customWidth="1"/>
    <col min="15" max="19" style="30867" width="5.140625" customWidth="1"/>
    <col min="20" max="24" style="30867" width="27.7109375" customWidth="1"/>
    <col min="25" max="25" style="30868" width="1.8515625" customWidth="1"/>
    <col min="26" max="26" style="30823" width="27.7109375" customWidth="1"/>
    <col min="27" max="27" style="30869" width="27.7109375" customWidth="1"/>
    <col min="28" max="29" style="30823" width="27.7109375" customWidth="1"/>
    <col min="30" max="30" style="30823" width="3.8515625" customWidth="1"/>
    <col min="31" max="34" style="30823" width="9.140625"/>
  </cols>
  <sheetData>
    <row s="30825" customFormat="1" customHeight="1" ht="18">
      <c r="A1" s="904"/>
      <c r="B1" s="904"/>
      <c r="C1" s="904" t="s">
        <v>2240</v>
      </c>
      <c r="D1" s="904"/>
      <c r="E1" s="904"/>
      <c r="F1" s="904"/>
      <c r="G1" s="904"/>
      <c r="H1" s="904" t="s">
        <v>2241</v>
      </c>
      <c r="I1" s="904"/>
      <c r="J1" s="904"/>
      <c r="K1" s="904"/>
      <c r="L1" s="904"/>
      <c r="M1" s="904" t="s">
        <v>2242</v>
      </c>
      <c r="N1" s="904" t="s">
        <v>2243</v>
      </c>
      <c r="O1" s="2424" t="s">
        <v>2244</v>
      </c>
      <c r="P1" s="2424"/>
      <c r="Q1" s="2424"/>
      <c r="R1" s="2424"/>
      <c r="S1" s="2424"/>
      <c r="T1" s="2424" t="s">
        <v>2242</v>
      </c>
      <c r="U1" s="2424"/>
      <c r="V1" s="2424"/>
      <c r="W1" s="2424"/>
      <c r="X1" s="2424"/>
      <c r="Y1" s="1006"/>
      <c r="Z1" s="2424" t="s">
        <v>2245</v>
      </c>
      <c r="AA1" s="2424"/>
      <c r="AB1" s="2424"/>
      <c r="AC1" s="2424"/>
      <c r="AD1" s="2424"/>
    </row>
    <row customHeight="1" ht="18">
      <c r="A2" s="852"/>
      <c r="B2" s="852"/>
      <c r="C2" s="847" t="s">
        <v>1038</v>
      </c>
      <c r="D2" s="847" t="s">
        <v>1084</v>
      </c>
      <c r="E2" s="847" t="s">
        <v>1136</v>
      </c>
      <c r="F2" s="847" t="s">
        <v>1122</v>
      </c>
      <c r="G2" s="847" t="s">
        <v>1946</v>
      </c>
      <c r="H2" s="849"/>
      <c r="I2" s="849"/>
      <c r="J2" s="849"/>
      <c r="K2" s="849"/>
      <c r="L2" s="849"/>
      <c r="M2" s="849"/>
      <c r="N2" s="849"/>
      <c r="O2" s="847" t="s">
        <v>1038</v>
      </c>
      <c r="P2" s="847" t="s">
        <v>1084</v>
      </c>
      <c r="Q2" s="847" t="s">
        <v>1122</v>
      </c>
      <c r="R2" s="847" t="s">
        <v>1136</v>
      </c>
      <c r="S2" s="847" t="s">
        <v>1946</v>
      </c>
      <c r="T2" s="847" t="s">
        <v>1038</v>
      </c>
      <c r="U2" s="847" t="s">
        <v>1084</v>
      </c>
      <c r="V2" s="847" t="s">
        <v>1122</v>
      </c>
      <c r="W2" s="847" t="s">
        <v>1136</v>
      </c>
      <c r="X2" s="847" t="s">
        <v>1946</v>
      </c>
      <c r="Y2" s="847"/>
      <c r="Z2" s="847" t="s">
        <v>1038</v>
      </c>
      <c r="AA2" s="856" t="s">
        <v>1084</v>
      </c>
      <c r="AB2" s="847" t="s">
        <v>1122</v>
      </c>
      <c r="AC2" s="847" t="s">
        <v>1136</v>
      </c>
      <c r="AD2" s="847" t="s">
        <v>1946</v>
      </c>
    </row>
    <row customHeight="1" ht="162">
      <c r="A3" s="851" t="s">
        <v>22</v>
      </c>
      <c r="B3" s="851"/>
      <c r="C3" s="2428" t="s">
        <v>2246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2247</v>
      </c>
      <c r="AA3" s="849" t="s">
        <v>2248</v>
      </c>
      <c r="AB3" s="852" t="s">
        <v>2249</v>
      </c>
      <c r="AC3" s="852" t="s">
        <v>2250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127</v>
      </c>
      <c r="D11" s="2431" t="s">
        <v>132</v>
      </c>
      <c r="E11" s="2431" t="s">
        <v>1979</v>
      </c>
      <c r="F11" s="2431" t="s">
        <v>2251</v>
      </c>
      <c r="G11" s="2431"/>
      <c r="H11" s="904" t="s">
        <v>2252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2253</v>
      </c>
      <c r="U11" s="849" t="s">
        <v>2254</v>
      </c>
      <c r="V11" s="849"/>
      <c r="W11" s="849"/>
      <c r="X11" s="849"/>
      <c r="Y11" s="1007"/>
      <c r="Z11" s="852" t="s">
        <v>2255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2256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2257</v>
      </c>
      <c r="U12" s="849" t="s">
        <v>2258</v>
      </c>
      <c r="V12" s="849"/>
      <c r="W12" s="849"/>
      <c r="X12" s="849"/>
      <c r="Y12" s="1007"/>
      <c r="Z12" s="852" t="s">
        <v>2259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2260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2261</v>
      </c>
      <c r="U13" s="850" t="s">
        <v>2262</v>
      </c>
      <c r="V13" s="850"/>
      <c r="W13" s="850"/>
      <c r="X13" s="849"/>
      <c r="Y13" s="1007"/>
      <c r="Z13" s="852" t="s">
        <v>2263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2264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2265</v>
      </c>
      <c r="AA14" s="855" t="s">
        <v>2265</v>
      </c>
      <c r="AB14" s="852"/>
      <c r="AC14" s="852"/>
      <c r="AD14" s="852"/>
    </row>
    <row customHeight="1" ht="108">
      <c r="A15" s="2425"/>
      <c r="B15" s="905">
        <v>5</v>
      </c>
      <c r="C15" s="2432"/>
      <c r="D15" s="2432"/>
      <c r="E15" s="2432"/>
      <c r="F15" s="2432"/>
      <c r="G15" s="2432"/>
      <c r="H15" s="2426" t="s">
        <v>2266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2267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2268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2268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1982</v>
      </c>
      <c r="B18" s="905">
        <v>1</v>
      </c>
      <c r="C18" s="849" t="s">
        <v>2252</v>
      </c>
      <c r="D18" s="974" t="s">
        <v>2252</v>
      </c>
      <c r="E18" s="849" t="s">
        <v>2252</v>
      </c>
      <c r="F18" s="849" t="s">
        <v>2252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2269</v>
      </c>
      <c r="U18" s="852" t="s">
        <v>2270</v>
      </c>
      <c r="V18" s="852" t="s">
        <v>2271</v>
      </c>
      <c r="W18" s="852" t="s">
        <v>2272</v>
      </c>
      <c r="X18" s="849"/>
      <c r="Y18" s="1007"/>
      <c r="Z18" s="852" t="s">
        <v>2273</v>
      </c>
      <c r="AA18" s="855" t="s">
        <v>2274</v>
      </c>
      <c r="AB18" s="855" t="s">
        <v>2274</v>
      </c>
      <c r="AC18" s="855" t="s">
        <v>2274</v>
      </c>
      <c r="AD18" s="852"/>
    </row>
    <row customHeight="1" ht="36">
      <c r="A19" s="851"/>
      <c r="B19" s="905">
        <v>2</v>
      </c>
      <c r="C19" s="849" t="s">
        <v>2256</v>
      </c>
      <c r="D19" s="974" t="s">
        <v>2256</v>
      </c>
      <c r="E19" s="849" t="s">
        <v>2256</v>
      </c>
      <c r="F19" s="849" t="s">
        <v>2256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2275</v>
      </c>
      <c r="U19" s="852" t="s">
        <v>2276</v>
      </c>
      <c r="V19" s="852" t="s">
        <v>2277</v>
      </c>
      <c r="W19" s="852" t="s">
        <v>2278</v>
      </c>
      <c r="X19" s="849"/>
      <c r="Y19" s="1007"/>
      <c r="Z19" s="852" t="s">
        <v>2279</v>
      </c>
      <c r="AA19" s="855" t="s">
        <v>2279</v>
      </c>
      <c r="AB19" s="855" t="s">
        <v>2279</v>
      </c>
      <c r="AC19" s="855" t="s">
        <v>2279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938</v>
      </c>
      <c r="P20" s="964" t="s">
        <v>938</v>
      </c>
      <c r="Q20" s="964" t="s">
        <v>938</v>
      </c>
      <c r="R20" s="964" t="s">
        <v>938</v>
      </c>
      <c r="S20" s="964"/>
      <c r="T20" s="971" t="s">
        <v>2280</v>
      </c>
      <c r="U20" s="852" t="s">
        <v>2281</v>
      </c>
      <c r="V20" s="852" t="s">
        <v>2282</v>
      </c>
      <c r="W20" s="852" t="s">
        <v>2283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627</v>
      </c>
      <c r="P21" s="964"/>
      <c r="Q21" s="964"/>
      <c r="R21" s="964"/>
      <c r="S21" s="964"/>
      <c r="T21" s="971" t="s">
        <v>2284</v>
      </c>
      <c r="U21" s="852"/>
      <c r="V21" s="852"/>
      <c r="W21" s="852"/>
      <c r="X21" s="849"/>
      <c r="Y21" s="1007"/>
      <c r="Z21" s="852" t="s">
        <v>2285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627</v>
      </c>
      <c r="R22" s="964"/>
      <c r="S22" s="964"/>
      <c r="T22" s="971"/>
      <c r="U22" s="852"/>
      <c r="V22" s="852" t="s">
        <v>2286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630</v>
      </c>
      <c r="R23" s="964"/>
      <c r="S23" s="964"/>
      <c r="T23" s="971"/>
      <c r="U23" s="852"/>
      <c r="V23" s="852" t="s">
        <v>2287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958</v>
      </c>
      <c r="R24" s="964"/>
      <c r="S24" s="964"/>
      <c r="T24" s="971"/>
      <c r="U24" s="852"/>
      <c r="V24" s="852" t="s">
        <v>2288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630</v>
      </c>
      <c r="P25" s="964" t="s">
        <v>627</v>
      </c>
      <c r="Q25" s="964" t="s">
        <v>965</v>
      </c>
      <c r="R25" s="964" t="s">
        <v>627</v>
      </c>
      <c r="S25" s="964"/>
      <c r="T25" s="971" t="s">
        <v>2289</v>
      </c>
      <c r="U25" s="852" t="s">
        <v>2289</v>
      </c>
      <c r="V25" s="852" t="s">
        <v>2289</v>
      </c>
      <c r="W25" s="852" t="s">
        <v>2289</v>
      </c>
      <c r="X25" s="849"/>
      <c r="Y25" s="1007"/>
      <c r="Z25" s="852"/>
      <c r="AA25" s="855"/>
      <c r="AB25" s="852"/>
      <c r="AC25" s="852"/>
      <c r="AD25" s="852"/>
    </row>
    <row customHeight="1" ht="18">
      <c r="A26" s="851"/>
      <c r="B26" s="905">
        <v>9</v>
      </c>
      <c r="C26" s="849" t="s">
        <v>1134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954</v>
      </c>
      <c r="P26" s="964" t="s">
        <v>948</v>
      </c>
      <c r="Q26" s="964" t="s">
        <v>2290</v>
      </c>
      <c r="R26" s="964" t="s">
        <v>948</v>
      </c>
      <c r="S26" s="964"/>
      <c r="T26" s="971" t="s">
        <v>2291</v>
      </c>
      <c r="U26" s="971" t="s">
        <v>2291</v>
      </c>
      <c r="V26" s="971" t="s">
        <v>2291</v>
      </c>
      <c r="W26" s="971" t="s">
        <v>2291</v>
      </c>
      <c r="X26" s="849"/>
      <c r="Y26" s="1007"/>
      <c r="Z26" s="852"/>
      <c r="AA26" s="855"/>
      <c r="AB26" s="852"/>
      <c r="AC26" s="852"/>
      <c r="AD26" s="852"/>
    </row>
    <row customHeight="1" ht="18">
      <c r="A27" s="851"/>
      <c r="B27" s="905">
        <v>10</v>
      </c>
      <c r="C27" s="849" t="s">
        <v>2292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956</v>
      </c>
      <c r="P27" s="964" t="s">
        <v>950</v>
      </c>
      <c r="Q27" s="964" t="s">
        <v>2293</v>
      </c>
      <c r="R27" s="964" t="s">
        <v>950</v>
      </c>
      <c r="S27" s="964"/>
      <c r="T27" s="971" t="s">
        <v>2294</v>
      </c>
      <c r="U27" s="971" t="s">
        <v>2294</v>
      </c>
      <c r="V27" s="971" t="s">
        <v>2294</v>
      </c>
      <c r="W27" s="971" t="s">
        <v>2294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958</v>
      </c>
      <c r="P28" s="964"/>
      <c r="Q28" s="964"/>
      <c r="R28" s="964"/>
      <c r="S28" s="964"/>
      <c r="T28" s="971" t="s">
        <v>2295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965</v>
      </c>
      <c r="P29" s="964" t="s">
        <v>630</v>
      </c>
      <c r="Q29" s="964"/>
      <c r="R29" s="964" t="s">
        <v>630</v>
      </c>
      <c r="S29" s="964"/>
      <c r="T29" s="971" t="s">
        <v>2296</v>
      </c>
      <c r="U29" s="852" t="s">
        <v>2296</v>
      </c>
      <c r="V29" s="852"/>
      <c r="W29" s="852" t="s">
        <v>2296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967</v>
      </c>
      <c r="P30" s="964" t="s">
        <v>958</v>
      </c>
      <c r="Q30" s="964" t="s">
        <v>967</v>
      </c>
      <c r="R30" s="964" t="s">
        <v>958</v>
      </c>
      <c r="S30" s="964"/>
      <c r="T30" s="971" t="s">
        <v>2297</v>
      </c>
      <c r="U30" s="852" t="s">
        <v>2297</v>
      </c>
      <c r="V30" s="852" t="s">
        <v>2297</v>
      </c>
      <c r="W30" s="852" t="s">
        <v>2297</v>
      </c>
      <c r="X30" s="849"/>
      <c r="Y30" s="1007"/>
      <c r="Z30" s="852"/>
      <c r="AA30" s="855" t="s">
        <v>2298</v>
      </c>
      <c r="AB30" s="855" t="s">
        <v>2298</v>
      </c>
      <c r="AC30" s="855" t="s">
        <v>2298</v>
      </c>
      <c r="AD30" s="852"/>
    </row>
    <row customHeight="1" ht="18">
      <c r="A31" s="851"/>
      <c r="B31" s="905">
        <v>14</v>
      </c>
      <c r="C31" s="849" t="s">
        <v>2299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2300</v>
      </c>
      <c r="P31" s="964" t="s">
        <v>961</v>
      </c>
      <c r="Q31" s="964" t="s">
        <v>2300</v>
      </c>
      <c r="R31" s="964" t="s">
        <v>961</v>
      </c>
      <c r="S31" s="964"/>
      <c r="T31" s="972" t="s">
        <v>2301</v>
      </c>
      <c r="U31" s="852" t="s">
        <v>2301</v>
      </c>
      <c r="V31" s="852" t="s">
        <v>2301</v>
      </c>
      <c r="W31" s="852" t="s">
        <v>2301</v>
      </c>
      <c r="X31" s="849"/>
      <c r="Y31" s="1007"/>
      <c r="Z31" s="852"/>
      <c r="AA31" s="855"/>
      <c r="AB31" s="855"/>
      <c r="AC31" s="855"/>
      <c r="AD31" s="852"/>
    </row>
    <row customHeight="1" ht="36">
      <c r="A32" s="851"/>
      <c r="B32" s="905">
        <v>15</v>
      </c>
      <c r="C32" s="849" t="s">
        <v>2302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2303</v>
      </c>
      <c r="P32" s="964" t="s">
        <v>963</v>
      </c>
      <c r="Q32" s="964" t="s">
        <v>2303</v>
      </c>
      <c r="R32" s="964" t="s">
        <v>963</v>
      </c>
      <c r="S32" s="964"/>
      <c r="T32" s="973" t="s">
        <v>2304</v>
      </c>
      <c r="U32" s="852" t="s">
        <v>2304</v>
      </c>
      <c r="V32" s="852" t="s">
        <v>2304</v>
      </c>
      <c r="W32" s="852" t="s">
        <v>2304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969</v>
      </c>
      <c r="P33" s="964" t="s">
        <v>965</v>
      </c>
      <c r="Q33" s="964" t="s">
        <v>969</v>
      </c>
      <c r="R33" s="964" t="s">
        <v>965</v>
      </c>
      <c r="S33" s="964"/>
      <c r="T33" s="972" t="s">
        <v>2305</v>
      </c>
      <c r="U33" s="852" t="s">
        <v>2305</v>
      </c>
      <c r="V33" s="852" t="s">
        <v>2305</v>
      </c>
      <c r="W33" s="852" t="s">
        <v>2306</v>
      </c>
      <c r="X33" s="849"/>
      <c r="Y33" s="1007"/>
      <c r="Z33" s="852"/>
      <c r="AA33" s="855" t="s">
        <v>2307</v>
      </c>
      <c r="AB33" s="855" t="s">
        <v>2307</v>
      </c>
      <c r="AC33" s="855" t="s">
        <v>2307</v>
      </c>
      <c r="AD33" s="852"/>
    </row>
    <row customHeight="1" ht="27">
      <c r="A34" s="851"/>
      <c r="B34" s="905">
        <v>17</v>
      </c>
      <c r="C34" s="849" t="s">
        <v>2308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2309</v>
      </c>
      <c r="P34" s="964" t="s">
        <v>2290</v>
      </c>
      <c r="Q34" s="964" t="s">
        <v>2309</v>
      </c>
      <c r="R34" s="964" t="s">
        <v>2290</v>
      </c>
      <c r="S34" s="964"/>
      <c r="T34" s="973" t="s">
        <v>2310</v>
      </c>
      <c r="U34" s="852" t="s">
        <v>2310</v>
      </c>
      <c r="V34" s="852" t="s">
        <v>2310</v>
      </c>
      <c r="W34" s="852" t="s">
        <v>2311</v>
      </c>
      <c r="X34" s="849"/>
      <c r="Y34" s="1007"/>
      <c r="Z34" s="852"/>
      <c r="AA34" s="855"/>
      <c r="AB34" s="852"/>
      <c r="AC34" s="852"/>
      <c r="AD34" s="852"/>
    </row>
    <row customHeight="1" ht="45">
      <c r="A35" s="851"/>
      <c r="B35" s="905">
        <v>18</v>
      </c>
      <c r="C35" s="849" t="s">
        <v>2312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2313</v>
      </c>
      <c r="P35" s="964" t="s">
        <v>2293</v>
      </c>
      <c r="Q35" s="964" t="s">
        <v>2313</v>
      </c>
      <c r="R35" s="964" t="s">
        <v>2293</v>
      </c>
      <c r="S35" s="964"/>
      <c r="T35" s="971" t="s">
        <v>2314</v>
      </c>
      <c r="U35" s="852" t="s">
        <v>2314</v>
      </c>
      <c r="V35" s="852" t="s">
        <v>2314</v>
      </c>
      <c r="W35" s="852" t="s">
        <v>2314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971</v>
      </c>
      <c r="P36" s="964" t="s">
        <v>967</v>
      </c>
      <c r="Q36" s="964" t="s">
        <v>971</v>
      </c>
      <c r="R36" s="964" t="s">
        <v>967</v>
      </c>
      <c r="S36" s="964"/>
      <c r="T36" s="971" t="s">
        <v>2315</v>
      </c>
      <c r="U36" s="852" t="s">
        <v>2315</v>
      </c>
      <c r="V36" s="852" t="s">
        <v>2315</v>
      </c>
      <c r="W36" s="852" t="s">
        <v>2315</v>
      </c>
      <c r="X36" s="849"/>
      <c r="Y36" s="1007"/>
      <c r="Z36" s="852"/>
      <c r="AA36" s="855"/>
      <c r="AB36" s="852"/>
      <c r="AC36" s="852"/>
      <c r="AD36" s="852"/>
    </row>
    <row customHeight="1" ht="18">
      <c r="A37" s="851"/>
      <c r="B37" s="905">
        <v>20</v>
      </c>
      <c r="C37" s="849" t="s">
        <v>2316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2317</v>
      </c>
      <c r="P37" s="964" t="s">
        <v>2300</v>
      </c>
      <c r="Q37" s="964" t="s">
        <v>2317</v>
      </c>
      <c r="R37" s="964" t="s">
        <v>2300</v>
      </c>
      <c r="S37" s="964"/>
      <c r="T37" s="971" t="s">
        <v>2318</v>
      </c>
      <c r="U37" s="852" t="s">
        <v>2318</v>
      </c>
      <c r="V37" s="852" t="s">
        <v>2318</v>
      </c>
      <c r="W37" s="852" t="s">
        <v>2318</v>
      </c>
      <c r="X37" s="849"/>
      <c r="Y37" s="1007"/>
      <c r="Z37" s="852"/>
      <c r="AA37" s="855"/>
      <c r="AB37" s="852"/>
      <c r="AC37" s="852"/>
      <c r="AD37" s="852"/>
    </row>
    <row customHeight="1" ht="18">
      <c r="A38" s="851"/>
      <c r="B38" s="905">
        <v>21</v>
      </c>
      <c r="C38" s="849" t="s">
        <v>2319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2320</v>
      </c>
      <c r="P38" s="964" t="s">
        <v>2303</v>
      </c>
      <c r="Q38" s="964" t="s">
        <v>2320</v>
      </c>
      <c r="R38" s="964" t="s">
        <v>2303</v>
      </c>
      <c r="S38" s="964"/>
      <c r="T38" s="971" t="s">
        <v>2321</v>
      </c>
      <c r="U38" s="852" t="s">
        <v>2321</v>
      </c>
      <c r="V38" s="852" t="s">
        <v>2321</v>
      </c>
      <c r="W38" s="852" t="s">
        <v>2321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975</v>
      </c>
      <c r="P39" s="964" t="s">
        <v>969</v>
      </c>
      <c r="Q39" s="964" t="s">
        <v>975</v>
      </c>
      <c r="R39" s="964" t="s">
        <v>969</v>
      </c>
      <c r="S39" s="964"/>
      <c r="T39" s="971" t="s">
        <v>2322</v>
      </c>
      <c r="U39" s="852" t="s">
        <v>2323</v>
      </c>
      <c r="V39" s="852" t="s">
        <v>2324</v>
      </c>
      <c r="W39" s="852" t="s">
        <v>2325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2326</v>
      </c>
      <c r="P40" s="964" t="s">
        <v>971</v>
      </c>
      <c r="Q40" s="964" t="s">
        <v>2326</v>
      </c>
      <c r="R40" s="964" t="s">
        <v>971</v>
      </c>
      <c r="S40" s="964"/>
      <c r="T40" s="849" t="s">
        <v>2327</v>
      </c>
      <c r="U40" s="849" t="s">
        <v>2327</v>
      </c>
      <c r="V40" s="849" t="s">
        <v>2327</v>
      </c>
      <c r="W40" s="849" t="s">
        <v>2327</v>
      </c>
      <c r="X40" s="849"/>
      <c r="Y40" s="1007"/>
      <c r="Z40" s="852" t="s">
        <v>2328</v>
      </c>
      <c r="AA40" s="855" t="s">
        <v>2328</v>
      </c>
      <c r="AB40" s="855" t="s">
        <v>2328</v>
      </c>
      <c r="AC40" s="855" t="s">
        <v>2328</v>
      </c>
      <c r="AD40" s="852"/>
    </row>
    <row customHeight="1" ht="27">
      <c r="A41" s="851"/>
      <c r="B41" s="905">
        <v>24</v>
      </c>
      <c r="C41" s="849" t="s">
        <v>2329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2330</v>
      </c>
      <c r="P41" s="964" t="s">
        <v>2317</v>
      </c>
      <c r="Q41" s="964" t="s">
        <v>2330</v>
      </c>
      <c r="R41" s="964" t="s">
        <v>2317</v>
      </c>
      <c r="S41" s="964"/>
      <c r="T41" s="849" t="s">
        <v>2331</v>
      </c>
      <c r="U41" s="849" t="s">
        <v>2331</v>
      </c>
      <c r="V41" s="849" t="s">
        <v>2331</v>
      </c>
      <c r="W41" s="849" t="s">
        <v>2331</v>
      </c>
      <c r="X41" s="849"/>
      <c r="Y41" s="1007"/>
      <c r="Z41" s="852" t="s">
        <v>2332</v>
      </c>
      <c r="AA41" s="852" t="s">
        <v>2332</v>
      </c>
      <c r="AB41" s="852" t="s">
        <v>2332</v>
      </c>
      <c r="AC41" s="852" t="s">
        <v>2332</v>
      </c>
      <c r="AD41" s="852"/>
    </row>
    <row customHeight="1" ht="27">
      <c r="A42" s="851"/>
      <c r="B42" s="905">
        <v>25</v>
      </c>
      <c r="C42" s="849" t="s">
        <v>2333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2334</v>
      </c>
      <c r="P42" s="964" t="s">
        <v>2320</v>
      </c>
      <c r="Q42" s="964" t="s">
        <v>2334</v>
      </c>
      <c r="R42" s="964" t="s">
        <v>2320</v>
      </c>
      <c r="S42" s="964"/>
      <c r="T42" s="849" t="s">
        <v>2335</v>
      </c>
      <c r="U42" s="849" t="s">
        <v>2335</v>
      </c>
      <c r="V42" s="849" t="s">
        <v>2335</v>
      </c>
      <c r="W42" s="849" t="s">
        <v>2335</v>
      </c>
      <c r="X42" s="849"/>
      <c r="Y42" s="1007"/>
      <c r="Z42" s="852" t="s">
        <v>2336</v>
      </c>
      <c r="AA42" s="852" t="s">
        <v>2336</v>
      </c>
      <c r="AB42" s="852" t="s">
        <v>2336</v>
      </c>
      <c r="AC42" s="852" t="s">
        <v>2336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2337</v>
      </c>
      <c r="P43" s="964" t="s">
        <v>975</v>
      </c>
      <c r="Q43" s="964" t="s">
        <v>2337</v>
      </c>
      <c r="R43" s="964" t="s">
        <v>975</v>
      </c>
      <c r="S43" s="964"/>
      <c r="T43" s="849" t="s">
        <v>2338</v>
      </c>
      <c r="U43" s="849" t="s">
        <v>2338</v>
      </c>
      <c r="V43" s="849" t="s">
        <v>2338</v>
      </c>
      <c r="W43" s="849" t="s">
        <v>2338</v>
      </c>
      <c r="X43" s="849"/>
      <c r="Y43" s="1007"/>
      <c r="Z43" s="852" t="s">
        <v>2339</v>
      </c>
      <c r="AA43" s="852" t="s">
        <v>2339</v>
      </c>
      <c r="AB43" s="852" t="s">
        <v>2339</v>
      </c>
      <c r="AC43" s="852" t="s">
        <v>2339</v>
      </c>
      <c r="AD43" s="852"/>
    </row>
    <row customHeight="1" ht="27">
      <c r="A44" s="851"/>
      <c r="B44" s="905">
        <v>27</v>
      </c>
      <c r="C44" s="849" t="s">
        <v>2340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2341</v>
      </c>
      <c r="P44" s="964" t="s">
        <v>2342</v>
      </c>
      <c r="Q44" s="964" t="s">
        <v>2341</v>
      </c>
      <c r="R44" s="964" t="s">
        <v>2342</v>
      </c>
      <c r="S44" s="964"/>
      <c r="T44" s="849" t="s">
        <v>2331</v>
      </c>
      <c r="U44" s="849" t="s">
        <v>2331</v>
      </c>
      <c r="V44" s="849" t="s">
        <v>2331</v>
      </c>
      <c r="W44" s="849" t="s">
        <v>2331</v>
      </c>
      <c r="X44" s="849"/>
      <c r="Y44" s="1007"/>
      <c r="Z44" s="852" t="s">
        <v>2343</v>
      </c>
      <c r="AA44" s="852" t="s">
        <v>2343</v>
      </c>
      <c r="AB44" s="852" t="s">
        <v>2343</v>
      </c>
      <c r="AC44" s="852" t="s">
        <v>2343</v>
      </c>
      <c r="AD44" s="852"/>
    </row>
    <row customHeight="1" ht="27">
      <c r="A45" s="851"/>
      <c r="B45" s="905">
        <v>28</v>
      </c>
      <c r="C45" s="849" t="s">
        <v>2344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2345</v>
      </c>
      <c r="P45" s="964" t="s">
        <v>2346</v>
      </c>
      <c r="Q45" s="964" t="s">
        <v>2345</v>
      </c>
      <c r="R45" s="964" t="s">
        <v>2346</v>
      </c>
      <c r="S45" s="964"/>
      <c r="T45" s="849" t="s">
        <v>2335</v>
      </c>
      <c r="U45" s="849" t="s">
        <v>2335</v>
      </c>
      <c r="V45" s="849" t="s">
        <v>2335</v>
      </c>
      <c r="W45" s="849" t="s">
        <v>2335</v>
      </c>
      <c r="X45" s="849"/>
      <c r="Y45" s="1007"/>
      <c r="Z45" s="852" t="s">
        <v>2347</v>
      </c>
      <c r="AA45" s="852" t="s">
        <v>2347</v>
      </c>
      <c r="AB45" s="852" t="s">
        <v>2347</v>
      </c>
      <c r="AC45" s="852" t="s">
        <v>2347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2348</v>
      </c>
      <c r="P46" s="964" t="s">
        <v>2326</v>
      </c>
      <c r="Q46" s="964" t="s">
        <v>2348</v>
      </c>
      <c r="R46" s="964" t="s">
        <v>2326</v>
      </c>
      <c r="S46" s="964"/>
      <c r="T46" s="849" t="s">
        <v>2349</v>
      </c>
      <c r="U46" s="849" t="s">
        <v>2349</v>
      </c>
      <c r="V46" s="849" t="s">
        <v>2349</v>
      </c>
      <c r="W46" s="849" t="s">
        <v>2349</v>
      </c>
      <c r="X46" s="849"/>
      <c r="Y46" s="1007"/>
      <c r="Z46" s="852" t="s">
        <v>2350</v>
      </c>
      <c r="AA46" s="852" t="s">
        <v>2351</v>
      </c>
      <c r="AB46" s="852" t="s">
        <v>2351</v>
      </c>
      <c r="AC46" s="852" t="s">
        <v>2351</v>
      </c>
      <c r="AD46" s="852"/>
    </row>
    <row customHeight="1" ht="54">
      <c r="A47" s="851"/>
      <c r="B47" s="905">
        <v>30</v>
      </c>
      <c r="C47" s="849" t="s">
        <v>2352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2353</v>
      </c>
      <c r="P47" s="964" t="s">
        <v>2330</v>
      </c>
      <c r="Q47" s="964" t="s">
        <v>2353</v>
      </c>
      <c r="R47" s="964" t="s">
        <v>2330</v>
      </c>
      <c r="S47" s="964"/>
      <c r="T47" s="849" t="s">
        <v>2354</v>
      </c>
      <c r="U47" s="849" t="s">
        <v>2354</v>
      </c>
      <c r="V47" s="849" t="s">
        <v>2354</v>
      </c>
      <c r="W47" s="849" t="s">
        <v>2354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2337</v>
      </c>
      <c r="Q48" s="964" t="s">
        <v>2355</v>
      </c>
      <c r="R48" s="964" t="s">
        <v>2337</v>
      </c>
      <c r="S48" s="964"/>
      <c r="T48" s="849"/>
      <c r="U48" s="849" t="s">
        <v>2356</v>
      </c>
      <c r="V48" s="849" t="s">
        <v>2357</v>
      </c>
      <c r="W48" s="849" t="s">
        <v>2357</v>
      </c>
      <c r="X48" s="849"/>
      <c r="Y48" s="1007"/>
      <c r="Z48" s="852"/>
      <c r="AA48" s="855" t="s">
        <v>2351</v>
      </c>
      <c r="AB48" s="855" t="s">
        <v>2351</v>
      </c>
      <c r="AC48" s="855" t="s">
        <v>2351</v>
      </c>
      <c r="AD48" s="852"/>
    </row>
    <row customHeight="1" ht="54">
      <c r="A49" s="851"/>
      <c r="B49" s="905">
        <v>32</v>
      </c>
      <c r="C49" s="849" t="s">
        <v>2358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2341</v>
      </c>
      <c r="Q49" s="964" t="s">
        <v>2359</v>
      </c>
      <c r="R49" s="964" t="s">
        <v>2341</v>
      </c>
      <c r="S49" s="964"/>
      <c r="T49" s="849"/>
      <c r="U49" s="849" t="s">
        <v>2354</v>
      </c>
      <c r="V49" s="849" t="s">
        <v>2354</v>
      </c>
      <c r="W49" s="849" t="s">
        <v>2354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2355</v>
      </c>
      <c r="P50" s="964" t="s">
        <v>2348</v>
      </c>
      <c r="Q50" s="964" t="s">
        <v>2360</v>
      </c>
      <c r="R50" s="964" t="s">
        <v>2348</v>
      </c>
      <c r="S50" s="964"/>
      <c r="T50" s="849" t="s">
        <v>2361</v>
      </c>
      <c r="U50" s="849" t="s">
        <v>2362</v>
      </c>
      <c r="V50" s="849" t="s">
        <v>2363</v>
      </c>
      <c r="W50" s="849" t="s">
        <v>2364</v>
      </c>
      <c r="X50" s="849"/>
      <c r="Y50" s="1007"/>
      <c r="Z50" s="852" t="s">
        <v>2365</v>
      </c>
      <c r="AA50" s="855" t="s">
        <v>2366</v>
      </c>
      <c r="AB50" s="855" t="s">
        <v>2366</v>
      </c>
      <c r="AC50" s="855" t="s">
        <v>2366</v>
      </c>
      <c r="AD50" s="852"/>
    </row>
    <row customHeight="1" ht="27">
      <c r="A51" s="851"/>
      <c r="B51" s="905">
        <v>34</v>
      </c>
      <c r="C51" s="849" t="s">
        <v>2367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2368</v>
      </c>
      <c r="U51" s="849"/>
      <c r="V51" s="849"/>
      <c r="W51" s="849"/>
      <c r="X51" s="849"/>
      <c r="Y51" s="1007"/>
      <c r="Z51" s="852"/>
      <c r="AA51" s="855"/>
      <c r="AB51" s="855"/>
      <c r="AC51" s="855"/>
      <c r="AD51" s="852"/>
    </row>
    <row customHeight="1" ht="36">
      <c r="A52" s="851"/>
      <c r="B52" s="905">
        <v>35</v>
      </c>
      <c r="C52" s="849" t="s">
        <v>2260</v>
      </c>
      <c r="D52" s="974" t="s">
        <v>2260</v>
      </c>
      <c r="E52" s="849" t="s">
        <v>2260</v>
      </c>
      <c r="F52" s="849" t="s">
        <v>2260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2369</v>
      </c>
      <c r="U52" s="849" t="s">
        <v>2370</v>
      </c>
      <c r="V52" s="849" t="s">
        <v>2371</v>
      </c>
      <c r="W52" s="849" t="s">
        <v>2372</v>
      </c>
      <c r="X52" s="849"/>
      <c r="Y52" s="1007"/>
      <c r="Z52" s="852" t="s">
        <v>979</v>
      </c>
      <c r="AA52" s="855" t="s">
        <v>979</v>
      </c>
      <c r="AB52" s="855" t="s">
        <v>979</v>
      </c>
      <c r="AC52" s="855" t="s">
        <v>979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983</v>
      </c>
      <c r="P53" s="964" t="s">
        <v>646</v>
      </c>
      <c r="Q53" s="964" t="s">
        <v>646</v>
      </c>
      <c r="R53" s="964" t="s">
        <v>646</v>
      </c>
      <c r="S53" s="964"/>
      <c r="T53" s="849" t="s">
        <v>2373</v>
      </c>
      <c r="U53" s="849" t="s">
        <v>2373</v>
      </c>
      <c r="V53" s="849" t="s">
        <v>2373</v>
      </c>
      <c r="W53" s="849" t="s">
        <v>2373</v>
      </c>
      <c r="X53" s="849"/>
      <c r="Y53" s="1007"/>
      <c r="Z53" s="852"/>
      <c r="AA53" s="855"/>
      <c r="AB53" s="852"/>
      <c r="AC53" s="852"/>
      <c r="AD53" s="852"/>
    </row>
    <row customHeight="1" ht="18">
      <c r="A54" s="851"/>
      <c r="B54" s="905">
        <v>37</v>
      </c>
      <c r="C54" s="849" t="s">
        <v>2266</v>
      </c>
      <c r="D54" s="974" t="s">
        <v>2266</v>
      </c>
      <c r="E54" s="849" t="s">
        <v>2266</v>
      </c>
      <c r="F54" s="849" t="s">
        <v>2266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117</v>
      </c>
      <c r="P54" s="964" t="s">
        <v>90</v>
      </c>
      <c r="Q54" s="964" t="s">
        <v>90</v>
      </c>
      <c r="R54" s="964" t="s">
        <v>90</v>
      </c>
      <c r="S54" s="964"/>
      <c r="T54" s="849" t="s">
        <v>981</v>
      </c>
      <c r="U54" s="849" t="s">
        <v>981</v>
      </c>
      <c r="V54" s="849" t="s">
        <v>981</v>
      </c>
      <c r="W54" s="849" t="s">
        <v>981</v>
      </c>
      <c r="X54" s="849"/>
      <c r="Y54" s="1007"/>
      <c r="Z54" s="852" t="s">
        <v>982</v>
      </c>
      <c r="AA54" s="852" t="s">
        <v>982</v>
      </c>
      <c r="AB54" s="852" t="s">
        <v>982</v>
      </c>
      <c r="AC54" s="852" t="s">
        <v>982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635</v>
      </c>
      <c r="P55" s="964" t="s">
        <v>983</v>
      </c>
      <c r="Q55" s="964" t="s">
        <v>983</v>
      </c>
      <c r="R55" s="964" t="s">
        <v>983</v>
      </c>
      <c r="S55" s="964"/>
      <c r="T55" s="849" t="s">
        <v>2374</v>
      </c>
      <c r="U55" s="849" t="s">
        <v>2375</v>
      </c>
      <c r="V55" s="849" t="s">
        <v>2375</v>
      </c>
      <c r="W55" s="849" t="s">
        <v>2375</v>
      </c>
      <c r="X55" s="849"/>
      <c r="Y55" s="1007"/>
      <c r="Z55" s="852" t="s">
        <v>2376</v>
      </c>
      <c r="AA55" s="852" t="s">
        <v>2376</v>
      </c>
      <c r="AB55" s="852" t="s">
        <v>2376</v>
      </c>
      <c r="AC55" s="852" t="s">
        <v>2376</v>
      </c>
      <c r="AD55" s="852"/>
    </row>
    <row customHeight="1" ht="27">
      <c r="A56" s="851"/>
      <c r="B56" s="905">
        <v>39</v>
      </c>
      <c r="C56" s="849" t="s">
        <v>1252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1389</v>
      </c>
      <c r="P56" s="964" t="s">
        <v>986</v>
      </c>
      <c r="Q56" s="964" t="s">
        <v>986</v>
      </c>
      <c r="R56" s="964" t="s">
        <v>986</v>
      </c>
      <c r="S56" s="964"/>
      <c r="T56" s="849" t="s">
        <v>2377</v>
      </c>
      <c r="U56" s="849" t="s">
        <v>2378</v>
      </c>
      <c r="V56" s="849" t="s">
        <v>2378</v>
      </c>
      <c r="W56" s="849" t="s">
        <v>2378</v>
      </c>
      <c r="X56" s="849"/>
      <c r="Y56" s="1007"/>
      <c r="Z56" s="852" t="s">
        <v>988</v>
      </c>
      <c r="AA56" s="852" t="s">
        <v>988</v>
      </c>
      <c r="AB56" s="852" t="s">
        <v>988</v>
      </c>
      <c r="AC56" s="852" t="s">
        <v>988</v>
      </c>
      <c r="AD56" s="852"/>
    </row>
    <row customHeight="1" ht="27">
      <c r="A57" s="851"/>
      <c r="B57" s="905">
        <v>40</v>
      </c>
      <c r="C57" s="849" t="s">
        <v>1254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2379</v>
      </c>
      <c r="P57" s="964" t="s">
        <v>989</v>
      </c>
      <c r="Q57" s="964" t="s">
        <v>989</v>
      </c>
      <c r="R57" s="964" t="s">
        <v>989</v>
      </c>
      <c r="S57" s="964"/>
      <c r="T57" s="849" t="s">
        <v>2380</v>
      </c>
      <c r="U57" s="849" t="s">
        <v>2381</v>
      </c>
      <c r="V57" s="849" t="s">
        <v>2381</v>
      </c>
      <c r="W57" s="849" t="s">
        <v>2381</v>
      </c>
      <c r="X57" s="849"/>
      <c r="Y57" s="1007"/>
      <c r="Z57" s="852" t="s">
        <v>991</v>
      </c>
      <c r="AA57" s="852" t="s">
        <v>991</v>
      </c>
      <c r="AB57" s="852" t="s">
        <v>991</v>
      </c>
      <c r="AC57" s="852" t="s">
        <v>991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637</v>
      </c>
      <c r="P58" s="964" t="s">
        <v>1026</v>
      </c>
      <c r="Q58" s="964" t="s">
        <v>1026</v>
      </c>
      <c r="R58" s="964" t="s">
        <v>1026</v>
      </c>
      <c r="S58" s="964"/>
      <c r="T58" s="849" t="s">
        <v>2382</v>
      </c>
      <c r="U58" s="849" t="s">
        <v>2382</v>
      </c>
      <c r="V58" s="849" t="s">
        <v>2382</v>
      </c>
      <c r="W58" s="849" t="s">
        <v>2382</v>
      </c>
      <c r="X58" s="849"/>
      <c r="Y58" s="1007"/>
      <c r="Z58" s="852"/>
      <c r="AA58" s="855"/>
      <c r="AB58" s="852"/>
      <c r="AC58" s="852"/>
      <c r="AD58" s="852"/>
    </row>
    <row customHeight="1" ht="36">
      <c r="A59" s="851"/>
      <c r="B59" s="905">
        <v>42</v>
      </c>
      <c r="C59" s="849">
        <v>3</v>
      </c>
      <c r="D59" s="974" t="s">
        <v>2367</v>
      </c>
      <c r="E59" s="849" t="s">
        <v>2367</v>
      </c>
      <c r="F59" s="849" t="s">
        <v>2367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117</v>
      </c>
      <c r="Q59" s="964" t="s">
        <v>117</v>
      </c>
      <c r="R59" s="964" t="s">
        <v>117</v>
      </c>
      <c r="S59" s="964"/>
      <c r="T59" s="849"/>
      <c r="U59" s="849" t="s">
        <v>2383</v>
      </c>
      <c r="V59" s="849" t="s">
        <v>2384</v>
      </c>
      <c r="W59" s="849" t="s">
        <v>2385</v>
      </c>
      <c r="X59" s="849"/>
      <c r="Y59" s="1007"/>
      <c r="Z59" s="852"/>
      <c r="AA59" s="855"/>
      <c r="AB59" s="852"/>
      <c r="AC59" s="852"/>
      <c r="AD59" s="852"/>
    </row>
    <row customHeight="1" ht="81">
      <c r="A60" s="851"/>
      <c r="B60" s="905">
        <v>43</v>
      </c>
      <c r="C60" s="849" t="s">
        <v>2386</v>
      </c>
      <c r="D60" s="974" t="s">
        <v>2386</v>
      </c>
      <c r="E60" s="849" t="s">
        <v>2386</v>
      </c>
      <c r="F60" s="849" t="s">
        <v>2386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995</v>
      </c>
      <c r="U60" s="849" t="s">
        <v>995</v>
      </c>
      <c r="V60" s="849" t="s">
        <v>995</v>
      </c>
      <c r="W60" s="849" t="s">
        <v>995</v>
      </c>
      <c r="X60" s="849"/>
      <c r="Y60" s="1007"/>
      <c r="Z60" s="852" t="s">
        <v>2387</v>
      </c>
      <c r="AA60" s="855" t="s">
        <v>2388</v>
      </c>
      <c r="AB60" s="852" t="s">
        <v>2389</v>
      </c>
      <c r="AC60" s="852" t="s">
        <v>2388</v>
      </c>
      <c r="AD60" s="852"/>
    </row>
    <row customHeight="1" ht="9">
      <c r="A61" s="851"/>
      <c r="B61" s="905">
        <v>44</v>
      </c>
      <c r="C61" s="849"/>
      <c r="D61" s="974" t="s">
        <v>2390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2391</v>
      </c>
      <c r="V61" s="849"/>
      <c r="W61" s="849"/>
      <c r="X61" s="849"/>
      <c r="Y61" s="1007"/>
      <c r="Z61" s="852"/>
      <c r="AA61" s="855"/>
      <c r="AB61" s="852"/>
      <c r="AC61" s="852"/>
      <c r="AD61" s="852"/>
    </row>
    <row customHeight="1" ht="9">
      <c r="A62" s="851"/>
      <c r="B62" s="905">
        <v>45</v>
      </c>
      <c r="C62" s="849"/>
      <c r="D62" s="974" t="s">
        <v>2392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130</v>
      </c>
      <c r="Q62" s="964"/>
      <c r="R62" s="964"/>
      <c r="S62" s="964"/>
      <c r="T62" s="849"/>
      <c r="U62" s="849" t="s">
        <v>2393</v>
      </c>
      <c r="V62" s="849"/>
      <c r="W62" s="849"/>
      <c r="X62" s="849"/>
      <c r="Y62" s="1007"/>
      <c r="Z62" s="852"/>
      <c r="AA62" s="855"/>
      <c r="AB62" s="852"/>
      <c r="AC62" s="852"/>
      <c r="AD62" s="852"/>
    </row>
    <row customHeight="1" ht="18">
      <c r="A63" s="851"/>
      <c r="B63" s="905">
        <v>46</v>
      </c>
      <c r="C63" s="849"/>
      <c r="D63" s="974" t="s">
        <v>2394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135</v>
      </c>
      <c r="Q63" s="964"/>
      <c r="R63" s="964"/>
      <c r="S63" s="964"/>
      <c r="T63" s="849"/>
      <c r="U63" s="849" t="s">
        <v>2395</v>
      </c>
      <c r="V63" s="849"/>
      <c r="W63" s="849"/>
      <c r="X63" s="849"/>
      <c r="Y63" s="1007"/>
      <c r="Z63" s="852"/>
      <c r="AA63" s="855"/>
      <c r="AB63" s="852"/>
      <c r="AC63" s="852"/>
      <c r="AD63" s="852"/>
    </row>
    <row customHeight="1" ht="18">
      <c r="A64" s="851"/>
      <c r="B64" s="905">
        <v>47</v>
      </c>
      <c r="C64" s="849"/>
      <c r="D64" s="974" t="s">
        <v>2396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140</v>
      </c>
      <c r="Q64" s="964"/>
      <c r="R64" s="964"/>
      <c r="S64" s="964"/>
      <c r="T64" s="849"/>
      <c r="U64" s="849" t="s">
        <v>2397</v>
      </c>
      <c r="V64" s="849"/>
      <c r="W64" s="849"/>
      <c r="X64" s="849"/>
      <c r="Y64" s="1007"/>
      <c r="Z64" s="852"/>
      <c r="AA64" s="855" t="s">
        <v>2398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2308</v>
      </c>
      <c r="Q65" s="964"/>
      <c r="R65" s="964"/>
      <c r="S65" s="964"/>
      <c r="T65" s="849"/>
      <c r="U65" s="849" t="s">
        <v>2399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2312</v>
      </c>
      <c r="Q66" s="964"/>
      <c r="R66" s="964"/>
      <c r="S66" s="964"/>
      <c r="T66" s="849"/>
      <c r="U66" s="849" t="s">
        <v>2400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2401</v>
      </c>
      <c r="Q67" s="964"/>
      <c r="R67" s="964"/>
      <c r="S67" s="964"/>
      <c r="T67" s="849"/>
      <c r="U67" s="849" t="s">
        <v>2402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2403</v>
      </c>
      <c r="Q68" s="964"/>
      <c r="R68" s="964"/>
      <c r="S68" s="964"/>
      <c r="T68" s="849"/>
      <c r="U68" s="849" t="s">
        <v>2404</v>
      </c>
      <c r="V68" s="849"/>
      <c r="W68" s="849"/>
      <c r="X68" s="849"/>
      <c r="Y68" s="1007"/>
      <c r="Z68" s="852"/>
      <c r="AA68" s="855"/>
      <c r="AB68" s="852"/>
      <c r="AC68" s="852"/>
      <c r="AD68" s="852"/>
    </row>
    <row customHeight="1" ht="9">
      <c r="A69" s="851"/>
      <c r="B69" s="905">
        <v>52</v>
      </c>
      <c r="C69" s="849"/>
      <c r="D69" s="974" t="s">
        <v>2405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146</v>
      </c>
      <c r="Q69" s="964"/>
      <c r="R69" s="964"/>
      <c r="S69" s="964"/>
      <c r="T69" s="849"/>
      <c r="U69" s="849" t="s">
        <v>2406</v>
      </c>
      <c r="V69" s="849"/>
      <c r="W69" s="849"/>
      <c r="X69" s="849"/>
      <c r="Y69" s="1007"/>
      <c r="Z69" s="852"/>
      <c r="AA69" s="855"/>
      <c r="AB69" s="852"/>
      <c r="AC69" s="852"/>
      <c r="AD69" s="852"/>
    </row>
    <row customHeight="1" ht="27">
      <c r="A70" s="851"/>
      <c r="B70" s="905">
        <v>53</v>
      </c>
      <c r="C70" s="849"/>
      <c r="D70" s="974"/>
      <c r="E70" s="849" t="s">
        <v>2390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2407</v>
      </c>
      <c r="W70" s="849"/>
      <c r="X70" s="849"/>
      <c r="Y70" s="1007"/>
      <c r="Z70" s="852"/>
      <c r="AA70" s="855"/>
      <c r="AB70" s="852"/>
      <c r="AC70" s="852"/>
      <c r="AD70" s="852"/>
    </row>
    <row customHeight="1" ht="36">
      <c r="A71" s="851"/>
      <c r="B71" s="905">
        <v>54</v>
      </c>
      <c r="C71" s="849"/>
      <c r="D71" s="974"/>
      <c r="E71" s="849" t="s">
        <v>2392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130</v>
      </c>
      <c r="R71" s="964"/>
      <c r="S71" s="964"/>
      <c r="T71" s="849"/>
      <c r="U71" s="849"/>
      <c r="V71" s="849" t="s">
        <v>2408</v>
      </c>
      <c r="W71" s="849"/>
      <c r="X71" s="849"/>
      <c r="Y71" s="1007"/>
      <c r="Z71" s="852"/>
      <c r="AA71" s="855"/>
      <c r="AB71" s="852"/>
      <c r="AC71" s="852"/>
      <c r="AD71" s="852"/>
    </row>
    <row customHeight="1" ht="27">
      <c r="A72" s="851"/>
      <c r="B72" s="905">
        <v>55</v>
      </c>
      <c r="C72" s="849"/>
      <c r="D72" s="974"/>
      <c r="E72" s="849" t="s">
        <v>2394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135</v>
      </c>
      <c r="R72" s="964"/>
      <c r="S72" s="964"/>
      <c r="T72" s="849"/>
      <c r="U72" s="849"/>
      <c r="V72" s="849" t="s">
        <v>2409</v>
      </c>
      <c r="W72" s="849"/>
      <c r="X72" s="849"/>
      <c r="Y72" s="1007"/>
      <c r="Z72" s="852"/>
      <c r="AA72" s="855"/>
      <c r="AB72" s="852"/>
      <c r="AC72" s="852"/>
      <c r="AD72" s="852"/>
    </row>
    <row customHeight="1" ht="36">
      <c r="A73" s="851"/>
      <c r="B73" s="905">
        <v>56</v>
      </c>
      <c r="C73" s="849"/>
      <c r="D73" s="974"/>
      <c r="E73" s="849" t="s">
        <v>2396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140</v>
      </c>
      <c r="R73" s="964"/>
      <c r="S73" s="964"/>
      <c r="T73" s="849"/>
      <c r="U73" s="849"/>
      <c r="V73" s="849" t="s">
        <v>2410</v>
      </c>
      <c r="W73" s="849"/>
      <c r="X73" s="849"/>
      <c r="Y73" s="1007"/>
      <c r="Z73" s="852"/>
      <c r="AA73" s="855"/>
      <c r="AB73" s="852"/>
      <c r="AC73" s="852"/>
      <c r="AD73" s="852"/>
    </row>
    <row customHeight="1" ht="18">
      <c r="A74" s="851"/>
      <c r="B74" s="905">
        <v>57</v>
      </c>
      <c r="C74" s="849"/>
      <c r="D74" s="974"/>
      <c r="E74" s="849" t="s">
        <v>2405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2411</v>
      </c>
      <c r="W74" s="849"/>
      <c r="X74" s="849"/>
      <c r="Y74" s="1007"/>
      <c r="Z74" s="852"/>
      <c r="AA74" s="855"/>
      <c r="AB74" s="852"/>
      <c r="AC74" s="852"/>
      <c r="AD74" s="852"/>
    </row>
    <row customHeight="1" ht="18">
      <c r="A75" s="851"/>
      <c r="B75" s="905">
        <v>58</v>
      </c>
      <c r="C75" s="849"/>
      <c r="D75" s="974"/>
      <c r="E75" s="849"/>
      <c r="F75" s="849" t="s">
        <v>2390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2412</v>
      </c>
      <c r="X75" s="849"/>
      <c r="Y75" s="1007"/>
      <c r="Z75" s="852"/>
      <c r="AA75" s="855"/>
      <c r="AB75" s="852"/>
      <c r="AC75" s="852"/>
      <c r="AD75" s="852"/>
    </row>
    <row customHeight="1" ht="36">
      <c r="A76" s="851"/>
      <c r="B76" s="905">
        <v>59</v>
      </c>
      <c r="C76" s="849"/>
      <c r="D76" s="974"/>
      <c r="E76" s="849"/>
      <c r="F76" s="849" t="s">
        <v>2392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130</v>
      </c>
      <c r="S76" s="964"/>
      <c r="T76" s="849"/>
      <c r="U76" s="849"/>
      <c r="V76" s="849"/>
      <c r="W76" s="849" t="s">
        <v>2413</v>
      </c>
      <c r="X76" s="849"/>
      <c r="Y76" s="1007"/>
      <c r="Z76" s="852"/>
      <c r="AA76" s="855"/>
      <c r="AB76" s="852"/>
      <c r="AC76" s="852"/>
      <c r="AD76" s="852"/>
    </row>
    <row customHeight="1" ht="18">
      <c r="A77" s="851"/>
      <c r="B77" s="905">
        <v>60</v>
      </c>
      <c r="C77" s="849"/>
      <c r="D77" s="974"/>
      <c r="E77" s="849"/>
      <c r="F77" s="849" t="s">
        <v>2394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135</v>
      </c>
      <c r="S77" s="964"/>
      <c r="T77" s="849"/>
      <c r="U77" s="849"/>
      <c r="V77" s="849"/>
      <c r="W77" s="849" t="s">
        <v>2414</v>
      </c>
      <c r="X77" s="849"/>
      <c r="Y77" s="1007"/>
      <c r="Z77" s="852"/>
      <c r="AA77" s="855"/>
      <c r="AB77" s="852"/>
      <c r="AC77" s="852"/>
      <c r="AD77" s="852"/>
    </row>
    <row customHeight="1" ht="72">
      <c r="A78" s="851"/>
      <c r="B78" s="905">
        <v>61</v>
      </c>
      <c r="C78" s="849" t="s">
        <v>2390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2415</v>
      </c>
      <c r="U78" s="849"/>
      <c r="V78" s="849"/>
      <c r="W78" s="849"/>
      <c r="X78" s="849"/>
      <c r="Y78" s="1007"/>
      <c r="Z78" s="852" t="s">
        <v>2416</v>
      </c>
      <c r="AA78" s="855"/>
      <c r="AB78" s="852"/>
      <c r="AC78" s="852"/>
      <c r="AD78" s="852"/>
    </row>
    <row customHeight="1" ht="36">
      <c r="A79" s="851"/>
      <c r="B79" s="905">
        <v>62</v>
      </c>
      <c r="C79" s="849" t="s">
        <v>2392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130</v>
      </c>
      <c r="P79" s="964"/>
      <c r="Q79" s="964"/>
      <c r="R79" s="964"/>
      <c r="S79" s="964"/>
      <c r="T79" s="849" t="s">
        <v>2417</v>
      </c>
      <c r="U79" s="849"/>
      <c r="V79" s="849"/>
      <c r="W79" s="849"/>
      <c r="X79" s="849"/>
      <c r="Y79" s="1007"/>
      <c r="Z79" s="852" t="s">
        <v>2418</v>
      </c>
      <c r="AA79" s="855"/>
      <c r="AB79" s="852"/>
      <c r="AC79" s="852"/>
      <c r="AD79" s="852"/>
    </row>
    <row customHeight="1" ht="45">
      <c r="A80" s="851"/>
      <c r="B80" s="905">
        <v>63</v>
      </c>
      <c r="C80" s="849" t="s">
        <v>2394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135</v>
      </c>
      <c r="P80" s="964"/>
      <c r="Q80" s="964"/>
      <c r="R80" s="964"/>
      <c r="S80" s="964"/>
      <c r="T80" s="849" t="s">
        <v>2419</v>
      </c>
      <c r="U80" s="849"/>
      <c r="V80" s="849"/>
      <c r="W80" s="849"/>
      <c r="X80" s="849"/>
      <c r="Y80" s="1007"/>
      <c r="Z80" s="852" t="s">
        <v>2420</v>
      </c>
      <c r="AA80" s="855"/>
      <c r="AB80" s="852"/>
      <c r="AC80" s="852"/>
      <c r="AD80" s="852"/>
    </row>
    <row customHeight="1" ht="36">
      <c r="A81" s="851"/>
      <c r="B81" s="905">
        <v>64</v>
      </c>
      <c r="C81" s="849" t="s">
        <v>2396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2299</v>
      </c>
      <c r="P81" s="964"/>
      <c r="Q81" s="964"/>
      <c r="R81" s="964"/>
      <c r="S81" s="964"/>
      <c r="T81" s="849" t="s">
        <v>2421</v>
      </c>
      <c r="U81" s="849"/>
      <c r="V81" s="849"/>
      <c r="W81" s="849"/>
      <c r="X81" s="849"/>
      <c r="Y81" s="1007"/>
      <c r="Z81" s="852" t="s">
        <v>2422</v>
      </c>
      <c r="AA81" s="855"/>
      <c r="AB81" s="852"/>
      <c r="AC81" s="852"/>
      <c r="AD81" s="852"/>
    </row>
    <row customHeight="1" ht="90">
      <c r="A82" s="851"/>
      <c r="B82" s="905">
        <v>65</v>
      </c>
      <c r="C82" s="849" t="s">
        <v>2405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140</v>
      </c>
      <c r="P82" s="964"/>
      <c r="Q82" s="964"/>
      <c r="R82" s="964"/>
      <c r="S82" s="964"/>
      <c r="T82" s="849" t="s">
        <v>2423</v>
      </c>
      <c r="U82" s="849"/>
      <c r="V82" s="849"/>
      <c r="W82" s="849"/>
      <c r="X82" s="849"/>
      <c r="Y82" s="1007"/>
      <c r="Z82" s="852" t="s">
        <v>2424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2308</v>
      </c>
      <c r="P83" s="964"/>
      <c r="Q83" s="964"/>
      <c r="R83" s="964"/>
      <c r="S83" s="964"/>
      <c r="T83" s="849" t="s">
        <v>2425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2426</v>
      </c>
      <c r="P84" s="964"/>
      <c r="Q84" s="964"/>
      <c r="R84" s="964"/>
      <c r="S84" s="964"/>
      <c r="T84" s="849" t="s">
        <v>2427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2312</v>
      </c>
      <c r="P85" s="964"/>
      <c r="Q85" s="964"/>
      <c r="R85" s="964"/>
      <c r="S85" s="964"/>
      <c r="T85" s="849" t="s">
        <v>2428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2429</v>
      </c>
      <c r="P86" s="964"/>
      <c r="Q86" s="964"/>
      <c r="R86" s="964"/>
      <c r="S86" s="964"/>
      <c r="T86" s="849" t="s">
        <v>2430</v>
      </c>
      <c r="U86" s="849"/>
      <c r="V86" s="849"/>
      <c r="W86" s="849"/>
      <c r="X86" s="849"/>
      <c r="Y86" s="1007"/>
      <c r="Z86" s="852"/>
      <c r="AA86" s="855"/>
      <c r="AB86" s="852"/>
      <c r="AC86" s="852"/>
      <c r="AD86" s="852"/>
    </row>
    <row customHeight="1" ht="36">
      <c r="A87" s="851"/>
      <c r="B87" s="905">
        <v>70</v>
      </c>
      <c r="C87" s="849" t="s">
        <v>2431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146</v>
      </c>
      <c r="P87" s="964"/>
      <c r="Q87" s="964"/>
      <c r="R87" s="964"/>
      <c r="S87" s="964"/>
      <c r="T87" s="849" t="s">
        <v>2432</v>
      </c>
      <c r="U87" s="849"/>
      <c r="V87" s="849"/>
      <c r="W87" s="849"/>
      <c r="X87" s="849"/>
      <c r="Y87" s="1007"/>
      <c r="Z87" s="852"/>
      <c r="AA87" s="855"/>
      <c r="AB87" s="852"/>
      <c r="AC87" s="852"/>
      <c r="AD87" s="852"/>
    </row>
    <row customHeight="1" ht="18">
      <c r="A88" s="851"/>
      <c r="B88" s="905">
        <v>71</v>
      </c>
      <c r="C88" s="849" t="s">
        <v>2433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2434</v>
      </c>
      <c r="U88" s="849"/>
      <c r="V88" s="849"/>
      <c r="W88" s="849"/>
      <c r="X88" s="849"/>
      <c r="Y88" s="1007"/>
      <c r="Z88" s="852"/>
      <c r="AA88" s="855"/>
      <c r="AB88" s="852"/>
      <c r="AC88" s="852"/>
      <c r="AD88" s="852"/>
    </row>
    <row customHeight="1" ht="18">
      <c r="A89" s="851"/>
      <c r="B89" s="905">
        <v>72</v>
      </c>
      <c r="C89" s="849" t="s">
        <v>2435</v>
      </c>
      <c r="D89" s="974" t="s">
        <v>2431</v>
      </c>
      <c r="E89" s="849" t="s">
        <v>2431</v>
      </c>
      <c r="F89" s="849" t="s">
        <v>2396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155</v>
      </c>
      <c r="P89" s="964" t="s">
        <v>151</v>
      </c>
      <c r="Q89" s="964" t="s">
        <v>151</v>
      </c>
      <c r="R89" s="964" t="s">
        <v>140</v>
      </c>
      <c r="S89" s="964"/>
      <c r="T89" s="849" t="s">
        <v>2436</v>
      </c>
      <c r="U89" s="849" t="s">
        <v>2436</v>
      </c>
      <c r="V89" s="849" t="s">
        <v>2436</v>
      </c>
      <c r="W89" s="849" t="s">
        <v>2436</v>
      </c>
      <c r="X89" s="849"/>
      <c r="Y89" s="1007"/>
      <c r="Z89" s="852"/>
      <c r="AA89" s="855"/>
      <c r="AB89" s="852"/>
      <c r="AC89" s="852"/>
      <c r="AD89" s="852"/>
    </row>
    <row customHeight="1" ht="27">
      <c r="A90" s="851"/>
      <c r="B90" s="905">
        <v>73</v>
      </c>
      <c r="C90" s="849" t="s">
        <v>2437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159</v>
      </c>
      <c r="P90" s="964"/>
      <c r="Q90" s="964"/>
      <c r="R90" s="964"/>
      <c r="S90" s="964"/>
      <c r="T90" s="849" t="s">
        <v>2438</v>
      </c>
      <c r="U90" s="849"/>
      <c r="V90" s="849"/>
      <c r="W90" s="849"/>
      <c r="X90" s="849"/>
      <c r="Y90" s="1007"/>
      <c r="Z90" s="852"/>
      <c r="AA90" s="855"/>
      <c r="AB90" s="852"/>
      <c r="AC90" s="852"/>
      <c r="AD90" s="852"/>
    </row>
    <row customHeight="1" ht="18">
      <c r="A91" s="851"/>
      <c r="B91" s="905">
        <v>74</v>
      </c>
      <c r="C91" s="849"/>
      <c r="D91" s="974" t="s">
        <v>2433</v>
      </c>
      <c r="E91" s="849" t="s">
        <v>2433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155</v>
      </c>
      <c r="Q91" s="964" t="s">
        <v>155</v>
      </c>
      <c r="R91" s="964"/>
      <c r="S91" s="964"/>
      <c r="T91" s="849"/>
      <c r="U91" s="849" t="s">
        <v>2439</v>
      </c>
      <c r="V91" s="849" t="s">
        <v>2439</v>
      </c>
      <c r="W91" s="849"/>
      <c r="X91" s="849"/>
      <c r="Y91" s="1007"/>
      <c r="Z91" s="852"/>
      <c r="AA91" s="855"/>
      <c r="AB91" s="852"/>
      <c r="AC91" s="852"/>
      <c r="AD91" s="852"/>
    </row>
    <row customHeight="1" ht="27">
      <c r="A92" s="851"/>
      <c r="B92" s="905">
        <v>75</v>
      </c>
      <c r="C92" s="849"/>
      <c r="D92" s="974" t="s">
        <v>2435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159</v>
      </c>
      <c r="Q92" s="964"/>
      <c r="R92" s="964"/>
      <c r="S92" s="964"/>
      <c r="T92" s="849"/>
      <c r="U92" s="849" t="s">
        <v>2440</v>
      </c>
      <c r="V92" s="849"/>
      <c r="W92" s="849"/>
      <c r="X92" s="849"/>
      <c r="Y92" s="1007"/>
      <c r="Z92" s="852"/>
      <c r="AA92" s="855" t="s">
        <v>2441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2340</v>
      </c>
      <c r="Q93" s="964"/>
      <c r="R93" s="964"/>
      <c r="S93" s="964"/>
      <c r="T93" s="849"/>
      <c r="U93" s="849" t="s">
        <v>2442</v>
      </c>
      <c r="V93" s="849"/>
      <c r="W93" s="849"/>
      <c r="X93" s="849"/>
      <c r="Y93" s="1007"/>
      <c r="Z93" s="852"/>
      <c r="AA93" s="855" t="s">
        <v>2443</v>
      </c>
      <c r="AB93" s="852"/>
      <c r="AC93" s="852"/>
      <c r="AD93" s="852"/>
    </row>
    <row customHeight="1" ht="45">
      <c r="A94" s="851"/>
      <c r="B94" s="905">
        <v>77</v>
      </c>
      <c r="C94" s="849"/>
      <c r="D94" s="974" t="s">
        <v>2437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163</v>
      </c>
      <c r="Q94" s="964"/>
      <c r="R94" s="964"/>
      <c r="S94" s="964"/>
      <c r="T94" s="849"/>
      <c r="U94" s="849" t="s">
        <v>2444</v>
      </c>
      <c r="V94" s="849"/>
      <c r="W94" s="849"/>
      <c r="X94" s="849"/>
      <c r="Y94" s="1007"/>
      <c r="Z94" s="852"/>
      <c r="AA94" s="855" t="s">
        <v>2445</v>
      </c>
      <c r="AB94" s="852"/>
      <c r="AC94" s="852"/>
      <c r="AD94" s="852"/>
    </row>
    <row customHeight="1" ht="99">
      <c r="A95" s="851"/>
      <c r="B95" s="905">
        <v>78</v>
      </c>
      <c r="C95" s="849" t="s">
        <v>2446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163</v>
      </c>
      <c r="P95" s="964"/>
      <c r="Q95" s="964"/>
      <c r="R95" s="964"/>
      <c r="S95" s="964"/>
      <c r="T95" s="849" t="s">
        <v>2447</v>
      </c>
      <c r="U95" s="849"/>
      <c r="V95" s="849"/>
      <c r="W95" s="849"/>
      <c r="X95" s="849"/>
      <c r="Y95" s="1007"/>
      <c r="Z95" s="852"/>
      <c r="AA95" s="855"/>
      <c r="AB95" s="852"/>
      <c r="AC95" s="852"/>
      <c r="AD95" s="852"/>
    </row>
    <row customHeight="1" ht="99">
      <c r="A96" s="851"/>
      <c r="B96" s="905">
        <v>79</v>
      </c>
      <c r="C96" s="849" t="s">
        <v>1403</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169</v>
      </c>
      <c r="P96" s="964"/>
      <c r="Q96" s="964"/>
      <c r="R96" s="964"/>
      <c r="S96" s="964"/>
      <c r="T96" s="849" t="s">
        <v>2448</v>
      </c>
      <c r="U96" s="849"/>
      <c r="V96" s="849"/>
      <c r="W96" s="849"/>
      <c r="X96" s="849"/>
      <c r="Y96" s="1007"/>
      <c r="Z96" s="852" t="s">
        <v>2449</v>
      </c>
      <c r="AA96" s="855"/>
      <c r="AB96" s="852"/>
      <c r="AC96" s="852"/>
      <c r="AD96" s="852"/>
    </row>
    <row customHeight="1" ht="63">
      <c r="A97" s="851"/>
      <c r="B97" s="905">
        <v>80</v>
      </c>
      <c r="C97" s="849" t="s">
        <v>2450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174</v>
      </c>
      <c r="P97" s="964"/>
      <c r="Q97" s="964"/>
      <c r="R97" s="964"/>
      <c r="S97" s="964"/>
      <c r="T97" s="849" t="s">
        <v>2451</v>
      </c>
      <c r="U97" s="849"/>
      <c r="V97" s="849"/>
      <c r="W97" s="849"/>
      <c r="X97" s="849"/>
      <c r="Y97" s="1007"/>
      <c r="Z97" s="852" t="s">
        <v>2452</v>
      </c>
      <c r="AA97" s="855"/>
      <c r="AB97" s="852"/>
      <c r="AC97" s="852"/>
      <c r="AD97" s="852"/>
    </row>
    <row customHeight="1" ht="63">
      <c r="A98" s="851"/>
      <c r="B98" s="905">
        <v>81</v>
      </c>
      <c r="C98" s="849" t="s">
        <v>2453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178</v>
      </c>
      <c r="P98" s="964"/>
      <c r="Q98" s="964"/>
      <c r="R98" s="964"/>
      <c r="S98" s="964"/>
      <c r="T98" s="849" t="s">
        <v>2454</v>
      </c>
      <c r="U98" s="849"/>
      <c r="V98" s="849"/>
      <c r="W98" s="849"/>
      <c r="X98" s="849"/>
      <c r="Y98" s="1007"/>
      <c r="Z98" s="852" t="s">
        <v>2452</v>
      </c>
      <c r="AA98" s="855"/>
      <c r="AB98" s="852"/>
      <c r="AC98" s="852"/>
      <c r="AD98" s="852"/>
    </row>
    <row customHeight="1" ht="90">
      <c r="A99" s="851"/>
      <c r="B99" s="905">
        <v>82</v>
      </c>
      <c r="C99" s="849" t="s">
        <v>2455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183</v>
      </c>
      <c r="P99" s="964"/>
      <c r="Q99" s="964"/>
      <c r="R99" s="964"/>
      <c r="S99" s="964"/>
      <c r="T99" s="849" t="s">
        <v>2456</v>
      </c>
      <c r="U99" s="849"/>
      <c r="V99" s="849"/>
      <c r="W99" s="849"/>
      <c r="X99" s="849"/>
      <c r="Y99" s="1007"/>
      <c r="Z99" s="852" t="s">
        <v>1119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2457</v>
      </c>
      <c r="P100" s="964"/>
      <c r="Q100" s="964"/>
      <c r="R100" s="964"/>
      <c r="S100" s="964"/>
      <c r="T100" s="849" t="s">
        <v>2458</v>
      </c>
      <c r="U100" s="849"/>
      <c r="V100" s="849"/>
      <c r="W100" s="849"/>
      <c r="X100" s="849"/>
      <c r="Y100" s="1007"/>
      <c r="Z100" s="852" t="s">
        <v>1119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2459</v>
      </c>
      <c r="P101" s="964"/>
      <c r="Q101" s="964"/>
      <c r="R101" s="964"/>
      <c r="S101" s="964"/>
      <c r="T101" s="849" t="s">
        <v>2460</v>
      </c>
      <c r="U101" s="849"/>
      <c r="V101" s="849"/>
      <c r="W101" s="849"/>
      <c r="X101" s="849"/>
      <c r="Y101" s="1007"/>
      <c r="Z101" s="852" t="s">
        <v>1119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1988</v>
      </c>
      <c r="B148" s="851"/>
      <c r="C148" s="849" t="s">
        <v>2461</v>
      </c>
      <c r="D148" s="849" t="s">
        <v>1898</v>
      </c>
      <c r="E148" s="849" t="s">
        <v>98</v>
      </c>
      <c r="F148" s="849" t="s">
        <v>2462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2463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2464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1991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1994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1999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B214B-38B8-6AD6-F155-7CDC136C572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2.28125" hidden="1" customWidth="1"/>
    <col min="6" max="8" style="3333" width="12.28125" hidden="1" customWidth="1"/>
    <col min="9" max="9" style="30908" width="3.7109375" customWidth="1"/>
    <col min="10" max="11" style="3410" width="3.7109375" customWidth="1"/>
    <col min="12" max="12" style="3411" width="12.7109375" customWidth="1"/>
    <col min="13" max="13" style="2984" width="32.00390625" customWidth="1"/>
    <col min="14" max="14" style="2984" width="1.7109375" customWidth="1"/>
    <col min="15" max="18" style="2984" width="24.7109375" customWidth="1"/>
    <col min="19" max="19" style="2984" width="11.7109375" customWidth="1"/>
    <col min="20" max="20" style="2984" width="3.7109375" customWidth="1"/>
    <col min="21" max="21" style="2984" width="11.7109375" customWidth="1"/>
    <col min="22" max="22" style="2984" width="8.57421875" customWidth="1"/>
    <col min="23" max="23" style="2984" width="4.7109375" customWidth="1"/>
    <col min="24" max="24" style="2984"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2465</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4"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4" customFormat="1" customHeight="1" ht="22.5">
      <c r="A9" s="1398"/>
      <c r="B9" s="1398"/>
      <c r="C9" s="1398"/>
      <c r="D9" s="1398"/>
      <c r="E9" s="1398"/>
      <c r="F9" s="1398"/>
      <c r="G9" s="1398"/>
      <c r="H9" s="1398"/>
      <c r="L9" s="1306"/>
      <c r="M9" s="283" t="s">
        <v>742</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44" customFormat="1" customHeight="1" ht="22.5">
      <c r="A10" s="1398"/>
      <c r="B10" s="1398"/>
      <c r="C10" s="1398"/>
      <c r="D10" s="1398"/>
      <c r="E10" s="1398"/>
      <c r="F10" s="1398"/>
      <c r="G10" s="1398"/>
      <c r="H10" s="1398"/>
      <c r="L10" s="1269"/>
      <c r="M10" s="283" t="s">
        <v>743</v>
      </c>
      <c r="N10" s="292"/>
      <c r="O10" s="2100" t="str">
        <f>IF(TITLE_NUMBER_PR_CHANGE="",IF(TITLE_NUMBER_PR="","",TITLE_NUMBER_PR),TITLE_NUMBER_PR_CHANGE)</f>
        <v>51/7</v>
      </c>
      <c r="P10" s="2100"/>
      <c r="Q10" s="2100"/>
      <c r="R10" s="2100"/>
      <c r="S10" s="2100"/>
      <c r="T10" s="2100"/>
      <c r="U10" s="2100"/>
      <c r="V10" s="322"/>
      <c r="W10" s="322"/>
      <c r="X10" s="268"/>
      <c r="Y10" s="368"/>
      <c r="Z10" s="368"/>
      <c r="AA10" s="368"/>
      <c r="AB10" s="368"/>
      <c r="AC10" s="368"/>
    </row>
    <row s="3344"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https://npa.gov-murman.ru/bitrix/components/b1team/govmurman.element.file/download.php?ID=508463&amp;FID=750752</v>
      </c>
      <c r="P11" s="2100"/>
      <c r="Q11" s="2100"/>
      <c r="R11" s="2100"/>
      <c r="S11" s="2100"/>
      <c r="T11" s="2100"/>
      <c r="U11" s="2100"/>
      <c r="V11" s="322"/>
      <c r="W11" s="322"/>
      <c r="X11" s="268"/>
      <c r="Y11" s="368"/>
      <c r="Z11" s="368"/>
      <c r="AA11" s="368"/>
      <c r="AB11" s="368"/>
      <c r="AC11" s="368"/>
    </row>
    <row s="334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746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620</v>
      </c>
      <c r="M14" s="1971"/>
      <c r="N14" s="1971"/>
      <c r="O14" s="1971"/>
      <c r="P14" s="1971"/>
      <c r="Q14" s="1971"/>
      <c r="R14" s="1971"/>
      <c r="S14" s="1971"/>
      <c r="T14" s="1971"/>
      <c r="U14" s="1971"/>
      <c r="V14" s="1971"/>
      <c r="W14" s="1971"/>
      <c r="X14" s="1971" t="s">
        <v>621</v>
      </c>
    </row>
    <row customHeight="1" ht="14.25">
      <c r="J15" s="377"/>
      <c r="K15" s="377"/>
      <c r="L15" s="2125" t="s">
        <v>87</v>
      </c>
      <c r="M15" s="2062" t="s">
        <v>747</v>
      </c>
      <c r="N15" s="289"/>
      <c r="O15" s="2126" t="s">
        <v>2466</v>
      </c>
      <c r="P15" s="2127"/>
      <c r="Q15" s="2127"/>
      <c r="R15" s="2127"/>
      <c r="S15" s="2127"/>
      <c r="T15" s="2127"/>
      <c r="U15" s="2128"/>
      <c r="V15" s="2129" t="s">
        <v>749</v>
      </c>
      <c r="W15" s="2132" t="s">
        <v>1400</v>
      </c>
      <c r="X15" s="1971"/>
    </row>
    <row customHeight="1" ht="33.75">
      <c r="J16" s="377"/>
      <c r="K16" s="377"/>
      <c r="L16" s="2125"/>
      <c r="M16" s="2062"/>
      <c r="N16" s="1038"/>
      <c r="O16" s="2135" t="s">
        <v>752</v>
      </c>
      <c r="P16" s="2135" t="s">
        <v>753</v>
      </c>
      <c r="Q16" s="2118" t="s">
        <v>754</v>
      </c>
      <c r="R16" s="2120"/>
      <c r="S16" s="2118" t="s">
        <v>767</v>
      </c>
      <c r="T16" s="2119"/>
      <c r="U16" s="2120"/>
      <c r="V16" s="2130"/>
      <c r="W16" s="2133"/>
      <c r="X16" s="1971"/>
    </row>
    <row customHeight="1" ht="33.75">
      <c r="A17" s="1400" t="s">
        <v>218</v>
      </c>
      <c r="B17" s="1400" t="s">
        <v>219</v>
      </c>
      <c r="C17" s="1400" t="s">
        <v>220</v>
      </c>
      <c r="D17" s="1400" t="s">
        <v>221</v>
      </c>
      <c r="E17" s="1400"/>
      <c r="J17" s="377"/>
      <c r="K17" s="377"/>
      <c r="L17" s="2125"/>
      <c r="M17" s="2062"/>
      <c r="N17" s="290"/>
      <c r="O17" s="2136"/>
      <c r="P17" s="2136"/>
      <c r="Q17" s="1237" t="s">
        <v>763</v>
      </c>
      <c r="R17" s="1237" t="s">
        <v>764</v>
      </c>
      <c r="S17" s="1322" t="s">
        <v>765</v>
      </c>
      <c r="T17" s="2121" t="s">
        <v>766</v>
      </c>
      <c r="U17" s="2122"/>
      <c r="V17" s="2131"/>
      <c r="W17" s="2134"/>
      <c r="X17" s="1971"/>
    </row>
    <row s="2611" customFormat="1" customHeight="1" ht="11.25">
      <c r="A18" s="1400"/>
      <c r="B18" s="1400"/>
      <c r="C18" s="1400"/>
      <c r="D18" s="1400"/>
      <c r="E18" s="1400"/>
      <c r="F18" s="1392"/>
      <c r="G18" s="1392"/>
      <c r="H18" s="1392"/>
      <c r="I18" s="1264"/>
      <c r="J18" s="1265"/>
      <c r="K18" s="1280">
        <v>1</v>
      </c>
      <c r="L18" s="1307" t="s">
        <v>196</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502</v>
      </c>
      <c r="B19" s="1393" t="s">
        <v>503</v>
      </c>
      <c r="C19" s="1393" t="s">
        <v>504</v>
      </c>
      <c r="D19" s="1393" t="s">
        <v>505</v>
      </c>
      <c r="E19" s="1393"/>
      <c r="F19" s="1395"/>
      <c r="G19" s="1395"/>
      <c r="H19" s="1395"/>
      <c r="I19" s="357"/>
      <c r="J19" s="356"/>
      <c r="K19" s="351"/>
      <c r="L19" s="1323">
        <f>INDEX(PT_DIFFERENTIATION_NUM_NTAR,MATCH(A19,PT_DIFFERENTIATION_NTAR_ID,0))</f>
        <v>0</v>
      </c>
      <c r="M19" s="286" t="s">
        <v>207</v>
      </c>
      <c r="N19" s="288"/>
      <c r="O19" s="2434" t="str">
        <f>INDEX(PT_DIFFERENTIATION_NTAR,MATCH(A19,PT_DIFFERENTIATION_NTAR_ID,0))</f>
        <v/>
      </c>
      <c r="P19" s="2434"/>
      <c r="Q19" s="2434"/>
      <c r="R19" s="2434"/>
      <c r="S19" s="2434"/>
      <c r="T19" s="2434"/>
      <c r="U19" s="2434"/>
      <c r="V19" s="2434"/>
      <c r="W19" s="2434"/>
      <c r="X19" s="1286" t="s">
        <v>718</v>
      </c>
      <c r="Z19" s="506"/>
      <c r="AA19" s="506" t="str">
        <f>IF(M19="","",M19)</f>
        <v>Наименование тарифа</v>
      </c>
      <c r="AB19" s="506"/>
      <c r="AC19" s="506"/>
    </row>
    <row customHeight="1" ht="21">
      <c r="A20" s="1393" t="s">
        <v>502</v>
      </c>
      <c r="B20" s="1393" t="s">
        <v>503</v>
      </c>
      <c r="C20" s="1393" t="s">
        <v>504</v>
      </c>
      <c r="D20" s="1393" t="s">
        <v>505</v>
      </c>
      <c r="E20" s="1393"/>
      <c r="F20" s="1395"/>
      <c r="G20" s="1395"/>
      <c r="H20" s="1395"/>
      <c r="I20" s="1320"/>
      <c r="J20" s="348"/>
      <c r="K20" s="349"/>
      <c r="L20" s="1323" t="str">
        <f>INDEX(PT_DIFFERENTIATION_NUM_TER,MATCH(B19,PT_DIFFERENTIATION_TER_ID,0))</f>
        <v>.</v>
      </c>
      <c r="M20" s="298" t="s">
        <v>719</v>
      </c>
      <c r="N20" s="288"/>
      <c r="O20" s="2434" t="str">
        <f>INDEX(PT_DIFFERENTIATION_TER,MATCH(B19,PT_DIFFERENTIATION_TER_ID,0))</f>
        <v/>
      </c>
      <c r="P20" s="2434"/>
      <c r="Q20" s="2434"/>
      <c r="R20" s="2434"/>
      <c r="S20" s="2434"/>
      <c r="T20" s="2434"/>
      <c r="U20" s="2434"/>
      <c r="V20" s="2434"/>
      <c r="W20" s="2434"/>
      <c r="X20" s="1286" t="s">
        <v>720</v>
      </c>
      <c r="Z20" s="506"/>
      <c r="AA20" s="506" t="str">
        <f>IF(M20="","",M20)</f>
        <v>Территория действия тарифа</v>
      </c>
      <c r="AB20" s="506"/>
      <c r="AC20" s="506"/>
    </row>
    <row customHeight="1" ht="22.5">
      <c r="A21" s="1393" t="s">
        <v>502</v>
      </c>
      <c r="B21" s="1393" t="s">
        <v>503</v>
      </c>
      <c r="C21" s="1393" t="s">
        <v>504</v>
      </c>
      <c r="D21" s="1393" t="s">
        <v>505</v>
      </c>
      <c r="E21" s="1393"/>
      <c r="F21" s="1395"/>
      <c r="G21" s="1395"/>
      <c r="H21" s="1395"/>
      <c r="I21" s="350"/>
      <c r="J21" s="348"/>
      <c r="K21" s="349"/>
      <c r="L21" s="1323" t="str">
        <f>INDEX(PT_DIFFERENTIATION_NUM_CS,MATCH(C19,PT_DIFFERENTIATION_CS_ID,0))</f>
        <v>..</v>
      </c>
      <c r="M21" s="299" t="s">
        <v>721</v>
      </c>
      <c r="N21" s="288"/>
      <c r="O21" s="2434" t="str">
        <f>INDEX(PT_DIFFERENTIATION_CS,MATCH(C19,PT_DIFFERENTIATION_CS_ID,0))</f>
        <v/>
      </c>
      <c r="P21" s="2434"/>
      <c r="Q21" s="2434"/>
      <c r="R21" s="2434"/>
      <c r="S21" s="2434"/>
      <c r="T21" s="2434"/>
      <c r="U21" s="2434"/>
      <c r="V21" s="2434"/>
      <c r="W21" s="2434"/>
      <c r="X21" s="1286" t="s">
        <v>722</v>
      </c>
      <c r="Z21" s="506"/>
      <c r="AA21" s="506" t="str">
        <f>IF(M21="","",M21)</f>
        <v>Наименование системы теплоснабжения </v>
      </c>
      <c r="AB21" s="506"/>
      <c r="AC21" s="506"/>
    </row>
    <row customHeight="1" ht="21">
      <c r="A22" s="1393" t="s">
        <v>502</v>
      </c>
      <c r="B22" s="1393" t="s">
        <v>503</v>
      </c>
      <c r="C22" s="1393" t="s">
        <v>504</v>
      </c>
      <c r="D22" s="1393" t="s">
        <v>505</v>
      </c>
      <c r="E22" s="1393"/>
      <c r="F22" s="1395"/>
      <c r="G22" s="1395"/>
      <c r="H22" s="1395"/>
      <c r="I22" s="350"/>
      <c r="J22" s="348"/>
      <c r="K22" s="349"/>
      <c r="L22" s="1323" t="str">
        <f>INDEX(PT_DIFFERENTIATION_NUM_IST_TE,MATCH(D19,PT_DIFFERENTIATION_IST_TE_ID,0))</f>
        <v>...</v>
      </c>
      <c r="M22" s="300" t="s">
        <v>723</v>
      </c>
      <c r="N22" s="288"/>
      <c r="O22" s="2434" t="str">
        <f>INDEX(PT_DIFFERENTIATION_IST_TE,MATCH(D19,PT_DIFFERENTIATION_IST_TE_ID,0))</f>
        <v/>
      </c>
      <c r="P22" s="2434"/>
      <c r="Q22" s="2434"/>
      <c r="R22" s="2434"/>
      <c r="S22" s="2434"/>
      <c r="T22" s="2434"/>
      <c r="U22" s="2434"/>
      <c r="V22" s="2434"/>
      <c r="W22" s="2434"/>
      <c r="X22" s="1286" t="s">
        <v>724</v>
      </c>
      <c r="Z22" s="506"/>
      <c r="AA22" s="506" t="str">
        <f>IF(M22="","",M22)</f>
        <v>Источник тепловой энергии  </v>
      </c>
      <c r="AB22" s="506"/>
      <c r="AC22" s="506"/>
    </row>
    <row customHeight="1" ht="94.5">
      <c r="A23" s="1393" t="s">
        <v>502</v>
      </c>
      <c r="B23" s="1393" t="s">
        <v>503</v>
      </c>
      <c r="C23" s="1393" t="s">
        <v>504</v>
      </c>
      <c r="D23" s="1393" t="s">
        <v>505</v>
      </c>
      <c r="E23" s="1393"/>
      <c r="F23" s="2435" t="str">
        <f>L22&amp;".1"</f>
        <v>....1</v>
      </c>
      <c r="I23" s="2111">
        <v>1</v>
      </c>
      <c r="J23" s="1321"/>
      <c r="K23" s="352"/>
      <c r="L23" s="1323" t="str">
        <f>$F$23</f>
        <v>....1</v>
      </c>
      <c r="M23" s="273" t="s">
        <v>726</v>
      </c>
      <c r="N23" s="288"/>
      <c r="O23" s="2436"/>
      <c r="P23" s="2436"/>
      <c r="Q23" s="2436"/>
      <c r="R23" s="2436"/>
      <c r="S23" s="2436"/>
      <c r="T23" s="2436"/>
      <c r="U23" s="2436"/>
      <c r="V23" s="2436"/>
      <c r="W23" s="2436"/>
      <c r="X23" s="1286" t="s">
        <v>727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502</v>
      </c>
      <c r="B24" s="1393" t="s">
        <v>503</v>
      </c>
      <c r="C24" s="1393" t="s">
        <v>504</v>
      </c>
      <c r="D24" s="1393" t="s">
        <v>505</v>
      </c>
      <c r="E24" s="1393"/>
      <c r="F24" s="2435"/>
      <c r="G24" s="2082" t="str">
        <f>F23&amp;".1"</f>
        <v>....1.1</v>
      </c>
      <c r="I24" s="2111"/>
      <c r="J24" s="2111">
        <v>1</v>
      </c>
      <c r="K24" s="353"/>
      <c r="L24" s="1323" t="str">
        <f>$G$24</f>
        <v>....1.1</v>
      </c>
      <c r="M24" s="274" t="s">
        <v>729</v>
      </c>
      <c r="N24" s="288"/>
      <c r="O24" s="2437"/>
      <c r="P24" s="2438"/>
      <c r="Q24" s="2438"/>
      <c r="R24" s="2438"/>
      <c r="S24" s="2438"/>
      <c r="T24" s="2438"/>
      <c r="U24" s="2438"/>
      <c r="V24" s="2438"/>
      <c r="W24" s="2439"/>
      <c r="X24" s="1286" t="s">
        <v>730</v>
      </c>
      <c r="Z24" s="506"/>
      <c r="AA24" s="506" t="str">
        <f>IF(M24="","",M24)</f>
        <v>Группа потребителей</v>
      </c>
      <c r="AB24" s="506"/>
      <c r="AC24" s="506"/>
    </row>
    <row customHeight="1" ht="11.25">
      <c r="A25" s="1393" t="s">
        <v>502</v>
      </c>
      <c r="B25" s="1393" t="s">
        <v>503</v>
      </c>
      <c r="C25" s="1393" t="s">
        <v>504</v>
      </c>
      <c r="D25" s="1393" t="s">
        <v>505</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732</v>
      </c>
      <c r="Y25" s="517">
        <f>STRCHECKDATE(O26:W26)</f>
      </c>
      <c r="Z25" s="506"/>
      <c r="AA25" s="506" t="str">
        <f>IF(M25="","",M25)</f>
        <v/>
      </c>
      <c r="AB25" s="506"/>
      <c r="AC25" s="506"/>
    </row>
    <row customHeight="1" ht="11.25">
      <c r="A26" s="1393" t="s">
        <v>502</v>
      </c>
      <c r="B26" s="1393" t="s">
        <v>503</v>
      </c>
      <c r="C26" s="1393" t="s">
        <v>504</v>
      </c>
      <c r="D26" s="1393" t="s">
        <v>505</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502</v>
      </c>
      <c r="B27" s="1393" t="s">
        <v>503</v>
      </c>
      <c r="C27" s="1393" t="s">
        <v>504</v>
      </c>
      <c r="D27" s="1393" t="s">
        <v>505</v>
      </c>
      <c r="E27" s="1393"/>
      <c r="F27" s="2435"/>
      <c r="G27" s="2082"/>
      <c r="I27" s="2111"/>
      <c r="J27" s="2111"/>
      <c r="K27" s="352"/>
      <c r="L27" s="1308"/>
      <c r="M27" s="276" t="s">
        <v>733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502</v>
      </c>
      <c r="B28" s="1393" t="s">
        <v>503</v>
      </c>
      <c r="C28" s="1393" t="s">
        <v>504</v>
      </c>
      <c r="D28" s="1393" t="s">
        <v>505</v>
      </c>
      <c r="E28" s="1393"/>
      <c r="F28" s="2435"/>
      <c r="I28" s="2111"/>
      <c r="J28" s="1321"/>
      <c r="K28" s="352"/>
      <c r="L28" s="1308"/>
      <c r="M28" s="275" t="s">
        <v>734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502</v>
      </c>
      <c r="B29" s="1393" t="s">
        <v>503</v>
      </c>
      <c r="C29" s="1393" t="s">
        <v>504</v>
      </c>
      <c r="D29" s="1393" t="s">
        <v>505</v>
      </c>
      <c r="E29" s="1393"/>
      <c r="F29" s="1395"/>
      <c r="G29" s="1395"/>
      <c r="H29" s="543"/>
      <c r="I29" s="356"/>
      <c r="J29" s="376"/>
      <c r="K29" s="351"/>
      <c r="L29" s="1308"/>
      <c r="M29" s="364" t="s">
        <v>735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502</v>
      </c>
      <c r="B30" s="1393" t="s">
        <v>503</v>
      </c>
      <c r="C30" s="1393" t="s">
        <v>504</v>
      </c>
      <c r="D30" s="1393"/>
      <c r="E30" s="1393" t="s">
        <v>902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502</v>
      </c>
      <c r="B31" s="1393" t="s">
        <v>503</v>
      </c>
      <c r="C31" s="1393"/>
      <c r="D31" s="1393"/>
      <c r="E31" s="1393" t="s">
        <v>2467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2468</v>
      </c>
      <c r="B32" s="1393"/>
      <c r="C32" s="1393"/>
      <c r="D32" s="1393"/>
      <c r="E32" s="1393" t="s">
        <v>191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30413" customFormat="1" customHeight="1" ht="11.25">
      <c r="A33" s="1393"/>
      <c r="B33" s="1393"/>
      <c r="C33" s="1393"/>
      <c r="D33" s="1393"/>
      <c r="E33" s="1393" t="s">
        <v>499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1034</v>
      </c>
      <c r="M35" s="2106" t="s">
        <v>2469</v>
      </c>
      <c r="N35" s="2106"/>
      <c r="O35" s="2106"/>
      <c r="P35" s="2106"/>
      <c r="Q35" s="2106"/>
      <c r="R35" s="2106"/>
      <c r="S35" s="2106"/>
      <c r="T35" s="2106"/>
      <c r="U35" s="2106"/>
      <c r="V35" s="2106"/>
      <c r="W35" s="2106"/>
      <c r="X35" s="2106"/>
    </row>
    <row customHeight="1" ht="104.25">
      <c r="H36" s="543"/>
      <c r="I36" s="1333"/>
      <c r="M36" s="2106" t="s">
        <v>2470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96BC3-2CA8-EE23-7E44-2C9D9A90E38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4" width="11.57421875" customWidth="1"/>
    <col min="2" max="2" style="2984" width="10.7109375" customWidth="1"/>
    <col min="3" max="3" style="2984" width="10.00390625" customWidth="1"/>
    <col min="4" max="4" style="2984" width="12.8515625" customWidth="1"/>
    <col min="5" max="5" style="2984" width="12.28125" customWidth="1"/>
    <col min="6" max="8" style="30908" width="12.28125" customWidth="1"/>
    <col min="9" max="9" style="30908" width="3.7109375" customWidth="1"/>
    <col min="10" max="11" style="3410" width="3.7109375" customWidth="1"/>
    <col min="12" max="12" style="3411" width="12.7109375" customWidth="1"/>
    <col min="13" max="13" style="2984" width="32.00390625" customWidth="1"/>
    <col min="14" max="14" style="2984" width="1.7109375" customWidth="1"/>
    <col min="15" max="18" style="2984" width="24.7109375" customWidth="1"/>
    <col min="19" max="19" style="2984" width="11.7109375" customWidth="1"/>
    <col min="20" max="20" style="2984" width="3.7109375" customWidth="1"/>
    <col min="21" max="21" style="2984" width="11.7109375" customWidth="1"/>
    <col min="22" max="22" style="2984" width="8.57421875" customWidth="1"/>
    <col min="23" max="23" style="2984" width="4.7109375" customWidth="1"/>
    <col min="24" max="24" style="2984"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2465</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4"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4" customFormat="1" customHeight="1" ht="22.5">
      <c r="F9" s="1267"/>
      <c r="G9" s="1267"/>
      <c r="H9" s="1267"/>
      <c r="L9" s="1306"/>
      <c r="M9" s="283" t="s">
        <v>742</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44" customFormat="1" customHeight="1" ht="22.5">
      <c r="F10" s="1267"/>
      <c r="G10" s="1267"/>
      <c r="H10" s="1267"/>
      <c r="L10" s="1269"/>
      <c r="M10" s="283" t="s">
        <v>743</v>
      </c>
      <c r="N10" s="292"/>
      <c r="O10" s="2100" t="str">
        <f>IF(TITLE_NUMBER_PR_CHANGE="",IF(TITLE_NUMBER_PR="","",TITLE_NUMBER_PR),TITLE_NUMBER_PR_CHANGE)</f>
        <v>51/7</v>
      </c>
      <c r="P10" s="2100"/>
      <c r="Q10" s="2100"/>
      <c r="R10" s="2100"/>
      <c r="S10" s="2100"/>
      <c r="T10" s="2100"/>
      <c r="U10" s="2100"/>
      <c r="V10" s="322"/>
      <c r="W10" s="322"/>
      <c r="X10" s="268"/>
      <c r="Y10" s="368"/>
      <c r="Z10" s="368"/>
      <c r="AA10" s="368"/>
      <c r="AB10" s="368"/>
      <c r="AC10" s="368"/>
    </row>
    <row s="3344"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https://npa.gov-murman.ru/bitrix/components/b1team/govmurman.element.file/download.php?ID=508463&amp;FID=750752</v>
      </c>
      <c r="P11" s="2100"/>
      <c r="Q11" s="2100"/>
      <c r="R11" s="2100"/>
      <c r="S11" s="2100"/>
      <c r="T11" s="2100"/>
      <c r="U11" s="2100"/>
      <c r="V11" s="322"/>
      <c r="W11" s="322"/>
      <c r="X11" s="268"/>
      <c r="Y11" s="368"/>
      <c r="Z11" s="368"/>
      <c r="AA11" s="368"/>
      <c r="AB11" s="368"/>
      <c r="AC11" s="368"/>
    </row>
    <row s="3344" customFormat="1" customHeight="1" ht="11.25" hidden="1">
      <c r="F12" s="1267"/>
      <c r="G12" s="1267"/>
      <c r="H12" s="1267"/>
      <c r="L12" s="2440"/>
      <c r="M12" s="2440"/>
      <c r="N12" s="1317"/>
      <c r="O12" s="322"/>
      <c r="P12" s="322"/>
      <c r="Q12" s="322"/>
      <c r="R12" s="322"/>
      <c r="S12" s="322"/>
      <c r="T12" s="322"/>
      <c r="U12" s="322"/>
      <c r="V12" s="266" t="s">
        <v>746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620</v>
      </c>
      <c r="M14" s="1971"/>
      <c r="N14" s="1971"/>
      <c r="O14" s="1971"/>
      <c r="P14" s="1971"/>
      <c r="Q14" s="1971"/>
      <c r="R14" s="1971"/>
      <c r="S14" s="1971"/>
      <c r="T14" s="1971"/>
      <c r="U14" s="1971"/>
      <c r="V14" s="1971"/>
      <c r="W14" s="1971"/>
      <c r="X14" s="1971" t="s">
        <v>621</v>
      </c>
    </row>
    <row customHeight="1" ht="14.25">
      <c r="J15" s="377"/>
      <c r="K15" s="377"/>
      <c r="L15" s="2125" t="s">
        <v>87</v>
      </c>
      <c r="M15" s="2062" t="s">
        <v>747</v>
      </c>
      <c r="N15" s="289"/>
      <c r="O15" s="2126" t="s">
        <v>2466</v>
      </c>
      <c r="P15" s="2127"/>
      <c r="Q15" s="2127"/>
      <c r="R15" s="2127"/>
      <c r="S15" s="2127"/>
      <c r="T15" s="2127"/>
      <c r="U15" s="2128"/>
      <c r="V15" s="2129" t="s">
        <v>749</v>
      </c>
      <c r="W15" s="2132" t="s">
        <v>1400</v>
      </c>
      <c r="X15" s="1971"/>
    </row>
    <row customHeight="1" ht="33.75">
      <c r="J16" s="377"/>
      <c r="K16" s="377"/>
      <c r="L16" s="2125"/>
      <c r="M16" s="2062"/>
      <c r="N16" s="1038"/>
      <c r="O16" s="2135" t="s">
        <v>752</v>
      </c>
      <c r="P16" s="2135" t="s">
        <v>753</v>
      </c>
      <c r="Q16" s="2118" t="s">
        <v>754</v>
      </c>
      <c r="R16" s="2120"/>
      <c r="S16" s="2118" t="s">
        <v>767</v>
      </c>
      <c r="T16" s="2119"/>
      <c r="U16" s="2120"/>
      <c r="V16" s="2130"/>
      <c r="W16" s="2133"/>
      <c r="X16" s="1971"/>
    </row>
    <row customHeight="1" ht="33.75">
      <c r="A17" s="1288" t="s">
        <v>218</v>
      </c>
      <c r="B17" s="1288" t="s">
        <v>219</v>
      </c>
      <c r="C17" s="1288" t="s">
        <v>220</v>
      </c>
      <c r="D17" s="1288" t="s">
        <v>221</v>
      </c>
      <c r="E17" s="1288"/>
      <c r="J17" s="377"/>
      <c r="K17" s="377"/>
      <c r="L17" s="2125"/>
      <c r="M17" s="2062"/>
      <c r="N17" s="290"/>
      <c r="O17" s="2136"/>
      <c r="P17" s="2136"/>
      <c r="Q17" s="1237" t="s">
        <v>763</v>
      </c>
      <c r="R17" s="1237" t="s">
        <v>764</v>
      </c>
      <c r="S17" s="1322" t="s">
        <v>765</v>
      </c>
      <c r="T17" s="2121" t="s">
        <v>766</v>
      </c>
      <c r="U17" s="2122"/>
      <c r="V17" s="2131"/>
      <c r="W17" s="2134"/>
      <c r="X17" s="1971"/>
    </row>
    <row s="2611" customFormat="1" customHeight="1" ht="11.25">
      <c r="A18" s="1288"/>
      <c r="B18" s="1288"/>
      <c r="C18" s="1288"/>
      <c r="D18" s="1288"/>
      <c r="E18" s="1288"/>
      <c r="F18" s="1316"/>
      <c r="G18" s="1316"/>
      <c r="H18" s="1316"/>
      <c r="I18" s="1264"/>
      <c r="J18" s="1265"/>
      <c r="K18" s="1280">
        <v>1</v>
      </c>
      <c r="L18" s="1307" t="s">
        <v>196</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2471</v>
      </c>
      <c r="B19" s="1296" t="s">
        <v>2472</v>
      </c>
      <c r="C19" s="1296" t="s">
        <v>2473</v>
      </c>
      <c r="D19" s="1296" t="s">
        <v>2474</v>
      </c>
      <c r="E19" s="1296"/>
      <c r="F19" s="694"/>
      <c r="G19" s="694"/>
      <c r="H19" s="694"/>
      <c r="I19" s="357"/>
      <c r="J19" s="356"/>
      <c r="K19" s="351"/>
      <c r="L19" s="1323">
        <f>INDEX(PT_DIFFERENTIATION_NUM_NTAR,MATCH(A19,PT_DIFFERENTIATION_NTAR_ID,0))</f>
      </c>
      <c r="M19" s="286" t="s">
        <v>207</v>
      </c>
      <c r="N19" s="288"/>
      <c r="O19" s="2434">
        <f>INDEX(PT_DIFFERENTIATION_NTAR,MATCH(A19,PT_DIFFERENTIATION_NTAR_ID,0))</f>
      </c>
      <c r="P19" s="2434"/>
      <c r="Q19" s="2434"/>
      <c r="R19" s="2434"/>
      <c r="S19" s="2434"/>
      <c r="T19" s="2434"/>
      <c r="U19" s="2434"/>
      <c r="V19" s="2434"/>
      <c r="W19" s="2434"/>
      <c r="X19" s="1286" t="s">
        <v>718</v>
      </c>
      <c r="Z19" s="506"/>
      <c r="AA19" s="506" t="str">
        <f>IF(M19="","",M19)</f>
        <v>Наименование тарифа</v>
      </c>
      <c r="AB19" s="506"/>
      <c r="AC19" s="506"/>
    </row>
    <row customHeight="1" ht="21">
      <c r="A20" s="1296" t="s">
        <v>2471</v>
      </c>
      <c r="B20" s="1296" t="s">
        <v>2472</v>
      </c>
      <c r="C20" s="1296" t="s">
        <v>2473</v>
      </c>
      <c r="D20" s="1296" t="s">
        <v>2474</v>
      </c>
      <c r="E20" s="1296"/>
      <c r="F20" s="694"/>
      <c r="G20" s="694"/>
      <c r="H20" s="694"/>
      <c r="I20" s="1320"/>
      <c r="J20" s="348"/>
      <c r="K20" s="349"/>
      <c r="L20" s="1323">
        <f>INDEX(PT_DIFFERENTIATION_NUM_TER,MATCH(B19,PT_DIFFERENTIATION_TER_ID,0))</f>
      </c>
      <c r="M20" s="298" t="s">
        <v>719</v>
      </c>
      <c r="N20" s="288"/>
      <c r="O20" s="2434">
        <f>INDEX(PT_DIFFERENTIATION_TER,MATCH(B19,PT_DIFFERENTIATION_TER_ID,0))</f>
      </c>
      <c r="P20" s="2434"/>
      <c r="Q20" s="2434"/>
      <c r="R20" s="2434"/>
      <c r="S20" s="2434"/>
      <c r="T20" s="2434"/>
      <c r="U20" s="2434"/>
      <c r="V20" s="2434"/>
      <c r="W20" s="2434"/>
      <c r="X20" s="1286" t="s">
        <v>720</v>
      </c>
      <c r="Z20" s="506"/>
      <c r="AA20" s="506" t="str">
        <f>IF(M20="","",M20)</f>
        <v>Территория действия тарифа</v>
      </c>
      <c r="AB20" s="506"/>
      <c r="AC20" s="506"/>
    </row>
    <row customHeight="1" ht="22.5">
      <c r="A21" s="1296" t="s">
        <v>2471</v>
      </c>
      <c r="B21" s="1296" t="s">
        <v>2472</v>
      </c>
      <c r="C21" s="1296" t="s">
        <v>2473</v>
      </c>
      <c r="D21" s="1296" t="s">
        <v>2474</v>
      </c>
      <c r="E21" s="1296"/>
      <c r="F21" s="694"/>
      <c r="G21" s="694"/>
      <c r="H21" s="694"/>
      <c r="I21" s="350"/>
      <c r="J21" s="348"/>
      <c r="K21" s="349"/>
      <c r="L21" s="1323">
        <f>INDEX(PT_DIFFERENTIATION_NUM_CS,MATCH(C19,PT_DIFFERENTIATION_CS_ID,0))</f>
      </c>
      <c r="M21" s="299" t="s">
        <v>721</v>
      </c>
      <c r="N21" s="288"/>
      <c r="O21" s="2434">
        <f>INDEX(PT_DIFFERENTIATION_CS,MATCH(C19,PT_DIFFERENTIATION_CS_ID,0))</f>
      </c>
      <c r="P21" s="2434"/>
      <c r="Q21" s="2434"/>
      <c r="R21" s="2434"/>
      <c r="S21" s="2434"/>
      <c r="T21" s="2434"/>
      <c r="U21" s="2434"/>
      <c r="V21" s="2434"/>
      <c r="W21" s="2434"/>
      <c r="X21" s="1286" t="s">
        <v>722</v>
      </c>
      <c r="Z21" s="506"/>
      <c r="AA21" s="506" t="str">
        <f>IF(M21="","",M21)</f>
        <v>Наименование системы теплоснабжения </v>
      </c>
      <c r="AB21" s="506"/>
      <c r="AC21" s="506"/>
    </row>
    <row customHeight="1" ht="21">
      <c r="A22" s="1296" t="s">
        <v>2471</v>
      </c>
      <c r="B22" s="1296" t="s">
        <v>2472</v>
      </c>
      <c r="C22" s="1296" t="s">
        <v>2473</v>
      </c>
      <c r="D22" s="1296" t="s">
        <v>2474</v>
      </c>
      <c r="E22" s="1296"/>
      <c r="F22" s="694"/>
      <c r="G22" s="694"/>
      <c r="H22" s="694"/>
      <c r="I22" s="350"/>
      <c r="J22" s="348"/>
      <c r="K22" s="349"/>
      <c r="L22" s="1323">
        <f>INDEX(PT_DIFFERENTIATION_NUM_IST_TE,MATCH(D19,PT_DIFFERENTIATION_IST_TE_ID,0))</f>
      </c>
      <c r="M22" s="300" t="s">
        <v>723</v>
      </c>
      <c r="N22" s="288"/>
      <c r="O22" s="2434">
        <f>INDEX(PT_DIFFERENTIATION_IST_TE,MATCH(D19,PT_DIFFERENTIATION_IST_TE_ID,0))</f>
      </c>
      <c r="P22" s="2434"/>
      <c r="Q22" s="2434"/>
      <c r="R22" s="2434"/>
      <c r="S22" s="2434"/>
      <c r="T22" s="2434"/>
      <c r="U22" s="2434"/>
      <c r="V22" s="2434"/>
      <c r="W22" s="2434"/>
      <c r="X22" s="1286" t="s">
        <v>724</v>
      </c>
      <c r="Z22" s="506"/>
      <c r="AA22" s="506" t="str">
        <f>IF(M22="","",M22)</f>
        <v>Источник тепловой энергии  </v>
      </c>
      <c r="AB22" s="506"/>
      <c r="AC22" s="506"/>
    </row>
    <row customHeight="1" ht="94.5">
      <c r="A23" s="1296" t="s">
        <v>2471</v>
      </c>
      <c r="B23" s="1296" t="s">
        <v>2472</v>
      </c>
      <c r="C23" s="1296" t="s">
        <v>2473</v>
      </c>
      <c r="D23" s="1296" t="s">
        <v>2474</v>
      </c>
      <c r="E23" s="1296"/>
      <c r="F23" s="1969">
        <f>L22&amp;".1"</f>
      </c>
      <c r="I23" s="2111">
        <v>1</v>
      </c>
      <c r="J23" s="1321"/>
      <c r="K23" s="352"/>
      <c r="L23" s="1323">
        <f>$F$23</f>
      </c>
      <c r="M23" s="273" t="s">
        <v>726</v>
      </c>
      <c r="N23" s="288"/>
      <c r="O23" s="2436"/>
      <c r="P23" s="2436"/>
      <c r="Q23" s="2436"/>
      <c r="R23" s="2436"/>
      <c r="S23" s="2436"/>
      <c r="T23" s="2436"/>
      <c r="U23" s="2436"/>
      <c r="V23" s="2436"/>
      <c r="W23" s="2436"/>
      <c r="X23" s="1286" t="s">
        <v>727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2471</v>
      </c>
      <c r="B24" s="1296" t="s">
        <v>2472</v>
      </c>
      <c r="C24" s="1296" t="s">
        <v>2473</v>
      </c>
      <c r="D24" s="1296" t="s">
        <v>2474</v>
      </c>
      <c r="E24" s="1296"/>
      <c r="F24" s="1969"/>
      <c r="G24" s="1953">
        <f>F23&amp;".1"</f>
      </c>
      <c r="I24" s="2111"/>
      <c r="J24" s="2111">
        <v>1</v>
      </c>
      <c r="K24" s="353"/>
      <c r="L24" s="1323">
        <f>$G$24</f>
      </c>
      <c r="M24" s="274" t="s">
        <v>729</v>
      </c>
      <c r="N24" s="288"/>
      <c r="O24" s="2437"/>
      <c r="P24" s="2438"/>
      <c r="Q24" s="2438"/>
      <c r="R24" s="2438"/>
      <c r="S24" s="2438"/>
      <c r="T24" s="2438"/>
      <c r="U24" s="2438"/>
      <c r="V24" s="2438"/>
      <c r="W24" s="2439"/>
      <c r="X24" s="1286" t="s">
        <v>730</v>
      </c>
      <c r="Z24" s="506"/>
      <c r="AA24" s="506" t="str">
        <f>IF(M24="","",M24)</f>
        <v>Группа потребителей</v>
      </c>
      <c r="AB24" s="506"/>
      <c r="AC24" s="506"/>
    </row>
    <row customHeight="1" ht="11.25">
      <c r="A25" s="1296" t="s">
        <v>2471</v>
      </c>
      <c r="B25" s="1296" t="s">
        <v>2472</v>
      </c>
      <c r="C25" s="1296" t="s">
        <v>2473</v>
      </c>
      <c r="D25" s="1296" t="s">
        <v>2474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732</v>
      </c>
      <c r="Y25" s="517">
        <f>STRCHECKDATE(O26:W26)</f>
      </c>
      <c r="Z25" s="506"/>
      <c r="AA25" s="506" t="str">
        <f>IF(M25="","",M25)</f>
        <v/>
      </c>
      <c r="AB25" s="506"/>
      <c r="AC25" s="506"/>
    </row>
    <row customHeight="1" ht="11.25">
      <c r="A26" s="1296" t="s">
        <v>2471</v>
      </c>
      <c r="B26" s="1296" t="s">
        <v>2472</v>
      </c>
      <c r="C26" s="1296" t="s">
        <v>2473</v>
      </c>
      <c r="D26" s="1296" t="s">
        <v>2474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2471</v>
      </c>
      <c r="B27" s="1296" t="s">
        <v>2472</v>
      </c>
      <c r="C27" s="1296" t="s">
        <v>2473</v>
      </c>
      <c r="D27" s="1296" t="s">
        <v>2474</v>
      </c>
      <c r="E27" s="1296"/>
      <c r="F27" s="1969"/>
      <c r="G27" s="1953"/>
      <c r="I27" s="2111"/>
      <c r="J27" s="2111"/>
      <c r="K27" s="352"/>
      <c r="L27" s="1308"/>
      <c r="M27" s="276" t="s">
        <v>733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2471</v>
      </c>
      <c r="B28" s="1296" t="s">
        <v>2472</v>
      </c>
      <c r="C28" s="1296" t="s">
        <v>2473</v>
      </c>
      <c r="D28" s="1296" t="s">
        <v>2474</v>
      </c>
      <c r="E28" s="1296"/>
      <c r="F28" s="1969"/>
      <c r="I28" s="2111"/>
      <c r="J28" s="1321"/>
      <c r="K28" s="352"/>
      <c r="L28" s="1308"/>
      <c r="M28" s="275" t="s">
        <v>734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2471</v>
      </c>
      <c r="B29" s="1296" t="s">
        <v>2472</v>
      </c>
      <c r="C29" s="1296" t="s">
        <v>2473</v>
      </c>
      <c r="D29" s="1296" t="s">
        <v>2474</v>
      </c>
      <c r="E29" s="1296"/>
      <c r="F29" s="694"/>
      <c r="G29" s="694"/>
      <c r="H29" s="515"/>
      <c r="I29" s="356"/>
      <c r="J29" s="376"/>
      <c r="K29" s="351"/>
      <c r="L29" s="1308"/>
      <c r="M29" s="364" t="s">
        <v>735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2471</v>
      </c>
      <c r="B30" s="1296" t="s">
        <v>2472</v>
      </c>
      <c r="C30" s="1296" t="s">
        <v>2473</v>
      </c>
      <c r="D30" s="1296"/>
      <c r="E30" s="1296" t="s">
        <v>902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2471</v>
      </c>
      <c r="B31" s="1296" t="s">
        <v>2472</v>
      </c>
      <c r="C31" s="1296"/>
      <c r="D31" s="1296"/>
      <c r="E31" s="1296" t="s">
        <v>2467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2475</v>
      </c>
      <c r="B32" s="1296"/>
      <c r="C32" s="1296"/>
      <c r="D32" s="1296"/>
      <c r="E32" s="1296" t="s">
        <v>191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30413" customFormat="1" customHeight="1" ht="11.25">
      <c r="A33" s="1296"/>
      <c r="B33" s="1296"/>
      <c r="C33" s="1296"/>
      <c r="D33" s="1296"/>
      <c r="E33" s="1296" t="s">
        <v>499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1034</v>
      </c>
      <c r="M35" s="2106" t="s">
        <v>2469</v>
      </c>
      <c r="N35" s="2106"/>
      <c r="O35" s="2106"/>
      <c r="P35" s="2106"/>
      <c r="Q35" s="2106"/>
      <c r="R35" s="2106"/>
      <c r="S35" s="2106"/>
      <c r="T35" s="2106"/>
      <c r="U35" s="2106"/>
      <c r="V35" s="2106"/>
      <c r="W35" s="2106"/>
      <c r="X35" s="2106"/>
    </row>
    <row customHeight="1" ht="104.25">
      <c r="F36" s="1333"/>
      <c r="G36" s="1333"/>
      <c r="H36" s="515"/>
      <c r="I36" s="1333"/>
      <c r="M36" s="2106" t="s">
        <v>2470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75D92-D19F-7B61-265B-49EE0326DB1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4" width="10.57421875"/>
    <col min="2" max="2" style="2984" width="11.00390625" customWidth="1"/>
    <col min="3" max="3" style="2984" width="10.57421875"/>
    <col min="4" max="4" style="2984" width="11.8515625" customWidth="1"/>
    <col min="5" max="5" style="2984" width="12.28125" customWidth="1"/>
    <col min="6" max="8" style="30908" width="12.28125" customWidth="1"/>
    <col min="9" max="9" style="30908" width="3.7109375" customWidth="1"/>
    <col min="10" max="11" style="3410" width="3.7109375" customWidth="1"/>
    <col min="12" max="12" style="3411" width="12.7109375" customWidth="1"/>
    <col min="13" max="13" style="2984" width="32.00390625" customWidth="1"/>
    <col min="14" max="14" style="2984" width="1.7109375" customWidth="1"/>
    <col min="15" max="18" style="2984" width="24.7109375" customWidth="1"/>
    <col min="19" max="19" style="2984" width="11.7109375" customWidth="1"/>
    <col min="20" max="20" style="2984" width="3.7109375" customWidth="1"/>
    <col min="21" max="21" style="2984" width="11.7109375" customWidth="1"/>
    <col min="22" max="22" style="2984" width="8.57421875" customWidth="1"/>
    <col min="23" max="23" style="2984" width="4.7109375" customWidth="1"/>
    <col min="24" max="24" style="2984"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2465</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4"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4" customFormat="1" customHeight="1" ht="22.5">
      <c r="F9" s="1267"/>
      <c r="G9" s="1267"/>
      <c r="H9" s="1267"/>
      <c r="L9" s="1306"/>
      <c r="M9" s="283" t="s">
        <v>742</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44" customFormat="1" customHeight="1" ht="22.5">
      <c r="F10" s="1267"/>
      <c r="G10" s="1267"/>
      <c r="H10" s="1267"/>
      <c r="L10" s="1269"/>
      <c r="M10" s="283" t="s">
        <v>743</v>
      </c>
      <c r="N10" s="292"/>
      <c r="O10" s="2100" t="str">
        <f>IF(TITLE_NUMBER_PR_CHANGE="",IF(TITLE_NUMBER_PR="","",TITLE_NUMBER_PR),TITLE_NUMBER_PR_CHANGE)</f>
        <v>51/7</v>
      </c>
      <c r="P10" s="2100"/>
      <c r="Q10" s="2100"/>
      <c r="R10" s="2100"/>
      <c r="S10" s="2100"/>
      <c r="T10" s="2100"/>
      <c r="U10" s="2100"/>
      <c r="V10" s="322"/>
      <c r="W10" s="322"/>
      <c r="X10" s="268"/>
      <c r="Y10" s="368"/>
      <c r="Z10" s="368"/>
      <c r="AA10" s="368"/>
      <c r="AB10" s="368"/>
      <c r="AC10" s="368"/>
    </row>
    <row s="3344"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https://npa.gov-murman.ru/bitrix/components/b1team/govmurman.element.file/download.php?ID=508463&amp;FID=750752</v>
      </c>
      <c r="P11" s="2100"/>
      <c r="Q11" s="2100"/>
      <c r="R11" s="2100"/>
      <c r="S11" s="2100"/>
      <c r="T11" s="2100"/>
      <c r="U11" s="2100"/>
      <c r="V11" s="322"/>
      <c r="W11" s="322"/>
      <c r="X11" s="268"/>
      <c r="Y11" s="368"/>
      <c r="Z11" s="368"/>
      <c r="AA11" s="368"/>
      <c r="AB11" s="368"/>
      <c r="AC11" s="368"/>
    </row>
    <row s="3344" customFormat="1" customHeight="1" ht="11.25" hidden="1">
      <c r="F12" s="1267"/>
      <c r="G12" s="1267"/>
      <c r="H12" s="1267"/>
      <c r="L12" s="2440"/>
      <c r="M12" s="2440"/>
      <c r="N12" s="1317"/>
      <c r="O12" s="322"/>
      <c r="P12" s="322"/>
      <c r="Q12" s="322"/>
      <c r="R12" s="322"/>
      <c r="S12" s="322"/>
      <c r="T12" s="322"/>
      <c r="U12" s="322"/>
      <c r="V12" s="266" t="s">
        <v>746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620</v>
      </c>
      <c r="M14" s="1971"/>
      <c r="N14" s="1971"/>
      <c r="O14" s="1971"/>
      <c r="P14" s="1971"/>
      <c r="Q14" s="1971"/>
      <c r="R14" s="1971"/>
      <c r="S14" s="1971"/>
      <c r="T14" s="1971"/>
      <c r="U14" s="1971"/>
      <c r="V14" s="1971"/>
      <c r="W14" s="1971"/>
      <c r="X14" s="1971" t="s">
        <v>621</v>
      </c>
    </row>
    <row customHeight="1" ht="14.25">
      <c r="J15" s="377"/>
      <c r="K15" s="377"/>
      <c r="L15" s="2125" t="s">
        <v>87</v>
      </c>
      <c r="M15" s="2062" t="s">
        <v>747</v>
      </c>
      <c r="N15" s="289"/>
      <c r="O15" s="2126" t="s">
        <v>2466</v>
      </c>
      <c r="P15" s="2127"/>
      <c r="Q15" s="2127"/>
      <c r="R15" s="2127"/>
      <c r="S15" s="2127"/>
      <c r="T15" s="2127"/>
      <c r="U15" s="2128"/>
      <c r="V15" s="2129" t="s">
        <v>749</v>
      </c>
      <c r="W15" s="2132" t="s">
        <v>1400</v>
      </c>
      <c r="X15" s="1971"/>
    </row>
    <row customHeight="1" ht="33.75">
      <c r="J16" s="377"/>
      <c r="K16" s="377"/>
      <c r="L16" s="2125"/>
      <c r="M16" s="2062"/>
      <c r="N16" s="1038"/>
      <c r="O16" s="2135" t="s">
        <v>752</v>
      </c>
      <c r="P16" s="2135" t="s">
        <v>753</v>
      </c>
      <c r="Q16" s="2118" t="s">
        <v>754</v>
      </c>
      <c r="R16" s="2120"/>
      <c r="S16" s="2118" t="s">
        <v>767</v>
      </c>
      <c r="T16" s="2119"/>
      <c r="U16" s="2120"/>
      <c r="V16" s="2130"/>
      <c r="W16" s="2133"/>
      <c r="X16" s="1971"/>
    </row>
    <row customHeight="1" ht="33.75">
      <c r="A17" s="1288" t="s">
        <v>218</v>
      </c>
      <c r="B17" s="1288" t="s">
        <v>219</v>
      </c>
      <c r="C17" s="1288" t="s">
        <v>220</v>
      </c>
      <c r="D17" s="1288" t="s">
        <v>221</v>
      </c>
      <c r="E17" s="1288"/>
      <c r="J17" s="377"/>
      <c r="K17" s="377"/>
      <c r="L17" s="2125"/>
      <c r="M17" s="2062"/>
      <c r="N17" s="290"/>
      <c r="O17" s="2136"/>
      <c r="P17" s="2136"/>
      <c r="Q17" s="1237" t="s">
        <v>763</v>
      </c>
      <c r="R17" s="1237" t="s">
        <v>764</v>
      </c>
      <c r="S17" s="1322" t="s">
        <v>765</v>
      </c>
      <c r="T17" s="2121" t="s">
        <v>766</v>
      </c>
      <c r="U17" s="2122"/>
      <c r="V17" s="2131"/>
      <c r="W17" s="2134"/>
      <c r="X17" s="1971"/>
    </row>
    <row s="2611" customFormat="1" customHeight="1" ht="11.25">
      <c r="A18" s="1288"/>
      <c r="B18" s="1288"/>
      <c r="C18" s="1288"/>
      <c r="D18" s="1288"/>
      <c r="E18" s="1288"/>
      <c r="F18" s="1316"/>
      <c r="G18" s="1316"/>
      <c r="H18" s="1316"/>
      <c r="I18" s="1264"/>
      <c r="J18" s="1265"/>
      <c r="K18" s="1280">
        <v>1</v>
      </c>
      <c r="L18" s="1307" t="s">
        <v>196</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2476</v>
      </c>
      <c r="B19" s="1296" t="s">
        <v>2477</v>
      </c>
      <c r="C19" s="1296" t="s">
        <v>2478</v>
      </c>
      <c r="D19" s="1296" t="s">
        <v>2479</v>
      </c>
      <c r="E19" s="1296"/>
      <c r="F19" s="694"/>
      <c r="G19" s="694"/>
      <c r="H19" s="694"/>
      <c r="I19" s="357"/>
      <c r="J19" s="356"/>
      <c r="K19" s="351"/>
      <c r="L19" s="1323">
        <f>INDEX(PT_DIFFERENTIATION_NUM_NTAR,MATCH(A19,PT_DIFFERENTIATION_NTAR_ID,0))</f>
      </c>
      <c r="M19" s="286" t="s">
        <v>207</v>
      </c>
      <c r="N19" s="288"/>
      <c r="O19" s="2434">
        <f>INDEX(PT_DIFFERENTIATION_NTAR,MATCH(A19,PT_DIFFERENTIATION_NTAR_ID,0))</f>
      </c>
      <c r="P19" s="2434"/>
      <c r="Q19" s="2434"/>
      <c r="R19" s="2434"/>
      <c r="S19" s="2434"/>
      <c r="T19" s="2434"/>
      <c r="U19" s="2434"/>
      <c r="V19" s="2434"/>
      <c r="W19" s="2434"/>
      <c r="X19" s="1286" t="s">
        <v>718</v>
      </c>
      <c r="Z19" s="506"/>
      <c r="AA19" s="506" t="str">
        <f>IF(M19="","",M19)</f>
        <v>Наименование тарифа</v>
      </c>
      <c r="AB19" s="506"/>
      <c r="AC19" s="506"/>
    </row>
    <row customHeight="1" ht="21">
      <c r="A20" s="1296" t="s">
        <v>2476</v>
      </c>
      <c r="B20" s="1296" t="s">
        <v>2477</v>
      </c>
      <c r="C20" s="1296" t="s">
        <v>2478</v>
      </c>
      <c r="D20" s="1296" t="s">
        <v>2479</v>
      </c>
      <c r="E20" s="1296"/>
      <c r="F20" s="694"/>
      <c r="G20" s="694"/>
      <c r="H20" s="694"/>
      <c r="I20" s="1320"/>
      <c r="J20" s="348"/>
      <c r="K20" s="349"/>
      <c r="L20" s="1323">
        <f>INDEX(PT_DIFFERENTIATION_NUM_TER,MATCH(B19,PT_DIFFERENTIATION_TER_ID,0))</f>
      </c>
      <c r="M20" s="298" t="s">
        <v>719</v>
      </c>
      <c r="N20" s="288"/>
      <c r="O20" s="2434">
        <f>INDEX(PT_DIFFERENTIATION_TER,MATCH(B19,PT_DIFFERENTIATION_TER_ID,0))</f>
      </c>
      <c r="P20" s="2434"/>
      <c r="Q20" s="2434"/>
      <c r="R20" s="2434"/>
      <c r="S20" s="2434"/>
      <c r="T20" s="2434"/>
      <c r="U20" s="2434"/>
      <c r="V20" s="2434"/>
      <c r="W20" s="2434"/>
      <c r="X20" s="1286" t="s">
        <v>720</v>
      </c>
      <c r="Z20" s="506"/>
      <c r="AA20" s="506" t="str">
        <f>IF(M20="","",M20)</f>
        <v>Территория действия тарифа</v>
      </c>
      <c r="AB20" s="506"/>
      <c r="AC20" s="506"/>
    </row>
    <row customHeight="1" ht="22.5">
      <c r="A21" s="1296" t="s">
        <v>2476</v>
      </c>
      <c r="B21" s="1296" t="s">
        <v>2477</v>
      </c>
      <c r="C21" s="1296" t="s">
        <v>2478</v>
      </c>
      <c r="D21" s="1296" t="s">
        <v>2479</v>
      </c>
      <c r="E21" s="1296"/>
      <c r="F21" s="694"/>
      <c r="G21" s="694"/>
      <c r="H21" s="694"/>
      <c r="I21" s="350"/>
      <c r="J21" s="348"/>
      <c r="K21" s="349"/>
      <c r="L21" s="1323">
        <f>INDEX(PT_DIFFERENTIATION_NUM_CS,MATCH(C19,PT_DIFFERENTIATION_CS_ID,0))</f>
      </c>
      <c r="M21" s="299" t="s">
        <v>721</v>
      </c>
      <c r="N21" s="288"/>
      <c r="O21" s="2434">
        <f>INDEX(PT_DIFFERENTIATION_CS,MATCH(C19,PT_DIFFERENTIATION_CS_ID,0))</f>
      </c>
      <c r="P21" s="2434"/>
      <c r="Q21" s="2434"/>
      <c r="R21" s="2434"/>
      <c r="S21" s="2434"/>
      <c r="T21" s="2434"/>
      <c r="U21" s="2434"/>
      <c r="V21" s="2434"/>
      <c r="W21" s="2434"/>
      <c r="X21" s="1286" t="s">
        <v>722</v>
      </c>
      <c r="Z21" s="506"/>
      <c r="AA21" s="506" t="str">
        <f>IF(M21="","",M21)</f>
        <v>Наименование системы теплоснабжения </v>
      </c>
      <c r="AB21" s="506"/>
      <c r="AC21" s="506"/>
    </row>
    <row customHeight="1" ht="21">
      <c r="A22" s="1296" t="s">
        <v>2476</v>
      </c>
      <c r="B22" s="1296" t="s">
        <v>2477</v>
      </c>
      <c r="C22" s="1296" t="s">
        <v>2478</v>
      </c>
      <c r="D22" s="1296" t="s">
        <v>2479</v>
      </c>
      <c r="E22" s="1296"/>
      <c r="F22" s="694"/>
      <c r="G22" s="694"/>
      <c r="H22" s="694"/>
      <c r="I22" s="350"/>
      <c r="J22" s="348"/>
      <c r="K22" s="349"/>
      <c r="L22" s="1323">
        <f>INDEX(PT_DIFFERENTIATION_NUM_IST_TE,MATCH(D19,PT_DIFFERENTIATION_IST_TE_ID,0))</f>
      </c>
      <c r="M22" s="300" t="s">
        <v>723</v>
      </c>
      <c r="N22" s="288"/>
      <c r="O22" s="2434">
        <f>INDEX(PT_DIFFERENTIATION_IST_TE,MATCH(D19,PT_DIFFERENTIATION_IST_TE_ID,0))</f>
      </c>
      <c r="P22" s="2434"/>
      <c r="Q22" s="2434"/>
      <c r="R22" s="2434"/>
      <c r="S22" s="2434"/>
      <c r="T22" s="2434"/>
      <c r="U22" s="2434"/>
      <c r="V22" s="2434"/>
      <c r="W22" s="2434"/>
      <c r="X22" s="1286" t="s">
        <v>724</v>
      </c>
      <c r="Z22" s="506"/>
      <c r="AA22" s="506" t="str">
        <f>IF(M22="","",M22)</f>
        <v>Источник тепловой энергии  </v>
      </c>
      <c r="AB22" s="506"/>
      <c r="AC22" s="506"/>
    </row>
    <row customHeight="1" ht="94.5">
      <c r="A23" s="1296" t="s">
        <v>2476</v>
      </c>
      <c r="B23" s="1296" t="s">
        <v>2477</v>
      </c>
      <c r="C23" s="1296" t="s">
        <v>2478</v>
      </c>
      <c r="D23" s="1296" t="s">
        <v>2479</v>
      </c>
      <c r="E23" s="1296"/>
      <c r="F23" s="1969">
        <f>L22&amp;".1"</f>
      </c>
      <c r="I23" s="2111">
        <v>1</v>
      </c>
      <c r="J23" s="1321"/>
      <c r="K23" s="352"/>
      <c r="L23" s="1323">
        <f>$F$23</f>
      </c>
      <c r="M23" s="273" t="s">
        <v>726</v>
      </c>
      <c r="N23" s="288"/>
      <c r="O23" s="2436"/>
      <c r="P23" s="2436"/>
      <c r="Q23" s="2436"/>
      <c r="R23" s="2436"/>
      <c r="S23" s="2436"/>
      <c r="T23" s="2436"/>
      <c r="U23" s="2436"/>
      <c r="V23" s="2436"/>
      <c r="W23" s="2436"/>
      <c r="X23" s="1286" t="s">
        <v>727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2476</v>
      </c>
      <c r="B24" s="1296" t="s">
        <v>2477</v>
      </c>
      <c r="C24" s="1296" t="s">
        <v>2478</v>
      </c>
      <c r="D24" s="1296" t="s">
        <v>2479</v>
      </c>
      <c r="E24" s="1296"/>
      <c r="F24" s="1969"/>
      <c r="G24" s="1953">
        <f>F23&amp;".1"</f>
      </c>
      <c r="I24" s="2111"/>
      <c r="J24" s="2111">
        <v>1</v>
      </c>
      <c r="K24" s="353"/>
      <c r="L24" s="1323">
        <f>$G$24</f>
      </c>
      <c r="M24" s="274" t="s">
        <v>729</v>
      </c>
      <c r="N24" s="288"/>
      <c r="O24" s="2437"/>
      <c r="P24" s="2438"/>
      <c r="Q24" s="2438"/>
      <c r="R24" s="2438"/>
      <c r="S24" s="2438"/>
      <c r="T24" s="2438"/>
      <c r="U24" s="2438"/>
      <c r="V24" s="2438"/>
      <c r="W24" s="2439"/>
      <c r="X24" s="1286" t="s">
        <v>730</v>
      </c>
      <c r="Z24" s="506"/>
      <c r="AA24" s="506" t="str">
        <f>IF(M24="","",M24)</f>
        <v>Группа потребителей</v>
      </c>
      <c r="AB24" s="506"/>
      <c r="AC24" s="506"/>
    </row>
    <row customHeight="1" ht="11.25">
      <c r="A25" s="1296" t="s">
        <v>2476</v>
      </c>
      <c r="B25" s="1296" t="s">
        <v>2477</v>
      </c>
      <c r="C25" s="1296" t="s">
        <v>2478</v>
      </c>
      <c r="D25" s="1296" t="s">
        <v>2479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732</v>
      </c>
      <c r="Y25" s="517">
        <f>STRCHECKDATE(O26:W26)</f>
      </c>
      <c r="Z25" s="506"/>
      <c r="AA25" s="506" t="str">
        <f>IF(M25="","",M25)</f>
        <v/>
      </c>
      <c r="AB25" s="506"/>
      <c r="AC25" s="506"/>
    </row>
    <row customHeight="1" ht="11.25">
      <c r="A26" s="1296" t="s">
        <v>2476</v>
      </c>
      <c r="B26" s="1296" t="s">
        <v>2477</v>
      </c>
      <c r="C26" s="1296" t="s">
        <v>2478</v>
      </c>
      <c r="D26" s="1296" t="s">
        <v>2479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2476</v>
      </c>
      <c r="B27" s="1296" t="s">
        <v>2477</v>
      </c>
      <c r="C27" s="1296" t="s">
        <v>2478</v>
      </c>
      <c r="D27" s="1296" t="s">
        <v>2479</v>
      </c>
      <c r="E27" s="1296"/>
      <c r="F27" s="1969"/>
      <c r="G27" s="1953"/>
      <c r="I27" s="2111"/>
      <c r="J27" s="2111"/>
      <c r="K27" s="352"/>
      <c r="L27" s="1308"/>
      <c r="M27" s="276" t="s">
        <v>733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2476</v>
      </c>
      <c r="B28" s="1296" t="s">
        <v>2477</v>
      </c>
      <c r="C28" s="1296" t="s">
        <v>2478</v>
      </c>
      <c r="D28" s="1296" t="s">
        <v>2479</v>
      </c>
      <c r="E28" s="1296"/>
      <c r="F28" s="1969"/>
      <c r="I28" s="2111"/>
      <c r="J28" s="1321"/>
      <c r="K28" s="352"/>
      <c r="L28" s="1308"/>
      <c r="M28" s="275" t="s">
        <v>734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2476</v>
      </c>
      <c r="B29" s="1296" t="s">
        <v>2477</v>
      </c>
      <c r="C29" s="1296" t="s">
        <v>2478</v>
      </c>
      <c r="D29" s="1296" t="s">
        <v>2479</v>
      </c>
      <c r="E29" s="1296"/>
      <c r="F29" s="694"/>
      <c r="G29" s="694"/>
      <c r="H29" s="515"/>
      <c r="I29" s="356"/>
      <c r="J29" s="376"/>
      <c r="K29" s="351"/>
      <c r="L29" s="1308"/>
      <c r="M29" s="364" t="s">
        <v>735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2476</v>
      </c>
      <c r="B30" s="1296" t="s">
        <v>2477</v>
      </c>
      <c r="C30" s="1296" t="s">
        <v>2478</v>
      </c>
      <c r="D30" s="1296"/>
      <c r="E30" s="1296" t="s">
        <v>902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2476</v>
      </c>
      <c r="B31" s="1296" t="s">
        <v>2477</v>
      </c>
      <c r="C31" s="1296"/>
      <c r="D31" s="1296"/>
      <c r="E31" s="1296" t="s">
        <v>2467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2480</v>
      </c>
      <c r="B32" s="1296"/>
      <c r="C32" s="1296"/>
      <c r="D32" s="1296"/>
      <c r="E32" s="1296" t="s">
        <v>191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30413" customFormat="1" customHeight="1" ht="11.25">
      <c r="A33" s="1296"/>
      <c r="B33" s="1296"/>
      <c r="C33" s="1296"/>
      <c r="D33" s="1296"/>
      <c r="E33" s="1296" t="s">
        <v>499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1034</v>
      </c>
      <c r="M35" s="2106" t="s">
        <v>2469</v>
      </c>
      <c r="N35" s="2106"/>
      <c r="O35" s="2106"/>
      <c r="P35" s="2106"/>
      <c r="Q35" s="2106"/>
      <c r="R35" s="2106"/>
      <c r="S35" s="2106"/>
      <c r="T35" s="2106"/>
      <c r="U35" s="2106"/>
      <c r="V35" s="2106"/>
      <c r="W35" s="2106"/>
      <c r="X35" s="2106"/>
    </row>
    <row customHeight="1" ht="104.25">
      <c r="F36" s="1333"/>
      <c r="G36" s="1333"/>
      <c r="H36" s="515"/>
      <c r="I36" s="1333"/>
      <c r="M36" s="2106" t="s">
        <v>2470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7BCCD-9EBE-CE2C-0DE7-EBBF1E58C8E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29387" width="9.140625" customWidth="1"/>
    <col min="9" max="9" style="3409" width="3.7109375" customWidth="1"/>
    <col min="10" max="11" style="3410" width="3.7109375" customWidth="1"/>
    <col min="12" max="12" style="2984" width="12.7109375" customWidth="1"/>
    <col min="13" max="13" style="2984" width="47.421875" customWidth="1"/>
    <col min="14" max="14" style="2984" width="2.7109375" hidden="1" customWidth="1"/>
    <col min="15" max="18" style="2984" width="23.7109375" customWidth="1"/>
    <col min="19" max="19" style="2984" width="11.7109375" customWidth="1"/>
    <col min="20" max="20" style="2984" width="3.7109375" customWidth="1"/>
    <col min="21" max="21" style="2984" width="11.7109375" customWidth="1"/>
    <col min="22" max="22" style="2984" width="8.57421875" hidden="1" customWidth="1"/>
    <col min="23" max="23" style="2984" width="4.7109375" customWidth="1"/>
    <col min="24" max="24" style="2984"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2481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4" customFormat="1" customHeight="1" ht="18.75">
      <c r="A8" s="368"/>
      <c r="B8" s="368"/>
      <c r="C8" s="368"/>
      <c r="D8" s="368"/>
      <c r="E8" s="368"/>
      <c r="F8" s="368"/>
      <c r="G8" s="368"/>
      <c r="H8" s="368"/>
      <c r="L8" s="265"/>
      <c r="M8" s="283" t="s">
        <v>742</v>
      </c>
      <c r="N8" s="292"/>
      <c r="O8" s="2449">
        <f>IF(datePr_ch="",IF(datePr="","",datePr),datePr_ch)</f>
      </c>
      <c r="P8" s="2450"/>
      <c r="Q8" s="2450"/>
      <c r="R8" s="2450"/>
      <c r="S8" s="2450"/>
      <c r="T8" s="2451"/>
      <c r="U8" s="1266"/>
      <c r="Y8" s="368"/>
      <c r="Z8" s="368"/>
      <c r="AA8" s="368"/>
      <c r="AB8" s="368"/>
      <c r="AC8" s="368"/>
    </row>
    <row s="3344" customFormat="1" customHeight="1" ht="18.75">
      <c r="A9" s="368"/>
      <c r="B9" s="368"/>
      <c r="C9" s="368"/>
      <c r="D9" s="368"/>
      <c r="E9" s="368"/>
      <c r="F9" s="368"/>
      <c r="G9" s="368"/>
      <c r="H9" s="368"/>
      <c r="L9" s="318"/>
      <c r="M9" s="283" t="s">
        <v>743</v>
      </c>
      <c r="N9" s="292"/>
      <c r="O9" s="2449">
        <f>IF(numberPr_ch="",IF(numberPr="","",numberPr),numberPr_ch)</f>
      </c>
      <c r="P9" s="2450"/>
      <c r="Q9" s="2450"/>
      <c r="R9" s="2450"/>
      <c r="S9" s="2450"/>
      <c r="T9" s="2451"/>
      <c r="U9" s="1266"/>
      <c r="Y9" s="368"/>
      <c r="Z9" s="368"/>
      <c r="AA9" s="368"/>
      <c r="AB9" s="368"/>
      <c r="AC9" s="368"/>
    </row>
    <row s="334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5" customFormat="1" customHeight="1" ht="18.75" hidden="1">
      <c r="A11" s="1270"/>
      <c r="B11" s="1270"/>
      <c r="C11" s="1270"/>
      <c r="D11" s="1270"/>
      <c r="E11" s="1270"/>
      <c r="F11" s="1270"/>
      <c r="G11" s="1270"/>
      <c r="H11" s="1270"/>
      <c r="L11" s="318"/>
      <c r="M11" s="315"/>
      <c r="O11" s="1271"/>
      <c r="P11" s="1271"/>
      <c r="Q11" s="368" t="s">
        <v>2482</v>
      </c>
      <c r="R11" s="368" t="s">
        <v>2483</v>
      </c>
      <c r="S11" s="1271"/>
      <c r="T11" s="1271"/>
      <c r="U11" s="1266"/>
      <c r="Y11" s="1270"/>
      <c r="Z11" s="1270"/>
      <c r="AA11" s="1270"/>
      <c r="AB11" s="1270"/>
      <c r="AC11" s="1270"/>
    </row>
    <row s="334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746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620</v>
      </c>
      <c r="M14" s="1971"/>
      <c r="N14" s="1971"/>
      <c r="O14" s="1971"/>
      <c r="P14" s="1971"/>
      <c r="Q14" s="1971"/>
      <c r="R14" s="1971"/>
      <c r="S14" s="1971"/>
      <c r="T14" s="1971"/>
      <c r="U14" s="1971"/>
      <c r="V14" s="1971"/>
      <c r="W14" s="1971"/>
      <c r="X14" s="1971" t="s">
        <v>621</v>
      </c>
    </row>
    <row customHeight="1" ht="14.25">
      <c r="J15" s="377"/>
      <c r="K15" s="377"/>
      <c r="L15" s="2062" t="s">
        <v>87</v>
      </c>
      <c r="M15" s="2062" t="s">
        <v>2484</v>
      </c>
      <c r="N15" s="1232"/>
      <c r="O15" s="2062" t="s">
        <v>2485</v>
      </c>
      <c r="P15" s="2061" t="s">
        <v>2486</v>
      </c>
      <c r="Q15" s="2061" t="s">
        <v>2466</v>
      </c>
      <c r="R15" s="2061"/>
      <c r="S15" s="2061"/>
      <c r="T15" s="2061"/>
      <c r="U15" s="2061"/>
      <c r="V15" s="2062" t="s">
        <v>749</v>
      </c>
      <c r="W15" s="2447" t="s">
        <v>1400</v>
      </c>
      <c r="X15" s="1971"/>
    </row>
    <row customHeight="1" ht="25.5">
      <c r="J16" s="377"/>
      <c r="K16" s="377"/>
      <c r="L16" s="2062"/>
      <c r="M16" s="2062"/>
      <c r="N16" s="1232"/>
      <c r="O16" s="2062"/>
      <c r="P16" s="2061"/>
      <c r="Q16" s="2061" t="s">
        <v>2487</v>
      </c>
      <c r="R16" s="2061"/>
      <c r="S16" s="2153" t="s">
        <v>767</v>
      </c>
      <c r="T16" s="2153"/>
      <c r="U16" s="2153"/>
      <c r="V16" s="2062"/>
      <c r="W16" s="2447"/>
      <c r="X16" s="1971"/>
    </row>
    <row customHeight="1" ht="14.25">
      <c r="J17" s="377"/>
      <c r="K17" s="377"/>
      <c r="L17" s="2062"/>
      <c r="M17" s="2062"/>
      <c r="N17" s="1232"/>
      <c r="O17" s="2062"/>
      <c r="P17" s="2061"/>
      <c r="Q17" s="1232" t="s">
        <v>802</v>
      </c>
      <c r="R17" s="1232" t="s">
        <v>803</v>
      </c>
      <c r="S17" s="1236" t="s">
        <v>765</v>
      </c>
      <c r="T17" s="2444" t="s">
        <v>766</v>
      </c>
      <c r="U17" s="2444"/>
      <c r="V17" s="2062"/>
      <c r="W17" s="2447"/>
      <c r="X17" s="1971"/>
    </row>
    <row customHeight="1" ht="14.25">
      <c r="J18" s="377"/>
      <c r="K18" s="279">
        <v>1</v>
      </c>
      <c r="L18" s="454" t="s">
        <v>196</v>
      </c>
      <c r="M18" s="454" t="s">
        <v>102</v>
      </c>
      <c r="N18" s="1268" t="s">
        <v>102</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207</v>
      </c>
      <c r="N19" s="305"/>
      <c r="O19" s="2331"/>
      <c r="P19" s="2331"/>
      <c r="Q19" s="2331"/>
      <c r="R19" s="2331"/>
      <c r="S19" s="2331"/>
      <c r="T19" s="2331"/>
      <c r="U19" s="2331"/>
      <c r="V19" s="2331"/>
      <c r="W19" s="2331"/>
      <c r="X19" s="341" t="s">
        <v>718</v>
      </c>
    </row>
    <row customHeight="1" ht="22.5">
      <c r="A20" s="2111"/>
      <c r="B20" s="2111">
        <v>1</v>
      </c>
      <c r="C20" s="524"/>
      <c r="D20" s="524"/>
      <c r="E20" s="524"/>
      <c r="F20" s="524"/>
      <c r="G20" s="386"/>
      <c r="H20" s="1235"/>
      <c r="I20" s="359"/>
      <c r="J20" s="1242"/>
      <c r="K20" s="1163"/>
      <c r="L20" s="1241">
        <f>MERGEVALUE(A20)&amp;"."&amp;MERGEVALUE(B20)</f>
      </c>
      <c r="M20" s="298" t="s">
        <v>719</v>
      </c>
      <c r="N20" s="305"/>
      <c r="O20" s="2331"/>
      <c r="P20" s="2331"/>
      <c r="Q20" s="2331"/>
      <c r="R20" s="2331"/>
      <c r="S20" s="2331"/>
      <c r="T20" s="2331"/>
      <c r="U20" s="2331"/>
      <c r="V20" s="2331"/>
      <c r="W20" s="2331"/>
      <c r="X20" s="341" t="s">
        <v>720</v>
      </c>
    </row>
    <row customHeight="1" ht="22.5">
      <c r="A21" s="2111"/>
      <c r="B21" s="2111"/>
      <c r="C21" s="2111">
        <v>1</v>
      </c>
      <c r="D21" s="524"/>
      <c r="E21" s="524"/>
      <c r="F21" s="524"/>
      <c r="G21" s="386"/>
      <c r="H21" s="1235"/>
      <c r="I21" s="360"/>
      <c r="J21" s="1242"/>
      <c r="K21" s="1163"/>
      <c r="L21" s="1241">
        <f>MERGEVALUE(A21)&amp;"."&amp;MERGEVALUE(B21)&amp;"."&amp;MERGEVALUE(C21)</f>
      </c>
      <c r="M21" s="299" t="s">
        <v>721</v>
      </c>
      <c r="N21" s="305"/>
      <c r="O21" s="2331"/>
      <c r="P21" s="2331"/>
      <c r="Q21" s="2331"/>
      <c r="R21" s="2331"/>
      <c r="S21" s="2331"/>
      <c r="T21" s="2331"/>
      <c r="U21" s="2331"/>
      <c r="V21" s="2331"/>
      <c r="W21" s="2331"/>
      <c r="X21" s="341" t="s">
        <v>722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723</v>
      </c>
      <c r="N22" s="305"/>
      <c r="O22" s="2331"/>
      <c r="P22" s="2331"/>
      <c r="Q22" s="2331"/>
      <c r="R22" s="2331"/>
      <c r="S22" s="2331"/>
      <c r="T22" s="2331"/>
      <c r="U22" s="2331"/>
      <c r="V22" s="2331"/>
      <c r="W22" s="2331"/>
      <c r="X22" s="333" t="s">
        <v>2488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2489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791</v>
      </c>
      <c r="N25" s="363"/>
      <c r="O25" s="317"/>
      <c r="P25" s="317"/>
      <c r="Q25" s="317"/>
      <c r="R25" s="317"/>
      <c r="S25" s="321"/>
      <c r="T25" s="367"/>
      <c r="U25" s="366"/>
      <c r="V25" s="363"/>
      <c r="W25" s="363"/>
      <c r="X25" s="2017"/>
    </row>
    <row s="30413" customFormat="1" customHeight="1" ht="14.25">
      <c r="A26" s="2111"/>
      <c r="B26" s="2111"/>
      <c r="C26" s="2111"/>
      <c r="D26" s="385"/>
      <c r="E26" s="385"/>
      <c r="F26" s="385"/>
      <c r="G26" s="386"/>
      <c r="H26" s="385"/>
      <c r="I26" s="360"/>
      <c r="J26" s="376"/>
      <c r="K26" s="378"/>
      <c r="L26" s="297"/>
      <c r="M26" s="372" t="s">
        <v>902</v>
      </c>
      <c r="N26" s="363"/>
      <c r="O26" s="317"/>
      <c r="P26" s="317"/>
      <c r="Q26" s="317"/>
      <c r="R26" s="317"/>
      <c r="S26" s="321"/>
      <c r="T26" s="367"/>
      <c r="U26" s="366"/>
      <c r="V26" s="363"/>
      <c r="W26" s="367"/>
      <c r="X26" s="1277"/>
      <c r="Y26" s="383"/>
      <c r="Z26" s="383"/>
      <c r="AA26" s="383"/>
      <c r="AB26" s="383"/>
      <c r="AC26" s="383"/>
    </row>
    <row s="30413" customFormat="1" customHeight="1" ht="14.25">
      <c r="A27" s="2111"/>
      <c r="B27" s="2111"/>
      <c r="C27" s="385"/>
      <c r="D27" s="385"/>
      <c r="E27" s="385"/>
      <c r="F27" s="385"/>
      <c r="G27" s="386"/>
      <c r="H27" s="385"/>
      <c r="I27" s="356"/>
      <c r="J27" s="376"/>
      <c r="K27" s="378"/>
      <c r="L27" s="297"/>
      <c r="M27" s="363" t="s">
        <v>2467</v>
      </c>
      <c r="N27" s="363"/>
      <c r="O27" s="317"/>
      <c r="P27" s="317"/>
      <c r="Q27" s="317"/>
      <c r="R27" s="317"/>
      <c r="S27" s="321"/>
      <c r="T27" s="367"/>
      <c r="U27" s="366"/>
      <c r="V27" s="363"/>
      <c r="W27" s="367"/>
      <c r="X27" s="319"/>
      <c r="Y27" s="383"/>
      <c r="Z27" s="383"/>
      <c r="AA27" s="383"/>
      <c r="AB27" s="383"/>
      <c r="AC27" s="383"/>
    </row>
    <row s="30413" customFormat="1" customHeight="1" ht="14.25">
      <c r="A28" s="2111"/>
      <c r="B28" s="385"/>
      <c r="C28" s="385"/>
      <c r="D28" s="385"/>
      <c r="E28" s="385"/>
      <c r="F28" s="385"/>
      <c r="G28" s="386"/>
      <c r="H28" s="385"/>
      <c r="I28" s="356"/>
      <c r="J28" s="376"/>
      <c r="K28" s="378"/>
      <c r="L28" s="297"/>
      <c r="M28" s="421" t="s">
        <v>191</v>
      </c>
      <c r="N28" s="363"/>
      <c r="O28" s="317"/>
      <c r="P28" s="317"/>
      <c r="Q28" s="317"/>
      <c r="R28" s="317"/>
      <c r="S28" s="321"/>
      <c r="T28" s="367"/>
      <c r="U28" s="366"/>
      <c r="V28" s="363"/>
      <c r="W28" s="367"/>
      <c r="X28" s="319"/>
      <c r="Y28" s="383"/>
      <c r="Z28" s="383"/>
      <c r="AA28" s="383"/>
      <c r="AB28" s="383"/>
      <c r="AC28" s="383"/>
    </row>
    <row s="30413" customFormat="1" customHeight="1" ht="14.25">
      <c r="G29" s="365"/>
      <c r="H29" s="378"/>
      <c r="I29" s="375"/>
      <c r="J29" s="376"/>
      <c r="L29" s="297"/>
      <c r="M29" s="422" t="s">
        <v>499</v>
      </c>
      <c r="N29" s="363"/>
      <c r="O29" s="317"/>
      <c r="P29" s="317"/>
      <c r="Q29" s="317"/>
      <c r="R29" s="317"/>
      <c r="S29" s="321"/>
      <c r="T29" s="367"/>
      <c r="U29" s="366"/>
      <c r="V29" s="363"/>
      <c r="W29" s="367"/>
      <c r="X29" s="319"/>
      <c r="Y29" s="383"/>
      <c r="Z29" s="383"/>
      <c r="AA29" s="383"/>
      <c r="AB29" s="383"/>
      <c r="AC29" s="383"/>
    </row>
    <row r="31" customHeight="1" ht="14.25">
      <c r="L31" s="49">
        <v>1</v>
      </c>
      <c r="M31" s="2106" t="s">
        <v>2490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5284E-3416-7F23-D79F-78260CD8BE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FEF46-5849-B592-C517-6292062A97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8CC7E-0A03-D9DE-3A2D-A9DDD0DF5D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39512-BA28-F361-8261-88D138B567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9EBD4-45C4-CF58-8A57-2200A83180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F1418-DA69-2E83-6536-D8B1F06C34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F0628-7DDA-B345-A6DB-441312C654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C9C1A-B2C3-5731-4BC5-E6D697BA08C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7F748-1BAE-34BB-76A8-4DC5CDC7EA0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2491</v>
      </c>
      <c r="B1" s="770" t="s">
        <v>2492</v>
      </c>
      <c r="C1" s="2452" t="s">
        <v>2493</v>
      </c>
      <c r="D1" s="2453"/>
      <c r="E1" s="842" t="s">
        <v>2494</v>
      </c>
    </row>
    <row customHeight="1" ht="11.25">
      <c r="A2" s="763"/>
      <c r="B2" s="771" t="s">
        <v>22</v>
      </c>
      <c r="C2" s="759"/>
      <c r="D2" s="770"/>
      <c r="E2" s="842"/>
    </row>
    <row customHeight="1" ht="11.25">
      <c r="A3" s="774"/>
      <c r="B3" s="772" t="s">
        <v>29</v>
      </c>
      <c r="C3" s="759"/>
      <c r="D3" s="770"/>
      <c r="E3" s="842"/>
    </row>
    <row customHeight="1" ht="11.25">
      <c r="A4" s="775"/>
      <c r="B4" s="772" t="s">
        <v>1988</v>
      </c>
      <c r="C4" s="759"/>
      <c r="D4" s="770"/>
      <c r="E4" s="842"/>
    </row>
    <row customHeight="1" ht="11.25">
      <c r="A5" s="787"/>
      <c r="B5" s="772" t="s">
        <v>1982</v>
      </c>
      <c r="C5" s="762" t="s">
        <v>2230</v>
      </c>
      <c r="D5" s="886" t="s">
        <v>2495</v>
      </c>
      <c r="E5" s="842"/>
    </row>
    <row s="30413" customFormat="1" customHeight="1" ht="11.25">
      <c r="A6" s="773"/>
      <c r="B6" s="772" t="s">
        <v>1991</v>
      </c>
      <c r="C6" s="759"/>
      <c r="D6" s="770"/>
      <c r="E6" s="842"/>
    </row>
    <row customHeight="1" ht="11.25">
      <c r="A7" s="761"/>
      <c r="B7" s="772" t="s">
        <v>1999</v>
      </c>
      <c r="C7" s="759"/>
      <c r="D7" s="770"/>
      <c r="E7" s="842"/>
    </row>
    <row customHeight="1" ht="11.25">
      <c r="A8" s="762"/>
      <c r="B8" s="772" t="s">
        <v>1994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C34B7-FDAD-3116-CA58-356FF3CA33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62D03-71DF-866D-2F47-B02C2EE78C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538D7-1518-9184-AC96-65DD397CCF4D}"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30972" width="9.140625"/>
    <col min="3" max="3" style="30972" width="20.7109375" customWidth="1"/>
    <col min="4" max="4" style="30972" width="25.140625" customWidth="1"/>
    <col min="5" max="9" style="30972" width="9.140625"/>
  </cols>
  <sheetData>
    <row customHeight="1" ht="11.25">
      <c r="A1" s="53" t="s">
        <v>2496</v>
      </c>
      <c r="B1" s="53" t="s">
        <v>2497</v>
      </c>
      <c r="C1" s="53" t="s">
        <v>2498</v>
      </c>
      <c r="D1" s="53" t="s">
        <v>2499</v>
      </c>
      <c r="E1" s="53" t="s">
        <v>2500</v>
      </c>
      <c r="F1" s="53" t="s">
        <v>2501</v>
      </c>
      <c r="G1" s="53" t="s">
        <v>2502</v>
      </c>
      <c r="H1" s="53" t="s">
        <v>2503</v>
      </c>
      <c r="I1" s="53" t="s">
        <v>2504</v>
      </c>
    </row>
    <row customHeight="1" ht="11.25">
      <c r="A2" s="30973" t="s">
        <v>2505</v>
      </c>
      <c r="B2" s="30973" t="s">
        <v>14</v>
      </c>
      <c r="C2" s="30973" t="s">
        <v>2506</v>
      </c>
      <c r="D2" s="30973" t="s">
        <v>2507</v>
      </c>
      <c r="E2" s="30973" t="s">
        <v>2508</v>
      </c>
      <c r="F2" s="30973" t="s">
        <v>2509</v>
      </c>
      <c r="G2" s="30973" t="s">
        <v>2510</v>
      </c>
      <c r="H2" s="30973" t="s">
        <v>24</v>
      </c>
      <c r="I2" s="30973" t="s">
        <v>1038</v>
      </c>
    </row>
    <row customHeight="1" ht="11.25">
      <c r="A3" s="30973" t="s">
        <v>2505</v>
      </c>
      <c r="B3" s="30973" t="s">
        <v>14</v>
      </c>
      <c r="C3" s="30973" t="s">
        <v>2511</v>
      </c>
      <c r="D3" s="30973" t="s">
        <v>2507</v>
      </c>
      <c r="E3" s="30973" t="s">
        <v>2508</v>
      </c>
      <c r="F3" s="30973" t="s">
        <v>2512</v>
      </c>
      <c r="G3" s="30973" t="s">
        <v>2513</v>
      </c>
      <c r="H3" s="30973" t="s">
        <v>24</v>
      </c>
      <c r="I3" s="30973" t="s">
        <v>1038</v>
      </c>
    </row>
    <row customHeight="1" ht="11.25">
      <c r="A4" s="30973" t="s">
        <v>2505</v>
      </c>
      <c r="B4" s="30973" t="s">
        <v>14</v>
      </c>
      <c r="C4" s="30973" t="s">
        <v>2514</v>
      </c>
      <c r="D4" s="30973" t="s">
        <v>2515</v>
      </c>
      <c r="E4" s="30973" t="s">
        <v>2516</v>
      </c>
      <c r="F4" s="30973" t="s">
        <v>2517</v>
      </c>
      <c r="G4" s="30973" t="s">
        <v>24</v>
      </c>
      <c r="H4" s="30973" t="s">
        <v>24</v>
      </c>
      <c r="I4" s="30973" t="s">
        <v>1038</v>
      </c>
    </row>
    <row customHeight="1" ht="11.25">
      <c r="A5" s="30973" t="s">
        <v>2505</v>
      </c>
      <c r="B5" s="30973" t="s">
        <v>14</v>
      </c>
      <c r="C5" s="30973" t="s">
        <v>2518</v>
      </c>
      <c r="D5" s="30973" t="s">
        <v>2519</v>
      </c>
      <c r="E5" s="30973" t="s">
        <v>2520</v>
      </c>
      <c r="F5" s="30973" t="s">
        <v>50</v>
      </c>
      <c r="G5" s="30973" t="s">
        <v>2521</v>
      </c>
      <c r="H5" s="30973" t="s">
        <v>24</v>
      </c>
      <c r="I5" s="30973" t="s">
        <v>1038</v>
      </c>
    </row>
    <row customHeight="1" ht="11.25">
      <c r="A6" s="30973" t="s">
        <v>2505</v>
      </c>
      <c r="B6" s="30973" t="s">
        <v>14</v>
      </c>
      <c r="C6" s="30973" t="s">
        <v>2522</v>
      </c>
      <c r="D6" s="30973" t="s">
        <v>2523</v>
      </c>
      <c r="E6" s="30973" t="s">
        <v>2524</v>
      </c>
      <c r="F6" s="30973" t="s">
        <v>2525</v>
      </c>
      <c r="G6" s="30973" t="s">
        <v>24</v>
      </c>
      <c r="H6" s="30973" t="s">
        <v>24</v>
      </c>
      <c r="I6" s="30973" t="s">
        <v>1038</v>
      </c>
    </row>
    <row customHeight="1" ht="11.25">
      <c r="A7" s="30973" t="s">
        <v>2505</v>
      </c>
      <c r="B7" s="30973" t="s">
        <v>14</v>
      </c>
      <c r="C7" s="30973" t="s">
        <v>2526</v>
      </c>
      <c r="D7" s="30973" t="s">
        <v>2527</v>
      </c>
      <c r="E7" s="30973" t="s">
        <v>2528</v>
      </c>
      <c r="F7" s="30973" t="s">
        <v>2525</v>
      </c>
      <c r="G7" s="30973" t="s">
        <v>2529</v>
      </c>
      <c r="H7" s="30973" t="s">
        <v>24</v>
      </c>
      <c r="I7" s="30973" t="s">
        <v>1038</v>
      </c>
    </row>
    <row customHeight="1" ht="11.25">
      <c r="A8" s="30973" t="s">
        <v>2505</v>
      </c>
      <c r="B8" s="30973" t="s">
        <v>14</v>
      </c>
      <c r="C8" s="30973" t="s">
        <v>2530</v>
      </c>
      <c r="D8" s="30973" t="s">
        <v>2531</v>
      </c>
      <c r="E8" s="30973" t="s">
        <v>2532</v>
      </c>
      <c r="F8" s="30973" t="s">
        <v>2533</v>
      </c>
      <c r="G8" s="30973" t="s">
        <v>24</v>
      </c>
      <c r="H8" s="30973" t="s">
        <v>24</v>
      </c>
      <c r="I8" s="30973" t="s">
        <v>1038</v>
      </c>
    </row>
    <row customHeight="1" ht="11.25">
      <c r="A9" s="30973" t="s">
        <v>2505</v>
      </c>
      <c r="B9" s="30973" t="s">
        <v>14</v>
      </c>
      <c r="C9" s="30973" t="s">
        <v>2534</v>
      </c>
      <c r="D9" s="30973" t="s">
        <v>2535</v>
      </c>
      <c r="E9" s="30973" t="s">
        <v>2536</v>
      </c>
      <c r="F9" s="30973" t="s">
        <v>50</v>
      </c>
      <c r="G9" s="30973" t="s">
        <v>24</v>
      </c>
      <c r="H9" s="30973" t="s">
        <v>24</v>
      </c>
      <c r="I9" s="30973" t="s">
        <v>1038</v>
      </c>
    </row>
    <row customHeight="1" ht="11.25">
      <c r="A10" s="30973" t="s">
        <v>2505</v>
      </c>
      <c r="B10" s="30973" t="s">
        <v>14</v>
      </c>
      <c r="C10" s="30973" t="s">
        <v>2537</v>
      </c>
      <c r="D10" s="30973" t="s">
        <v>2538</v>
      </c>
      <c r="E10" s="30973" t="s">
        <v>2539</v>
      </c>
      <c r="F10" s="30973" t="s">
        <v>50</v>
      </c>
      <c r="G10" s="30973" t="s">
        <v>2540</v>
      </c>
      <c r="H10" s="30973" t="s">
        <v>24</v>
      </c>
      <c r="I10" s="30973" t="s">
        <v>1038</v>
      </c>
    </row>
    <row customHeight="1" ht="11.25">
      <c r="A11" s="30973" t="s">
        <v>2505</v>
      </c>
      <c r="B11" s="30973" t="s">
        <v>14</v>
      </c>
      <c r="C11" s="30973" t="s">
        <v>2541</v>
      </c>
      <c r="D11" s="30973" t="s">
        <v>45</v>
      </c>
      <c r="E11" s="30973" t="s">
        <v>48</v>
      </c>
      <c r="F11" s="30973" t="s">
        <v>50</v>
      </c>
      <c r="G11" s="30973" t="s">
        <v>24</v>
      </c>
      <c r="H11" s="30973" t="s">
        <v>24</v>
      </c>
      <c r="I11" s="30973" t="s">
        <v>1038</v>
      </c>
    </row>
    <row customHeight="1" ht="11.25">
      <c r="A12" s="30973" t="s">
        <v>2505</v>
      </c>
      <c r="B12" s="30973" t="s">
        <v>14</v>
      </c>
      <c r="C12" s="30973" t="s">
        <v>2542</v>
      </c>
      <c r="D12" s="30973" t="s">
        <v>2543</v>
      </c>
      <c r="E12" s="30973" t="s">
        <v>2544</v>
      </c>
      <c r="F12" s="30973" t="s">
        <v>2545</v>
      </c>
      <c r="G12" s="30973" t="s">
        <v>24</v>
      </c>
      <c r="H12" s="30973" t="s">
        <v>24</v>
      </c>
      <c r="I12" s="30973" t="s">
        <v>1038</v>
      </c>
    </row>
    <row customHeight="1" ht="11.25">
      <c r="A13" s="30973" t="s">
        <v>2505</v>
      </c>
      <c r="B13" s="30973" t="s">
        <v>14</v>
      </c>
      <c r="C13" s="30973" t="s">
        <v>2546</v>
      </c>
      <c r="D13" s="30973" t="s">
        <v>2547</v>
      </c>
      <c r="E13" s="30973" t="s">
        <v>2548</v>
      </c>
      <c r="F13" s="30973" t="s">
        <v>2549</v>
      </c>
      <c r="G13" s="30973" t="s">
        <v>2550</v>
      </c>
      <c r="H13" s="30973" t="s">
        <v>24</v>
      </c>
      <c r="I13" s="30973" t="s">
        <v>1038</v>
      </c>
    </row>
    <row customHeight="1" ht="11.25">
      <c r="A14" s="30973" t="s">
        <v>2505</v>
      </c>
      <c r="B14" s="30973" t="s">
        <v>14</v>
      </c>
      <c r="C14" s="30973" t="s">
        <v>2551</v>
      </c>
      <c r="D14" s="30973" t="s">
        <v>2552</v>
      </c>
      <c r="E14" s="30973" t="s">
        <v>2553</v>
      </c>
      <c r="F14" s="30973" t="s">
        <v>2554</v>
      </c>
      <c r="G14" s="30973" t="s">
        <v>24</v>
      </c>
      <c r="H14" s="30973" t="s">
        <v>24</v>
      </c>
      <c r="I14" s="30973" t="s">
        <v>1038</v>
      </c>
    </row>
    <row customHeight="1" ht="11.25">
      <c r="A15" s="30973" t="s">
        <v>2505</v>
      </c>
      <c r="B15" s="30973" t="s">
        <v>14</v>
      </c>
      <c r="C15" s="30973" t="s">
        <v>2555</v>
      </c>
      <c r="D15" s="30973" t="s">
        <v>2556</v>
      </c>
      <c r="E15" s="30973" t="s">
        <v>2557</v>
      </c>
      <c r="F15" s="30973" t="s">
        <v>2558</v>
      </c>
      <c r="G15" s="30973" t="s">
        <v>2559</v>
      </c>
      <c r="H15" s="30973" t="s">
        <v>24</v>
      </c>
      <c r="I15" s="30973" t="s">
        <v>1038</v>
      </c>
    </row>
    <row customHeight="1" ht="11.25">
      <c r="A16" s="30973" t="s">
        <v>2505</v>
      </c>
      <c r="B16" s="30973" t="s">
        <v>14</v>
      </c>
      <c r="C16" s="30973" t="s">
        <v>2560</v>
      </c>
      <c r="D16" s="30973" t="s">
        <v>2561</v>
      </c>
      <c r="E16" s="30973" t="s">
        <v>2562</v>
      </c>
      <c r="F16" s="30973" t="s">
        <v>2563</v>
      </c>
      <c r="G16" s="30973" t="s">
        <v>24</v>
      </c>
      <c r="H16" s="30973" t="s">
        <v>24</v>
      </c>
      <c r="I16" s="30973" t="s">
        <v>1038</v>
      </c>
    </row>
    <row customHeight="1" ht="11.25">
      <c r="A17" s="30973" t="s">
        <v>2505</v>
      </c>
      <c r="B17" s="30973" t="s">
        <v>14</v>
      </c>
      <c r="C17" s="30973" t="s">
        <v>2564</v>
      </c>
      <c r="D17" s="30973" t="s">
        <v>2565</v>
      </c>
      <c r="E17" s="30973" t="s">
        <v>2566</v>
      </c>
      <c r="F17" s="30973" t="s">
        <v>50</v>
      </c>
      <c r="G17" s="30973" t="s">
        <v>2567</v>
      </c>
      <c r="H17" s="30973" t="s">
        <v>24</v>
      </c>
      <c r="I17" s="30973" t="s">
        <v>1038</v>
      </c>
    </row>
    <row customHeight="1" ht="11.25">
      <c r="A18" s="30973" t="s">
        <v>2505</v>
      </c>
      <c r="B18" s="30973" t="s">
        <v>14</v>
      </c>
      <c r="C18" s="30973" t="s">
        <v>2568</v>
      </c>
      <c r="D18" s="30973" t="s">
        <v>2569</v>
      </c>
      <c r="E18" s="30973" t="s">
        <v>2570</v>
      </c>
      <c r="F18" s="30973" t="s">
        <v>2571</v>
      </c>
      <c r="G18" s="30973" t="s">
        <v>24</v>
      </c>
      <c r="H18" s="30973" t="s">
        <v>24</v>
      </c>
      <c r="I18" s="30973" t="s">
        <v>1038</v>
      </c>
    </row>
    <row customHeight="1" ht="11.25">
      <c r="A19" s="30973" t="s">
        <v>2505</v>
      </c>
      <c r="B19" s="30973" t="s">
        <v>14</v>
      </c>
      <c r="C19" s="30973" t="s">
        <v>2572</v>
      </c>
      <c r="D19" s="30973" t="s">
        <v>2573</v>
      </c>
      <c r="E19" s="30973" t="s">
        <v>2574</v>
      </c>
      <c r="F19" s="30973" t="s">
        <v>50</v>
      </c>
      <c r="G19" s="30973" t="s">
        <v>24</v>
      </c>
      <c r="H19" s="30973" t="s">
        <v>24</v>
      </c>
      <c r="I19" s="30973" t="s">
        <v>1038</v>
      </c>
    </row>
    <row customHeight="1" ht="11.25">
      <c r="A20" s="30973" t="s">
        <v>2505</v>
      </c>
      <c r="B20" s="30973" t="s">
        <v>14</v>
      </c>
      <c r="C20" s="30973" t="s">
        <v>2575</v>
      </c>
      <c r="D20" s="30973" t="s">
        <v>2576</v>
      </c>
      <c r="E20" s="30973" t="s">
        <v>2577</v>
      </c>
      <c r="F20" s="30973" t="s">
        <v>50</v>
      </c>
      <c r="G20" s="30973" t="s">
        <v>2578</v>
      </c>
      <c r="H20" s="30973" t="s">
        <v>24</v>
      </c>
      <c r="I20" s="30973" t="s">
        <v>1038</v>
      </c>
    </row>
    <row customHeight="1" ht="11.25">
      <c r="A21" s="30973" t="s">
        <v>2505</v>
      </c>
      <c r="B21" s="30973" t="s">
        <v>14</v>
      </c>
      <c r="C21" s="30973" t="s">
        <v>24</v>
      </c>
      <c r="D21" s="30973" t="s">
        <v>2579</v>
      </c>
      <c r="E21" s="30973" t="s">
        <v>2580</v>
      </c>
      <c r="F21" s="30973" t="s">
        <v>50</v>
      </c>
      <c r="G21" s="30973" t="s">
        <v>24</v>
      </c>
      <c r="H21" s="30973" t="s">
        <v>24</v>
      </c>
      <c r="I21" s="30973" t="s">
        <v>1038</v>
      </c>
    </row>
    <row customHeight="1" ht="11.25">
      <c r="A22" s="30973" t="s">
        <v>2505</v>
      </c>
      <c r="B22" s="30973" t="s">
        <v>14</v>
      </c>
      <c r="C22" s="30973" t="s">
        <v>2581</v>
      </c>
      <c r="D22" s="30973" t="s">
        <v>2582</v>
      </c>
      <c r="E22" s="30973" t="s">
        <v>2583</v>
      </c>
      <c r="F22" s="30973" t="s">
        <v>2584</v>
      </c>
      <c r="G22" s="30973" t="s">
        <v>24</v>
      </c>
      <c r="H22" s="30973" t="s">
        <v>24</v>
      </c>
      <c r="I22" s="30973" t="s">
        <v>1038</v>
      </c>
    </row>
    <row customHeight="1" ht="11.25">
      <c r="A23" s="30973" t="s">
        <v>2505</v>
      </c>
      <c r="B23" s="30973" t="s">
        <v>14</v>
      </c>
      <c r="C23" s="30973" t="s">
        <v>2585</v>
      </c>
      <c r="D23" s="30973" t="s">
        <v>2586</v>
      </c>
      <c r="E23" s="30973" t="s">
        <v>2587</v>
      </c>
      <c r="F23" s="30973" t="s">
        <v>2517</v>
      </c>
      <c r="G23" s="30973" t="s">
        <v>24</v>
      </c>
      <c r="H23" s="30973" t="s">
        <v>24</v>
      </c>
      <c r="I23" s="30973" t="s">
        <v>1038</v>
      </c>
    </row>
    <row customHeight="1" ht="11.25">
      <c r="A24" s="30973" t="s">
        <v>2505</v>
      </c>
      <c r="B24" s="30973" t="s">
        <v>14</v>
      </c>
      <c r="C24" s="30973" t="s">
        <v>2588</v>
      </c>
      <c r="D24" s="30973" t="s">
        <v>2589</v>
      </c>
      <c r="E24" s="30973" t="s">
        <v>2590</v>
      </c>
      <c r="F24" s="30973" t="s">
        <v>2584</v>
      </c>
      <c r="G24" s="30973" t="s">
        <v>2591</v>
      </c>
      <c r="H24" s="30973" t="s">
        <v>24</v>
      </c>
      <c r="I24" s="30973" t="s">
        <v>1038</v>
      </c>
    </row>
    <row customHeight="1" ht="11.25">
      <c r="A25" s="30973" t="s">
        <v>2505</v>
      </c>
      <c r="B25" s="30973" t="s">
        <v>14</v>
      </c>
      <c r="C25" s="30973" t="s">
        <v>2592</v>
      </c>
      <c r="D25" s="30973" t="s">
        <v>2593</v>
      </c>
      <c r="E25" s="30973" t="s">
        <v>2594</v>
      </c>
      <c r="F25" s="30973" t="s">
        <v>2584</v>
      </c>
      <c r="G25" s="30973" t="s">
        <v>2595</v>
      </c>
      <c r="H25" s="30973" t="s">
        <v>24</v>
      </c>
      <c r="I25" s="30973" t="s">
        <v>1038</v>
      </c>
    </row>
    <row customHeight="1" ht="11.25">
      <c r="A26" s="30973" t="s">
        <v>2505</v>
      </c>
      <c r="B26" s="30973" t="s">
        <v>14</v>
      </c>
      <c r="C26" s="30973" t="s">
        <v>2596</v>
      </c>
      <c r="D26" s="30973" t="s">
        <v>2597</v>
      </c>
      <c r="E26" s="30973" t="s">
        <v>2598</v>
      </c>
      <c r="F26" s="30973" t="s">
        <v>2599</v>
      </c>
      <c r="G26" s="30973" t="s">
        <v>2600</v>
      </c>
      <c r="H26" s="30973" t="s">
        <v>24</v>
      </c>
      <c r="I26" s="30973" t="s">
        <v>1038</v>
      </c>
    </row>
    <row customHeight="1" ht="11.25">
      <c r="A27" s="30973" t="s">
        <v>2505</v>
      </c>
      <c r="B27" s="30973" t="s">
        <v>14</v>
      </c>
      <c r="C27" s="30973" t="s">
        <v>2601</v>
      </c>
      <c r="D27" s="30973" t="s">
        <v>2602</v>
      </c>
      <c r="E27" s="30973" t="s">
        <v>2603</v>
      </c>
      <c r="F27" s="30973" t="s">
        <v>2604</v>
      </c>
      <c r="G27" s="30973" t="s">
        <v>24</v>
      </c>
      <c r="H27" s="30973" t="s">
        <v>24</v>
      </c>
      <c r="I27" s="30973" t="s">
        <v>1038</v>
      </c>
    </row>
    <row customHeight="1" ht="11.25">
      <c r="A28" s="30973" t="s">
        <v>2505</v>
      </c>
      <c r="B28" s="30973" t="s">
        <v>14</v>
      </c>
      <c r="C28" s="30973" t="s">
        <v>2605</v>
      </c>
      <c r="D28" s="30973" t="s">
        <v>2606</v>
      </c>
      <c r="E28" s="30973" t="s">
        <v>2607</v>
      </c>
      <c r="F28" s="30973" t="s">
        <v>2549</v>
      </c>
      <c r="G28" s="30973" t="s">
        <v>24</v>
      </c>
      <c r="H28" s="30973" t="s">
        <v>24</v>
      </c>
      <c r="I28" s="30973" t="s">
        <v>1038</v>
      </c>
    </row>
    <row customHeight="1" ht="11.25">
      <c r="A29" s="30973" t="s">
        <v>2505</v>
      </c>
      <c r="B29" s="30973" t="s">
        <v>14</v>
      </c>
      <c r="C29" s="30973" t="s">
        <v>2608</v>
      </c>
      <c r="D29" s="30973" t="s">
        <v>2609</v>
      </c>
      <c r="E29" s="30973" t="s">
        <v>2610</v>
      </c>
      <c r="F29" s="30973" t="s">
        <v>2611</v>
      </c>
      <c r="G29" s="30973" t="s">
        <v>24</v>
      </c>
      <c r="H29" s="30973" t="s">
        <v>24</v>
      </c>
      <c r="I29" s="30973" t="s">
        <v>1038</v>
      </c>
    </row>
    <row customHeight="1" ht="11.25">
      <c r="A30" s="30973" t="s">
        <v>2505</v>
      </c>
      <c r="B30" s="30973" t="s">
        <v>14</v>
      </c>
      <c r="C30" s="30973" t="s">
        <v>2612</v>
      </c>
      <c r="D30" s="30973" t="s">
        <v>2613</v>
      </c>
      <c r="E30" s="30973" t="s">
        <v>2614</v>
      </c>
      <c r="F30" s="30973" t="s">
        <v>2615</v>
      </c>
      <c r="G30" s="30973" t="s">
        <v>24</v>
      </c>
      <c r="H30" s="30973" t="s">
        <v>24</v>
      </c>
      <c r="I30" s="30973" t="s">
        <v>1038</v>
      </c>
    </row>
    <row customHeight="1" ht="11.25">
      <c r="A31" s="30973" t="s">
        <v>2505</v>
      </c>
      <c r="B31" s="30973" t="s">
        <v>14</v>
      </c>
      <c r="C31" s="30973" t="s">
        <v>2616</v>
      </c>
      <c r="D31" s="30973" t="s">
        <v>2617</v>
      </c>
      <c r="E31" s="30973" t="s">
        <v>2618</v>
      </c>
      <c r="F31" s="30973" t="s">
        <v>2517</v>
      </c>
      <c r="G31" s="30973" t="s">
        <v>24</v>
      </c>
      <c r="H31" s="30973" t="s">
        <v>24</v>
      </c>
      <c r="I31" s="30973" t="s">
        <v>1038</v>
      </c>
    </row>
    <row customHeight="1" ht="11.25">
      <c r="A32" s="30973" t="s">
        <v>2505</v>
      </c>
      <c r="B32" s="30973" t="s">
        <v>14</v>
      </c>
      <c r="C32" s="30973" t="s">
        <v>2619</v>
      </c>
      <c r="D32" s="30973" t="s">
        <v>2620</v>
      </c>
      <c r="E32" s="30973" t="s">
        <v>2621</v>
      </c>
      <c r="F32" s="30973" t="s">
        <v>2558</v>
      </c>
      <c r="G32" s="30973" t="s">
        <v>24</v>
      </c>
      <c r="H32" s="30973" t="s">
        <v>24</v>
      </c>
      <c r="I32" s="30973" t="s">
        <v>1038</v>
      </c>
    </row>
    <row customHeight="1" ht="11.25">
      <c r="A33" s="30973" t="s">
        <v>2505</v>
      </c>
      <c r="B33" s="30973" t="s">
        <v>14</v>
      </c>
      <c r="C33" s="30973" t="s">
        <v>2622</v>
      </c>
      <c r="D33" s="30973" t="s">
        <v>2623</v>
      </c>
      <c r="E33" s="30973" t="s">
        <v>2624</v>
      </c>
      <c r="F33" s="30973" t="s">
        <v>2517</v>
      </c>
      <c r="G33" s="30973" t="s">
        <v>24</v>
      </c>
      <c r="H33" s="30973" t="s">
        <v>24</v>
      </c>
      <c r="I33" s="30973" t="s">
        <v>1038</v>
      </c>
    </row>
    <row customHeight="1" ht="11.25">
      <c r="A34" s="30973" t="s">
        <v>2505</v>
      </c>
      <c r="B34" s="30973" t="s">
        <v>14</v>
      </c>
      <c r="C34" s="30973" t="s">
        <v>2625</v>
      </c>
      <c r="D34" s="30973" t="s">
        <v>2626</v>
      </c>
      <c r="E34" s="30973" t="s">
        <v>2627</v>
      </c>
      <c r="F34" s="30973" t="s">
        <v>50</v>
      </c>
      <c r="G34" s="30973" t="s">
        <v>24</v>
      </c>
      <c r="H34" s="30973" t="s">
        <v>24</v>
      </c>
      <c r="I34" s="30973" t="s">
        <v>1038</v>
      </c>
    </row>
    <row customHeight="1" ht="11.25">
      <c r="A35" s="30973" t="s">
        <v>2505</v>
      </c>
      <c r="B35" s="30973" t="s">
        <v>14</v>
      </c>
      <c r="C35" s="30973" t="s">
        <v>2628</v>
      </c>
      <c r="D35" s="30973" t="s">
        <v>2629</v>
      </c>
      <c r="E35" s="30973" t="s">
        <v>2630</v>
      </c>
      <c r="F35" s="30973" t="s">
        <v>2599</v>
      </c>
      <c r="G35" s="30973" t="s">
        <v>24</v>
      </c>
      <c r="H35" s="30973" t="s">
        <v>24</v>
      </c>
      <c r="I35" s="30973" t="s">
        <v>1038</v>
      </c>
    </row>
    <row customHeight="1" ht="11.25">
      <c r="A36" s="30973" t="s">
        <v>2505</v>
      </c>
      <c r="B36" s="30973" t="s">
        <v>14</v>
      </c>
      <c r="C36" s="30973" t="s">
        <v>2631</v>
      </c>
      <c r="D36" s="30973" t="s">
        <v>2632</v>
      </c>
      <c r="E36" s="30973" t="s">
        <v>2633</v>
      </c>
      <c r="F36" s="30973" t="s">
        <v>2599</v>
      </c>
      <c r="G36" s="30973" t="s">
        <v>2634</v>
      </c>
      <c r="H36" s="30973" t="s">
        <v>24</v>
      </c>
      <c r="I36" s="30973" t="s">
        <v>1038</v>
      </c>
    </row>
    <row customHeight="1" ht="11.25">
      <c r="A37" s="30973" t="s">
        <v>2505</v>
      </c>
      <c r="B37" s="30973" t="s">
        <v>14</v>
      </c>
      <c r="C37" s="30973" t="s">
        <v>2635</v>
      </c>
      <c r="D37" s="30973" t="s">
        <v>2636</v>
      </c>
      <c r="E37" s="30973" t="s">
        <v>2637</v>
      </c>
      <c r="F37" s="30973" t="s">
        <v>2638</v>
      </c>
      <c r="G37" s="30973" t="s">
        <v>24</v>
      </c>
      <c r="H37" s="30973" t="s">
        <v>24</v>
      </c>
      <c r="I37" s="30973" t="s">
        <v>1038</v>
      </c>
    </row>
    <row customHeight="1" ht="11.25">
      <c r="A38" s="30973" t="s">
        <v>2505</v>
      </c>
      <c r="B38" s="30973" t="s">
        <v>14</v>
      </c>
      <c r="C38" s="30973" t="s">
        <v>2639</v>
      </c>
      <c r="D38" s="30973" t="s">
        <v>2640</v>
      </c>
      <c r="E38" s="30973" t="s">
        <v>2641</v>
      </c>
      <c r="F38" s="30973" t="s">
        <v>2584</v>
      </c>
      <c r="G38" s="30973" t="s">
        <v>24</v>
      </c>
      <c r="H38" s="30973" t="s">
        <v>24</v>
      </c>
      <c r="I38" s="30973" t="s">
        <v>1038</v>
      </c>
    </row>
    <row customHeight="1" ht="11.25">
      <c r="A39" s="30973" t="s">
        <v>2505</v>
      </c>
      <c r="B39" s="30973" t="s">
        <v>14</v>
      </c>
      <c r="C39" s="30973" t="s">
        <v>2642</v>
      </c>
      <c r="D39" s="30973" t="s">
        <v>2643</v>
      </c>
      <c r="E39" s="30973" t="s">
        <v>2644</v>
      </c>
      <c r="F39" s="30973" t="s">
        <v>2517</v>
      </c>
      <c r="G39" s="30973" t="s">
        <v>24</v>
      </c>
      <c r="H39" s="30973" t="s">
        <v>24</v>
      </c>
      <c r="I39" s="30973" t="s">
        <v>1038</v>
      </c>
    </row>
    <row customHeight="1" ht="11.25">
      <c r="A40" s="30973" t="s">
        <v>2505</v>
      </c>
      <c r="B40" s="30973" t="s">
        <v>14</v>
      </c>
      <c r="C40" s="30973" t="s">
        <v>2645</v>
      </c>
      <c r="D40" s="30973" t="s">
        <v>2646</v>
      </c>
      <c r="E40" s="30973" t="s">
        <v>2647</v>
      </c>
      <c r="F40" s="30973" t="s">
        <v>2558</v>
      </c>
      <c r="G40" s="30973" t="s">
        <v>24</v>
      </c>
      <c r="H40" s="30973" t="s">
        <v>24</v>
      </c>
      <c r="I40" s="30973" t="s">
        <v>1038</v>
      </c>
    </row>
    <row customHeight="1" ht="11.25">
      <c r="A41" s="30973" t="s">
        <v>2505</v>
      </c>
      <c r="B41" s="30973" t="s">
        <v>14</v>
      </c>
      <c r="C41" s="30973" t="s">
        <v>2648</v>
      </c>
      <c r="D41" s="30973" t="s">
        <v>2649</v>
      </c>
      <c r="E41" s="30973" t="s">
        <v>2650</v>
      </c>
      <c r="F41" s="30973" t="s">
        <v>2651</v>
      </c>
      <c r="G41" s="30973" t="s">
        <v>24</v>
      </c>
      <c r="H41" s="30973" t="s">
        <v>24</v>
      </c>
      <c r="I41" s="30973" t="s">
        <v>1038</v>
      </c>
    </row>
    <row customHeight="1" ht="11.25">
      <c r="A42" s="30973" t="s">
        <v>2505</v>
      </c>
      <c r="B42" s="30973" t="s">
        <v>14</v>
      </c>
      <c r="C42" s="30973" t="s">
        <v>2652</v>
      </c>
      <c r="D42" s="30973" t="s">
        <v>2653</v>
      </c>
      <c r="E42" s="30973" t="s">
        <v>2654</v>
      </c>
      <c r="F42" s="30973" t="s">
        <v>2517</v>
      </c>
      <c r="G42" s="30973" t="s">
        <v>2655</v>
      </c>
      <c r="H42" s="30973" t="s">
        <v>24</v>
      </c>
      <c r="I42" s="30973" t="s">
        <v>1038</v>
      </c>
    </row>
    <row customHeight="1" ht="11.25">
      <c r="A43" s="30973" t="s">
        <v>2505</v>
      </c>
      <c r="B43" s="30973" t="s">
        <v>14</v>
      </c>
      <c r="C43" s="30973" t="s">
        <v>2656</v>
      </c>
      <c r="D43" s="30973" t="s">
        <v>2657</v>
      </c>
      <c r="E43" s="30973" t="s">
        <v>2658</v>
      </c>
      <c r="F43" s="30973" t="s">
        <v>2599</v>
      </c>
      <c r="G43" s="30973" t="s">
        <v>2659</v>
      </c>
      <c r="H43" s="30973" t="s">
        <v>24</v>
      </c>
      <c r="I43" s="30973" t="s">
        <v>1038</v>
      </c>
    </row>
    <row customHeight="1" ht="11.25">
      <c r="A44" s="30973" t="s">
        <v>2505</v>
      </c>
      <c r="B44" s="30973" t="s">
        <v>14</v>
      </c>
      <c r="C44" s="30973" t="s">
        <v>2660</v>
      </c>
      <c r="D44" s="30973" t="s">
        <v>2661</v>
      </c>
      <c r="E44" s="30973" t="s">
        <v>2662</v>
      </c>
      <c r="F44" s="30973" t="s">
        <v>2517</v>
      </c>
      <c r="G44" s="30973" t="s">
        <v>24</v>
      </c>
      <c r="H44" s="30973" t="s">
        <v>24</v>
      </c>
      <c r="I44" s="30973" t="s">
        <v>1038</v>
      </c>
    </row>
    <row customHeight="1" ht="11.25">
      <c r="A45" s="30973" t="s">
        <v>2505</v>
      </c>
      <c r="B45" s="30973" t="s">
        <v>14</v>
      </c>
      <c r="C45" s="30973" t="s">
        <v>2663</v>
      </c>
      <c r="D45" s="30973" t="s">
        <v>2664</v>
      </c>
      <c r="E45" s="30973" t="s">
        <v>2665</v>
      </c>
      <c r="F45" s="30973" t="s">
        <v>2666</v>
      </c>
      <c r="G45" s="30973" t="s">
        <v>2667</v>
      </c>
      <c r="H45" s="30973" t="s">
        <v>24</v>
      </c>
      <c r="I45" s="30973" t="s">
        <v>1038</v>
      </c>
    </row>
    <row customHeight="1" ht="11.25">
      <c r="A46" s="30973" t="s">
        <v>2505</v>
      </c>
      <c r="B46" s="30973" t="s">
        <v>14</v>
      </c>
      <c r="C46" s="30973" t="s">
        <v>2668</v>
      </c>
      <c r="D46" s="30973" t="s">
        <v>2669</v>
      </c>
      <c r="E46" s="30973" t="s">
        <v>2670</v>
      </c>
      <c r="F46" s="30973" t="s">
        <v>2671</v>
      </c>
      <c r="G46" s="30973" t="s">
        <v>2672</v>
      </c>
      <c r="H46" s="30973" t="s">
        <v>24</v>
      </c>
      <c r="I46" s="30973" t="s">
        <v>1038</v>
      </c>
    </row>
    <row customHeight="1" ht="11.25">
      <c r="A47" s="30973" t="s">
        <v>2505</v>
      </c>
      <c r="B47" s="30973" t="s">
        <v>14</v>
      </c>
      <c r="C47" s="30973" t="s">
        <v>2673</v>
      </c>
      <c r="D47" s="30973" t="s">
        <v>2674</v>
      </c>
      <c r="E47" s="30973" t="s">
        <v>2675</v>
      </c>
      <c r="F47" s="30973" t="s">
        <v>2676</v>
      </c>
      <c r="G47" s="30973" t="s">
        <v>24</v>
      </c>
      <c r="H47" s="30973" t="s">
        <v>24</v>
      </c>
      <c r="I47" s="30973" t="s">
        <v>1038</v>
      </c>
    </row>
    <row customHeight="1" ht="11.25">
      <c r="A48" s="30973" t="s">
        <v>2505</v>
      </c>
      <c r="B48" s="30973" t="s">
        <v>14</v>
      </c>
      <c r="C48" s="30973" t="s">
        <v>2677</v>
      </c>
      <c r="D48" s="30973" t="s">
        <v>2678</v>
      </c>
      <c r="E48" s="30973" t="s">
        <v>2679</v>
      </c>
      <c r="F48" s="30973" t="s">
        <v>2517</v>
      </c>
      <c r="G48" s="30973" t="s">
        <v>24</v>
      </c>
      <c r="H48" s="30973" t="s">
        <v>24</v>
      </c>
      <c r="I48" s="30973" t="s">
        <v>1038</v>
      </c>
    </row>
    <row customHeight="1" ht="11.25">
      <c r="A49" s="30973" t="s">
        <v>2505</v>
      </c>
      <c r="B49" s="30973" t="s">
        <v>14</v>
      </c>
      <c r="C49" s="30973" t="s">
        <v>2680</v>
      </c>
      <c r="D49" s="30973" t="s">
        <v>2681</v>
      </c>
      <c r="E49" s="30973" t="s">
        <v>2682</v>
      </c>
      <c r="F49" s="30973" t="s">
        <v>2517</v>
      </c>
      <c r="G49" s="30973" t="s">
        <v>24</v>
      </c>
      <c r="H49" s="30973" t="s">
        <v>24</v>
      </c>
      <c r="I49" s="30973" t="s">
        <v>1038</v>
      </c>
    </row>
    <row customHeight="1" ht="11.25">
      <c r="A50" s="30973" t="s">
        <v>2505</v>
      </c>
      <c r="B50" s="30973" t="s">
        <v>14</v>
      </c>
      <c r="C50" s="30973" t="s">
        <v>2683</v>
      </c>
      <c r="D50" s="30973" t="s">
        <v>2684</v>
      </c>
      <c r="E50" s="30973" t="s">
        <v>2685</v>
      </c>
      <c r="F50" s="30973" t="s">
        <v>2686</v>
      </c>
      <c r="G50" s="30973" t="s">
        <v>2687</v>
      </c>
      <c r="H50" s="30973" t="s">
        <v>24</v>
      </c>
      <c r="I50" s="30973" t="s">
        <v>1038</v>
      </c>
    </row>
    <row customHeight="1" ht="11.25">
      <c r="A51" s="30973" t="s">
        <v>2505</v>
      </c>
      <c r="B51" s="30973" t="s">
        <v>14</v>
      </c>
      <c r="C51" s="30973" t="s">
        <v>2688</v>
      </c>
      <c r="D51" s="30973" t="s">
        <v>2689</v>
      </c>
      <c r="E51" s="30973" t="s">
        <v>2690</v>
      </c>
      <c r="F51" s="30973" t="s">
        <v>2599</v>
      </c>
      <c r="G51" s="30973" t="s">
        <v>24</v>
      </c>
      <c r="H51" s="30973" t="s">
        <v>24</v>
      </c>
      <c r="I51" s="30973" t="s">
        <v>1038</v>
      </c>
    </row>
    <row customHeight="1" ht="11.25">
      <c r="A52" s="30973" t="s">
        <v>2505</v>
      </c>
      <c r="B52" s="30973" t="s">
        <v>14</v>
      </c>
      <c r="C52" s="30973" t="s">
        <v>2691</v>
      </c>
      <c r="D52" s="30973" t="s">
        <v>2692</v>
      </c>
      <c r="E52" s="30973" t="s">
        <v>2693</v>
      </c>
      <c r="F52" s="30973" t="s">
        <v>2604</v>
      </c>
      <c r="G52" s="30973" t="s">
        <v>24</v>
      </c>
      <c r="H52" s="30973" t="s">
        <v>24</v>
      </c>
      <c r="I52" s="30973" t="s">
        <v>1038</v>
      </c>
    </row>
    <row customHeight="1" ht="11.25">
      <c r="A53" s="30973" t="s">
        <v>2505</v>
      </c>
      <c r="B53" s="30973" t="s">
        <v>14</v>
      </c>
      <c r="C53" s="30973" t="s">
        <v>2694</v>
      </c>
      <c r="D53" s="30973" t="s">
        <v>2695</v>
      </c>
      <c r="E53" s="30973" t="s">
        <v>2696</v>
      </c>
      <c r="F53" s="30973" t="s">
        <v>2615</v>
      </c>
      <c r="G53" s="30973" t="s">
        <v>2697</v>
      </c>
      <c r="H53" s="30973" t="s">
        <v>24</v>
      </c>
      <c r="I53" s="30973" t="s">
        <v>1038</v>
      </c>
    </row>
    <row customHeight="1" ht="11.25">
      <c r="A54" s="30973" t="s">
        <v>2505</v>
      </c>
      <c r="B54" s="30973" t="s">
        <v>14</v>
      </c>
      <c r="C54" s="30973" t="s">
        <v>2698</v>
      </c>
      <c r="D54" s="30973" t="s">
        <v>2699</v>
      </c>
      <c r="E54" s="30973" t="s">
        <v>2700</v>
      </c>
      <c r="F54" s="30973" t="s">
        <v>2686</v>
      </c>
      <c r="G54" s="30973" t="s">
        <v>24</v>
      </c>
      <c r="H54" s="30973" t="s">
        <v>24</v>
      </c>
      <c r="I54" s="30973" t="s">
        <v>1038</v>
      </c>
    </row>
    <row customHeight="1" ht="11.25">
      <c r="A55" s="30973" t="s">
        <v>2505</v>
      </c>
      <c r="B55" s="30973" t="s">
        <v>14</v>
      </c>
      <c r="C55" s="30973" t="s">
        <v>2701</v>
      </c>
      <c r="D55" s="30973" t="s">
        <v>2702</v>
      </c>
      <c r="E55" s="30973" t="s">
        <v>2703</v>
      </c>
      <c r="F55" s="30973" t="s">
        <v>2704</v>
      </c>
      <c r="G55" s="30973" t="s">
        <v>2705</v>
      </c>
      <c r="H55" s="30973" t="s">
        <v>24</v>
      </c>
      <c r="I55" s="30973" t="s">
        <v>1038</v>
      </c>
    </row>
    <row customHeight="1" ht="11.25">
      <c r="A56" s="30973" t="s">
        <v>2505</v>
      </c>
      <c r="B56" s="30973" t="s">
        <v>14</v>
      </c>
      <c r="C56" s="30973" t="s">
        <v>2706</v>
      </c>
      <c r="D56" s="30973" t="s">
        <v>2707</v>
      </c>
      <c r="E56" s="30973" t="s">
        <v>2708</v>
      </c>
      <c r="F56" s="30973" t="s">
        <v>2709</v>
      </c>
      <c r="G56" s="30973" t="s">
        <v>24</v>
      </c>
      <c r="H56" s="30973" t="s">
        <v>24</v>
      </c>
      <c r="I56" s="30973" t="s">
        <v>1038</v>
      </c>
    </row>
    <row customHeight="1" ht="11.25">
      <c r="A57" s="30973" t="s">
        <v>2505</v>
      </c>
      <c r="B57" s="30973" t="s">
        <v>14</v>
      </c>
      <c r="C57" s="30973" t="s">
        <v>2710</v>
      </c>
      <c r="D57" s="30973" t="s">
        <v>2711</v>
      </c>
      <c r="E57" s="30973" t="s">
        <v>2712</v>
      </c>
      <c r="F57" s="30973" t="s">
        <v>2549</v>
      </c>
      <c r="G57" s="30973" t="s">
        <v>24</v>
      </c>
      <c r="H57" s="30973" t="s">
        <v>24</v>
      </c>
      <c r="I57" s="30973" t="s">
        <v>1038</v>
      </c>
    </row>
    <row customHeight="1" ht="11.25">
      <c r="A58" s="30973" t="s">
        <v>2505</v>
      </c>
      <c r="B58" s="30973" t="s">
        <v>14</v>
      </c>
      <c r="C58" s="30973" t="s">
        <v>2713</v>
      </c>
      <c r="D58" s="30973" t="s">
        <v>2714</v>
      </c>
      <c r="E58" s="30973" t="s">
        <v>2715</v>
      </c>
      <c r="F58" s="30973" t="s">
        <v>50</v>
      </c>
      <c r="G58" s="30973" t="s">
        <v>24</v>
      </c>
      <c r="H58" s="30973" t="s">
        <v>24</v>
      </c>
      <c r="I58" s="30973" t="s">
        <v>1038</v>
      </c>
    </row>
    <row customHeight="1" ht="11.25">
      <c r="A59" s="30973" t="s">
        <v>2505</v>
      </c>
      <c r="B59" s="30973" t="s">
        <v>14</v>
      </c>
      <c r="C59" s="30973" t="s">
        <v>2716</v>
      </c>
      <c r="D59" s="30973" t="s">
        <v>2717</v>
      </c>
      <c r="E59" s="30973" t="s">
        <v>2718</v>
      </c>
      <c r="F59" s="30973" t="s">
        <v>2719</v>
      </c>
      <c r="G59" s="30973" t="s">
        <v>2720</v>
      </c>
      <c r="H59" s="30973" t="s">
        <v>24</v>
      </c>
      <c r="I59" s="30973" t="s">
        <v>1038</v>
      </c>
    </row>
    <row customHeight="1" ht="11.25">
      <c r="A60" s="30973" t="s">
        <v>2505</v>
      </c>
      <c r="B60" s="30973" t="s">
        <v>14</v>
      </c>
      <c r="C60" s="30973" t="s">
        <v>2721</v>
      </c>
      <c r="D60" s="30973" t="s">
        <v>2722</v>
      </c>
      <c r="E60" s="30973" t="s">
        <v>2670</v>
      </c>
      <c r="F60" s="30973" t="s">
        <v>2723</v>
      </c>
      <c r="G60" s="30973" t="s">
        <v>24</v>
      </c>
      <c r="H60" s="30973" t="s">
        <v>24</v>
      </c>
      <c r="I60" s="30973" t="s">
        <v>1038</v>
      </c>
    </row>
    <row customHeight="1" ht="11.25">
      <c r="A61" s="30973" t="s">
        <v>2505</v>
      </c>
      <c r="B61" s="30973" t="s">
        <v>14</v>
      </c>
      <c r="C61" s="30973" t="s">
        <v>2724</v>
      </c>
      <c r="D61" s="30973" t="s">
        <v>2725</v>
      </c>
      <c r="E61" s="30973" t="s">
        <v>2726</v>
      </c>
      <c r="F61" s="30973" t="s">
        <v>50</v>
      </c>
      <c r="G61" s="30973" t="s">
        <v>24</v>
      </c>
      <c r="H61" s="30973" t="s">
        <v>24</v>
      </c>
      <c r="I61" s="30973" t="s">
        <v>1038</v>
      </c>
    </row>
    <row customHeight="1" ht="11.25">
      <c r="A62" s="30973" t="s">
        <v>2505</v>
      </c>
      <c r="B62" s="30973" t="s">
        <v>14</v>
      </c>
      <c r="C62" s="30973" t="s">
        <v>2727</v>
      </c>
      <c r="D62" s="30973" t="s">
        <v>2728</v>
      </c>
      <c r="E62" s="30973" t="s">
        <v>2718</v>
      </c>
      <c r="F62" s="30973" t="s">
        <v>2729</v>
      </c>
      <c r="G62" s="30973" t="s">
        <v>2730</v>
      </c>
      <c r="H62" s="30973" t="s">
        <v>24</v>
      </c>
      <c r="I62" s="30973" t="s">
        <v>1038</v>
      </c>
    </row>
    <row customHeight="1" ht="11.25">
      <c r="A63" s="30973" t="s">
        <v>2505</v>
      </c>
      <c r="B63" s="30973" t="s">
        <v>14</v>
      </c>
      <c r="C63" s="30973" t="s">
        <v>2731</v>
      </c>
      <c r="D63" s="30973" t="s">
        <v>2732</v>
      </c>
      <c r="E63" s="30973" t="s">
        <v>2733</v>
      </c>
      <c r="F63" s="30973" t="s">
        <v>2734</v>
      </c>
      <c r="G63" s="30973" t="s">
        <v>24</v>
      </c>
      <c r="H63" s="30973" t="s">
        <v>24</v>
      </c>
      <c r="I63" s="30973" t="s">
        <v>1038</v>
      </c>
    </row>
    <row customHeight="1" ht="11.25">
      <c r="A64" s="30973" t="s">
        <v>2505</v>
      </c>
      <c r="B64" s="30973" t="s">
        <v>14</v>
      </c>
      <c r="C64" s="30973" t="s">
        <v>2735</v>
      </c>
      <c r="D64" s="30973" t="s">
        <v>2736</v>
      </c>
      <c r="E64" s="30973" t="s">
        <v>2737</v>
      </c>
      <c r="F64" s="30973" t="s">
        <v>2738</v>
      </c>
      <c r="G64" s="30973" t="s">
        <v>2739</v>
      </c>
      <c r="H64" s="30973" t="s">
        <v>24</v>
      </c>
      <c r="I64" s="30973" t="s">
        <v>1038</v>
      </c>
    </row>
    <row customHeight="1" ht="11.25">
      <c r="A65" s="30973" t="s">
        <v>2505</v>
      </c>
      <c r="B65" s="30973" t="s">
        <v>14</v>
      </c>
      <c r="C65" s="30973" t="s">
        <v>2740</v>
      </c>
      <c r="D65" s="30973" t="s">
        <v>2741</v>
      </c>
      <c r="E65" s="30973" t="s">
        <v>2742</v>
      </c>
      <c r="F65" s="30973" t="s">
        <v>2738</v>
      </c>
      <c r="G65" s="30973" t="s">
        <v>24</v>
      </c>
      <c r="H65" s="30973" t="s">
        <v>24</v>
      </c>
      <c r="I65" s="30973" t="s">
        <v>1038</v>
      </c>
    </row>
    <row customHeight="1" ht="11.25">
      <c r="A66" s="30973" t="s">
        <v>2505</v>
      </c>
      <c r="B66" s="30973" t="s">
        <v>14</v>
      </c>
      <c r="C66" s="30973" t="s">
        <v>2743</v>
      </c>
      <c r="D66" s="30973" t="s">
        <v>2744</v>
      </c>
      <c r="E66" s="30973" t="s">
        <v>2745</v>
      </c>
      <c r="F66" s="30973" t="s">
        <v>2517</v>
      </c>
      <c r="G66" s="30973" t="s">
        <v>24</v>
      </c>
      <c r="H66" s="30973" t="s">
        <v>24</v>
      </c>
      <c r="I66" s="30973" t="s">
        <v>1038</v>
      </c>
    </row>
    <row customHeight="1" ht="11.25">
      <c r="A67" s="30973" t="s">
        <v>2505</v>
      </c>
      <c r="B67" s="30973" t="s">
        <v>14</v>
      </c>
      <c r="C67" s="30973" t="s">
        <v>2746</v>
      </c>
      <c r="D67" s="30973" t="s">
        <v>2747</v>
      </c>
      <c r="E67" s="30973" t="s">
        <v>2748</v>
      </c>
      <c r="F67" s="30973" t="s">
        <v>2676</v>
      </c>
      <c r="G67" s="30973" t="s">
        <v>24</v>
      </c>
      <c r="H67" s="30973" t="s">
        <v>24</v>
      </c>
      <c r="I67" s="30973" t="s">
        <v>1038</v>
      </c>
    </row>
    <row customHeight="1" ht="11.25">
      <c r="A68" s="30973" t="s">
        <v>2505</v>
      </c>
      <c r="B68" s="30973" t="s">
        <v>14</v>
      </c>
      <c r="C68" s="30973" t="s">
        <v>2506</v>
      </c>
      <c r="D68" s="30973" t="s">
        <v>2507</v>
      </c>
      <c r="E68" s="30973" t="s">
        <v>2508</v>
      </c>
      <c r="F68" s="30973" t="s">
        <v>2509</v>
      </c>
      <c r="G68" s="30973" t="s">
        <v>2510</v>
      </c>
      <c r="H68" s="30973" t="s">
        <v>24</v>
      </c>
      <c r="I68" s="30973" t="s">
        <v>1122</v>
      </c>
    </row>
    <row customHeight="1" ht="11.25">
      <c r="A69" s="30973" t="s">
        <v>2505</v>
      </c>
      <c r="B69" s="30973" t="s">
        <v>14</v>
      </c>
      <c r="C69" s="30973" t="s">
        <v>2511</v>
      </c>
      <c r="D69" s="30973" t="s">
        <v>2507</v>
      </c>
      <c r="E69" s="30973" t="s">
        <v>2508</v>
      </c>
      <c r="F69" s="30973" t="s">
        <v>2512</v>
      </c>
      <c r="G69" s="30973" t="s">
        <v>2513</v>
      </c>
      <c r="H69" s="30973" t="s">
        <v>24</v>
      </c>
      <c r="I69" s="30973" t="s">
        <v>1122</v>
      </c>
    </row>
    <row customHeight="1" ht="11.25">
      <c r="A70" s="30973" t="s">
        <v>2505</v>
      </c>
      <c r="B70" s="30973" t="s">
        <v>14</v>
      </c>
      <c r="C70" s="30973" t="s">
        <v>2522</v>
      </c>
      <c r="D70" s="30973" t="s">
        <v>2523</v>
      </c>
      <c r="E70" s="30973" t="s">
        <v>2524</v>
      </c>
      <c r="F70" s="30973" t="s">
        <v>2525</v>
      </c>
      <c r="G70" s="30973" t="s">
        <v>24</v>
      </c>
      <c r="H70" s="30973" t="s">
        <v>24</v>
      </c>
      <c r="I70" s="30973" t="s">
        <v>1122</v>
      </c>
    </row>
    <row customHeight="1" ht="11.25">
      <c r="A71" s="30973" t="s">
        <v>2505</v>
      </c>
      <c r="B71" s="30973" t="s">
        <v>14</v>
      </c>
      <c r="C71" s="30973" t="s">
        <v>2526</v>
      </c>
      <c r="D71" s="30973" t="s">
        <v>2527</v>
      </c>
      <c r="E71" s="30973" t="s">
        <v>2528</v>
      </c>
      <c r="F71" s="30973" t="s">
        <v>2525</v>
      </c>
      <c r="G71" s="30973" t="s">
        <v>2529</v>
      </c>
      <c r="H71" s="30973" t="s">
        <v>24</v>
      </c>
      <c r="I71" s="30973" t="s">
        <v>1122</v>
      </c>
    </row>
    <row customHeight="1" ht="11.25">
      <c r="A72" s="30973" t="s">
        <v>2505</v>
      </c>
      <c r="B72" s="30973" t="s">
        <v>14</v>
      </c>
      <c r="C72" s="30973" t="s">
        <v>2530</v>
      </c>
      <c r="D72" s="30973" t="s">
        <v>2531</v>
      </c>
      <c r="E72" s="30973" t="s">
        <v>2532</v>
      </c>
      <c r="F72" s="30973" t="s">
        <v>2533</v>
      </c>
      <c r="G72" s="30973" t="s">
        <v>24</v>
      </c>
      <c r="H72" s="30973" t="s">
        <v>24</v>
      </c>
      <c r="I72" s="30973" t="s">
        <v>1122</v>
      </c>
    </row>
    <row customHeight="1" ht="11.25">
      <c r="A73" s="30973" t="s">
        <v>2505</v>
      </c>
      <c r="B73" s="30973" t="s">
        <v>14</v>
      </c>
      <c r="C73" s="30973" t="s">
        <v>2534</v>
      </c>
      <c r="D73" s="30973" t="s">
        <v>2535</v>
      </c>
      <c r="E73" s="30973" t="s">
        <v>2536</v>
      </c>
      <c r="F73" s="30973" t="s">
        <v>50</v>
      </c>
      <c r="G73" s="30973" t="s">
        <v>24</v>
      </c>
      <c r="H73" s="30973" t="s">
        <v>24</v>
      </c>
      <c r="I73" s="30973" t="s">
        <v>1122</v>
      </c>
    </row>
    <row customHeight="1" ht="11.25">
      <c r="A74" s="30973" t="s">
        <v>2505</v>
      </c>
      <c r="B74" s="30973" t="s">
        <v>14</v>
      </c>
      <c r="C74" s="30973" t="s">
        <v>2541</v>
      </c>
      <c r="D74" s="30973" t="s">
        <v>45</v>
      </c>
      <c r="E74" s="30973" t="s">
        <v>48</v>
      </c>
      <c r="F74" s="30973" t="s">
        <v>50</v>
      </c>
      <c r="G74" s="30973" t="s">
        <v>24</v>
      </c>
      <c r="H74" s="30973" t="s">
        <v>24</v>
      </c>
      <c r="I74" s="30973" t="s">
        <v>1122</v>
      </c>
    </row>
    <row customHeight="1" ht="11.25">
      <c r="A75" s="30973" t="s">
        <v>2505</v>
      </c>
      <c r="B75" s="30973" t="s">
        <v>14</v>
      </c>
      <c r="C75" s="30973" t="s">
        <v>2546</v>
      </c>
      <c r="D75" s="30973" t="s">
        <v>2547</v>
      </c>
      <c r="E75" s="30973" t="s">
        <v>2548</v>
      </c>
      <c r="F75" s="30973" t="s">
        <v>2549</v>
      </c>
      <c r="G75" s="30973" t="s">
        <v>2550</v>
      </c>
      <c r="H75" s="30973" t="s">
        <v>24</v>
      </c>
      <c r="I75" s="30973" t="s">
        <v>1122</v>
      </c>
    </row>
    <row customHeight="1" ht="11.25">
      <c r="A76" s="30973" t="s">
        <v>2505</v>
      </c>
      <c r="B76" s="30973" t="s">
        <v>14</v>
      </c>
      <c r="C76" s="30973" t="s">
        <v>2551</v>
      </c>
      <c r="D76" s="30973" t="s">
        <v>2552</v>
      </c>
      <c r="E76" s="30973" t="s">
        <v>2553</v>
      </c>
      <c r="F76" s="30973" t="s">
        <v>2554</v>
      </c>
      <c r="G76" s="30973" t="s">
        <v>24</v>
      </c>
      <c r="H76" s="30973" t="s">
        <v>24</v>
      </c>
      <c r="I76" s="30973" t="s">
        <v>1122</v>
      </c>
    </row>
    <row customHeight="1" ht="11.25">
      <c r="A77" s="30973" t="s">
        <v>2505</v>
      </c>
      <c r="B77" s="30973" t="s">
        <v>14</v>
      </c>
      <c r="C77" s="30973" t="s">
        <v>2564</v>
      </c>
      <c r="D77" s="30973" t="s">
        <v>2565</v>
      </c>
      <c r="E77" s="30973" t="s">
        <v>2566</v>
      </c>
      <c r="F77" s="30973" t="s">
        <v>50</v>
      </c>
      <c r="G77" s="30973" t="s">
        <v>2567</v>
      </c>
      <c r="H77" s="30973" t="s">
        <v>24</v>
      </c>
      <c r="I77" s="30973" t="s">
        <v>1122</v>
      </c>
    </row>
    <row customHeight="1" ht="11.25">
      <c r="A78" s="30973" t="s">
        <v>2505</v>
      </c>
      <c r="B78" s="30973" t="s">
        <v>14</v>
      </c>
      <c r="C78" s="30973" t="s">
        <v>2575</v>
      </c>
      <c r="D78" s="30973" t="s">
        <v>2576</v>
      </c>
      <c r="E78" s="30973" t="s">
        <v>2577</v>
      </c>
      <c r="F78" s="30973" t="s">
        <v>50</v>
      </c>
      <c r="G78" s="30973" t="s">
        <v>2578</v>
      </c>
      <c r="H78" s="30973" t="s">
        <v>24</v>
      </c>
      <c r="I78" s="30973" t="s">
        <v>1122</v>
      </c>
    </row>
    <row customHeight="1" ht="11.25">
      <c r="A79" s="30973" t="s">
        <v>2505</v>
      </c>
      <c r="B79" s="30973" t="s">
        <v>14</v>
      </c>
      <c r="C79" s="30973" t="s">
        <v>24</v>
      </c>
      <c r="D79" s="30973" t="s">
        <v>2579</v>
      </c>
      <c r="E79" s="30973" t="s">
        <v>2580</v>
      </c>
      <c r="F79" s="30973" t="s">
        <v>50</v>
      </c>
      <c r="G79" s="30973" t="s">
        <v>24</v>
      </c>
      <c r="H79" s="30973" t="s">
        <v>24</v>
      </c>
      <c r="I79" s="30973" t="s">
        <v>1122</v>
      </c>
    </row>
    <row customHeight="1" ht="11.25">
      <c r="A80" s="30973" t="s">
        <v>2505</v>
      </c>
      <c r="B80" s="30973" t="s">
        <v>14</v>
      </c>
      <c r="C80" s="30973" t="s">
        <v>2581</v>
      </c>
      <c r="D80" s="30973" t="s">
        <v>2582</v>
      </c>
      <c r="E80" s="30973" t="s">
        <v>2583</v>
      </c>
      <c r="F80" s="30973" t="s">
        <v>2584</v>
      </c>
      <c r="G80" s="30973" t="s">
        <v>24</v>
      </c>
      <c r="H80" s="30973" t="s">
        <v>24</v>
      </c>
      <c r="I80" s="30973" t="s">
        <v>1122</v>
      </c>
    </row>
    <row customHeight="1" ht="11.25">
      <c r="A81" s="30973" t="s">
        <v>2505</v>
      </c>
      <c r="B81" s="30973" t="s">
        <v>14</v>
      </c>
      <c r="C81" s="30973" t="s">
        <v>2601</v>
      </c>
      <c r="D81" s="30973" t="s">
        <v>2602</v>
      </c>
      <c r="E81" s="30973" t="s">
        <v>2603</v>
      </c>
      <c r="F81" s="30973" t="s">
        <v>2604</v>
      </c>
      <c r="G81" s="30973" t="s">
        <v>24</v>
      </c>
      <c r="H81" s="30973" t="s">
        <v>24</v>
      </c>
      <c r="I81" s="30973" t="s">
        <v>1122</v>
      </c>
    </row>
    <row customHeight="1" ht="11.25">
      <c r="A82" s="30973" t="s">
        <v>2505</v>
      </c>
      <c r="B82" s="30973" t="s">
        <v>14</v>
      </c>
      <c r="C82" s="30973" t="s">
        <v>2608</v>
      </c>
      <c r="D82" s="30973" t="s">
        <v>2609</v>
      </c>
      <c r="E82" s="30973" t="s">
        <v>2610</v>
      </c>
      <c r="F82" s="30973" t="s">
        <v>2611</v>
      </c>
      <c r="G82" s="30973" t="s">
        <v>24</v>
      </c>
      <c r="H82" s="30973" t="s">
        <v>24</v>
      </c>
      <c r="I82" s="30973" t="s">
        <v>1122</v>
      </c>
    </row>
    <row customHeight="1" ht="11.25">
      <c r="A83" s="30973" t="s">
        <v>2505</v>
      </c>
      <c r="B83" s="30973" t="s">
        <v>14</v>
      </c>
      <c r="C83" s="30973" t="s">
        <v>2612</v>
      </c>
      <c r="D83" s="30973" t="s">
        <v>2613</v>
      </c>
      <c r="E83" s="30973" t="s">
        <v>2614</v>
      </c>
      <c r="F83" s="30973" t="s">
        <v>2615</v>
      </c>
      <c r="G83" s="30973" t="s">
        <v>24</v>
      </c>
      <c r="H83" s="30973" t="s">
        <v>24</v>
      </c>
      <c r="I83" s="30973" t="s">
        <v>1122</v>
      </c>
    </row>
    <row customHeight="1" ht="11.25">
      <c r="A84" s="30973" t="s">
        <v>2505</v>
      </c>
      <c r="B84" s="30973" t="s">
        <v>14</v>
      </c>
      <c r="C84" s="30973" t="s">
        <v>2616</v>
      </c>
      <c r="D84" s="30973" t="s">
        <v>2617</v>
      </c>
      <c r="E84" s="30973" t="s">
        <v>2618</v>
      </c>
      <c r="F84" s="30973" t="s">
        <v>2517</v>
      </c>
      <c r="G84" s="30973" t="s">
        <v>24</v>
      </c>
      <c r="H84" s="30973" t="s">
        <v>24</v>
      </c>
      <c r="I84" s="30973" t="s">
        <v>1122</v>
      </c>
    </row>
    <row customHeight="1" ht="11.25">
      <c r="A85" s="30973" t="s">
        <v>2505</v>
      </c>
      <c r="B85" s="30973" t="s">
        <v>14</v>
      </c>
      <c r="C85" s="30973" t="s">
        <v>2619</v>
      </c>
      <c r="D85" s="30973" t="s">
        <v>2620</v>
      </c>
      <c r="E85" s="30973" t="s">
        <v>2621</v>
      </c>
      <c r="F85" s="30973" t="s">
        <v>2558</v>
      </c>
      <c r="G85" s="30973" t="s">
        <v>24</v>
      </c>
      <c r="H85" s="30973" t="s">
        <v>24</v>
      </c>
      <c r="I85" s="30973" t="s">
        <v>1122</v>
      </c>
    </row>
    <row customHeight="1" ht="11.25">
      <c r="A86" s="30973" t="s">
        <v>2505</v>
      </c>
      <c r="B86" s="30973" t="s">
        <v>14</v>
      </c>
      <c r="C86" s="30973" t="s">
        <v>2622</v>
      </c>
      <c r="D86" s="30973" t="s">
        <v>2623</v>
      </c>
      <c r="E86" s="30973" t="s">
        <v>2624</v>
      </c>
      <c r="F86" s="30973" t="s">
        <v>2517</v>
      </c>
      <c r="G86" s="30973" t="s">
        <v>24</v>
      </c>
      <c r="H86" s="30973" t="s">
        <v>24</v>
      </c>
      <c r="I86" s="30973" t="s">
        <v>1122</v>
      </c>
    </row>
    <row customHeight="1" ht="11.25">
      <c r="A87" s="30973" t="s">
        <v>2505</v>
      </c>
      <c r="B87" s="30973" t="s">
        <v>14</v>
      </c>
      <c r="C87" s="30973" t="s">
        <v>2625</v>
      </c>
      <c r="D87" s="30973" t="s">
        <v>2626</v>
      </c>
      <c r="E87" s="30973" t="s">
        <v>2627</v>
      </c>
      <c r="F87" s="30973" t="s">
        <v>50</v>
      </c>
      <c r="G87" s="30973" t="s">
        <v>24</v>
      </c>
      <c r="H87" s="30973" t="s">
        <v>24</v>
      </c>
      <c r="I87" s="30973" t="s">
        <v>1122</v>
      </c>
    </row>
    <row customHeight="1" ht="11.25">
      <c r="A88" s="30973" t="s">
        <v>2505</v>
      </c>
      <c r="B88" s="30973" t="s">
        <v>14</v>
      </c>
      <c r="C88" s="30973" t="s">
        <v>2639</v>
      </c>
      <c r="D88" s="30973" t="s">
        <v>2640</v>
      </c>
      <c r="E88" s="30973" t="s">
        <v>2641</v>
      </c>
      <c r="F88" s="30973" t="s">
        <v>2584</v>
      </c>
      <c r="G88" s="30973" t="s">
        <v>24</v>
      </c>
      <c r="H88" s="30973" t="s">
        <v>24</v>
      </c>
      <c r="I88" s="30973" t="s">
        <v>1122</v>
      </c>
    </row>
    <row customHeight="1" ht="11.25">
      <c r="A89" s="30973" t="s">
        <v>2505</v>
      </c>
      <c r="B89" s="30973" t="s">
        <v>14</v>
      </c>
      <c r="C89" s="30973" t="s">
        <v>2642</v>
      </c>
      <c r="D89" s="30973" t="s">
        <v>2643</v>
      </c>
      <c r="E89" s="30973" t="s">
        <v>2644</v>
      </c>
      <c r="F89" s="30973" t="s">
        <v>2517</v>
      </c>
      <c r="G89" s="30973" t="s">
        <v>24</v>
      </c>
      <c r="H89" s="30973" t="s">
        <v>24</v>
      </c>
      <c r="I89" s="30973" t="s">
        <v>1122</v>
      </c>
    </row>
    <row customHeight="1" ht="11.25">
      <c r="A90" s="30973" t="s">
        <v>2505</v>
      </c>
      <c r="B90" s="30973" t="s">
        <v>14</v>
      </c>
      <c r="C90" s="30973" t="s">
        <v>2645</v>
      </c>
      <c r="D90" s="30973" t="s">
        <v>2646</v>
      </c>
      <c r="E90" s="30973" t="s">
        <v>2647</v>
      </c>
      <c r="F90" s="30973" t="s">
        <v>2558</v>
      </c>
      <c r="G90" s="30973" t="s">
        <v>24</v>
      </c>
      <c r="H90" s="30973" t="s">
        <v>24</v>
      </c>
      <c r="I90" s="30973" t="s">
        <v>1122</v>
      </c>
    </row>
    <row customHeight="1" ht="11.25">
      <c r="A91" s="30973" t="s">
        <v>2505</v>
      </c>
      <c r="B91" s="30973" t="s">
        <v>14</v>
      </c>
      <c r="C91" s="30973" t="s">
        <v>2648</v>
      </c>
      <c r="D91" s="30973" t="s">
        <v>2649</v>
      </c>
      <c r="E91" s="30973" t="s">
        <v>2650</v>
      </c>
      <c r="F91" s="30973" t="s">
        <v>2651</v>
      </c>
      <c r="G91" s="30973" t="s">
        <v>24</v>
      </c>
      <c r="H91" s="30973" t="s">
        <v>24</v>
      </c>
      <c r="I91" s="30973" t="s">
        <v>1122</v>
      </c>
    </row>
    <row customHeight="1" ht="11.25">
      <c r="A92" s="30973" t="s">
        <v>2505</v>
      </c>
      <c r="B92" s="30973" t="s">
        <v>14</v>
      </c>
      <c r="C92" s="30973" t="s">
        <v>2660</v>
      </c>
      <c r="D92" s="30973" t="s">
        <v>2661</v>
      </c>
      <c r="E92" s="30973" t="s">
        <v>2662</v>
      </c>
      <c r="F92" s="30973" t="s">
        <v>2517</v>
      </c>
      <c r="G92" s="30973" t="s">
        <v>24</v>
      </c>
      <c r="H92" s="30973" t="s">
        <v>24</v>
      </c>
      <c r="I92" s="30973" t="s">
        <v>1122</v>
      </c>
    </row>
    <row customHeight="1" ht="11.25">
      <c r="A93" s="30973" t="s">
        <v>2505</v>
      </c>
      <c r="B93" s="30973" t="s">
        <v>14</v>
      </c>
      <c r="C93" s="30973" t="s">
        <v>2663</v>
      </c>
      <c r="D93" s="30973" t="s">
        <v>2664</v>
      </c>
      <c r="E93" s="30973" t="s">
        <v>2665</v>
      </c>
      <c r="F93" s="30973" t="s">
        <v>2666</v>
      </c>
      <c r="G93" s="30973" t="s">
        <v>2667</v>
      </c>
      <c r="H93" s="30973" t="s">
        <v>24</v>
      </c>
      <c r="I93" s="30973" t="s">
        <v>1122</v>
      </c>
    </row>
    <row customHeight="1" ht="11.25">
      <c r="A94" s="30973" t="s">
        <v>2505</v>
      </c>
      <c r="B94" s="30973" t="s">
        <v>14</v>
      </c>
      <c r="C94" s="30973" t="s">
        <v>2673</v>
      </c>
      <c r="D94" s="30973" t="s">
        <v>2674</v>
      </c>
      <c r="E94" s="30973" t="s">
        <v>2675</v>
      </c>
      <c r="F94" s="30973" t="s">
        <v>2676</v>
      </c>
      <c r="G94" s="30973" t="s">
        <v>24</v>
      </c>
      <c r="H94" s="30973" t="s">
        <v>24</v>
      </c>
      <c r="I94" s="30973" t="s">
        <v>1122</v>
      </c>
    </row>
    <row customHeight="1" ht="11.25">
      <c r="A95" s="30973" t="s">
        <v>2505</v>
      </c>
      <c r="B95" s="30973" t="s">
        <v>14</v>
      </c>
      <c r="C95" s="30973" t="s">
        <v>2677</v>
      </c>
      <c r="D95" s="30973" t="s">
        <v>2678</v>
      </c>
      <c r="E95" s="30973" t="s">
        <v>2679</v>
      </c>
      <c r="F95" s="30973" t="s">
        <v>2517</v>
      </c>
      <c r="G95" s="30973" t="s">
        <v>24</v>
      </c>
      <c r="H95" s="30973" t="s">
        <v>24</v>
      </c>
      <c r="I95" s="30973" t="s">
        <v>1122</v>
      </c>
    </row>
    <row customHeight="1" ht="11.25">
      <c r="A96" s="30973" t="s">
        <v>2505</v>
      </c>
      <c r="B96" s="30973" t="s">
        <v>14</v>
      </c>
      <c r="C96" s="30973" t="s">
        <v>2680</v>
      </c>
      <c r="D96" s="30973" t="s">
        <v>2681</v>
      </c>
      <c r="E96" s="30973" t="s">
        <v>2682</v>
      </c>
      <c r="F96" s="30973" t="s">
        <v>2517</v>
      </c>
      <c r="G96" s="30973" t="s">
        <v>24</v>
      </c>
      <c r="H96" s="30973" t="s">
        <v>24</v>
      </c>
      <c r="I96" s="30973" t="s">
        <v>1122</v>
      </c>
    </row>
    <row customHeight="1" ht="11.25">
      <c r="A97" s="30973" t="s">
        <v>2505</v>
      </c>
      <c r="B97" s="30973" t="s">
        <v>14</v>
      </c>
      <c r="C97" s="30973" t="s">
        <v>2683</v>
      </c>
      <c r="D97" s="30973" t="s">
        <v>2684</v>
      </c>
      <c r="E97" s="30973" t="s">
        <v>2685</v>
      </c>
      <c r="F97" s="30973" t="s">
        <v>2686</v>
      </c>
      <c r="G97" s="30973" t="s">
        <v>2687</v>
      </c>
      <c r="H97" s="30973" t="s">
        <v>24</v>
      </c>
      <c r="I97" s="30973" t="s">
        <v>1122</v>
      </c>
    </row>
    <row customHeight="1" ht="11.25">
      <c r="A98" s="30973" t="s">
        <v>2505</v>
      </c>
      <c r="B98" s="30973" t="s">
        <v>14</v>
      </c>
      <c r="C98" s="30973" t="s">
        <v>2688</v>
      </c>
      <c r="D98" s="30973" t="s">
        <v>2689</v>
      </c>
      <c r="E98" s="30973" t="s">
        <v>2690</v>
      </c>
      <c r="F98" s="30973" t="s">
        <v>2599</v>
      </c>
      <c r="G98" s="30973" t="s">
        <v>24</v>
      </c>
      <c r="H98" s="30973" t="s">
        <v>24</v>
      </c>
      <c r="I98" s="30973" t="s">
        <v>1122</v>
      </c>
    </row>
    <row customHeight="1" ht="11.25">
      <c r="A99" s="30973" t="s">
        <v>2505</v>
      </c>
      <c r="B99" s="30973" t="s">
        <v>14</v>
      </c>
      <c r="C99" s="30973" t="s">
        <v>2694</v>
      </c>
      <c r="D99" s="30973" t="s">
        <v>2695</v>
      </c>
      <c r="E99" s="30973" t="s">
        <v>2696</v>
      </c>
      <c r="F99" s="30973" t="s">
        <v>2615</v>
      </c>
      <c r="G99" s="30973" t="s">
        <v>2697</v>
      </c>
      <c r="H99" s="30973" t="s">
        <v>24</v>
      </c>
      <c r="I99" s="30973" t="s">
        <v>1122</v>
      </c>
    </row>
    <row customHeight="1" ht="11.25">
      <c r="A100" s="30973" t="s">
        <v>2505</v>
      </c>
      <c r="B100" s="30973" t="s">
        <v>14</v>
      </c>
      <c r="C100" s="30973" t="s">
        <v>2698</v>
      </c>
      <c r="D100" s="30973" t="s">
        <v>2699</v>
      </c>
      <c r="E100" s="30973" t="s">
        <v>2700</v>
      </c>
      <c r="F100" s="30973" t="s">
        <v>2686</v>
      </c>
      <c r="G100" s="30973" t="s">
        <v>24</v>
      </c>
      <c r="H100" s="30973" t="s">
        <v>24</v>
      </c>
      <c r="I100" s="30973" t="s">
        <v>1122</v>
      </c>
    </row>
    <row customHeight="1" ht="11.25">
      <c r="A101" s="30973" t="s">
        <v>2505</v>
      </c>
      <c r="B101" s="30973" t="s">
        <v>14</v>
      </c>
      <c r="C101" s="30973" t="s">
        <v>2706</v>
      </c>
      <c r="D101" s="30973" t="s">
        <v>2707</v>
      </c>
      <c r="E101" s="30973" t="s">
        <v>2708</v>
      </c>
      <c r="F101" s="30973" t="s">
        <v>2709</v>
      </c>
      <c r="G101" s="30973" t="s">
        <v>24</v>
      </c>
      <c r="H101" s="30973" t="s">
        <v>24</v>
      </c>
      <c r="I101" s="30973" t="s">
        <v>1122</v>
      </c>
    </row>
    <row customHeight="1" ht="11.25">
      <c r="A102" s="30973" t="s">
        <v>2505</v>
      </c>
      <c r="B102" s="30973" t="s">
        <v>14</v>
      </c>
      <c r="C102" s="30973" t="s">
        <v>2710</v>
      </c>
      <c r="D102" s="30973" t="s">
        <v>2711</v>
      </c>
      <c r="E102" s="30973" t="s">
        <v>2712</v>
      </c>
      <c r="F102" s="30973" t="s">
        <v>2549</v>
      </c>
      <c r="G102" s="30973" t="s">
        <v>24</v>
      </c>
      <c r="H102" s="30973" t="s">
        <v>24</v>
      </c>
      <c r="I102" s="30973" t="s">
        <v>1122</v>
      </c>
    </row>
    <row customHeight="1" ht="11.25">
      <c r="A103" s="30973" t="s">
        <v>2505</v>
      </c>
      <c r="B103" s="30973" t="s">
        <v>14</v>
      </c>
      <c r="C103" s="30973" t="s">
        <v>2713</v>
      </c>
      <c r="D103" s="30973" t="s">
        <v>2714</v>
      </c>
      <c r="E103" s="30973" t="s">
        <v>2715</v>
      </c>
      <c r="F103" s="30973" t="s">
        <v>50</v>
      </c>
      <c r="G103" s="30973" t="s">
        <v>24</v>
      </c>
      <c r="H103" s="30973" t="s">
        <v>24</v>
      </c>
      <c r="I103" s="30973" t="s">
        <v>1122</v>
      </c>
    </row>
    <row customHeight="1" ht="11.25">
      <c r="A104" s="30973" t="s">
        <v>2505</v>
      </c>
      <c r="B104" s="30973" t="s">
        <v>14</v>
      </c>
      <c r="C104" s="30973" t="s">
        <v>2716</v>
      </c>
      <c r="D104" s="30973" t="s">
        <v>2717</v>
      </c>
      <c r="E104" s="30973" t="s">
        <v>2718</v>
      </c>
      <c r="F104" s="30973" t="s">
        <v>2719</v>
      </c>
      <c r="G104" s="30973" t="s">
        <v>2720</v>
      </c>
      <c r="H104" s="30973" t="s">
        <v>24</v>
      </c>
      <c r="I104" s="30973" t="s">
        <v>1122</v>
      </c>
    </row>
    <row customHeight="1" ht="11.25">
      <c r="A105" s="30973" t="s">
        <v>2505</v>
      </c>
      <c r="B105" s="30973" t="s">
        <v>14</v>
      </c>
      <c r="C105" s="30973" t="s">
        <v>2724</v>
      </c>
      <c r="D105" s="30973" t="s">
        <v>2725</v>
      </c>
      <c r="E105" s="30973" t="s">
        <v>2726</v>
      </c>
      <c r="F105" s="30973" t="s">
        <v>50</v>
      </c>
      <c r="G105" s="30973" t="s">
        <v>24</v>
      </c>
      <c r="H105" s="30973" t="s">
        <v>24</v>
      </c>
      <c r="I105" s="30973" t="s">
        <v>1122</v>
      </c>
    </row>
    <row customHeight="1" ht="11.25">
      <c r="A106" s="30973" t="s">
        <v>2505</v>
      </c>
      <c r="B106" s="30973" t="s">
        <v>14</v>
      </c>
      <c r="C106" s="30973" t="s">
        <v>2727</v>
      </c>
      <c r="D106" s="30973" t="s">
        <v>2728</v>
      </c>
      <c r="E106" s="30973" t="s">
        <v>2718</v>
      </c>
      <c r="F106" s="30973" t="s">
        <v>2729</v>
      </c>
      <c r="G106" s="30973" t="s">
        <v>2730</v>
      </c>
      <c r="H106" s="30973" t="s">
        <v>24</v>
      </c>
      <c r="I106" s="30973" t="s">
        <v>1122</v>
      </c>
    </row>
    <row customHeight="1" ht="11.25">
      <c r="A107" s="30973" t="s">
        <v>2505</v>
      </c>
      <c r="B107" s="30973" t="s">
        <v>14</v>
      </c>
      <c r="C107" s="30973" t="s">
        <v>2731</v>
      </c>
      <c r="D107" s="30973" t="s">
        <v>2732</v>
      </c>
      <c r="E107" s="30973" t="s">
        <v>2733</v>
      </c>
      <c r="F107" s="30973" t="s">
        <v>2734</v>
      </c>
      <c r="G107" s="30973" t="s">
        <v>24</v>
      </c>
      <c r="H107" s="30973" t="s">
        <v>24</v>
      </c>
      <c r="I107" s="30973" t="s">
        <v>1122</v>
      </c>
    </row>
    <row customHeight="1" ht="11.25">
      <c r="A108" s="30973" t="s">
        <v>2505</v>
      </c>
      <c r="B108" s="30973" t="s">
        <v>14</v>
      </c>
      <c r="C108" s="30973" t="s">
        <v>2740</v>
      </c>
      <c r="D108" s="30973" t="s">
        <v>2741</v>
      </c>
      <c r="E108" s="30973" t="s">
        <v>2742</v>
      </c>
      <c r="F108" s="30973" t="s">
        <v>2738</v>
      </c>
      <c r="G108" s="30973" t="s">
        <v>24</v>
      </c>
      <c r="H108" s="30973" t="s">
        <v>24</v>
      </c>
      <c r="I108" s="30973" t="s">
        <v>1122</v>
      </c>
    </row>
    <row customHeight="1" ht="11.25">
      <c r="A109" s="30973" t="s">
        <v>2505</v>
      </c>
      <c r="B109" s="30973" t="s">
        <v>14</v>
      </c>
      <c r="C109" s="30973" t="s">
        <v>2506</v>
      </c>
      <c r="D109" s="30973" t="s">
        <v>2507</v>
      </c>
      <c r="E109" s="30973" t="s">
        <v>2508</v>
      </c>
      <c r="F109" s="30973" t="s">
        <v>2509</v>
      </c>
      <c r="G109" s="30973" t="s">
        <v>2510</v>
      </c>
      <c r="H109" s="30973" t="s">
        <v>24</v>
      </c>
      <c r="I109" s="30973" t="s">
        <v>1084</v>
      </c>
    </row>
    <row customHeight="1" ht="11.25">
      <c r="A110" s="30973" t="s">
        <v>2505</v>
      </c>
      <c r="B110" s="30973" t="s">
        <v>14</v>
      </c>
      <c r="C110" s="30973" t="s">
        <v>2511</v>
      </c>
      <c r="D110" s="30973" t="s">
        <v>2507</v>
      </c>
      <c r="E110" s="30973" t="s">
        <v>2508</v>
      </c>
      <c r="F110" s="30973" t="s">
        <v>2512</v>
      </c>
      <c r="G110" s="30973" t="s">
        <v>2513</v>
      </c>
      <c r="H110" s="30973" t="s">
        <v>24</v>
      </c>
      <c r="I110" s="30973" t="s">
        <v>1084</v>
      </c>
    </row>
    <row customHeight="1" ht="11.25">
      <c r="A111" s="30973" t="s">
        <v>2505</v>
      </c>
      <c r="B111" s="30973" t="s">
        <v>14</v>
      </c>
      <c r="C111" s="30973" t="s">
        <v>2749</v>
      </c>
      <c r="D111" s="30973" t="s">
        <v>2750</v>
      </c>
      <c r="E111" s="30973" t="s">
        <v>2751</v>
      </c>
      <c r="F111" s="30973" t="s">
        <v>2571</v>
      </c>
      <c r="G111" s="30973" t="s">
        <v>2752</v>
      </c>
      <c r="H111" s="30973" t="s">
        <v>24</v>
      </c>
      <c r="I111" s="30973" t="s">
        <v>1084</v>
      </c>
    </row>
    <row customHeight="1" ht="11.25">
      <c r="A112" s="30973" t="s">
        <v>2505</v>
      </c>
      <c r="B112" s="30973" t="s">
        <v>14</v>
      </c>
      <c r="C112" s="30973" t="s">
        <v>2514</v>
      </c>
      <c r="D112" s="30973" t="s">
        <v>2515</v>
      </c>
      <c r="E112" s="30973" t="s">
        <v>2516</v>
      </c>
      <c r="F112" s="30973" t="s">
        <v>2517</v>
      </c>
      <c r="G112" s="30973" t="s">
        <v>24</v>
      </c>
      <c r="H112" s="30973" t="s">
        <v>24</v>
      </c>
      <c r="I112" s="30973" t="s">
        <v>1084</v>
      </c>
    </row>
    <row customHeight="1" ht="11.25">
      <c r="A113" s="30973" t="s">
        <v>2505</v>
      </c>
      <c r="B113" s="30973" t="s">
        <v>14</v>
      </c>
      <c r="C113" s="30973" t="s">
        <v>2753</v>
      </c>
      <c r="D113" s="30973" t="s">
        <v>2754</v>
      </c>
      <c r="E113" s="30973" t="s">
        <v>2755</v>
      </c>
      <c r="F113" s="30973" t="s">
        <v>2517</v>
      </c>
      <c r="G113" s="30973" t="s">
        <v>2756</v>
      </c>
      <c r="H113" s="30973" t="s">
        <v>24</v>
      </c>
      <c r="I113" s="30973" t="s">
        <v>1084</v>
      </c>
    </row>
    <row customHeight="1" ht="11.25">
      <c r="A114" s="30973" t="s">
        <v>2505</v>
      </c>
      <c r="B114" s="30973" t="s">
        <v>14</v>
      </c>
      <c r="C114" s="30973" t="s">
        <v>2526</v>
      </c>
      <c r="D114" s="30973" t="s">
        <v>2527</v>
      </c>
      <c r="E114" s="30973" t="s">
        <v>2528</v>
      </c>
      <c r="F114" s="30973" t="s">
        <v>2525</v>
      </c>
      <c r="G114" s="30973" t="s">
        <v>2529</v>
      </c>
      <c r="H114" s="30973" t="s">
        <v>24</v>
      </c>
      <c r="I114" s="30973" t="s">
        <v>1084</v>
      </c>
    </row>
    <row customHeight="1" ht="11.25">
      <c r="A115" s="30973" t="s">
        <v>2505</v>
      </c>
      <c r="B115" s="30973" t="s">
        <v>14</v>
      </c>
      <c r="C115" s="30973" t="s">
        <v>2757</v>
      </c>
      <c r="D115" s="30973" t="s">
        <v>2758</v>
      </c>
      <c r="E115" s="30973" t="s">
        <v>2759</v>
      </c>
      <c r="F115" s="30973" t="s">
        <v>2533</v>
      </c>
      <c r="G115" s="30973" t="s">
        <v>2760</v>
      </c>
      <c r="H115" s="30973" t="s">
        <v>24</v>
      </c>
      <c r="I115" s="30973" t="s">
        <v>1084</v>
      </c>
    </row>
    <row customHeight="1" ht="11.25">
      <c r="A116" s="30973" t="s">
        <v>2505</v>
      </c>
      <c r="B116" s="30973" t="s">
        <v>14</v>
      </c>
      <c r="C116" s="30973" t="s">
        <v>2537</v>
      </c>
      <c r="D116" s="30973" t="s">
        <v>2538</v>
      </c>
      <c r="E116" s="30973" t="s">
        <v>2539</v>
      </c>
      <c r="F116" s="30973" t="s">
        <v>50</v>
      </c>
      <c r="G116" s="30973" t="s">
        <v>2540</v>
      </c>
      <c r="H116" s="30973" t="s">
        <v>24</v>
      </c>
      <c r="I116" s="30973" t="s">
        <v>1084</v>
      </c>
    </row>
    <row customHeight="1" ht="11.25">
      <c r="A117" s="30973" t="s">
        <v>2505</v>
      </c>
      <c r="B117" s="30973" t="s">
        <v>14</v>
      </c>
      <c r="C117" s="30973" t="s">
        <v>2542</v>
      </c>
      <c r="D117" s="30973" t="s">
        <v>2543</v>
      </c>
      <c r="E117" s="30973" t="s">
        <v>2544</v>
      </c>
      <c r="F117" s="30973" t="s">
        <v>2545</v>
      </c>
      <c r="G117" s="30973" t="s">
        <v>24</v>
      </c>
      <c r="H117" s="30973" t="s">
        <v>24</v>
      </c>
      <c r="I117" s="30973" t="s">
        <v>1084</v>
      </c>
    </row>
    <row customHeight="1" ht="11.25">
      <c r="A118" s="30973" t="s">
        <v>2505</v>
      </c>
      <c r="B118" s="30973" t="s">
        <v>14</v>
      </c>
      <c r="C118" s="30973" t="s">
        <v>2546</v>
      </c>
      <c r="D118" s="30973" t="s">
        <v>2547</v>
      </c>
      <c r="E118" s="30973" t="s">
        <v>2548</v>
      </c>
      <c r="F118" s="30973" t="s">
        <v>2549</v>
      </c>
      <c r="G118" s="30973" t="s">
        <v>2550</v>
      </c>
      <c r="H118" s="30973" t="s">
        <v>24</v>
      </c>
      <c r="I118" s="30973" t="s">
        <v>1084</v>
      </c>
    </row>
    <row customHeight="1" ht="11.25">
      <c r="A119" s="30973" t="s">
        <v>2505</v>
      </c>
      <c r="B119" s="30973" t="s">
        <v>14</v>
      </c>
      <c r="C119" s="30973" t="s">
        <v>2761</v>
      </c>
      <c r="D119" s="30973" t="s">
        <v>2762</v>
      </c>
      <c r="E119" s="30973" t="s">
        <v>2562</v>
      </c>
      <c r="F119" s="30973" t="s">
        <v>2738</v>
      </c>
      <c r="G119" s="30973" t="s">
        <v>2763</v>
      </c>
      <c r="H119" s="30973" t="s">
        <v>24</v>
      </c>
      <c r="I119" s="30973" t="s">
        <v>1084</v>
      </c>
    </row>
    <row customHeight="1" ht="11.25">
      <c r="A120" s="30973" t="s">
        <v>2505</v>
      </c>
      <c r="B120" s="30973" t="s">
        <v>14</v>
      </c>
      <c r="C120" s="30973" t="s">
        <v>2564</v>
      </c>
      <c r="D120" s="30973" t="s">
        <v>2565</v>
      </c>
      <c r="E120" s="30973" t="s">
        <v>2566</v>
      </c>
      <c r="F120" s="30973" t="s">
        <v>50</v>
      </c>
      <c r="G120" s="30973" t="s">
        <v>2567</v>
      </c>
      <c r="H120" s="30973" t="s">
        <v>24</v>
      </c>
      <c r="I120" s="30973" t="s">
        <v>1084</v>
      </c>
    </row>
    <row customHeight="1" ht="11.25">
      <c r="A121" s="30973" t="s">
        <v>2505</v>
      </c>
      <c r="B121" s="30973" t="s">
        <v>14</v>
      </c>
      <c r="C121" s="30973" t="s">
        <v>2764</v>
      </c>
      <c r="D121" s="30973" t="s">
        <v>2765</v>
      </c>
      <c r="E121" s="30973" t="s">
        <v>2766</v>
      </c>
      <c r="F121" s="30973" t="s">
        <v>2599</v>
      </c>
      <c r="G121" s="30973" t="s">
        <v>2767</v>
      </c>
      <c r="H121" s="30973" t="s">
        <v>24</v>
      </c>
      <c r="I121" s="30973" t="s">
        <v>1084</v>
      </c>
    </row>
    <row customHeight="1" ht="11.25">
      <c r="A122" s="30973" t="s">
        <v>2505</v>
      </c>
      <c r="B122" s="30973" t="s">
        <v>14</v>
      </c>
      <c r="C122" s="30973" t="s">
        <v>2575</v>
      </c>
      <c r="D122" s="30973" t="s">
        <v>2576</v>
      </c>
      <c r="E122" s="30973" t="s">
        <v>2577</v>
      </c>
      <c r="F122" s="30973" t="s">
        <v>50</v>
      </c>
      <c r="G122" s="30973" t="s">
        <v>2578</v>
      </c>
      <c r="H122" s="30973" t="s">
        <v>24</v>
      </c>
      <c r="I122" s="30973" t="s">
        <v>1084</v>
      </c>
    </row>
    <row customHeight="1" ht="11.25">
      <c r="A123" s="30973" t="s">
        <v>2505</v>
      </c>
      <c r="B123" s="30973" t="s">
        <v>14</v>
      </c>
      <c r="C123" s="30973" t="s">
        <v>24</v>
      </c>
      <c r="D123" s="30973" t="s">
        <v>2579</v>
      </c>
      <c r="E123" s="30973" t="s">
        <v>2580</v>
      </c>
      <c r="F123" s="30973" t="s">
        <v>50</v>
      </c>
      <c r="G123" s="30973" t="s">
        <v>24</v>
      </c>
      <c r="H123" s="30973" t="s">
        <v>24</v>
      </c>
      <c r="I123" s="30973" t="s">
        <v>1084</v>
      </c>
    </row>
    <row customHeight="1" ht="11.25">
      <c r="A124" s="30973" t="s">
        <v>2505</v>
      </c>
      <c r="B124" s="30973" t="s">
        <v>14</v>
      </c>
      <c r="C124" s="30973" t="s">
        <v>2581</v>
      </c>
      <c r="D124" s="30973" t="s">
        <v>2582</v>
      </c>
      <c r="E124" s="30973" t="s">
        <v>2583</v>
      </c>
      <c r="F124" s="30973" t="s">
        <v>2584</v>
      </c>
      <c r="G124" s="30973" t="s">
        <v>24</v>
      </c>
      <c r="H124" s="30973" t="s">
        <v>24</v>
      </c>
      <c r="I124" s="30973" t="s">
        <v>1084</v>
      </c>
    </row>
    <row customHeight="1" ht="11.25">
      <c r="A125" s="30973" t="s">
        <v>2505</v>
      </c>
      <c r="B125" s="30973" t="s">
        <v>14</v>
      </c>
      <c r="C125" s="30973" t="s">
        <v>2768</v>
      </c>
      <c r="D125" s="30973" t="s">
        <v>2769</v>
      </c>
      <c r="E125" s="30973" t="s">
        <v>2770</v>
      </c>
      <c r="F125" s="30973" t="s">
        <v>2517</v>
      </c>
      <c r="G125" s="30973" t="s">
        <v>24</v>
      </c>
      <c r="H125" s="30973" t="s">
        <v>24</v>
      </c>
      <c r="I125" s="30973" t="s">
        <v>1084</v>
      </c>
    </row>
    <row customHeight="1" ht="11.25">
      <c r="A126" s="30973" t="s">
        <v>2505</v>
      </c>
      <c r="B126" s="30973" t="s">
        <v>14</v>
      </c>
      <c r="C126" s="30973" t="s">
        <v>2585</v>
      </c>
      <c r="D126" s="30973" t="s">
        <v>2586</v>
      </c>
      <c r="E126" s="30973" t="s">
        <v>2587</v>
      </c>
      <c r="F126" s="30973" t="s">
        <v>2517</v>
      </c>
      <c r="G126" s="30973" t="s">
        <v>24</v>
      </c>
      <c r="H126" s="30973" t="s">
        <v>24</v>
      </c>
      <c r="I126" s="30973" t="s">
        <v>1084</v>
      </c>
    </row>
    <row customHeight="1" ht="11.25">
      <c r="A127" s="30973" t="s">
        <v>2505</v>
      </c>
      <c r="B127" s="30973" t="s">
        <v>14</v>
      </c>
      <c r="C127" s="30973" t="s">
        <v>2588</v>
      </c>
      <c r="D127" s="30973" t="s">
        <v>2589</v>
      </c>
      <c r="E127" s="30973" t="s">
        <v>2590</v>
      </c>
      <c r="F127" s="30973" t="s">
        <v>2584</v>
      </c>
      <c r="G127" s="30973" t="s">
        <v>2591</v>
      </c>
      <c r="H127" s="30973" t="s">
        <v>24</v>
      </c>
      <c r="I127" s="30973" t="s">
        <v>1084</v>
      </c>
    </row>
    <row customHeight="1" ht="11.25">
      <c r="A128" s="30973" t="s">
        <v>2505</v>
      </c>
      <c r="B128" s="30973" t="s">
        <v>14</v>
      </c>
      <c r="C128" s="30973" t="s">
        <v>2592</v>
      </c>
      <c r="D128" s="30973" t="s">
        <v>2593</v>
      </c>
      <c r="E128" s="30973" t="s">
        <v>2594</v>
      </c>
      <c r="F128" s="30973" t="s">
        <v>2584</v>
      </c>
      <c r="G128" s="30973" t="s">
        <v>2595</v>
      </c>
      <c r="H128" s="30973" t="s">
        <v>24</v>
      </c>
      <c r="I128" s="30973" t="s">
        <v>1084</v>
      </c>
    </row>
    <row customHeight="1" ht="11.25">
      <c r="A129" s="30973" t="s">
        <v>2505</v>
      </c>
      <c r="B129" s="30973" t="s">
        <v>14</v>
      </c>
      <c r="C129" s="30973" t="s">
        <v>2596</v>
      </c>
      <c r="D129" s="30973" t="s">
        <v>2597</v>
      </c>
      <c r="E129" s="30973" t="s">
        <v>2598</v>
      </c>
      <c r="F129" s="30973" t="s">
        <v>2599</v>
      </c>
      <c r="G129" s="30973" t="s">
        <v>2600</v>
      </c>
      <c r="H129" s="30973" t="s">
        <v>24</v>
      </c>
      <c r="I129" s="30973" t="s">
        <v>1084</v>
      </c>
    </row>
    <row customHeight="1" ht="11.25">
      <c r="A130" s="30973" t="s">
        <v>2505</v>
      </c>
      <c r="B130" s="30973" t="s">
        <v>14</v>
      </c>
      <c r="C130" s="30973" t="s">
        <v>2601</v>
      </c>
      <c r="D130" s="30973" t="s">
        <v>2602</v>
      </c>
      <c r="E130" s="30973" t="s">
        <v>2603</v>
      </c>
      <c r="F130" s="30973" t="s">
        <v>2604</v>
      </c>
      <c r="G130" s="30973" t="s">
        <v>24</v>
      </c>
      <c r="H130" s="30973" t="s">
        <v>24</v>
      </c>
      <c r="I130" s="30973" t="s">
        <v>1084</v>
      </c>
    </row>
    <row customHeight="1" ht="11.25">
      <c r="A131" s="30973" t="s">
        <v>2505</v>
      </c>
      <c r="B131" s="30973" t="s">
        <v>14</v>
      </c>
      <c r="C131" s="30973" t="s">
        <v>2771</v>
      </c>
      <c r="D131" s="30973" t="s">
        <v>2772</v>
      </c>
      <c r="E131" s="30973" t="s">
        <v>2773</v>
      </c>
      <c r="F131" s="30973" t="s">
        <v>2774</v>
      </c>
      <c r="G131" s="30973" t="s">
        <v>24</v>
      </c>
      <c r="H131" s="30973" t="s">
        <v>24</v>
      </c>
      <c r="I131" s="30973" t="s">
        <v>1084</v>
      </c>
    </row>
    <row customHeight="1" ht="11.25">
      <c r="A132" s="30973" t="s">
        <v>2505</v>
      </c>
      <c r="B132" s="30973" t="s">
        <v>14</v>
      </c>
      <c r="C132" s="30973" t="s">
        <v>2612</v>
      </c>
      <c r="D132" s="30973" t="s">
        <v>2613</v>
      </c>
      <c r="E132" s="30973" t="s">
        <v>2614</v>
      </c>
      <c r="F132" s="30973" t="s">
        <v>2615</v>
      </c>
      <c r="G132" s="30973" t="s">
        <v>24</v>
      </c>
      <c r="H132" s="30973" t="s">
        <v>24</v>
      </c>
      <c r="I132" s="30973" t="s">
        <v>1084</v>
      </c>
    </row>
    <row customHeight="1" ht="11.25">
      <c r="A133" s="30973" t="s">
        <v>2505</v>
      </c>
      <c r="B133" s="30973" t="s">
        <v>14</v>
      </c>
      <c r="C133" s="30973" t="s">
        <v>2616</v>
      </c>
      <c r="D133" s="30973" t="s">
        <v>2617</v>
      </c>
      <c r="E133" s="30973" t="s">
        <v>2618</v>
      </c>
      <c r="F133" s="30973" t="s">
        <v>2517</v>
      </c>
      <c r="G133" s="30973" t="s">
        <v>24</v>
      </c>
      <c r="H133" s="30973" t="s">
        <v>24</v>
      </c>
      <c r="I133" s="30973" t="s">
        <v>1084</v>
      </c>
    </row>
    <row customHeight="1" ht="11.25">
      <c r="A134" s="30973" t="s">
        <v>2505</v>
      </c>
      <c r="B134" s="30973" t="s">
        <v>14</v>
      </c>
      <c r="C134" s="30973" t="s">
        <v>2775</v>
      </c>
      <c r="D134" s="30973" t="s">
        <v>2776</v>
      </c>
      <c r="E134" s="30973" t="s">
        <v>2777</v>
      </c>
      <c r="F134" s="30973" t="s">
        <v>2615</v>
      </c>
      <c r="G134" s="30973" t="s">
        <v>2778</v>
      </c>
      <c r="H134" s="30973" t="s">
        <v>24</v>
      </c>
      <c r="I134" s="30973" t="s">
        <v>1084</v>
      </c>
    </row>
    <row customHeight="1" ht="11.25">
      <c r="A135" s="30973" t="s">
        <v>2505</v>
      </c>
      <c r="B135" s="30973" t="s">
        <v>14</v>
      </c>
      <c r="C135" s="30973" t="s">
        <v>2622</v>
      </c>
      <c r="D135" s="30973" t="s">
        <v>2623</v>
      </c>
      <c r="E135" s="30973" t="s">
        <v>2624</v>
      </c>
      <c r="F135" s="30973" t="s">
        <v>2517</v>
      </c>
      <c r="G135" s="30973" t="s">
        <v>24</v>
      </c>
      <c r="H135" s="30973" t="s">
        <v>24</v>
      </c>
      <c r="I135" s="30973" t="s">
        <v>1084</v>
      </c>
    </row>
    <row customHeight="1" ht="11.25">
      <c r="A136" s="30973" t="s">
        <v>2505</v>
      </c>
      <c r="B136" s="30973" t="s">
        <v>14</v>
      </c>
      <c r="C136" s="30973" t="s">
        <v>2628</v>
      </c>
      <c r="D136" s="30973" t="s">
        <v>2629</v>
      </c>
      <c r="E136" s="30973" t="s">
        <v>2630</v>
      </c>
      <c r="F136" s="30973" t="s">
        <v>2599</v>
      </c>
      <c r="G136" s="30973" t="s">
        <v>24</v>
      </c>
      <c r="H136" s="30973" t="s">
        <v>24</v>
      </c>
      <c r="I136" s="30973" t="s">
        <v>1084</v>
      </c>
    </row>
    <row customHeight="1" ht="11.25">
      <c r="A137" s="30973" t="s">
        <v>2505</v>
      </c>
      <c r="B137" s="30973" t="s">
        <v>14</v>
      </c>
      <c r="C137" s="30973" t="s">
        <v>2631</v>
      </c>
      <c r="D137" s="30973" t="s">
        <v>2632</v>
      </c>
      <c r="E137" s="30973" t="s">
        <v>2633</v>
      </c>
      <c r="F137" s="30973" t="s">
        <v>2599</v>
      </c>
      <c r="G137" s="30973" t="s">
        <v>2634</v>
      </c>
      <c r="H137" s="30973" t="s">
        <v>24</v>
      </c>
      <c r="I137" s="30973" t="s">
        <v>1084</v>
      </c>
    </row>
    <row customHeight="1" ht="11.25">
      <c r="A138" s="30973" t="s">
        <v>2505</v>
      </c>
      <c r="B138" s="30973" t="s">
        <v>14</v>
      </c>
      <c r="C138" s="30973" t="s">
        <v>2779</v>
      </c>
      <c r="D138" s="30973" t="s">
        <v>2780</v>
      </c>
      <c r="E138" s="30973" t="s">
        <v>2781</v>
      </c>
      <c r="F138" s="30973" t="s">
        <v>2666</v>
      </c>
      <c r="G138" s="30973" t="s">
        <v>2782</v>
      </c>
      <c r="H138" s="30973" t="s">
        <v>24</v>
      </c>
      <c r="I138" s="30973" t="s">
        <v>1084</v>
      </c>
    </row>
    <row customHeight="1" ht="11.25">
      <c r="A139" s="30973" t="s">
        <v>2505</v>
      </c>
      <c r="B139" s="30973" t="s">
        <v>14</v>
      </c>
      <c r="C139" s="30973" t="s">
        <v>2783</v>
      </c>
      <c r="D139" s="30973" t="s">
        <v>2784</v>
      </c>
      <c r="E139" s="30973" t="s">
        <v>2785</v>
      </c>
      <c r="F139" s="30973" t="s">
        <v>2584</v>
      </c>
      <c r="G139" s="30973" t="s">
        <v>24</v>
      </c>
      <c r="H139" s="30973" t="s">
        <v>24</v>
      </c>
      <c r="I139" s="30973" t="s">
        <v>1084</v>
      </c>
    </row>
    <row customHeight="1" ht="11.25">
      <c r="A140" s="30973" t="s">
        <v>2505</v>
      </c>
      <c r="B140" s="30973" t="s">
        <v>14</v>
      </c>
      <c r="C140" s="30973" t="s">
        <v>2642</v>
      </c>
      <c r="D140" s="30973" t="s">
        <v>2643</v>
      </c>
      <c r="E140" s="30973" t="s">
        <v>2644</v>
      </c>
      <c r="F140" s="30973" t="s">
        <v>2517</v>
      </c>
      <c r="G140" s="30973" t="s">
        <v>24</v>
      </c>
      <c r="H140" s="30973" t="s">
        <v>24</v>
      </c>
      <c r="I140" s="30973" t="s">
        <v>1084</v>
      </c>
    </row>
    <row customHeight="1" ht="11.25">
      <c r="A141" s="30973" t="s">
        <v>2505</v>
      </c>
      <c r="B141" s="30973" t="s">
        <v>14</v>
      </c>
      <c r="C141" s="30973" t="s">
        <v>2648</v>
      </c>
      <c r="D141" s="30973" t="s">
        <v>2649</v>
      </c>
      <c r="E141" s="30973" t="s">
        <v>2650</v>
      </c>
      <c r="F141" s="30973" t="s">
        <v>2651</v>
      </c>
      <c r="G141" s="30973" t="s">
        <v>24</v>
      </c>
      <c r="H141" s="30973" t="s">
        <v>24</v>
      </c>
      <c r="I141" s="30973" t="s">
        <v>1084</v>
      </c>
    </row>
    <row customHeight="1" ht="11.25">
      <c r="A142" s="30973" t="s">
        <v>2505</v>
      </c>
      <c r="B142" s="30973" t="s">
        <v>14</v>
      </c>
      <c r="C142" s="30973" t="s">
        <v>2656</v>
      </c>
      <c r="D142" s="30973" t="s">
        <v>2657</v>
      </c>
      <c r="E142" s="30973" t="s">
        <v>2658</v>
      </c>
      <c r="F142" s="30973" t="s">
        <v>2599</v>
      </c>
      <c r="G142" s="30973" t="s">
        <v>2659</v>
      </c>
      <c r="H142" s="30973" t="s">
        <v>24</v>
      </c>
      <c r="I142" s="30973" t="s">
        <v>1084</v>
      </c>
    </row>
    <row customHeight="1" ht="11.25">
      <c r="A143" s="30973" t="s">
        <v>2505</v>
      </c>
      <c r="B143" s="30973" t="s">
        <v>14</v>
      </c>
      <c r="C143" s="30973" t="s">
        <v>2660</v>
      </c>
      <c r="D143" s="30973" t="s">
        <v>2661</v>
      </c>
      <c r="E143" s="30973" t="s">
        <v>2662</v>
      </c>
      <c r="F143" s="30973" t="s">
        <v>2517</v>
      </c>
      <c r="G143" s="30973" t="s">
        <v>24</v>
      </c>
      <c r="H143" s="30973" t="s">
        <v>24</v>
      </c>
      <c r="I143" s="30973" t="s">
        <v>1084</v>
      </c>
    </row>
    <row customHeight="1" ht="11.25">
      <c r="A144" s="30973" t="s">
        <v>2505</v>
      </c>
      <c r="B144" s="30973" t="s">
        <v>14</v>
      </c>
      <c r="C144" s="30973" t="s">
        <v>2786</v>
      </c>
      <c r="D144" s="30973" t="s">
        <v>2787</v>
      </c>
      <c r="E144" s="30973" t="s">
        <v>2788</v>
      </c>
      <c r="F144" s="30973" t="s">
        <v>50</v>
      </c>
      <c r="G144" s="30973" t="s">
        <v>2789</v>
      </c>
      <c r="H144" s="30973" t="s">
        <v>24</v>
      </c>
      <c r="I144" s="30973" t="s">
        <v>1084</v>
      </c>
    </row>
    <row customHeight="1" ht="11.25">
      <c r="A145" s="30973" t="s">
        <v>2505</v>
      </c>
      <c r="B145" s="30973" t="s">
        <v>14</v>
      </c>
      <c r="C145" s="30973" t="s">
        <v>2668</v>
      </c>
      <c r="D145" s="30973" t="s">
        <v>2669</v>
      </c>
      <c r="E145" s="30973" t="s">
        <v>2670</v>
      </c>
      <c r="F145" s="30973" t="s">
        <v>2671</v>
      </c>
      <c r="G145" s="30973" t="s">
        <v>2672</v>
      </c>
      <c r="H145" s="30973" t="s">
        <v>24</v>
      </c>
      <c r="I145" s="30973" t="s">
        <v>1084</v>
      </c>
    </row>
    <row customHeight="1" ht="11.25">
      <c r="A146" s="30973" t="s">
        <v>2505</v>
      </c>
      <c r="B146" s="30973" t="s">
        <v>14</v>
      </c>
      <c r="C146" s="30973" t="s">
        <v>2790</v>
      </c>
      <c r="D146" s="30973" t="s">
        <v>2791</v>
      </c>
      <c r="E146" s="30973" t="s">
        <v>2792</v>
      </c>
      <c r="F146" s="30973" t="s">
        <v>2793</v>
      </c>
      <c r="G146" s="30973" t="s">
        <v>2794</v>
      </c>
      <c r="H146" s="30973" t="s">
        <v>24</v>
      </c>
      <c r="I146" s="30973" t="s">
        <v>1084</v>
      </c>
    </row>
    <row customHeight="1" ht="11.25">
      <c r="A147" s="30973" t="s">
        <v>2505</v>
      </c>
      <c r="B147" s="30973" t="s">
        <v>14</v>
      </c>
      <c r="C147" s="30973" t="s">
        <v>2673</v>
      </c>
      <c r="D147" s="30973" t="s">
        <v>2674</v>
      </c>
      <c r="E147" s="30973" t="s">
        <v>2675</v>
      </c>
      <c r="F147" s="30973" t="s">
        <v>2676</v>
      </c>
      <c r="G147" s="30973" t="s">
        <v>24</v>
      </c>
      <c r="H147" s="30973" t="s">
        <v>24</v>
      </c>
      <c r="I147" s="30973" t="s">
        <v>1084</v>
      </c>
    </row>
    <row customHeight="1" ht="11.25">
      <c r="A148" s="30973" t="s">
        <v>2505</v>
      </c>
      <c r="B148" s="30973" t="s">
        <v>14</v>
      </c>
      <c r="C148" s="30973" t="s">
        <v>2795</v>
      </c>
      <c r="D148" s="30973" t="s">
        <v>2796</v>
      </c>
      <c r="E148" s="30973" t="s">
        <v>2797</v>
      </c>
      <c r="F148" s="30973" t="s">
        <v>2798</v>
      </c>
      <c r="G148" s="30973" t="s">
        <v>24</v>
      </c>
      <c r="H148" s="30973" t="s">
        <v>24</v>
      </c>
      <c r="I148" s="30973" t="s">
        <v>1084</v>
      </c>
    </row>
    <row customHeight="1" ht="11.25">
      <c r="A149" s="30973" t="s">
        <v>2505</v>
      </c>
      <c r="B149" s="30973" t="s">
        <v>14</v>
      </c>
      <c r="C149" s="30973" t="s">
        <v>2799</v>
      </c>
      <c r="D149" s="30973" t="s">
        <v>2800</v>
      </c>
      <c r="E149" s="30973" t="s">
        <v>2801</v>
      </c>
      <c r="F149" s="30973" t="s">
        <v>2798</v>
      </c>
      <c r="G149" s="30973" t="s">
        <v>24</v>
      </c>
      <c r="H149" s="30973" t="s">
        <v>24</v>
      </c>
      <c r="I149" s="30973" t="s">
        <v>1084</v>
      </c>
    </row>
    <row customHeight="1" ht="11.25">
      <c r="A150" s="30973" t="s">
        <v>2505</v>
      </c>
      <c r="B150" s="30973" t="s">
        <v>14</v>
      </c>
      <c r="C150" s="30973" t="s">
        <v>2802</v>
      </c>
      <c r="D150" s="30973" t="s">
        <v>2803</v>
      </c>
      <c r="E150" s="30973" t="s">
        <v>2804</v>
      </c>
      <c r="F150" s="30973" t="s">
        <v>2793</v>
      </c>
      <c r="G150" s="30973" t="s">
        <v>2805</v>
      </c>
      <c r="H150" s="30973" t="s">
        <v>24</v>
      </c>
      <c r="I150" s="30973" t="s">
        <v>1084</v>
      </c>
    </row>
    <row customHeight="1" ht="11.25">
      <c r="A151" s="30973" t="s">
        <v>2505</v>
      </c>
      <c r="B151" s="30973" t="s">
        <v>14</v>
      </c>
      <c r="C151" s="30973" t="s">
        <v>2683</v>
      </c>
      <c r="D151" s="30973" t="s">
        <v>2684</v>
      </c>
      <c r="E151" s="30973" t="s">
        <v>2685</v>
      </c>
      <c r="F151" s="30973" t="s">
        <v>2686</v>
      </c>
      <c r="G151" s="30973" t="s">
        <v>2687</v>
      </c>
      <c r="H151" s="30973" t="s">
        <v>24</v>
      </c>
      <c r="I151" s="30973" t="s">
        <v>1084</v>
      </c>
    </row>
    <row customHeight="1" ht="11.25">
      <c r="A152" s="30973" t="s">
        <v>2505</v>
      </c>
      <c r="B152" s="30973" t="s">
        <v>14</v>
      </c>
      <c r="C152" s="30973" t="s">
        <v>2806</v>
      </c>
      <c r="D152" s="30973" t="s">
        <v>2807</v>
      </c>
      <c r="E152" s="30973" t="s">
        <v>2808</v>
      </c>
      <c r="F152" s="30973" t="s">
        <v>2666</v>
      </c>
      <c r="G152" s="30973" t="s">
        <v>24</v>
      </c>
      <c r="H152" s="30973" t="s">
        <v>24</v>
      </c>
      <c r="I152" s="30973" t="s">
        <v>1084</v>
      </c>
    </row>
    <row customHeight="1" ht="11.25">
      <c r="A153" s="30973" t="s">
        <v>2505</v>
      </c>
      <c r="B153" s="30973" t="s">
        <v>14</v>
      </c>
      <c r="C153" s="30973" t="s">
        <v>2809</v>
      </c>
      <c r="D153" s="30973" t="s">
        <v>2810</v>
      </c>
      <c r="E153" s="30973" t="s">
        <v>2811</v>
      </c>
      <c r="F153" s="30973" t="s">
        <v>2709</v>
      </c>
      <c r="G153" s="30973" t="s">
        <v>2812</v>
      </c>
      <c r="H153" s="30973" t="s">
        <v>24</v>
      </c>
      <c r="I153" s="30973" t="s">
        <v>1084</v>
      </c>
    </row>
    <row customHeight="1" ht="11.25">
      <c r="A154" s="30973" t="s">
        <v>2505</v>
      </c>
      <c r="B154" s="30973" t="s">
        <v>14</v>
      </c>
      <c r="C154" s="30973" t="s">
        <v>2694</v>
      </c>
      <c r="D154" s="30973" t="s">
        <v>2695</v>
      </c>
      <c r="E154" s="30973" t="s">
        <v>2696</v>
      </c>
      <c r="F154" s="30973" t="s">
        <v>2615</v>
      </c>
      <c r="G154" s="30973" t="s">
        <v>2697</v>
      </c>
      <c r="H154" s="30973" t="s">
        <v>24</v>
      </c>
      <c r="I154" s="30973" t="s">
        <v>1084</v>
      </c>
    </row>
    <row customHeight="1" ht="11.25">
      <c r="A155" s="30973" t="s">
        <v>2505</v>
      </c>
      <c r="B155" s="30973" t="s">
        <v>14</v>
      </c>
      <c r="C155" s="30973" t="s">
        <v>2813</v>
      </c>
      <c r="D155" s="30973" t="s">
        <v>2814</v>
      </c>
      <c r="E155" s="30973" t="s">
        <v>2815</v>
      </c>
      <c r="F155" s="30973" t="s">
        <v>2517</v>
      </c>
      <c r="G155" s="30973" t="s">
        <v>24</v>
      </c>
      <c r="H155" s="30973" t="s">
        <v>24</v>
      </c>
      <c r="I155" s="30973" t="s">
        <v>1084</v>
      </c>
    </row>
    <row customHeight="1" ht="11.25">
      <c r="A156" s="30973" t="s">
        <v>2505</v>
      </c>
      <c r="B156" s="30973" t="s">
        <v>14</v>
      </c>
      <c r="C156" s="30973" t="s">
        <v>2716</v>
      </c>
      <c r="D156" s="30973" t="s">
        <v>2717</v>
      </c>
      <c r="E156" s="30973" t="s">
        <v>2718</v>
      </c>
      <c r="F156" s="30973" t="s">
        <v>2719</v>
      </c>
      <c r="G156" s="30973" t="s">
        <v>2720</v>
      </c>
      <c r="H156" s="30973" t="s">
        <v>24</v>
      </c>
      <c r="I156" s="30973" t="s">
        <v>1084</v>
      </c>
    </row>
    <row customHeight="1" ht="11.25">
      <c r="A157" s="30973" t="s">
        <v>2505</v>
      </c>
      <c r="B157" s="30973" t="s">
        <v>14</v>
      </c>
      <c r="C157" s="30973" t="s">
        <v>2721</v>
      </c>
      <c r="D157" s="30973" t="s">
        <v>2722</v>
      </c>
      <c r="E157" s="30973" t="s">
        <v>2670</v>
      </c>
      <c r="F157" s="30973" t="s">
        <v>2723</v>
      </c>
      <c r="G157" s="30973" t="s">
        <v>24</v>
      </c>
      <c r="H157" s="30973" t="s">
        <v>24</v>
      </c>
      <c r="I157" s="30973" t="s">
        <v>1084</v>
      </c>
    </row>
    <row customHeight="1" ht="11.25">
      <c r="A158" s="30973" t="s">
        <v>2505</v>
      </c>
      <c r="B158" s="30973" t="s">
        <v>14</v>
      </c>
      <c r="C158" s="30973" t="s">
        <v>2727</v>
      </c>
      <c r="D158" s="30973" t="s">
        <v>2728</v>
      </c>
      <c r="E158" s="30973" t="s">
        <v>2718</v>
      </c>
      <c r="F158" s="30973" t="s">
        <v>2729</v>
      </c>
      <c r="G158" s="30973" t="s">
        <v>2730</v>
      </c>
      <c r="H158" s="30973" t="s">
        <v>24</v>
      </c>
      <c r="I158" s="30973" t="s">
        <v>1084</v>
      </c>
    </row>
    <row customHeight="1" ht="11.25">
      <c r="A159" s="30973" t="s">
        <v>2505</v>
      </c>
      <c r="B159" s="30973" t="s">
        <v>14</v>
      </c>
      <c r="C159" s="30973" t="s">
        <v>2731</v>
      </c>
      <c r="D159" s="30973" t="s">
        <v>2732</v>
      </c>
      <c r="E159" s="30973" t="s">
        <v>2733</v>
      </c>
      <c r="F159" s="30973" t="s">
        <v>2734</v>
      </c>
      <c r="G159" s="30973" t="s">
        <v>24</v>
      </c>
      <c r="H159" s="30973" t="s">
        <v>24</v>
      </c>
      <c r="I159" s="30973" t="s">
        <v>1084</v>
      </c>
    </row>
    <row customHeight="1" ht="11.25">
      <c r="A160" s="30973" t="s">
        <v>2505</v>
      </c>
      <c r="B160" s="30973" t="s">
        <v>14</v>
      </c>
      <c r="C160" s="30973" t="s">
        <v>2740</v>
      </c>
      <c r="D160" s="30973" t="s">
        <v>2741</v>
      </c>
      <c r="E160" s="30973" t="s">
        <v>2742</v>
      </c>
      <c r="F160" s="30973" t="s">
        <v>2738</v>
      </c>
      <c r="G160" s="30973" t="s">
        <v>24</v>
      </c>
      <c r="H160" s="30973" t="s">
        <v>24</v>
      </c>
      <c r="I160" s="30973" t="s">
        <v>1084</v>
      </c>
    </row>
    <row customHeight="1" ht="11.25">
      <c r="A161" s="30973" t="s">
        <v>2505</v>
      </c>
      <c r="B161" s="30973" t="s">
        <v>14</v>
      </c>
      <c r="C161" s="30973" t="s">
        <v>2746</v>
      </c>
      <c r="D161" s="30973" t="s">
        <v>2747</v>
      </c>
      <c r="E161" s="30973" t="s">
        <v>2748</v>
      </c>
      <c r="F161" s="30973" t="s">
        <v>2676</v>
      </c>
      <c r="G161" s="30973" t="s">
        <v>24</v>
      </c>
      <c r="H161" s="30973" t="s">
        <v>24</v>
      </c>
      <c r="I161" s="30973" t="s">
        <v>1084</v>
      </c>
    </row>
    <row customHeight="1" ht="11.25">
      <c r="A162" s="30973" t="s">
        <v>2505</v>
      </c>
      <c r="B162" s="30973" t="s">
        <v>14</v>
      </c>
      <c r="C162" s="30973" t="s">
        <v>2816</v>
      </c>
      <c r="D162" s="30973" t="s">
        <v>2817</v>
      </c>
      <c r="E162" s="30973" t="s">
        <v>2818</v>
      </c>
      <c r="F162" s="30973" t="s">
        <v>2734</v>
      </c>
      <c r="G162" s="30973" t="s">
        <v>2819</v>
      </c>
      <c r="H162" s="30973" t="s">
        <v>24</v>
      </c>
      <c r="I162" s="30973" t="s">
        <v>1136</v>
      </c>
    </row>
    <row customHeight="1" ht="11.25">
      <c r="A163" s="30973" t="s">
        <v>2505</v>
      </c>
      <c r="B163" s="30973" t="s">
        <v>14</v>
      </c>
      <c r="C163" s="30973" t="s">
        <v>2511</v>
      </c>
      <c r="D163" s="30973" t="s">
        <v>2507</v>
      </c>
      <c r="E163" s="30973" t="s">
        <v>2508</v>
      </c>
      <c r="F163" s="30973" t="s">
        <v>2512</v>
      </c>
      <c r="G163" s="30973" t="s">
        <v>2513</v>
      </c>
      <c r="H163" s="30973" t="s">
        <v>24</v>
      </c>
      <c r="I163" s="30973" t="s">
        <v>1136</v>
      </c>
    </row>
    <row customHeight="1" ht="11.25">
      <c r="A164" s="30973" t="s">
        <v>2505</v>
      </c>
      <c r="B164" s="30973" t="s">
        <v>14</v>
      </c>
      <c r="C164" s="30973" t="s">
        <v>2749</v>
      </c>
      <c r="D164" s="30973" t="s">
        <v>2750</v>
      </c>
      <c r="E164" s="30973" t="s">
        <v>2751</v>
      </c>
      <c r="F164" s="30973" t="s">
        <v>2571</v>
      </c>
      <c r="G164" s="30973" t="s">
        <v>2752</v>
      </c>
      <c r="H164" s="30973" t="s">
        <v>24</v>
      </c>
      <c r="I164" s="30973" t="s">
        <v>1136</v>
      </c>
    </row>
    <row customHeight="1" ht="11.25">
      <c r="A165" s="30973" t="s">
        <v>2505</v>
      </c>
      <c r="B165" s="30973" t="s">
        <v>14</v>
      </c>
      <c r="C165" s="30973" t="s">
        <v>2514</v>
      </c>
      <c r="D165" s="30973" t="s">
        <v>2515</v>
      </c>
      <c r="E165" s="30973" t="s">
        <v>2516</v>
      </c>
      <c r="F165" s="30973" t="s">
        <v>2517</v>
      </c>
      <c r="G165" s="30973" t="s">
        <v>24</v>
      </c>
      <c r="H165" s="30973" t="s">
        <v>24</v>
      </c>
      <c r="I165" s="30973" t="s">
        <v>1136</v>
      </c>
    </row>
    <row customHeight="1" ht="11.25">
      <c r="A166" s="30973" t="s">
        <v>2505</v>
      </c>
      <c r="B166" s="30973" t="s">
        <v>14</v>
      </c>
      <c r="C166" s="30973" t="s">
        <v>2753</v>
      </c>
      <c r="D166" s="30973" t="s">
        <v>2754</v>
      </c>
      <c r="E166" s="30973" t="s">
        <v>2755</v>
      </c>
      <c r="F166" s="30973" t="s">
        <v>2517</v>
      </c>
      <c r="G166" s="30973" t="s">
        <v>2756</v>
      </c>
      <c r="H166" s="30973" t="s">
        <v>24</v>
      </c>
      <c r="I166" s="30973" t="s">
        <v>1136</v>
      </c>
    </row>
    <row customHeight="1" ht="11.25">
      <c r="A167" s="30973" t="s">
        <v>2505</v>
      </c>
      <c r="B167" s="30973" t="s">
        <v>14</v>
      </c>
      <c r="C167" s="30973" t="s">
        <v>2526</v>
      </c>
      <c r="D167" s="30973" t="s">
        <v>2527</v>
      </c>
      <c r="E167" s="30973" t="s">
        <v>2528</v>
      </c>
      <c r="F167" s="30973" t="s">
        <v>2525</v>
      </c>
      <c r="G167" s="30973" t="s">
        <v>2529</v>
      </c>
      <c r="H167" s="30973" t="s">
        <v>24</v>
      </c>
      <c r="I167" s="30973" t="s">
        <v>1136</v>
      </c>
    </row>
    <row customHeight="1" ht="11.25">
      <c r="A168" s="30973" t="s">
        <v>2505</v>
      </c>
      <c r="B168" s="30973" t="s">
        <v>14</v>
      </c>
      <c r="C168" s="30973" t="s">
        <v>2757</v>
      </c>
      <c r="D168" s="30973" t="s">
        <v>2758</v>
      </c>
      <c r="E168" s="30973" t="s">
        <v>2759</v>
      </c>
      <c r="F168" s="30973" t="s">
        <v>2533</v>
      </c>
      <c r="G168" s="30973" t="s">
        <v>2760</v>
      </c>
      <c r="H168" s="30973" t="s">
        <v>24</v>
      </c>
      <c r="I168" s="30973" t="s">
        <v>1136</v>
      </c>
    </row>
    <row customHeight="1" ht="11.25">
      <c r="A169" s="30973" t="s">
        <v>2505</v>
      </c>
      <c r="B169" s="30973" t="s">
        <v>14</v>
      </c>
      <c r="C169" s="30973" t="s">
        <v>2537</v>
      </c>
      <c r="D169" s="30973" t="s">
        <v>2538</v>
      </c>
      <c r="E169" s="30973" t="s">
        <v>2539</v>
      </c>
      <c r="F169" s="30973" t="s">
        <v>50</v>
      </c>
      <c r="G169" s="30973" t="s">
        <v>2540</v>
      </c>
      <c r="H169" s="30973" t="s">
        <v>24</v>
      </c>
      <c r="I169" s="30973" t="s">
        <v>1136</v>
      </c>
    </row>
    <row customHeight="1" ht="11.25">
      <c r="A170" s="30973" t="s">
        <v>2505</v>
      </c>
      <c r="B170" s="30973" t="s">
        <v>14</v>
      </c>
      <c r="C170" s="30973" t="s">
        <v>2546</v>
      </c>
      <c r="D170" s="30973" t="s">
        <v>2547</v>
      </c>
      <c r="E170" s="30973" t="s">
        <v>2548</v>
      </c>
      <c r="F170" s="30973" t="s">
        <v>2549</v>
      </c>
      <c r="G170" s="30973" t="s">
        <v>2550</v>
      </c>
      <c r="H170" s="30973" t="s">
        <v>24</v>
      </c>
      <c r="I170" s="30973" t="s">
        <v>1136</v>
      </c>
    </row>
    <row customHeight="1" ht="11.25">
      <c r="A171" s="30973" t="s">
        <v>2505</v>
      </c>
      <c r="B171" s="30973" t="s">
        <v>14</v>
      </c>
      <c r="C171" s="30973" t="s">
        <v>2761</v>
      </c>
      <c r="D171" s="30973" t="s">
        <v>2762</v>
      </c>
      <c r="E171" s="30973" t="s">
        <v>2562</v>
      </c>
      <c r="F171" s="30973" t="s">
        <v>2738</v>
      </c>
      <c r="G171" s="30973" t="s">
        <v>2763</v>
      </c>
      <c r="H171" s="30973" t="s">
        <v>24</v>
      </c>
      <c r="I171" s="30973" t="s">
        <v>1136</v>
      </c>
    </row>
    <row customHeight="1" ht="11.25">
      <c r="A172" s="30973" t="s">
        <v>2505</v>
      </c>
      <c r="B172" s="30973" t="s">
        <v>14</v>
      </c>
      <c r="C172" s="30973" t="s">
        <v>2564</v>
      </c>
      <c r="D172" s="30973" t="s">
        <v>2565</v>
      </c>
      <c r="E172" s="30973" t="s">
        <v>2566</v>
      </c>
      <c r="F172" s="30973" t="s">
        <v>50</v>
      </c>
      <c r="G172" s="30973" t="s">
        <v>2567</v>
      </c>
      <c r="H172" s="30973" t="s">
        <v>24</v>
      </c>
      <c r="I172" s="30973" t="s">
        <v>1136</v>
      </c>
    </row>
    <row customHeight="1" ht="11.25">
      <c r="A173" s="30973" t="s">
        <v>2505</v>
      </c>
      <c r="B173" s="30973" t="s">
        <v>14</v>
      </c>
      <c r="C173" s="30973" t="s">
        <v>2764</v>
      </c>
      <c r="D173" s="30973" t="s">
        <v>2765</v>
      </c>
      <c r="E173" s="30973" t="s">
        <v>2766</v>
      </c>
      <c r="F173" s="30973" t="s">
        <v>2599</v>
      </c>
      <c r="G173" s="30973" t="s">
        <v>2767</v>
      </c>
      <c r="H173" s="30973" t="s">
        <v>24</v>
      </c>
      <c r="I173" s="30973" t="s">
        <v>1136</v>
      </c>
    </row>
    <row customHeight="1" ht="11.25">
      <c r="A174" s="30973" t="s">
        <v>2505</v>
      </c>
      <c r="B174" s="30973" t="s">
        <v>14</v>
      </c>
      <c r="C174" s="30973" t="s">
        <v>2575</v>
      </c>
      <c r="D174" s="30973" t="s">
        <v>2576</v>
      </c>
      <c r="E174" s="30973" t="s">
        <v>2577</v>
      </c>
      <c r="F174" s="30973" t="s">
        <v>50</v>
      </c>
      <c r="G174" s="30973" t="s">
        <v>2578</v>
      </c>
      <c r="H174" s="30973" t="s">
        <v>24</v>
      </c>
      <c r="I174" s="30973" t="s">
        <v>1136</v>
      </c>
    </row>
    <row customHeight="1" ht="11.25">
      <c r="A175" s="30973" t="s">
        <v>2505</v>
      </c>
      <c r="B175" s="30973" t="s">
        <v>14</v>
      </c>
      <c r="C175" s="30973" t="s">
        <v>24</v>
      </c>
      <c r="D175" s="30973" t="s">
        <v>2579</v>
      </c>
      <c r="E175" s="30973" t="s">
        <v>2580</v>
      </c>
      <c r="F175" s="30973" t="s">
        <v>50</v>
      </c>
      <c r="G175" s="30973" t="s">
        <v>24</v>
      </c>
      <c r="H175" s="30973" t="s">
        <v>24</v>
      </c>
      <c r="I175" s="30973" t="s">
        <v>1136</v>
      </c>
    </row>
    <row customHeight="1" ht="11.25">
      <c r="A176" s="30973" t="s">
        <v>2505</v>
      </c>
      <c r="B176" s="30973" t="s">
        <v>14</v>
      </c>
      <c r="C176" s="30973" t="s">
        <v>2581</v>
      </c>
      <c r="D176" s="30973" t="s">
        <v>2582</v>
      </c>
      <c r="E176" s="30973" t="s">
        <v>2583</v>
      </c>
      <c r="F176" s="30973" t="s">
        <v>2584</v>
      </c>
      <c r="G176" s="30973" t="s">
        <v>24</v>
      </c>
      <c r="H176" s="30973" t="s">
        <v>24</v>
      </c>
      <c r="I176" s="30973" t="s">
        <v>1136</v>
      </c>
    </row>
    <row customHeight="1" ht="11.25">
      <c r="A177" s="30973" t="s">
        <v>2505</v>
      </c>
      <c r="B177" s="30973" t="s">
        <v>14</v>
      </c>
      <c r="C177" s="30973" t="s">
        <v>2585</v>
      </c>
      <c r="D177" s="30973" t="s">
        <v>2586</v>
      </c>
      <c r="E177" s="30973" t="s">
        <v>2587</v>
      </c>
      <c r="F177" s="30973" t="s">
        <v>2517</v>
      </c>
      <c r="G177" s="30973" t="s">
        <v>24</v>
      </c>
      <c r="H177" s="30973" t="s">
        <v>24</v>
      </c>
      <c r="I177" s="30973" t="s">
        <v>1136</v>
      </c>
    </row>
    <row customHeight="1" ht="11.25">
      <c r="A178" s="30973" t="s">
        <v>2505</v>
      </c>
      <c r="B178" s="30973" t="s">
        <v>14</v>
      </c>
      <c r="C178" s="30973" t="s">
        <v>2588</v>
      </c>
      <c r="D178" s="30973" t="s">
        <v>2589</v>
      </c>
      <c r="E178" s="30973" t="s">
        <v>2590</v>
      </c>
      <c r="F178" s="30973" t="s">
        <v>2584</v>
      </c>
      <c r="G178" s="30973" t="s">
        <v>2591</v>
      </c>
      <c r="H178" s="30973" t="s">
        <v>24</v>
      </c>
      <c r="I178" s="30973" t="s">
        <v>1136</v>
      </c>
    </row>
    <row customHeight="1" ht="11.25">
      <c r="A179" s="30973" t="s">
        <v>2505</v>
      </c>
      <c r="B179" s="30973" t="s">
        <v>14</v>
      </c>
      <c r="C179" s="30973" t="s">
        <v>2592</v>
      </c>
      <c r="D179" s="30973" t="s">
        <v>2593</v>
      </c>
      <c r="E179" s="30973" t="s">
        <v>2594</v>
      </c>
      <c r="F179" s="30973" t="s">
        <v>2584</v>
      </c>
      <c r="G179" s="30973" t="s">
        <v>2595</v>
      </c>
      <c r="H179" s="30973" t="s">
        <v>24</v>
      </c>
      <c r="I179" s="30973" t="s">
        <v>1136</v>
      </c>
    </row>
    <row customHeight="1" ht="11.25">
      <c r="A180" s="30973" t="s">
        <v>2505</v>
      </c>
      <c r="B180" s="30973" t="s">
        <v>14</v>
      </c>
      <c r="C180" s="30973" t="s">
        <v>2596</v>
      </c>
      <c r="D180" s="30973" t="s">
        <v>2597</v>
      </c>
      <c r="E180" s="30973" t="s">
        <v>2598</v>
      </c>
      <c r="F180" s="30973" t="s">
        <v>2599</v>
      </c>
      <c r="G180" s="30973" t="s">
        <v>2600</v>
      </c>
      <c r="H180" s="30973" t="s">
        <v>24</v>
      </c>
      <c r="I180" s="30973" t="s">
        <v>1136</v>
      </c>
    </row>
    <row customHeight="1" ht="11.25">
      <c r="A181" s="30973" t="s">
        <v>2505</v>
      </c>
      <c r="B181" s="30973" t="s">
        <v>14</v>
      </c>
      <c r="C181" s="30973" t="s">
        <v>2601</v>
      </c>
      <c r="D181" s="30973" t="s">
        <v>2602</v>
      </c>
      <c r="E181" s="30973" t="s">
        <v>2603</v>
      </c>
      <c r="F181" s="30973" t="s">
        <v>2604</v>
      </c>
      <c r="G181" s="30973" t="s">
        <v>24</v>
      </c>
      <c r="H181" s="30973" t="s">
        <v>24</v>
      </c>
      <c r="I181" s="30973" t="s">
        <v>1136</v>
      </c>
    </row>
    <row customHeight="1" ht="11.25">
      <c r="A182" s="30973" t="s">
        <v>2505</v>
      </c>
      <c r="B182" s="30973" t="s">
        <v>14</v>
      </c>
      <c r="C182" s="30973" t="s">
        <v>2771</v>
      </c>
      <c r="D182" s="30973" t="s">
        <v>2772</v>
      </c>
      <c r="E182" s="30973" t="s">
        <v>2773</v>
      </c>
      <c r="F182" s="30973" t="s">
        <v>2774</v>
      </c>
      <c r="G182" s="30973" t="s">
        <v>24</v>
      </c>
      <c r="H182" s="30973" t="s">
        <v>24</v>
      </c>
      <c r="I182" s="30973" t="s">
        <v>1136</v>
      </c>
    </row>
    <row customHeight="1" ht="11.25">
      <c r="A183" s="30973" t="s">
        <v>2505</v>
      </c>
      <c r="B183" s="30973" t="s">
        <v>14</v>
      </c>
      <c r="C183" s="30973" t="s">
        <v>2612</v>
      </c>
      <c r="D183" s="30973" t="s">
        <v>2613</v>
      </c>
      <c r="E183" s="30973" t="s">
        <v>2614</v>
      </c>
      <c r="F183" s="30973" t="s">
        <v>2615</v>
      </c>
      <c r="G183" s="30973" t="s">
        <v>24</v>
      </c>
      <c r="H183" s="30973" t="s">
        <v>24</v>
      </c>
      <c r="I183" s="30973" t="s">
        <v>1136</v>
      </c>
    </row>
    <row customHeight="1" ht="11.25">
      <c r="A184" s="30973" t="s">
        <v>2505</v>
      </c>
      <c r="B184" s="30973" t="s">
        <v>14</v>
      </c>
      <c r="C184" s="30973" t="s">
        <v>2616</v>
      </c>
      <c r="D184" s="30973" t="s">
        <v>2617</v>
      </c>
      <c r="E184" s="30973" t="s">
        <v>2618</v>
      </c>
      <c r="F184" s="30973" t="s">
        <v>2517</v>
      </c>
      <c r="G184" s="30973" t="s">
        <v>24</v>
      </c>
      <c r="H184" s="30973" t="s">
        <v>24</v>
      </c>
      <c r="I184" s="30973" t="s">
        <v>1136</v>
      </c>
    </row>
    <row customHeight="1" ht="11.25">
      <c r="A185" s="30973" t="s">
        <v>2505</v>
      </c>
      <c r="B185" s="30973" t="s">
        <v>14</v>
      </c>
      <c r="C185" s="30973" t="s">
        <v>2775</v>
      </c>
      <c r="D185" s="30973" t="s">
        <v>2776</v>
      </c>
      <c r="E185" s="30973" t="s">
        <v>2777</v>
      </c>
      <c r="F185" s="30973" t="s">
        <v>2615</v>
      </c>
      <c r="G185" s="30973" t="s">
        <v>2778</v>
      </c>
      <c r="H185" s="30973" t="s">
        <v>24</v>
      </c>
      <c r="I185" s="30973" t="s">
        <v>1136</v>
      </c>
    </row>
    <row customHeight="1" ht="11.25">
      <c r="A186" s="30973" t="s">
        <v>2505</v>
      </c>
      <c r="B186" s="30973" t="s">
        <v>14</v>
      </c>
      <c r="C186" s="30973" t="s">
        <v>2622</v>
      </c>
      <c r="D186" s="30973" t="s">
        <v>2623</v>
      </c>
      <c r="E186" s="30973" t="s">
        <v>2624</v>
      </c>
      <c r="F186" s="30973" t="s">
        <v>2517</v>
      </c>
      <c r="G186" s="30973" t="s">
        <v>24</v>
      </c>
      <c r="H186" s="30973" t="s">
        <v>24</v>
      </c>
      <c r="I186" s="30973" t="s">
        <v>1136</v>
      </c>
    </row>
    <row customHeight="1" ht="11.25">
      <c r="A187" s="30973" t="s">
        <v>2505</v>
      </c>
      <c r="B187" s="30973" t="s">
        <v>14</v>
      </c>
      <c r="C187" s="30973" t="s">
        <v>2628</v>
      </c>
      <c r="D187" s="30973" t="s">
        <v>2629</v>
      </c>
      <c r="E187" s="30973" t="s">
        <v>2630</v>
      </c>
      <c r="F187" s="30973" t="s">
        <v>2599</v>
      </c>
      <c r="G187" s="30973" t="s">
        <v>24</v>
      </c>
      <c r="H187" s="30973" t="s">
        <v>24</v>
      </c>
      <c r="I187" s="30973" t="s">
        <v>1136</v>
      </c>
    </row>
    <row customHeight="1" ht="11.25">
      <c r="A188" s="30973" t="s">
        <v>2505</v>
      </c>
      <c r="B188" s="30973" t="s">
        <v>14</v>
      </c>
      <c r="C188" s="30973" t="s">
        <v>2631</v>
      </c>
      <c r="D188" s="30973" t="s">
        <v>2632</v>
      </c>
      <c r="E188" s="30973" t="s">
        <v>2633</v>
      </c>
      <c r="F188" s="30973" t="s">
        <v>2599</v>
      </c>
      <c r="G188" s="30973" t="s">
        <v>2634</v>
      </c>
      <c r="H188" s="30973" t="s">
        <v>24</v>
      </c>
      <c r="I188" s="30973" t="s">
        <v>1136</v>
      </c>
    </row>
    <row customHeight="1" ht="11.25">
      <c r="A189" s="30973" t="s">
        <v>2505</v>
      </c>
      <c r="B189" s="30973" t="s">
        <v>14</v>
      </c>
      <c r="C189" s="30973" t="s">
        <v>2779</v>
      </c>
      <c r="D189" s="30973" t="s">
        <v>2780</v>
      </c>
      <c r="E189" s="30973" t="s">
        <v>2781</v>
      </c>
      <c r="F189" s="30973" t="s">
        <v>2666</v>
      </c>
      <c r="G189" s="30973" t="s">
        <v>2782</v>
      </c>
      <c r="H189" s="30973" t="s">
        <v>24</v>
      </c>
      <c r="I189" s="30973" t="s">
        <v>1136</v>
      </c>
    </row>
    <row customHeight="1" ht="11.25">
      <c r="A190" s="30973" t="s">
        <v>2505</v>
      </c>
      <c r="B190" s="30973" t="s">
        <v>14</v>
      </c>
      <c r="C190" s="30973" t="s">
        <v>2783</v>
      </c>
      <c r="D190" s="30973" t="s">
        <v>2784</v>
      </c>
      <c r="E190" s="30973" t="s">
        <v>2785</v>
      </c>
      <c r="F190" s="30973" t="s">
        <v>2584</v>
      </c>
      <c r="G190" s="30973" t="s">
        <v>24</v>
      </c>
      <c r="H190" s="30973" t="s">
        <v>24</v>
      </c>
      <c r="I190" s="30973" t="s">
        <v>1136</v>
      </c>
    </row>
    <row customHeight="1" ht="11.25">
      <c r="A191" s="30973" t="s">
        <v>2505</v>
      </c>
      <c r="B191" s="30973" t="s">
        <v>14</v>
      </c>
      <c r="C191" s="30973" t="s">
        <v>2648</v>
      </c>
      <c r="D191" s="30973" t="s">
        <v>2649</v>
      </c>
      <c r="E191" s="30973" t="s">
        <v>2650</v>
      </c>
      <c r="F191" s="30973" t="s">
        <v>2651</v>
      </c>
      <c r="G191" s="30973" t="s">
        <v>24</v>
      </c>
      <c r="H191" s="30973" t="s">
        <v>24</v>
      </c>
      <c r="I191" s="30973" t="s">
        <v>1136</v>
      </c>
    </row>
    <row customHeight="1" ht="11.25">
      <c r="A192" s="30973" t="s">
        <v>2505</v>
      </c>
      <c r="B192" s="30973" t="s">
        <v>14</v>
      </c>
      <c r="C192" s="30973" t="s">
        <v>2656</v>
      </c>
      <c r="D192" s="30973" t="s">
        <v>2657</v>
      </c>
      <c r="E192" s="30973" t="s">
        <v>2658</v>
      </c>
      <c r="F192" s="30973" t="s">
        <v>2599</v>
      </c>
      <c r="G192" s="30973" t="s">
        <v>2659</v>
      </c>
      <c r="H192" s="30973" t="s">
        <v>24</v>
      </c>
      <c r="I192" s="30973" t="s">
        <v>1136</v>
      </c>
    </row>
    <row customHeight="1" ht="11.25">
      <c r="A193" s="30973" t="s">
        <v>2505</v>
      </c>
      <c r="B193" s="30973" t="s">
        <v>14</v>
      </c>
      <c r="C193" s="30973" t="s">
        <v>2660</v>
      </c>
      <c r="D193" s="30973" t="s">
        <v>2661</v>
      </c>
      <c r="E193" s="30973" t="s">
        <v>2662</v>
      </c>
      <c r="F193" s="30973" t="s">
        <v>2517</v>
      </c>
      <c r="G193" s="30973" t="s">
        <v>24</v>
      </c>
      <c r="H193" s="30973" t="s">
        <v>24</v>
      </c>
      <c r="I193" s="30973" t="s">
        <v>1136</v>
      </c>
    </row>
    <row customHeight="1" ht="11.25">
      <c r="A194" s="30973" t="s">
        <v>2505</v>
      </c>
      <c r="B194" s="30973" t="s">
        <v>14</v>
      </c>
      <c r="C194" s="30973" t="s">
        <v>2786</v>
      </c>
      <c r="D194" s="30973" t="s">
        <v>2787</v>
      </c>
      <c r="E194" s="30973" t="s">
        <v>2788</v>
      </c>
      <c r="F194" s="30973" t="s">
        <v>50</v>
      </c>
      <c r="G194" s="30973" t="s">
        <v>2789</v>
      </c>
      <c r="H194" s="30973" t="s">
        <v>24</v>
      </c>
      <c r="I194" s="30973" t="s">
        <v>1136</v>
      </c>
    </row>
    <row customHeight="1" ht="11.25">
      <c r="A195" s="30973" t="s">
        <v>2505</v>
      </c>
      <c r="B195" s="30973" t="s">
        <v>14</v>
      </c>
      <c r="C195" s="30973" t="s">
        <v>2668</v>
      </c>
      <c r="D195" s="30973" t="s">
        <v>2669</v>
      </c>
      <c r="E195" s="30973" t="s">
        <v>2670</v>
      </c>
      <c r="F195" s="30973" t="s">
        <v>2671</v>
      </c>
      <c r="G195" s="30973" t="s">
        <v>2672</v>
      </c>
      <c r="H195" s="30973" t="s">
        <v>24</v>
      </c>
      <c r="I195" s="30973" t="s">
        <v>1136</v>
      </c>
    </row>
    <row customHeight="1" ht="11.25">
      <c r="A196" s="30973" t="s">
        <v>2505</v>
      </c>
      <c r="B196" s="30973" t="s">
        <v>14</v>
      </c>
      <c r="C196" s="30973" t="s">
        <v>2673</v>
      </c>
      <c r="D196" s="30973" t="s">
        <v>2674</v>
      </c>
      <c r="E196" s="30973" t="s">
        <v>2675</v>
      </c>
      <c r="F196" s="30973" t="s">
        <v>2676</v>
      </c>
      <c r="G196" s="30973" t="s">
        <v>24</v>
      </c>
      <c r="H196" s="30973" t="s">
        <v>24</v>
      </c>
      <c r="I196" s="30973" t="s">
        <v>1136</v>
      </c>
    </row>
    <row customHeight="1" ht="11.25">
      <c r="A197" s="30973" t="s">
        <v>2505</v>
      </c>
      <c r="B197" s="30973" t="s">
        <v>14</v>
      </c>
      <c r="C197" s="30973" t="s">
        <v>2795</v>
      </c>
      <c r="D197" s="30973" t="s">
        <v>2796</v>
      </c>
      <c r="E197" s="30973" t="s">
        <v>2797</v>
      </c>
      <c r="F197" s="30973" t="s">
        <v>2798</v>
      </c>
      <c r="G197" s="30973" t="s">
        <v>24</v>
      </c>
      <c r="H197" s="30973" t="s">
        <v>24</v>
      </c>
      <c r="I197" s="30973" t="s">
        <v>1136</v>
      </c>
    </row>
    <row customHeight="1" ht="11.25">
      <c r="A198" s="30973" t="s">
        <v>2505</v>
      </c>
      <c r="B198" s="30973" t="s">
        <v>14</v>
      </c>
      <c r="C198" s="30973" t="s">
        <v>2799</v>
      </c>
      <c r="D198" s="30973" t="s">
        <v>2800</v>
      </c>
      <c r="E198" s="30973" t="s">
        <v>2801</v>
      </c>
      <c r="F198" s="30973" t="s">
        <v>2798</v>
      </c>
      <c r="G198" s="30973" t="s">
        <v>24</v>
      </c>
      <c r="H198" s="30973" t="s">
        <v>24</v>
      </c>
      <c r="I198" s="30973" t="s">
        <v>1136</v>
      </c>
    </row>
    <row customHeight="1" ht="11.25">
      <c r="A199" s="30973" t="s">
        <v>2505</v>
      </c>
      <c r="B199" s="30973" t="s">
        <v>14</v>
      </c>
      <c r="C199" s="30973" t="s">
        <v>2802</v>
      </c>
      <c r="D199" s="30973" t="s">
        <v>2803</v>
      </c>
      <c r="E199" s="30973" t="s">
        <v>2804</v>
      </c>
      <c r="F199" s="30973" t="s">
        <v>2793</v>
      </c>
      <c r="G199" s="30973" t="s">
        <v>2805</v>
      </c>
      <c r="H199" s="30973" t="s">
        <v>24</v>
      </c>
      <c r="I199" s="30973" t="s">
        <v>1136</v>
      </c>
    </row>
    <row customHeight="1" ht="11.25">
      <c r="A200" s="30973" t="s">
        <v>2505</v>
      </c>
      <c r="B200" s="30973" t="s">
        <v>14</v>
      </c>
      <c r="C200" s="30973" t="s">
        <v>2683</v>
      </c>
      <c r="D200" s="30973" t="s">
        <v>2684</v>
      </c>
      <c r="E200" s="30973" t="s">
        <v>2685</v>
      </c>
      <c r="F200" s="30973" t="s">
        <v>2686</v>
      </c>
      <c r="G200" s="30973" t="s">
        <v>2687</v>
      </c>
      <c r="H200" s="30973" t="s">
        <v>24</v>
      </c>
      <c r="I200" s="30973" t="s">
        <v>1136</v>
      </c>
    </row>
    <row customHeight="1" ht="11.25">
      <c r="A201" s="30973" t="s">
        <v>2505</v>
      </c>
      <c r="B201" s="30973" t="s">
        <v>14</v>
      </c>
      <c r="C201" s="30973" t="s">
        <v>2806</v>
      </c>
      <c r="D201" s="30973" t="s">
        <v>2807</v>
      </c>
      <c r="E201" s="30973" t="s">
        <v>2808</v>
      </c>
      <c r="F201" s="30973" t="s">
        <v>2666</v>
      </c>
      <c r="G201" s="30973" t="s">
        <v>24</v>
      </c>
      <c r="H201" s="30973" t="s">
        <v>24</v>
      </c>
      <c r="I201" s="30973" t="s">
        <v>1136</v>
      </c>
    </row>
    <row customHeight="1" ht="11.25">
      <c r="A202" s="30973" t="s">
        <v>2505</v>
      </c>
      <c r="B202" s="30973" t="s">
        <v>14</v>
      </c>
      <c r="C202" s="30973" t="s">
        <v>2809</v>
      </c>
      <c r="D202" s="30973" t="s">
        <v>2810</v>
      </c>
      <c r="E202" s="30973" t="s">
        <v>2811</v>
      </c>
      <c r="F202" s="30973" t="s">
        <v>2709</v>
      </c>
      <c r="G202" s="30973" t="s">
        <v>2812</v>
      </c>
      <c r="H202" s="30973" t="s">
        <v>24</v>
      </c>
      <c r="I202" s="30973" t="s">
        <v>1136</v>
      </c>
    </row>
    <row customHeight="1" ht="11.25">
      <c r="A203" s="30973" t="s">
        <v>2505</v>
      </c>
      <c r="B203" s="30973" t="s">
        <v>14</v>
      </c>
      <c r="C203" s="30973" t="s">
        <v>2694</v>
      </c>
      <c r="D203" s="30973" t="s">
        <v>2695</v>
      </c>
      <c r="E203" s="30973" t="s">
        <v>2696</v>
      </c>
      <c r="F203" s="30973" t="s">
        <v>2615</v>
      </c>
      <c r="G203" s="30973" t="s">
        <v>2697</v>
      </c>
      <c r="H203" s="30973" t="s">
        <v>24</v>
      </c>
      <c r="I203" s="30973" t="s">
        <v>1136</v>
      </c>
    </row>
    <row customHeight="1" ht="11.25">
      <c r="A204" s="30973" t="s">
        <v>2505</v>
      </c>
      <c r="B204" s="30973" t="s">
        <v>14</v>
      </c>
      <c r="C204" s="30973" t="s">
        <v>2813</v>
      </c>
      <c r="D204" s="30973" t="s">
        <v>2814</v>
      </c>
      <c r="E204" s="30973" t="s">
        <v>2815</v>
      </c>
      <c r="F204" s="30973" t="s">
        <v>2517</v>
      </c>
      <c r="G204" s="30973" t="s">
        <v>24</v>
      </c>
      <c r="H204" s="30973" t="s">
        <v>24</v>
      </c>
      <c r="I204" s="30973" t="s">
        <v>1136</v>
      </c>
    </row>
    <row customHeight="1" ht="11.25">
      <c r="A205" s="30973" t="s">
        <v>2505</v>
      </c>
      <c r="B205" s="30973" t="s">
        <v>14</v>
      </c>
      <c r="C205" s="30973" t="s">
        <v>2820</v>
      </c>
      <c r="D205" s="30973" t="s">
        <v>2821</v>
      </c>
      <c r="E205" s="30973" t="s">
        <v>2822</v>
      </c>
      <c r="F205" s="30973" t="s">
        <v>2823</v>
      </c>
      <c r="G205" s="30973" t="s">
        <v>2824</v>
      </c>
      <c r="H205" s="30973" t="s">
        <v>24</v>
      </c>
      <c r="I205" s="30973" t="s">
        <v>1136</v>
      </c>
    </row>
    <row customHeight="1" ht="11.25">
      <c r="A206" s="30973" t="s">
        <v>2505</v>
      </c>
      <c r="B206" s="30973" t="s">
        <v>14</v>
      </c>
      <c r="C206" s="30973" t="s">
        <v>2716</v>
      </c>
      <c r="D206" s="30973" t="s">
        <v>2717</v>
      </c>
      <c r="E206" s="30973" t="s">
        <v>2718</v>
      </c>
      <c r="F206" s="30973" t="s">
        <v>2719</v>
      </c>
      <c r="G206" s="30973" t="s">
        <v>2720</v>
      </c>
      <c r="H206" s="30973" t="s">
        <v>24</v>
      </c>
      <c r="I206" s="30973" t="s">
        <v>1136</v>
      </c>
    </row>
    <row customHeight="1" ht="11.25">
      <c r="A207" s="30973" t="s">
        <v>2505</v>
      </c>
      <c r="B207" s="30973" t="s">
        <v>14</v>
      </c>
      <c r="C207" s="30973" t="s">
        <v>2727</v>
      </c>
      <c r="D207" s="30973" t="s">
        <v>2728</v>
      </c>
      <c r="E207" s="30973" t="s">
        <v>2718</v>
      </c>
      <c r="F207" s="30973" t="s">
        <v>2729</v>
      </c>
      <c r="G207" s="30973" t="s">
        <v>2730</v>
      </c>
      <c r="H207" s="30973" t="s">
        <v>24</v>
      </c>
      <c r="I207" s="30973" t="s">
        <v>1136</v>
      </c>
    </row>
    <row customHeight="1" ht="11.25">
      <c r="A208" s="30973" t="s">
        <v>2505</v>
      </c>
      <c r="B208" s="30973" t="s">
        <v>14</v>
      </c>
      <c r="C208" s="30973" t="s">
        <v>2731</v>
      </c>
      <c r="D208" s="30973" t="s">
        <v>2732</v>
      </c>
      <c r="E208" s="30973" t="s">
        <v>2733</v>
      </c>
      <c r="F208" s="30973" t="s">
        <v>2734</v>
      </c>
      <c r="G208" s="30973" t="s">
        <v>24</v>
      </c>
      <c r="H208" s="30973" t="s">
        <v>24</v>
      </c>
      <c r="I208" s="30973" t="s">
        <v>1136</v>
      </c>
    </row>
    <row customHeight="1" ht="11.25">
      <c r="A209" s="30973" t="s">
        <v>2505</v>
      </c>
      <c r="B209" s="30973" t="s">
        <v>14</v>
      </c>
      <c r="C209" s="30973" t="s">
        <v>2740</v>
      </c>
      <c r="D209" s="30973" t="s">
        <v>2741</v>
      </c>
      <c r="E209" s="30973" t="s">
        <v>2742</v>
      </c>
      <c r="F209" s="30973" t="s">
        <v>2738</v>
      </c>
      <c r="G209" s="30973" t="s">
        <v>24</v>
      </c>
      <c r="H209" s="30973" t="s">
        <v>24</v>
      </c>
      <c r="I209" s="30973" t="s">
        <v>1136</v>
      </c>
    </row>
    <row customHeight="1" ht="11.25">
      <c r="A210" s="30973" t="s">
        <v>2505</v>
      </c>
      <c r="B210" s="30973" t="s">
        <v>14</v>
      </c>
      <c r="C210" s="30973" t="s">
        <v>2825</v>
      </c>
      <c r="D210" s="30973" t="s">
        <v>2826</v>
      </c>
      <c r="E210" s="30973" t="s">
        <v>2827</v>
      </c>
      <c r="F210" s="30973" t="s">
        <v>2828</v>
      </c>
      <c r="G210" s="30973" t="s">
        <v>24</v>
      </c>
      <c r="H210" s="30973" t="s">
        <v>24</v>
      </c>
      <c r="I210" s="30973" t="s">
        <v>1136</v>
      </c>
    </row>
    <row customHeight="1" ht="11.25">
      <c r="A211" s="30973" t="s">
        <v>2505</v>
      </c>
      <c r="B211" s="30973" t="s">
        <v>14</v>
      </c>
      <c r="C211" s="30973" t="s">
        <v>2746</v>
      </c>
      <c r="D211" s="30973" t="s">
        <v>2747</v>
      </c>
      <c r="E211" s="30973" t="s">
        <v>2748</v>
      </c>
      <c r="F211" s="30973" t="s">
        <v>2676</v>
      </c>
      <c r="G211" s="30973" t="s">
        <v>24</v>
      </c>
      <c r="H211" s="30973" t="s">
        <v>24</v>
      </c>
      <c r="I211" s="30973" t="s">
        <v>1136</v>
      </c>
    </row>
    <row customHeight="1" ht="11.25">
      <c r="A212" s="30973" t="s">
        <v>2505</v>
      </c>
      <c r="B212" s="30973" t="s">
        <v>14</v>
      </c>
      <c r="C212" s="30973" t="s">
        <v>2518</v>
      </c>
      <c r="D212" s="30973" t="s">
        <v>2519</v>
      </c>
      <c r="E212" s="30973" t="s">
        <v>2520</v>
      </c>
      <c r="F212" s="30973" t="s">
        <v>50</v>
      </c>
      <c r="G212" s="30973" t="s">
        <v>2521</v>
      </c>
      <c r="H212" s="30973" t="s">
        <v>24</v>
      </c>
      <c r="I212" s="30973" t="s">
        <v>1946</v>
      </c>
    </row>
    <row customHeight="1" ht="11.25">
      <c r="A213" s="30973" t="s">
        <v>2505</v>
      </c>
      <c r="B213" s="30973" t="s">
        <v>14</v>
      </c>
      <c r="C213" s="30973" t="s">
        <v>24</v>
      </c>
      <c r="D213" s="30973" t="s">
        <v>2579</v>
      </c>
      <c r="E213" s="30973" t="s">
        <v>2580</v>
      </c>
      <c r="F213" s="30973" t="s">
        <v>50</v>
      </c>
      <c r="G213" s="30973" t="s">
        <v>24</v>
      </c>
      <c r="H213" s="30973" t="s">
        <v>24</v>
      </c>
      <c r="I213" s="30973" t="s">
        <v>1946</v>
      </c>
    </row>
    <row customHeight="1" ht="11.25">
      <c r="A214" s="30973" t="s">
        <v>2505</v>
      </c>
      <c r="B214" s="30973" t="s">
        <v>14</v>
      </c>
      <c r="C214" s="30973" t="s">
        <v>2829</v>
      </c>
      <c r="D214" s="30973" t="s">
        <v>2830</v>
      </c>
      <c r="E214" s="30973" t="s">
        <v>2831</v>
      </c>
      <c r="F214" s="30973" t="s">
        <v>2533</v>
      </c>
      <c r="G214" s="30973" t="s">
        <v>24</v>
      </c>
      <c r="H214" s="30973" t="s">
        <v>24</v>
      </c>
      <c r="I214" s="30973" t="s">
        <v>1946</v>
      </c>
    </row>
    <row customHeight="1" ht="11.25">
      <c r="A215" s="30973" t="s">
        <v>2505</v>
      </c>
      <c r="B215" s="30973" t="s">
        <v>14</v>
      </c>
      <c r="C215" s="30973" t="s">
        <v>2605</v>
      </c>
      <c r="D215" s="30973" t="s">
        <v>2606</v>
      </c>
      <c r="E215" s="30973" t="s">
        <v>2607</v>
      </c>
      <c r="F215" s="30973" t="s">
        <v>2549</v>
      </c>
      <c r="G215" s="30973" t="s">
        <v>24</v>
      </c>
      <c r="H215" s="30973" t="s">
        <v>24</v>
      </c>
      <c r="I215" s="30973" t="s">
        <v>1946</v>
      </c>
    </row>
    <row customHeight="1" ht="11.25">
      <c r="A216" s="30973" t="s">
        <v>2505</v>
      </c>
      <c r="B216" s="30973" t="s">
        <v>14</v>
      </c>
      <c r="C216" s="30973" t="s">
        <v>2663</v>
      </c>
      <c r="D216" s="30973" t="s">
        <v>2664</v>
      </c>
      <c r="E216" s="30973" t="s">
        <v>2665</v>
      </c>
      <c r="F216" s="30973" t="s">
        <v>2666</v>
      </c>
      <c r="G216" s="30973" t="s">
        <v>2667</v>
      </c>
      <c r="H216" s="30973" t="s">
        <v>24</v>
      </c>
      <c r="I216" s="30973" t="s">
        <v>1946</v>
      </c>
    </row>
    <row customHeight="1" ht="11.25">
      <c r="A217" s="30973" t="s">
        <v>2505</v>
      </c>
      <c r="B217" s="30973" t="s">
        <v>14</v>
      </c>
      <c r="C217" s="30973" t="s">
        <v>2832</v>
      </c>
      <c r="D217" s="30973" t="s">
        <v>2833</v>
      </c>
      <c r="E217" s="30973" t="s">
        <v>2834</v>
      </c>
      <c r="F217" s="30973" t="s">
        <v>2738</v>
      </c>
      <c r="G217" s="30973" t="s">
        <v>24</v>
      </c>
      <c r="H217" s="30973" t="s">
        <v>24</v>
      </c>
      <c r="I217" s="30973" t="s">
        <v>1946</v>
      </c>
    </row>
    <row customHeight="1" ht="11.25">
      <c r="A218" s="30973" t="s">
        <v>2505</v>
      </c>
      <c r="B218" s="30973" t="s">
        <v>14</v>
      </c>
      <c r="C218" s="30973" t="s">
        <v>2835</v>
      </c>
      <c r="D218" s="30973" t="s">
        <v>2836</v>
      </c>
      <c r="E218" s="30973" t="s">
        <v>2837</v>
      </c>
      <c r="F218" s="30973" t="s">
        <v>2599</v>
      </c>
      <c r="G218" s="30973" t="s">
        <v>24</v>
      </c>
      <c r="H218" s="30973" t="s">
        <v>24</v>
      </c>
      <c r="I218" s="30973" t="s">
        <v>1946</v>
      </c>
    </row>
    <row customHeight="1" ht="11.25">
      <c r="A219" s="30973" t="s">
        <v>2505</v>
      </c>
      <c r="B219" s="30973" t="s">
        <v>14</v>
      </c>
      <c r="C219" s="30973" t="s">
        <v>2838</v>
      </c>
      <c r="D219" s="30973" t="s">
        <v>2839</v>
      </c>
      <c r="E219" s="30973" t="s">
        <v>2840</v>
      </c>
      <c r="F219" s="30973" t="s">
        <v>2615</v>
      </c>
      <c r="G219" s="30973" t="s">
        <v>24</v>
      </c>
      <c r="H219" s="30973" t="s">
        <v>24</v>
      </c>
      <c r="I219" s="30973" t="s">
        <v>1946</v>
      </c>
    </row>
    <row customHeight="1" ht="11.25">
      <c r="A220" s="30973" t="s">
        <v>2505</v>
      </c>
      <c r="B220" s="30973" t="s">
        <v>14</v>
      </c>
      <c r="C220" s="30973" t="s">
        <v>2841</v>
      </c>
      <c r="D220" s="30973" t="s">
        <v>2842</v>
      </c>
      <c r="E220" s="30973" t="s">
        <v>2843</v>
      </c>
      <c r="F220" s="30973" t="s">
        <v>2651</v>
      </c>
      <c r="G220" s="30973" t="s">
        <v>24</v>
      </c>
      <c r="H220" s="30973" t="s">
        <v>24</v>
      </c>
      <c r="I220" s="30973" t="s">
        <v>1946</v>
      </c>
    </row>
    <row customHeight="1" ht="11.25">
      <c r="A221" s="30973" t="s">
        <v>2505</v>
      </c>
      <c r="B221" s="30973" t="s">
        <v>14</v>
      </c>
      <c r="C221" s="30973" t="s">
        <v>2844</v>
      </c>
      <c r="D221" s="30973" t="s">
        <v>2845</v>
      </c>
      <c r="E221" s="30973" t="s">
        <v>2846</v>
      </c>
      <c r="F221" s="30973" t="s">
        <v>50</v>
      </c>
      <c r="G221" s="30973" t="s">
        <v>24</v>
      </c>
      <c r="H221" s="30973" t="s">
        <v>24</v>
      </c>
      <c r="I221" s="30973" t="s">
        <v>1946</v>
      </c>
    </row>
    <row customHeight="1" ht="11.25">
      <c r="A222" s="30973" t="s">
        <v>2505</v>
      </c>
      <c r="B222" s="30973" t="s">
        <v>14</v>
      </c>
      <c r="C222" s="30973" t="s">
        <v>2847</v>
      </c>
      <c r="D222" s="30973" t="s">
        <v>2848</v>
      </c>
      <c r="E222" s="30973" t="s">
        <v>2849</v>
      </c>
      <c r="F222" s="30973" t="s">
        <v>2549</v>
      </c>
      <c r="G222" s="30973" t="s">
        <v>24</v>
      </c>
      <c r="H222" s="30973" t="s">
        <v>24</v>
      </c>
      <c r="I222" s="30973" t="s">
        <v>1946</v>
      </c>
    </row>
    <row customHeight="1" ht="11.25">
      <c r="A223" s="30973" t="s">
        <v>2505</v>
      </c>
      <c r="B223" s="30973" t="s">
        <v>14</v>
      </c>
      <c r="C223" s="30973" t="s">
        <v>2850</v>
      </c>
      <c r="D223" s="30973" t="s">
        <v>2851</v>
      </c>
      <c r="E223" s="30973" t="s">
        <v>2852</v>
      </c>
      <c r="F223" s="30973" t="s">
        <v>2558</v>
      </c>
      <c r="G223" s="30973" t="s">
        <v>24</v>
      </c>
      <c r="H223" s="30973" t="s">
        <v>24</v>
      </c>
      <c r="I223" s="30973" t="s">
        <v>1946</v>
      </c>
    </row>
    <row customHeight="1" ht="11.25">
      <c r="A224" s="30973" t="s">
        <v>2505</v>
      </c>
      <c r="B224" s="30973" t="s">
        <v>14</v>
      </c>
      <c r="C224" s="30973" t="s">
        <v>2853</v>
      </c>
      <c r="D224" s="30973" t="s">
        <v>2854</v>
      </c>
      <c r="E224" s="30973" t="s">
        <v>2855</v>
      </c>
      <c r="F224" s="30973" t="s">
        <v>2584</v>
      </c>
      <c r="G224" s="30973" t="s">
        <v>24</v>
      </c>
      <c r="H224" s="30973" t="s">
        <v>24</v>
      </c>
      <c r="I224" s="30973" t="s">
        <v>1946</v>
      </c>
    </row>
    <row customHeight="1" ht="11.25">
      <c r="A225" s="30973" t="s">
        <v>2505</v>
      </c>
      <c r="B225" s="30973" t="s">
        <v>14</v>
      </c>
      <c r="C225" s="30973" t="s">
        <v>2856</v>
      </c>
      <c r="D225" s="30973" t="s">
        <v>2857</v>
      </c>
      <c r="E225" s="30973" t="s">
        <v>2858</v>
      </c>
      <c r="F225" s="30973" t="s">
        <v>2604</v>
      </c>
      <c r="G225" s="30973" t="s">
        <v>2859</v>
      </c>
      <c r="H225" s="30973" t="s">
        <v>24</v>
      </c>
      <c r="I225" s="30973" t="s">
        <v>1946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FFB93-8A5B-B154-5248-BCDCA024345D}" mc:Ignorable="x14ac xr xr2 xr3">
  <sheetPr>
    <tabColor rgb="FFFFCC99"/>
  </sheetPr>
  <dimension ref="A1:G48"/>
  <sheetViews>
    <sheetView topLeftCell="A1" showGridLines="0" workbookViewId="0">
      <selection activeCell="A1" sqref="A1"/>
    </sheetView>
  </sheetViews>
  <sheetFormatPr customHeight="1" defaultRowHeight="11.25"/>
  <cols>
    <col min="1" max="1" style="30413" width="9.140625"/>
  </cols>
  <sheetData>
    <row customHeight="1" ht="11.25">
      <c r="A1" s="373" t="s">
        <v>2860</v>
      </c>
      <c r="B1" s="48" t="s">
        <v>2861</v>
      </c>
      <c r="C1" s="48" t="s">
        <v>2862</v>
      </c>
      <c r="D1" s="48" t="s">
        <v>2863</v>
      </c>
      <c r="E1" s="0" t="s">
        <v>2864</v>
      </c>
      <c r="F1" s="0" t="s">
        <v>2865</v>
      </c>
      <c r="G1" s="0" t="s">
        <v>2866</v>
      </c>
    </row>
    <row customHeight="1" ht="11.25">
      <c r="A2" s="373" t="s">
        <v>14</v>
      </c>
      <c r="B2" s="0" t="s">
        <v>2867</v>
      </c>
      <c r="C2" s="0" t="s">
        <v>2868</v>
      </c>
      <c r="D2" s="0" t="s">
        <v>2867</v>
      </c>
      <c r="E2" s="0" t="s">
        <v>2868</v>
      </c>
      <c r="F2" s="0" t="s">
        <v>2869</v>
      </c>
      <c r="G2" s="0" t="s">
        <v>196</v>
      </c>
    </row>
    <row customHeight="1" ht="11.25">
      <c r="A3" s="373" t="s">
        <v>14</v>
      </c>
      <c r="B3" s="0" t="s">
        <v>2870</v>
      </c>
      <c r="C3" s="0" t="s">
        <v>2871</v>
      </c>
      <c r="D3" s="0" t="s">
        <v>2870</v>
      </c>
      <c r="E3" s="0" t="s">
        <v>2871</v>
      </c>
      <c r="F3" s="0" t="s">
        <v>2869</v>
      </c>
      <c r="G3" s="0" t="s">
        <v>102</v>
      </c>
    </row>
    <row customHeight="1" ht="11.25">
      <c r="A4" s="373" t="s">
        <v>14</v>
      </c>
      <c r="B4" s="0" t="s">
        <v>2872</v>
      </c>
      <c r="C4" s="0" t="s">
        <v>2873</v>
      </c>
      <c r="D4" s="0" t="s">
        <v>2872</v>
      </c>
      <c r="E4" s="0" t="s">
        <v>2873</v>
      </c>
      <c r="F4" s="0" t="s">
        <v>2869</v>
      </c>
      <c r="G4" s="0" t="s">
        <v>89</v>
      </c>
    </row>
    <row customHeight="1" ht="11.25">
      <c r="A5" s="373" t="s">
        <v>14</v>
      </c>
      <c r="B5" s="0" t="s">
        <v>153</v>
      </c>
      <c r="C5" s="0" t="s">
        <v>154</v>
      </c>
      <c r="D5" s="0" t="s">
        <v>153</v>
      </c>
      <c r="E5" s="0" t="s">
        <v>154</v>
      </c>
      <c r="F5" s="0" t="s">
        <v>2869</v>
      </c>
      <c r="G5" s="0" t="s">
        <v>90</v>
      </c>
    </row>
    <row customHeight="1" ht="11.25">
      <c r="A6" s="373" t="s">
        <v>14</v>
      </c>
      <c r="B6" s="0" t="s">
        <v>2874</v>
      </c>
      <c r="C6" s="0" t="s">
        <v>2875</v>
      </c>
      <c r="D6" s="0" t="s">
        <v>2874</v>
      </c>
      <c r="E6" s="0" t="s">
        <v>2875</v>
      </c>
      <c r="F6" s="0" t="s">
        <v>2869</v>
      </c>
      <c r="G6" s="0" t="s">
        <v>117</v>
      </c>
    </row>
    <row customHeight="1" ht="11.25">
      <c r="A7" s="373" t="s">
        <v>14</v>
      </c>
      <c r="B7" s="0" t="s">
        <v>157</v>
      </c>
      <c r="C7" s="0" t="s">
        <v>158</v>
      </c>
      <c r="D7" s="0" t="s">
        <v>157</v>
      </c>
      <c r="E7" s="0" t="s">
        <v>158</v>
      </c>
      <c r="F7" s="0" t="s">
        <v>2869</v>
      </c>
      <c r="G7" s="0" t="s">
        <v>91</v>
      </c>
    </row>
    <row customHeight="1" ht="11.25">
      <c r="A8" s="373" t="s">
        <v>14</v>
      </c>
      <c r="B8" s="0" t="s">
        <v>176</v>
      </c>
      <c r="C8" s="0" t="s">
        <v>177</v>
      </c>
      <c r="D8" s="0" t="s">
        <v>176</v>
      </c>
      <c r="E8" s="0" t="s">
        <v>177</v>
      </c>
      <c r="F8" s="0" t="s">
        <v>2869</v>
      </c>
      <c r="G8" s="0" t="s">
        <v>92</v>
      </c>
    </row>
    <row customHeight="1" ht="11.25">
      <c r="A9" s="373" t="s">
        <v>14</v>
      </c>
      <c r="B9" s="0" t="s">
        <v>2876</v>
      </c>
      <c r="C9" s="0" t="s">
        <v>2877</v>
      </c>
      <c r="D9" s="0" t="s">
        <v>2876</v>
      </c>
      <c r="E9" s="0" t="s">
        <v>2877</v>
      </c>
      <c r="F9" s="0" t="s">
        <v>2869</v>
      </c>
      <c r="G9" s="0" t="s">
        <v>130</v>
      </c>
    </row>
    <row customHeight="1" ht="11.25">
      <c r="A10" s="373" t="s">
        <v>14</v>
      </c>
      <c r="B10" s="0" t="s">
        <v>161</v>
      </c>
      <c r="C10" s="0" t="s">
        <v>162</v>
      </c>
      <c r="D10" s="0" t="s">
        <v>161</v>
      </c>
      <c r="E10" s="0" t="s">
        <v>162</v>
      </c>
      <c r="F10" s="0" t="s">
        <v>2869</v>
      </c>
      <c r="G10" s="0" t="s">
        <v>135</v>
      </c>
    </row>
    <row customHeight="1" ht="11.25">
      <c r="A11" s="373" t="s">
        <v>14</v>
      </c>
      <c r="B11" s="0" t="s">
        <v>2878</v>
      </c>
      <c r="C11" s="0" t="s">
        <v>2879</v>
      </c>
      <c r="D11" s="0" t="s">
        <v>2878</v>
      </c>
      <c r="E11" s="0" t="s">
        <v>2879</v>
      </c>
      <c r="F11" s="0" t="s">
        <v>2869</v>
      </c>
      <c r="G11" s="0" t="s">
        <v>140</v>
      </c>
    </row>
    <row customHeight="1" ht="11.25">
      <c r="A12" s="373" t="s">
        <v>14</v>
      </c>
      <c r="B12" s="0" t="s">
        <v>180</v>
      </c>
      <c r="C12" s="0" t="s">
        <v>2880</v>
      </c>
      <c r="D12" s="0" t="s">
        <v>2881</v>
      </c>
      <c r="E12" s="0" t="s">
        <v>2882</v>
      </c>
      <c r="F12" s="0" t="s">
        <v>2883</v>
      </c>
      <c r="G12" s="0" t="s">
        <v>146</v>
      </c>
    </row>
    <row customHeight="1" ht="11.25">
      <c r="A13" s="373" t="s">
        <v>14</v>
      </c>
      <c r="B13" s="0" t="s">
        <v>180</v>
      </c>
      <c r="C13" s="0" t="s">
        <v>2880</v>
      </c>
      <c r="D13" s="0" t="s">
        <v>181</v>
      </c>
      <c r="E13" s="0" t="s">
        <v>182</v>
      </c>
      <c r="F13" s="0" t="s">
        <v>2884</v>
      </c>
      <c r="G13" s="0" t="s">
        <v>151</v>
      </c>
    </row>
    <row customHeight="1" ht="11.25">
      <c r="A14" s="373" t="s">
        <v>14</v>
      </c>
      <c r="B14" s="0" t="s">
        <v>180</v>
      </c>
      <c r="C14" s="0" t="s">
        <v>2880</v>
      </c>
      <c r="D14" s="0" t="s">
        <v>2885</v>
      </c>
      <c r="E14" s="0" t="s">
        <v>2886</v>
      </c>
      <c r="F14" s="0" t="s">
        <v>2883</v>
      </c>
      <c r="G14" s="0" t="s">
        <v>155</v>
      </c>
    </row>
    <row customHeight="1" ht="11.25">
      <c r="A15" s="373" t="s">
        <v>14</v>
      </c>
      <c r="B15" s="0" t="s">
        <v>180</v>
      </c>
      <c r="C15" s="0" t="s">
        <v>2880</v>
      </c>
      <c r="D15" s="0" t="s">
        <v>180</v>
      </c>
      <c r="E15" s="0" t="s">
        <v>2880</v>
      </c>
      <c r="F15" s="0" t="s">
        <v>2887</v>
      </c>
      <c r="G15" s="0" t="s">
        <v>159</v>
      </c>
    </row>
    <row customHeight="1" ht="11.25">
      <c r="A16" s="373" t="s">
        <v>14</v>
      </c>
      <c r="B16" s="0" t="s">
        <v>180</v>
      </c>
      <c r="C16" s="0" t="s">
        <v>2880</v>
      </c>
      <c r="D16" s="0" t="s">
        <v>185</v>
      </c>
      <c r="E16" s="0" t="s">
        <v>186</v>
      </c>
      <c r="F16" s="0" t="s">
        <v>2888</v>
      </c>
      <c r="G16" s="0" t="s">
        <v>163</v>
      </c>
    </row>
    <row customHeight="1" ht="11.25">
      <c r="A17" s="373" t="s">
        <v>14</v>
      </c>
      <c r="B17" s="0" t="s">
        <v>188</v>
      </c>
      <c r="C17" s="0" t="s">
        <v>189</v>
      </c>
      <c r="D17" s="0" t="s">
        <v>188</v>
      </c>
      <c r="E17" s="0" t="s">
        <v>189</v>
      </c>
      <c r="F17" s="0" t="s">
        <v>2889</v>
      </c>
      <c r="G17" s="0" t="s">
        <v>169</v>
      </c>
    </row>
    <row customHeight="1" ht="11.25">
      <c r="A18" s="373" t="s">
        <v>14</v>
      </c>
      <c r="B18" s="0" t="s">
        <v>2890</v>
      </c>
      <c r="C18" s="0" t="s">
        <v>2891</v>
      </c>
      <c r="D18" s="0" t="s">
        <v>2890</v>
      </c>
      <c r="E18" s="0" t="s">
        <v>2891</v>
      </c>
      <c r="F18" s="0" t="s">
        <v>2869</v>
      </c>
      <c r="G18" s="0" t="s">
        <v>174</v>
      </c>
    </row>
    <row customHeight="1" ht="11.25">
      <c r="A19" s="373" t="s">
        <v>14</v>
      </c>
      <c r="B19" s="0" t="s">
        <v>106</v>
      </c>
      <c r="C19" s="0" t="s">
        <v>2892</v>
      </c>
      <c r="D19" s="0" t="s">
        <v>106</v>
      </c>
      <c r="E19" s="0" t="s">
        <v>2892</v>
      </c>
      <c r="F19" s="0" t="s">
        <v>2887</v>
      </c>
      <c r="G19" s="0" t="s">
        <v>178</v>
      </c>
    </row>
    <row customHeight="1" ht="11.25">
      <c r="A20" s="373" t="s">
        <v>14</v>
      </c>
      <c r="B20" s="0" t="s">
        <v>106</v>
      </c>
      <c r="C20" s="0" t="s">
        <v>2892</v>
      </c>
      <c r="D20" s="0" t="s">
        <v>2893</v>
      </c>
      <c r="E20" s="0" t="s">
        <v>2894</v>
      </c>
      <c r="F20" s="0" t="s">
        <v>2883</v>
      </c>
      <c r="G20" s="0" t="s">
        <v>183</v>
      </c>
    </row>
    <row customHeight="1" ht="11.25">
      <c r="A21" s="373" t="s">
        <v>14</v>
      </c>
      <c r="B21" s="0" t="s">
        <v>106</v>
      </c>
      <c r="C21" s="0" t="s">
        <v>2892</v>
      </c>
      <c r="D21" s="0" t="s">
        <v>120</v>
      </c>
      <c r="E21" s="0" t="s">
        <v>121</v>
      </c>
      <c r="F21" s="0" t="s">
        <v>2888</v>
      </c>
      <c r="G21" s="0" t="s">
        <v>119</v>
      </c>
    </row>
    <row customHeight="1" ht="11.25">
      <c r="A22" s="373" t="s">
        <v>14</v>
      </c>
      <c r="B22" s="0" t="s">
        <v>106</v>
      </c>
      <c r="C22" s="0" t="s">
        <v>2892</v>
      </c>
      <c r="D22" s="0" t="s">
        <v>124</v>
      </c>
      <c r="E22" s="0" t="s">
        <v>125</v>
      </c>
      <c r="F22" s="0" t="s">
        <v>2888</v>
      </c>
      <c r="G22" s="0" t="s">
        <v>123</v>
      </c>
    </row>
    <row customHeight="1" ht="11.25">
      <c r="A23" s="373" t="s">
        <v>14</v>
      </c>
      <c r="B23" s="0" t="s">
        <v>106</v>
      </c>
      <c r="C23" s="0" t="s">
        <v>2892</v>
      </c>
      <c r="D23" s="0" t="s">
        <v>111</v>
      </c>
      <c r="E23" s="0" t="s">
        <v>112</v>
      </c>
      <c r="F23" s="0" t="s">
        <v>2888</v>
      </c>
      <c r="G23" s="0" t="s">
        <v>110</v>
      </c>
    </row>
    <row customHeight="1" ht="11.25">
      <c r="A24" s="373" t="s">
        <v>14</v>
      </c>
      <c r="B24" s="0" t="s">
        <v>106</v>
      </c>
      <c r="C24" s="0" t="s">
        <v>2892</v>
      </c>
      <c r="D24" s="0" t="s">
        <v>2895</v>
      </c>
      <c r="E24" s="0" t="s">
        <v>2896</v>
      </c>
      <c r="F24" s="0" t="s">
        <v>2888</v>
      </c>
      <c r="G24" s="0" t="s">
        <v>1884</v>
      </c>
    </row>
    <row customHeight="1" ht="11.25">
      <c r="A25" s="373" t="s">
        <v>14</v>
      </c>
      <c r="B25" s="0" t="s">
        <v>106</v>
      </c>
      <c r="C25" s="0" t="s">
        <v>2892</v>
      </c>
      <c r="D25" s="0" t="s">
        <v>133</v>
      </c>
      <c r="E25" s="0" t="s">
        <v>134</v>
      </c>
      <c r="F25" s="0" t="s">
        <v>2883</v>
      </c>
      <c r="G25" s="0" t="s">
        <v>132</v>
      </c>
    </row>
    <row customHeight="1" ht="11.25">
      <c r="A26" s="373" t="s">
        <v>14</v>
      </c>
      <c r="B26" s="0" t="s">
        <v>106</v>
      </c>
      <c r="C26" s="0" t="s">
        <v>2892</v>
      </c>
      <c r="D26" s="0" t="s">
        <v>128</v>
      </c>
      <c r="E26" s="0" t="s">
        <v>129</v>
      </c>
      <c r="F26" s="0" t="s">
        <v>2883</v>
      </c>
      <c r="G26" s="0" t="s">
        <v>127</v>
      </c>
    </row>
    <row customHeight="1" ht="11.25">
      <c r="A27" s="373" t="s">
        <v>14</v>
      </c>
      <c r="B27" s="0" t="s">
        <v>106</v>
      </c>
      <c r="C27" s="0" t="s">
        <v>2892</v>
      </c>
      <c r="D27" s="0" t="s">
        <v>2897</v>
      </c>
      <c r="E27" s="0" t="s">
        <v>2898</v>
      </c>
      <c r="F27" s="0" t="s">
        <v>2883</v>
      </c>
      <c r="G27" s="0" t="s">
        <v>1898</v>
      </c>
    </row>
    <row customHeight="1" ht="11.25">
      <c r="A28" s="373" t="s">
        <v>14</v>
      </c>
      <c r="B28" s="0" t="s">
        <v>106</v>
      </c>
      <c r="C28" s="0" t="s">
        <v>2892</v>
      </c>
      <c r="D28" s="0" t="s">
        <v>107</v>
      </c>
      <c r="E28" s="0" t="s">
        <v>108</v>
      </c>
      <c r="F28" s="0" t="s">
        <v>2884</v>
      </c>
      <c r="G28" s="0" t="s">
        <v>105</v>
      </c>
    </row>
    <row customHeight="1" ht="11.25">
      <c r="A29" s="373" t="s">
        <v>14</v>
      </c>
      <c r="B29" s="0" t="s">
        <v>106</v>
      </c>
      <c r="C29" s="0" t="s">
        <v>2892</v>
      </c>
      <c r="D29" s="0" t="s">
        <v>115</v>
      </c>
      <c r="E29" s="0" t="s">
        <v>116</v>
      </c>
      <c r="F29" s="0" t="s">
        <v>2888</v>
      </c>
      <c r="G29" s="0" t="s">
        <v>114</v>
      </c>
    </row>
    <row customHeight="1" ht="11.25">
      <c r="A30" s="373" t="s">
        <v>14</v>
      </c>
      <c r="B30" s="0" t="s">
        <v>106</v>
      </c>
      <c r="C30" s="0" t="s">
        <v>2892</v>
      </c>
      <c r="D30" s="0" t="s">
        <v>138</v>
      </c>
      <c r="E30" s="0" t="s">
        <v>139</v>
      </c>
      <c r="F30" s="0" t="s">
        <v>2883</v>
      </c>
      <c r="G30" s="0" t="s">
        <v>137</v>
      </c>
    </row>
    <row customHeight="1" ht="11.25">
      <c r="A31" s="373" t="s">
        <v>14</v>
      </c>
      <c r="B31" s="0" t="s">
        <v>143</v>
      </c>
      <c r="C31" s="0" t="s">
        <v>2899</v>
      </c>
      <c r="D31" s="0" t="s">
        <v>143</v>
      </c>
      <c r="E31" s="0" t="s">
        <v>2899</v>
      </c>
      <c r="F31" s="0" t="s">
        <v>2887</v>
      </c>
      <c r="G31" s="0" t="s">
        <v>1913</v>
      </c>
    </row>
    <row customHeight="1" ht="11.25">
      <c r="A32" s="373" t="s">
        <v>14</v>
      </c>
      <c r="B32" s="0" t="s">
        <v>143</v>
      </c>
      <c r="C32" s="0" t="s">
        <v>2899</v>
      </c>
      <c r="D32" s="0" t="s">
        <v>149</v>
      </c>
      <c r="E32" s="0" t="s">
        <v>150</v>
      </c>
      <c r="F32" s="0" t="s">
        <v>2888</v>
      </c>
      <c r="G32" s="0" t="s">
        <v>148</v>
      </c>
    </row>
    <row customHeight="1" ht="11.25">
      <c r="A33" s="373" t="s">
        <v>14</v>
      </c>
      <c r="B33" s="0" t="s">
        <v>143</v>
      </c>
      <c r="C33" s="0" t="s">
        <v>2899</v>
      </c>
      <c r="D33" s="0" t="s">
        <v>144</v>
      </c>
      <c r="E33" s="0" t="s">
        <v>145</v>
      </c>
      <c r="F33" s="0" t="s">
        <v>2883</v>
      </c>
      <c r="G33" s="0" t="s">
        <v>142</v>
      </c>
    </row>
    <row customHeight="1" ht="11.25">
      <c r="A34" s="373" t="s">
        <v>14</v>
      </c>
      <c r="B34" s="0" t="s">
        <v>2900</v>
      </c>
      <c r="C34" s="0" t="s">
        <v>2901</v>
      </c>
      <c r="D34" s="0" t="s">
        <v>2900</v>
      </c>
      <c r="E34" s="0" t="s">
        <v>2901</v>
      </c>
      <c r="F34" s="0" t="s">
        <v>2889</v>
      </c>
      <c r="G34" s="0" t="s">
        <v>1917</v>
      </c>
    </row>
    <row customHeight="1" ht="11.25">
      <c r="A35" s="373" t="s">
        <v>14</v>
      </c>
      <c r="B35" s="0" t="s">
        <v>166</v>
      </c>
      <c r="C35" s="0" t="s">
        <v>2902</v>
      </c>
      <c r="D35" s="0" t="s">
        <v>172</v>
      </c>
      <c r="E35" s="0" t="s">
        <v>173</v>
      </c>
      <c r="F35" s="0" t="s">
        <v>2884</v>
      </c>
      <c r="G35" s="0" t="s">
        <v>171</v>
      </c>
    </row>
    <row customHeight="1" ht="11.25">
      <c r="A36" s="373" t="s">
        <v>14</v>
      </c>
      <c r="B36" s="0" t="s">
        <v>166</v>
      </c>
      <c r="C36" s="0" t="s">
        <v>2902</v>
      </c>
      <c r="D36" s="0" t="s">
        <v>166</v>
      </c>
      <c r="E36" s="0" t="s">
        <v>2902</v>
      </c>
      <c r="F36" s="0" t="s">
        <v>2887</v>
      </c>
      <c r="G36" s="0" t="s">
        <v>1926</v>
      </c>
    </row>
    <row customHeight="1" ht="11.25">
      <c r="A37" s="373" t="s">
        <v>14</v>
      </c>
      <c r="B37" s="0" t="s">
        <v>166</v>
      </c>
      <c r="C37" s="0" t="s">
        <v>2902</v>
      </c>
      <c r="D37" s="0" t="s">
        <v>167</v>
      </c>
      <c r="E37" s="0" t="s">
        <v>168</v>
      </c>
      <c r="F37" s="0" t="s">
        <v>2888</v>
      </c>
      <c r="G37" s="0" t="s">
        <v>165</v>
      </c>
    </row>
    <row customHeight="1" ht="11.25">
      <c r="A38" s="373" t="s">
        <v>14</v>
      </c>
      <c r="B38" s="0" t="s">
        <v>166</v>
      </c>
      <c r="C38" s="0" t="s">
        <v>2902</v>
      </c>
      <c r="D38" s="0" t="s">
        <v>2903</v>
      </c>
      <c r="E38" s="0" t="s">
        <v>2904</v>
      </c>
      <c r="F38" s="0" t="s">
        <v>2888</v>
      </c>
      <c r="G38" s="0" t="s">
        <v>1936</v>
      </c>
    </row>
    <row customHeight="1" ht="11.25">
      <c r="A39" s="373" t="s">
        <v>14</v>
      </c>
      <c r="B39" s="0" t="s">
        <v>166</v>
      </c>
      <c r="C39" s="0" t="s">
        <v>2902</v>
      </c>
      <c r="D39" s="0" t="s">
        <v>2905</v>
      </c>
      <c r="E39" s="0" t="s">
        <v>2906</v>
      </c>
      <c r="F39" s="0" t="s">
        <v>2883</v>
      </c>
      <c r="G39" s="0" t="s">
        <v>1942</v>
      </c>
    </row>
    <row customHeight="1" ht="11.25">
      <c r="A40" s="373" t="s">
        <v>14</v>
      </c>
      <c r="B40" s="0" t="s">
        <v>2907</v>
      </c>
      <c r="C40" s="0" t="s">
        <v>2908</v>
      </c>
      <c r="D40" s="0" t="s">
        <v>2909</v>
      </c>
      <c r="E40" s="0" t="s">
        <v>2910</v>
      </c>
      <c r="F40" s="0" t="s">
        <v>2883</v>
      </c>
      <c r="G40" s="0" t="s">
        <v>1947</v>
      </c>
    </row>
    <row customHeight="1" ht="11.25">
      <c r="A41" s="373" t="s">
        <v>14</v>
      </c>
      <c r="B41" s="0" t="s">
        <v>2907</v>
      </c>
      <c r="C41" s="0" t="s">
        <v>2908</v>
      </c>
      <c r="D41" s="0" t="s">
        <v>2911</v>
      </c>
      <c r="E41" s="0" t="s">
        <v>2912</v>
      </c>
      <c r="F41" s="0" t="s">
        <v>2888</v>
      </c>
      <c r="G41" s="0" t="s">
        <v>1951</v>
      </c>
    </row>
    <row customHeight="1" ht="11.25">
      <c r="A42" s="373" t="s">
        <v>14</v>
      </c>
      <c r="B42" s="0" t="s">
        <v>2907</v>
      </c>
      <c r="C42" s="0" t="s">
        <v>2908</v>
      </c>
      <c r="D42" s="0" t="s">
        <v>2907</v>
      </c>
      <c r="E42" s="0" t="s">
        <v>2908</v>
      </c>
      <c r="F42" s="0" t="s">
        <v>2887</v>
      </c>
      <c r="G42" s="0" t="s">
        <v>1954</v>
      </c>
    </row>
    <row customHeight="1" ht="11.25">
      <c r="A43" s="373" t="s">
        <v>14</v>
      </c>
      <c r="B43" s="0" t="s">
        <v>2913</v>
      </c>
      <c r="C43" s="0" t="s">
        <v>2914</v>
      </c>
      <c r="D43" s="0" t="s">
        <v>2913</v>
      </c>
      <c r="E43" s="0" t="s">
        <v>2914</v>
      </c>
      <c r="F43" s="0" t="s">
        <v>2889</v>
      </c>
      <c r="G43" s="0" t="s">
        <v>1961</v>
      </c>
    </row>
    <row customHeight="1" ht="11.25">
      <c r="A44" s="373" t="s">
        <v>14</v>
      </c>
      <c r="B44" s="0" t="s">
        <v>2915</v>
      </c>
      <c r="C44" s="0" t="s">
        <v>2916</v>
      </c>
      <c r="D44" s="0" t="s">
        <v>2915</v>
      </c>
      <c r="E44" s="0" t="s">
        <v>2916</v>
      </c>
      <c r="F44" s="0" t="s">
        <v>2889</v>
      </c>
      <c r="G44" s="0" t="s">
        <v>1970</v>
      </c>
    </row>
    <row customHeight="1" ht="11.25">
      <c r="A45" s="373" t="s">
        <v>14</v>
      </c>
      <c r="B45" s="0" t="s">
        <v>2917</v>
      </c>
      <c r="C45" s="0" t="s">
        <v>2918</v>
      </c>
      <c r="D45" s="0" t="s">
        <v>2917</v>
      </c>
      <c r="E45" s="0" t="s">
        <v>2918</v>
      </c>
      <c r="F45" s="0" t="s">
        <v>2889</v>
      </c>
      <c r="G45" s="0" t="s">
        <v>1975</v>
      </c>
    </row>
    <row customHeight="1" ht="11.25">
      <c r="A46" s="373" t="s">
        <v>14</v>
      </c>
      <c r="B46" s="0" t="s">
        <v>2919</v>
      </c>
      <c r="C46" s="0" t="s">
        <v>2920</v>
      </c>
      <c r="D46" s="0" t="s">
        <v>2919</v>
      </c>
      <c r="E46" s="0" t="s">
        <v>2920</v>
      </c>
      <c r="F46" s="0" t="s">
        <v>2889</v>
      </c>
      <c r="G46" s="0" t="s">
        <v>1979</v>
      </c>
    </row>
    <row customHeight="1" ht="11.25">
      <c r="A47" s="373" t="s">
        <v>14</v>
      </c>
      <c r="B47" s="0" t="s">
        <v>2921</v>
      </c>
      <c r="C47" s="0" t="s">
        <v>2922</v>
      </c>
      <c r="D47" s="0" t="s">
        <v>2921</v>
      </c>
      <c r="E47" s="0" t="s">
        <v>2922</v>
      </c>
      <c r="F47" s="0" t="s">
        <v>2889</v>
      </c>
      <c r="G47" s="0" t="s">
        <v>1985</v>
      </c>
    </row>
    <row customHeight="1" ht="11.25">
      <c r="A48" s="373" t="s">
        <v>14</v>
      </c>
      <c r="B48" s="0" t="s">
        <v>99</v>
      </c>
      <c r="C48" s="0" t="s">
        <v>100</v>
      </c>
      <c r="D48" s="0" t="s">
        <v>99</v>
      </c>
      <c r="E48" s="0" t="s">
        <v>100</v>
      </c>
      <c r="F48" s="0" t="s">
        <v>2869</v>
      </c>
      <c r="G48"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D0DE7-AE2D-EC42-91F6-55CD417DAC64}" mc:Ignorable="x14ac xr xr2 xr3">
  <sheetPr>
    <tabColor rgb="FFFFCC99"/>
  </sheetPr>
  <dimension ref="A1:D54"/>
  <sheetViews>
    <sheetView topLeftCell="A1" showGridLines="0" workbookViewId="0">
      <selection activeCell="A1" sqref="A1"/>
    </sheetView>
  </sheetViews>
  <sheetFormatPr defaultColWidth="9.140625" customHeight="1" defaultRowHeight="11.25"/>
  <cols>
    <col min="1" max="4" style="30974" width="9.140625"/>
  </cols>
  <sheetData>
    <row customHeight="1" ht="11.25">
      <c r="A1" s="841" t="s">
        <v>2923</v>
      </c>
      <c r="B1" s="841" t="s">
        <v>2924</v>
      </c>
      <c r="C1" s="841" t="s">
        <v>2925</v>
      </c>
      <c r="D1" s="841" t="s">
        <v>2926</v>
      </c>
    </row>
    <row customHeight="1" ht="11.25">
      <c r="A2" s="30975" t="s">
        <v>196</v>
      </c>
      <c r="B2" s="30975" t="s">
        <v>2927</v>
      </c>
      <c r="C2" s="30975" t="s">
        <v>2928</v>
      </c>
      <c r="D2" s="30975" t="s">
        <v>2929</v>
      </c>
    </row>
    <row customHeight="1" ht="11.25">
      <c r="A3" s="30975" t="s">
        <v>102</v>
      </c>
      <c r="B3" s="30975" t="s">
        <v>2930</v>
      </c>
      <c r="C3" s="30975" t="s">
        <v>2928</v>
      </c>
      <c r="D3" s="30975" t="s">
        <v>2931</v>
      </c>
    </row>
    <row customHeight="1" ht="11.25">
      <c r="A4" s="30975" t="s">
        <v>89</v>
      </c>
      <c r="B4" s="30975" t="s">
        <v>2932</v>
      </c>
      <c r="C4" s="30975" t="s">
        <v>2933</v>
      </c>
      <c r="D4" s="30975" t="s">
        <v>2934</v>
      </c>
    </row>
    <row customHeight="1" ht="11.25">
      <c r="A5" s="30975" t="s">
        <v>90</v>
      </c>
      <c r="B5" s="30975" t="s">
        <v>2935</v>
      </c>
      <c r="C5" s="30975" t="s">
        <v>2936</v>
      </c>
      <c r="D5" s="30975" t="s">
        <v>2937</v>
      </c>
    </row>
    <row customHeight="1" ht="11.25">
      <c r="A6" s="30975" t="s">
        <v>117</v>
      </c>
      <c r="B6" s="30975" t="s">
        <v>2938</v>
      </c>
      <c r="C6" s="30975" t="s">
        <v>2933</v>
      </c>
      <c r="D6" s="30975" t="s">
        <v>2929</v>
      </c>
    </row>
    <row customHeight="1" ht="11.25">
      <c r="A7" s="30975" t="s">
        <v>91</v>
      </c>
      <c r="B7" s="30975" t="s">
        <v>2939</v>
      </c>
      <c r="C7" s="30975" t="s">
        <v>2933</v>
      </c>
      <c r="D7" s="30975" t="s">
        <v>2940</v>
      </c>
    </row>
    <row customHeight="1" ht="11.25">
      <c r="A8" s="30975" t="s">
        <v>92</v>
      </c>
      <c r="B8" s="30975" t="s">
        <v>2941</v>
      </c>
      <c r="C8" s="30975" t="s">
        <v>2933</v>
      </c>
      <c r="D8" s="30975" t="s">
        <v>2942</v>
      </c>
    </row>
    <row customHeight="1" ht="11.25">
      <c r="A9" s="30975" t="s">
        <v>130</v>
      </c>
      <c r="B9" s="30975" t="s">
        <v>2943</v>
      </c>
      <c r="C9" s="30975" t="s">
        <v>2933</v>
      </c>
      <c r="D9" s="30975" t="s">
        <v>2942</v>
      </c>
    </row>
    <row customHeight="1" ht="11.25">
      <c r="A10" s="30975" t="s">
        <v>135</v>
      </c>
      <c r="B10" s="30975" t="s">
        <v>2944</v>
      </c>
      <c r="C10" s="30975" t="s">
        <v>2945</v>
      </c>
      <c r="D10" s="30975" t="s">
        <v>2934</v>
      </c>
    </row>
    <row customHeight="1" ht="11.25">
      <c r="A11" s="30975" t="s">
        <v>140</v>
      </c>
      <c r="B11" s="30975" t="s">
        <v>2946</v>
      </c>
      <c r="C11" s="30975" t="s">
        <v>2945</v>
      </c>
      <c r="D11" s="30975" t="s">
        <v>2934</v>
      </c>
    </row>
    <row customHeight="1" ht="11.25">
      <c r="A12" s="30975" t="s">
        <v>146</v>
      </c>
      <c r="B12" s="30975" t="s">
        <v>2947</v>
      </c>
      <c r="C12" s="30975" t="s">
        <v>2945</v>
      </c>
      <c r="D12" s="30975" t="s">
        <v>2940</v>
      </c>
    </row>
    <row customHeight="1" ht="11.25">
      <c r="A13" s="30975" t="s">
        <v>151</v>
      </c>
      <c r="B13" s="30975" t="s">
        <v>2948</v>
      </c>
      <c r="C13" s="30975" t="s">
        <v>2933</v>
      </c>
      <c r="D13" s="30975" t="s">
        <v>2929</v>
      </c>
    </row>
    <row customHeight="1" ht="11.25">
      <c r="A14" s="30975" t="s">
        <v>155</v>
      </c>
      <c r="B14" s="30975" t="s">
        <v>2949</v>
      </c>
      <c r="C14" s="30975" t="s">
        <v>2928</v>
      </c>
      <c r="D14" s="30975" t="s">
        <v>2928</v>
      </c>
    </row>
    <row customHeight="1" ht="11.25">
      <c r="A15" s="30975" t="s">
        <v>159</v>
      </c>
      <c r="B15" s="30975" t="s">
        <v>2950</v>
      </c>
      <c r="C15" s="30975" t="s">
        <v>2945</v>
      </c>
      <c r="D15" s="30975" t="s">
        <v>2951</v>
      </c>
    </row>
    <row customHeight="1" ht="11.25">
      <c r="A16" s="30975" t="s">
        <v>163</v>
      </c>
      <c r="B16" s="30975" t="s">
        <v>2952</v>
      </c>
      <c r="C16" s="30975" t="s">
        <v>2953</v>
      </c>
      <c r="D16" s="30975" t="s">
        <v>2954</v>
      </c>
    </row>
    <row customHeight="1" ht="11.25">
      <c r="A17" s="30975" t="s">
        <v>169</v>
      </c>
      <c r="B17" s="30975" t="s">
        <v>2955</v>
      </c>
      <c r="C17" s="30975" t="s">
        <v>2928</v>
      </c>
      <c r="D17" s="30975" t="s">
        <v>2940</v>
      </c>
    </row>
    <row customHeight="1" ht="11.25">
      <c r="A18" s="30975" t="s">
        <v>174</v>
      </c>
      <c r="B18" s="30975" t="s">
        <v>2956</v>
      </c>
      <c r="C18" s="30975" t="s">
        <v>2957</v>
      </c>
      <c r="D18" s="30975" t="s">
        <v>2958</v>
      </c>
    </row>
    <row customHeight="1" ht="11.25">
      <c r="A19" s="30975" t="s">
        <v>178</v>
      </c>
      <c r="B19" s="30975" t="s">
        <v>2959</v>
      </c>
      <c r="C19" s="30975" t="s">
        <v>2957</v>
      </c>
      <c r="D19" s="30975" t="s">
        <v>2951</v>
      </c>
    </row>
    <row customHeight="1" ht="11.25">
      <c r="A20" s="30975" t="s">
        <v>183</v>
      </c>
      <c r="B20" s="30975" t="s">
        <v>2960</v>
      </c>
      <c r="C20" s="30975" t="s">
        <v>2957</v>
      </c>
      <c r="D20" s="30975" t="s">
        <v>2951</v>
      </c>
    </row>
    <row customHeight="1" ht="11.25">
      <c r="A21" s="30975" t="s">
        <v>119</v>
      </c>
      <c r="B21" s="30975" t="s">
        <v>2961</v>
      </c>
      <c r="C21" s="30975" t="s">
        <v>2957</v>
      </c>
      <c r="D21" s="30975" t="s">
        <v>2951</v>
      </c>
    </row>
    <row customHeight="1" ht="11.25">
      <c r="A22" s="30975" t="s">
        <v>123</v>
      </c>
      <c r="B22" s="30975" t="s">
        <v>2962</v>
      </c>
      <c r="C22" s="30975" t="s">
        <v>2957</v>
      </c>
      <c r="D22" s="30975" t="s">
        <v>2951</v>
      </c>
    </row>
    <row customHeight="1" ht="11.25">
      <c r="A23" s="30975" t="s">
        <v>110</v>
      </c>
      <c r="B23" s="30975" t="s">
        <v>2963</v>
      </c>
      <c r="C23" s="30975" t="s">
        <v>2957</v>
      </c>
      <c r="D23" s="30975" t="s">
        <v>2951</v>
      </c>
    </row>
    <row customHeight="1" ht="11.25">
      <c r="A24" s="30975" t="s">
        <v>1884</v>
      </c>
      <c r="B24" s="30975" t="s">
        <v>2964</v>
      </c>
      <c r="C24" s="30975" t="s">
        <v>2928</v>
      </c>
      <c r="D24" s="30975" t="s">
        <v>2929</v>
      </c>
    </row>
    <row customHeight="1" ht="11.25">
      <c r="A25" s="30975" t="s">
        <v>132</v>
      </c>
      <c r="B25" s="30975" t="s">
        <v>2965</v>
      </c>
      <c r="C25" s="30975" t="s">
        <v>2928</v>
      </c>
      <c r="D25" s="30975" t="s">
        <v>2966</v>
      </c>
    </row>
    <row customHeight="1" ht="11.25">
      <c r="A26" s="30975" t="s">
        <v>127</v>
      </c>
      <c r="B26" s="30975" t="s">
        <v>2967</v>
      </c>
      <c r="C26" s="30975" t="s">
        <v>2968</v>
      </c>
      <c r="D26" s="30975" t="s">
        <v>2954</v>
      </c>
    </row>
    <row customHeight="1" ht="11.25">
      <c r="A27" s="30975" t="s">
        <v>1898</v>
      </c>
      <c r="B27" s="30975" t="s">
        <v>2969</v>
      </c>
      <c r="C27" s="30975" t="s">
        <v>2953</v>
      </c>
      <c r="D27" s="30975" t="s">
        <v>2954</v>
      </c>
    </row>
    <row customHeight="1" ht="11.25">
      <c r="A28" s="30975" t="s">
        <v>105</v>
      </c>
      <c r="B28" s="30975" t="s">
        <v>2970</v>
      </c>
      <c r="C28" s="30975" t="s">
        <v>2953</v>
      </c>
      <c r="D28" s="30975" t="s">
        <v>2954</v>
      </c>
    </row>
    <row customHeight="1" ht="11.25">
      <c r="A29" s="30975" t="s">
        <v>114</v>
      </c>
      <c r="B29" s="30975" t="s">
        <v>2971</v>
      </c>
      <c r="C29" s="30975" t="s">
        <v>2957</v>
      </c>
      <c r="D29" s="30975" t="s">
        <v>2972</v>
      </c>
    </row>
    <row customHeight="1" ht="11.25">
      <c r="A30" s="30975" t="s">
        <v>137</v>
      </c>
      <c r="B30" s="30975" t="s">
        <v>2973</v>
      </c>
      <c r="C30" s="30975" t="s">
        <v>2933</v>
      </c>
      <c r="D30" s="30975" t="s">
        <v>2929</v>
      </c>
    </row>
    <row customHeight="1" ht="11.25">
      <c r="A31" s="30975" t="s">
        <v>1913</v>
      </c>
      <c r="B31" s="30975" t="s">
        <v>2974</v>
      </c>
      <c r="C31" s="30975" t="s">
        <v>2933</v>
      </c>
      <c r="D31" s="30975" t="s">
        <v>2929</v>
      </c>
    </row>
    <row customHeight="1" ht="11.25">
      <c r="A32" s="30975" t="s">
        <v>148</v>
      </c>
      <c r="B32" s="30975" t="s">
        <v>2975</v>
      </c>
      <c r="C32" s="30975" t="s">
        <v>2933</v>
      </c>
      <c r="D32" s="30975" t="s">
        <v>2929</v>
      </c>
    </row>
    <row customHeight="1" ht="11.25">
      <c r="A33" s="30975" t="s">
        <v>142</v>
      </c>
      <c r="B33" s="30975" t="s">
        <v>2976</v>
      </c>
      <c r="C33" s="30975" t="s">
        <v>2933</v>
      </c>
      <c r="D33" s="30975" t="s">
        <v>2929</v>
      </c>
    </row>
    <row customHeight="1" ht="11.25">
      <c r="A34" s="30975" t="s">
        <v>1917</v>
      </c>
      <c r="B34" s="30975" t="s">
        <v>2977</v>
      </c>
      <c r="C34" s="30975" t="s">
        <v>2933</v>
      </c>
      <c r="D34" s="30975" t="s">
        <v>2940</v>
      </c>
    </row>
    <row customHeight="1" ht="11.25">
      <c r="A35" s="30975" t="s">
        <v>171</v>
      </c>
      <c r="B35" s="30975" t="s">
        <v>2978</v>
      </c>
      <c r="C35" s="30975" t="s">
        <v>2933</v>
      </c>
      <c r="D35" s="30975" t="s">
        <v>2929</v>
      </c>
    </row>
    <row customHeight="1" ht="11.25">
      <c r="A36" s="30975" t="s">
        <v>1926</v>
      </c>
      <c r="B36" s="30975" t="s">
        <v>2979</v>
      </c>
      <c r="C36" s="30975" t="s">
        <v>2933</v>
      </c>
      <c r="D36" s="30975" t="s">
        <v>2929</v>
      </c>
    </row>
    <row customHeight="1" ht="11.25">
      <c r="A37" s="30975" t="s">
        <v>165</v>
      </c>
      <c r="B37" s="30975" t="s">
        <v>2980</v>
      </c>
      <c r="C37" s="30975" t="s">
        <v>2933</v>
      </c>
      <c r="D37" s="30975" t="s">
        <v>2931</v>
      </c>
    </row>
    <row customHeight="1" ht="11.25">
      <c r="A38" s="30975" t="s">
        <v>1936</v>
      </c>
      <c r="B38" s="30975" t="s">
        <v>2981</v>
      </c>
      <c r="C38" s="30975" t="s">
        <v>2982</v>
      </c>
      <c r="D38" s="30975" t="s">
        <v>2934</v>
      </c>
    </row>
    <row customHeight="1" ht="11.25">
      <c r="A39" s="30975" t="s">
        <v>1942</v>
      </c>
      <c r="B39" s="30975" t="s">
        <v>2983</v>
      </c>
      <c r="C39" s="30975" t="s">
        <v>2933</v>
      </c>
      <c r="D39" s="30975" t="s">
        <v>2931</v>
      </c>
    </row>
    <row customHeight="1" ht="11.25">
      <c r="A40" s="30975" t="s">
        <v>1947</v>
      </c>
      <c r="B40" s="30975" t="s">
        <v>2984</v>
      </c>
      <c r="C40" s="30975" t="s">
        <v>2933</v>
      </c>
      <c r="D40" s="30975" t="s">
        <v>2929</v>
      </c>
    </row>
    <row customHeight="1" ht="11.25">
      <c r="A41" s="30975" t="s">
        <v>1951</v>
      </c>
      <c r="B41" s="30975" t="s">
        <v>2985</v>
      </c>
      <c r="C41" s="30975" t="s">
        <v>2982</v>
      </c>
      <c r="D41" s="30975" t="s">
        <v>2986</v>
      </c>
    </row>
    <row customHeight="1" ht="11.25">
      <c r="A42" s="30975" t="s">
        <v>1954</v>
      </c>
      <c r="B42" s="30975" t="s">
        <v>2987</v>
      </c>
      <c r="C42" s="30975" t="s">
        <v>2988</v>
      </c>
      <c r="D42" s="30975" t="s">
        <v>2951</v>
      </c>
    </row>
    <row customHeight="1" ht="11.25">
      <c r="A43" s="30975" t="s">
        <v>1961</v>
      </c>
      <c r="B43" s="30975" t="s">
        <v>2989</v>
      </c>
      <c r="C43" s="30975" t="s">
        <v>2990</v>
      </c>
      <c r="D43" s="30975" t="s">
        <v>2991</v>
      </c>
    </row>
    <row customHeight="1" ht="11.25">
      <c r="A44" s="30975" t="s">
        <v>1970</v>
      </c>
      <c r="B44" s="30975" t="s">
        <v>2992</v>
      </c>
      <c r="C44" s="30975" t="s">
        <v>2928</v>
      </c>
      <c r="D44" s="30975" t="s">
        <v>2940</v>
      </c>
    </row>
    <row customHeight="1" ht="11.25">
      <c r="A45" s="30975" t="s">
        <v>1975</v>
      </c>
      <c r="B45" s="30975" t="s">
        <v>2993</v>
      </c>
      <c r="C45" s="30975" t="s">
        <v>2928</v>
      </c>
      <c r="D45" s="30975" t="s">
        <v>2940</v>
      </c>
    </row>
    <row customHeight="1" ht="11.25">
      <c r="A46" s="30975" t="s">
        <v>1979</v>
      </c>
      <c r="B46" s="30975" t="s">
        <v>2994</v>
      </c>
      <c r="C46" s="30975" t="s">
        <v>2945</v>
      </c>
      <c r="D46" s="30975" t="s">
        <v>2995</v>
      </c>
    </row>
    <row customHeight="1" ht="11.25">
      <c r="A47" s="30975" t="s">
        <v>1985</v>
      </c>
      <c r="B47" s="30975" t="s">
        <v>2996</v>
      </c>
      <c r="C47" s="30975" t="s">
        <v>2997</v>
      </c>
      <c r="D47" s="30975" t="s">
        <v>2995</v>
      </c>
    </row>
    <row customHeight="1" ht="11.25">
      <c r="A48" s="30975" t="s">
        <v>98</v>
      </c>
      <c r="B48" s="30975" t="s">
        <v>2998</v>
      </c>
      <c r="C48" s="30975" t="s">
        <v>2999</v>
      </c>
      <c r="D48" s="30975" t="s">
        <v>2929</v>
      </c>
    </row>
    <row customHeight="1" ht="11.25">
      <c r="A49" s="30975" t="s">
        <v>1992</v>
      </c>
      <c r="B49" s="30975" t="s">
        <v>3000</v>
      </c>
      <c r="C49" s="30975" t="s">
        <v>2957</v>
      </c>
      <c r="D49" s="30975" t="s">
        <v>2972</v>
      </c>
    </row>
    <row customHeight="1" ht="11.25">
      <c r="A50" s="30975" t="s">
        <v>1996</v>
      </c>
      <c r="B50" s="30975" t="s">
        <v>3001</v>
      </c>
      <c r="C50" s="30975" t="s">
        <v>2953</v>
      </c>
      <c r="D50" s="30975" t="s">
        <v>3002</v>
      </c>
    </row>
    <row customHeight="1" ht="11.25">
      <c r="A51" s="30975" t="s">
        <v>2000</v>
      </c>
      <c r="B51" s="30975" t="s">
        <v>3003</v>
      </c>
      <c r="C51" s="30975" t="s">
        <v>2933</v>
      </c>
      <c r="D51" s="30975" t="s">
        <v>2942</v>
      </c>
    </row>
    <row customHeight="1" ht="11.25">
      <c r="A52" s="30975" t="s">
        <v>2004</v>
      </c>
      <c r="B52" s="30975" t="s">
        <v>3004</v>
      </c>
      <c r="C52" s="30975" t="s">
        <v>2982</v>
      </c>
      <c r="D52" s="30975" t="s">
        <v>3002</v>
      </c>
    </row>
    <row customHeight="1" ht="11.25">
      <c r="A53" s="30975" t="s">
        <v>2006</v>
      </c>
      <c r="B53" s="30975" t="s">
        <v>3005</v>
      </c>
      <c r="C53" s="30975" t="s">
        <v>2982</v>
      </c>
      <c r="D53" s="30975" t="s">
        <v>3002</v>
      </c>
    </row>
    <row customHeight="1" ht="11.25">
      <c r="A54" s="30975" t="s">
        <v>2009</v>
      </c>
      <c r="B54" s="30975" t="s">
        <v>3006</v>
      </c>
      <c r="C54" s="30975" t="s">
        <v>2945</v>
      </c>
      <c r="D54" s="30975" t="s">
        <v>2951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C4B8A-4B96-407D-8553-01F8AC63BCD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D4C8D-E678-0356-1981-BD0244C26D6D}" mc:Ignorable="x14ac xr xr2 xr3">
  <sheetPr>
    <tabColor rgb="FFFFCC99"/>
  </sheetPr>
  <dimension ref="A1:B21"/>
  <sheetViews>
    <sheetView topLeftCell="A1" showGridLines="0" workbookViewId="0">
      <selection activeCell="A1" sqref="A1"/>
    </sheetView>
  </sheetViews>
  <sheetFormatPr defaultColWidth="9.140625" customHeight="1" defaultRowHeight="11.25"/>
  <cols>
    <col min="1" max="2" style="30976" width="9.140625"/>
  </cols>
  <sheetData>
    <row customHeight="1" ht="11.25">
      <c r="A1" s="169" t="s">
        <v>214</v>
      </c>
      <c r="B1" s="169" t="s">
        <v>3007</v>
      </c>
    </row>
    <row customHeight="1" ht="11.25">
      <c r="A2" s="30977" t="s">
        <v>97</v>
      </c>
      <c r="B2" s="30977" t="s">
        <v>3008</v>
      </c>
    </row>
    <row customHeight="1" ht="11.25">
      <c r="A3" s="30977" t="s">
        <v>104</v>
      </c>
      <c r="B3" s="30977" t="s">
        <v>3009</v>
      </c>
    </row>
    <row customHeight="1" ht="11.25">
      <c r="A4" s="30977" t="s">
        <v>109</v>
      </c>
      <c r="B4" s="30977" t="s">
        <v>3010</v>
      </c>
    </row>
    <row customHeight="1" ht="11.25">
      <c r="A5" s="30977" t="s">
        <v>113</v>
      </c>
      <c r="B5" s="30977" t="s">
        <v>3011</v>
      </c>
    </row>
    <row customHeight="1" ht="11.25">
      <c r="A6" s="30977" t="s">
        <v>118</v>
      </c>
      <c r="B6" s="30977" t="s">
        <v>3012</v>
      </c>
    </row>
    <row customHeight="1" ht="11.25">
      <c r="A7" s="30977" t="s">
        <v>122</v>
      </c>
      <c r="B7" s="30977" t="s">
        <v>3013</v>
      </c>
    </row>
    <row customHeight="1" ht="11.25">
      <c r="A8" s="30977" t="s">
        <v>126</v>
      </c>
      <c r="B8" s="30977" t="s">
        <v>3014</v>
      </c>
    </row>
    <row customHeight="1" ht="11.25">
      <c r="A9" s="30977" t="s">
        <v>131</v>
      </c>
      <c r="B9" s="30977" t="s">
        <v>3015</v>
      </c>
    </row>
    <row customHeight="1" ht="11.25">
      <c r="A10" s="30977" t="s">
        <v>136</v>
      </c>
      <c r="B10" s="30977" t="s">
        <v>3016</v>
      </c>
    </row>
    <row customHeight="1" ht="11.25">
      <c r="A11" s="30977" t="s">
        <v>141</v>
      </c>
      <c r="B11" s="30977" t="s">
        <v>3017</v>
      </c>
    </row>
    <row customHeight="1" ht="11.25">
      <c r="A12" s="30977" t="s">
        <v>147</v>
      </c>
      <c r="B12" s="30977" t="s">
        <v>3018</v>
      </c>
    </row>
    <row customHeight="1" ht="11.25">
      <c r="A13" s="30977" t="s">
        <v>152</v>
      </c>
      <c r="B13" s="30977" t="s">
        <v>3019</v>
      </c>
    </row>
    <row customHeight="1" ht="11.25">
      <c r="A14" s="30977" t="s">
        <v>156</v>
      </c>
      <c r="B14" s="30977" t="s">
        <v>3020</v>
      </c>
    </row>
    <row customHeight="1" ht="11.25">
      <c r="A15" s="30977" t="s">
        <v>160</v>
      </c>
      <c r="B15" s="30977" t="s">
        <v>3021</v>
      </c>
    </row>
    <row customHeight="1" ht="11.25">
      <c r="A16" s="30977" t="s">
        <v>164</v>
      </c>
      <c r="B16" s="30977" t="s">
        <v>3022</v>
      </c>
    </row>
    <row customHeight="1" ht="11.25">
      <c r="A17" s="30977" t="s">
        <v>170</v>
      </c>
      <c r="B17" s="30977" t="s">
        <v>3023</v>
      </c>
    </row>
    <row customHeight="1" ht="11.25">
      <c r="A18" s="30977" t="s">
        <v>175</v>
      </c>
      <c r="B18" s="30977" t="s">
        <v>3024</v>
      </c>
    </row>
    <row customHeight="1" ht="11.25">
      <c r="A19" s="30977" t="s">
        <v>179</v>
      </c>
      <c r="B19" s="30977" t="s">
        <v>3025</v>
      </c>
    </row>
    <row customHeight="1" ht="11.25">
      <c r="A20" s="30977" t="s">
        <v>184</v>
      </c>
      <c r="B20" s="30977" t="s">
        <v>3026</v>
      </c>
    </row>
    <row customHeight="1" ht="11.25">
      <c r="A21" s="30977" t="s">
        <v>187</v>
      </c>
      <c r="B21" s="30977" t="s">
        <v>3027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C83DE-84BE-D9C8-2EDB-F8D82812477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0974" width="9.140625"/>
    <col min="2" max="2" style="30974" width="65.28125" customWidth="1"/>
  </cols>
  <sheetData>
    <row customHeight="1" ht="11.25">
      <c r="A1" s="841" t="s">
        <v>3028</v>
      </c>
      <c r="B1" s="841" t="s">
        <v>3029</v>
      </c>
    </row>
    <row customHeight="1" ht="11.25">
      <c r="A2" s="841">
        <v>4213775</v>
      </c>
      <c r="B2" s="841" t="s">
        <v>1568</v>
      </c>
    </row>
    <row customHeight="1" ht="11.25">
      <c r="A3" s="841">
        <v>4213784</v>
      </c>
      <c r="B3" s="841" t="s">
        <v>1602</v>
      </c>
    </row>
    <row customHeight="1" ht="11.25">
      <c r="A4" s="841">
        <v>4213781</v>
      </c>
      <c r="B4" s="841" t="s">
        <v>1595</v>
      </c>
    </row>
    <row customHeight="1" ht="11.25">
      <c r="A5" s="841">
        <v>4213776</v>
      </c>
      <c r="B5" s="841" t="s">
        <v>500</v>
      </c>
    </row>
    <row customHeight="1" ht="11.25">
      <c r="A6" s="841">
        <v>4213777</v>
      </c>
      <c r="B6" s="841" t="s">
        <v>506</v>
      </c>
    </row>
    <row customHeight="1" ht="11.25">
      <c r="A7" s="841">
        <v>4213778</v>
      </c>
      <c r="B7" s="841" t="s">
        <v>512</v>
      </c>
    </row>
    <row customHeight="1" ht="11.25">
      <c r="A8" s="841">
        <v>4213780</v>
      </c>
      <c r="B8" s="841" t="s">
        <v>518</v>
      </c>
    </row>
    <row customHeight="1" ht="11.25">
      <c r="A9" s="841">
        <v>4213779</v>
      </c>
      <c r="B9" s="841" t="s">
        <v>1734</v>
      </c>
    </row>
    <row customHeight="1" ht="11.25">
      <c r="A10" s="841">
        <v>4213783</v>
      </c>
      <c r="B10" s="841" t="s">
        <v>1749</v>
      </c>
    </row>
    <row customHeight="1" ht="11.25">
      <c r="A11" s="841">
        <v>4213782</v>
      </c>
      <c r="B11" s="841" t="s">
        <v>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C1AFC-9FDD-D0CB-397B-6C9B3801C3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0974" width="9.140625"/>
    <col min="2" max="2" style="30974" width="65.28125" customWidth="1"/>
  </cols>
  <sheetData>
    <row customHeight="1" ht="11.25">
      <c r="A1" s="841" t="s">
        <v>3028</v>
      </c>
      <c r="B1" s="841" t="s">
        <v>3030</v>
      </c>
    </row>
    <row customHeight="1" ht="11.25">
      <c r="A2" s="841" t="s">
        <v>3031</v>
      </c>
      <c r="B2" s="841" t="s">
        <v>1842</v>
      </c>
    </row>
    <row customHeight="1" ht="11.25">
      <c r="A3" s="841" t="s">
        <v>3032</v>
      </c>
      <c r="B3" s="841" t="s">
        <v>1851</v>
      </c>
    </row>
    <row customHeight="1" ht="11.25">
      <c r="A4" s="841" t="s">
        <v>3033</v>
      </c>
      <c r="B4" s="841" t="s">
        <v>1859</v>
      </c>
    </row>
    <row customHeight="1" ht="11.25">
      <c r="A5" s="841" t="s">
        <v>3034</v>
      </c>
      <c r="B5" s="841" t="s">
        <v>1868</v>
      </c>
    </row>
    <row customHeight="1" ht="11.25">
      <c r="A6" s="841" t="s">
        <v>3035</v>
      </c>
      <c r="B6" s="841" t="s">
        <v>1873</v>
      </c>
    </row>
    <row customHeight="1" ht="11.25">
      <c r="A7" s="841" t="s">
        <v>3036</v>
      </c>
      <c r="B7" s="841" t="s">
        <v>1880</v>
      </c>
    </row>
    <row customHeight="1" ht="11.25">
      <c r="A8" s="841" t="s">
        <v>3037</v>
      </c>
      <c r="B8" s="841" t="s">
        <v>1887</v>
      </c>
    </row>
    <row customHeight="1" ht="11.25">
      <c r="A9" s="841" t="s">
        <v>3038</v>
      </c>
      <c r="B9" s="841" t="s">
        <v>1892</v>
      </c>
    </row>
    <row customHeight="1" ht="11.25">
      <c r="A10" s="841" t="s">
        <v>3039</v>
      </c>
      <c r="B10" s="841" t="s">
        <v>1895</v>
      </c>
    </row>
    <row customHeight="1" ht="11.25">
      <c r="A11" s="841" t="s">
        <v>3040</v>
      </c>
      <c r="B11" s="841" t="s">
        <v>1902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E492A-031D-C324-E007-61707311AC22}" mc:Ignorable="x14ac xr xr2 xr3">
  <sheetPr>
    <tabColor rgb="FFFFCC99"/>
  </sheetPr>
  <dimension ref="A1:G48"/>
  <sheetViews>
    <sheetView topLeftCell="A1" showGridLines="0" workbookViewId="0">
      <selection activeCell="A1" sqref="A1"/>
    </sheetView>
  </sheetViews>
  <sheetFormatPr customHeight="1" defaultRowHeight="11.25"/>
  <sheetData>
    <row customHeight="1" ht="11.25">
      <c r="A1" s="373" t="s">
        <v>2860</v>
      </c>
      <c r="B1" s="373" t="s">
        <v>2861</v>
      </c>
      <c r="C1" s="373" t="s">
        <v>2862</v>
      </c>
      <c r="D1" s="373" t="s">
        <v>2863</v>
      </c>
      <c r="E1" s="0" t="s">
        <v>2864</v>
      </c>
      <c r="F1" s="0" t="s">
        <v>2865</v>
      </c>
      <c r="G1" s="0" t="s">
        <v>2866</v>
      </c>
    </row>
    <row customHeight="1" ht="11.25">
      <c r="A2" s="0" t="s">
        <v>14</v>
      </c>
      <c r="B2" s="0" t="s">
        <v>2867</v>
      </c>
      <c r="C2" s="0" t="s">
        <v>2868</v>
      </c>
      <c r="D2" s="0" t="s">
        <v>2867</v>
      </c>
      <c r="E2" s="0" t="s">
        <v>2868</v>
      </c>
      <c r="F2" s="0" t="s">
        <v>2869</v>
      </c>
      <c r="G2" s="0" t="s">
        <v>196</v>
      </c>
    </row>
    <row customHeight="1" ht="11.25">
      <c r="A3" s="0" t="s">
        <v>14</v>
      </c>
      <c r="B3" s="0" t="s">
        <v>2870</v>
      </c>
      <c r="C3" s="0" t="s">
        <v>2871</v>
      </c>
      <c r="D3" s="0" t="s">
        <v>2870</v>
      </c>
      <c r="E3" s="0" t="s">
        <v>2871</v>
      </c>
      <c r="F3" s="0" t="s">
        <v>2869</v>
      </c>
      <c r="G3" s="0" t="s">
        <v>102</v>
      </c>
    </row>
    <row customHeight="1" ht="11.25">
      <c r="A4" s="0" t="s">
        <v>14</v>
      </c>
      <c r="B4" s="0" t="s">
        <v>2872</v>
      </c>
      <c r="C4" s="0" t="s">
        <v>2873</v>
      </c>
      <c r="D4" s="0" t="s">
        <v>2872</v>
      </c>
      <c r="E4" s="0" t="s">
        <v>2873</v>
      </c>
      <c r="F4" s="0" t="s">
        <v>2869</v>
      </c>
      <c r="G4" s="0" t="s">
        <v>89</v>
      </c>
    </row>
    <row customHeight="1" ht="11.25">
      <c r="A5" s="0" t="s">
        <v>14</v>
      </c>
      <c r="B5" s="0" t="s">
        <v>153</v>
      </c>
      <c r="C5" s="0" t="s">
        <v>154</v>
      </c>
      <c r="D5" s="0" t="s">
        <v>153</v>
      </c>
      <c r="E5" s="0" t="s">
        <v>154</v>
      </c>
      <c r="F5" s="0" t="s">
        <v>2869</v>
      </c>
      <c r="G5" s="0" t="s">
        <v>90</v>
      </c>
    </row>
    <row customHeight="1" ht="11.25">
      <c r="A6" s="0" t="s">
        <v>14</v>
      </c>
      <c r="B6" s="0" t="s">
        <v>2874</v>
      </c>
      <c r="C6" s="0" t="s">
        <v>2875</v>
      </c>
      <c r="D6" s="0" t="s">
        <v>2874</v>
      </c>
      <c r="E6" s="0" t="s">
        <v>2875</v>
      </c>
      <c r="F6" s="0" t="s">
        <v>2869</v>
      </c>
      <c r="G6" s="0" t="s">
        <v>117</v>
      </c>
    </row>
    <row customHeight="1" ht="11.25">
      <c r="A7" s="0" t="s">
        <v>14</v>
      </c>
      <c r="B7" s="0" t="s">
        <v>157</v>
      </c>
      <c r="C7" s="0" t="s">
        <v>158</v>
      </c>
      <c r="D7" s="0" t="s">
        <v>157</v>
      </c>
      <c r="E7" s="0" t="s">
        <v>158</v>
      </c>
      <c r="F7" s="0" t="s">
        <v>2869</v>
      </c>
      <c r="G7" s="0" t="s">
        <v>91</v>
      </c>
    </row>
    <row customHeight="1" ht="11.25">
      <c r="A8" s="0" t="s">
        <v>14</v>
      </c>
      <c r="B8" s="0" t="s">
        <v>176</v>
      </c>
      <c r="C8" s="0" t="s">
        <v>177</v>
      </c>
      <c r="D8" s="0" t="s">
        <v>176</v>
      </c>
      <c r="E8" s="0" t="s">
        <v>177</v>
      </c>
      <c r="F8" s="0" t="s">
        <v>2869</v>
      </c>
      <c r="G8" s="0" t="s">
        <v>92</v>
      </c>
    </row>
    <row customHeight="1" ht="11.25">
      <c r="A9" s="0" t="s">
        <v>14</v>
      </c>
      <c r="B9" s="0" t="s">
        <v>2876</v>
      </c>
      <c r="C9" s="0" t="s">
        <v>2877</v>
      </c>
      <c r="D9" s="0" t="s">
        <v>2876</v>
      </c>
      <c r="E9" s="0" t="s">
        <v>2877</v>
      </c>
      <c r="F9" s="0" t="s">
        <v>2869</v>
      </c>
      <c r="G9" s="0" t="s">
        <v>130</v>
      </c>
    </row>
    <row customHeight="1" ht="11.25">
      <c r="A10" s="0" t="s">
        <v>14</v>
      </c>
      <c r="B10" s="0" t="s">
        <v>161</v>
      </c>
      <c r="C10" s="0" t="s">
        <v>162</v>
      </c>
      <c r="D10" s="0" t="s">
        <v>161</v>
      </c>
      <c r="E10" s="0" t="s">
        <v>162</v>
      </c>
      <c r="F10" s="0" t="s">
        <v>2869</v>
      </c>
      <c r="G10" s="0" t="s">
        <v>135</v>
      </c>
    </row>
    <row customHeight="1" ht="11.25">
      <c r="A11" s="0" t="s">
        <v>14</v>
      </c>
      <c r="B11" s="0" t="s">
        <v>2878</v>
      </c>
      <c r="C11" s="0" t="s">
        <v>2879</v>
      </c>
      <c r="D11" s="0" t="s">
        <v>2878</v>
      </c>
      <c r="E11" s="0" t="s">
        <v>2879</v>
      </c>
      <c r="F11" s="0" t="s">
        <v>2869</v>
      </c>
      <c r="G11" s="0" t="s">
        <v>140</v>
      </c>
    </row>
    <row customHeight="1" ht="11.25">
      <c r="A12" s="0" t="s">
        <v>14</v>
      </c>
      <c r="B12" s="0" t="s">
        <v>180</v>
      </c>
      <c r="C12" s="0" t="s">
        <v>2880</v>
      </c>
      <c r="D12" s="0" t="s">
        <v>2881</v>
      </c>
      <c r="E12" s="0" t="s">
        <v>2882</v>
      </c>
      <c r="F12" s="0" t="s">
        <v>2883</v>
      </c>
      <c r="G12" s="0" t="s">
        <v>146</v>
      </c>
    </row>
    <row customHeight="1" ht="11.25">
      <c r="A13" s="0" t="s">
        <v>14</v>
      </c>
      <c r="B13" s="0" t="s">
        <v>180</v>
      </c>
      <c r="C13" s="0" t="s">
        <v>2880</v>
      </c>
      <c r="D13" s="0" t="s">
        <v>181</v>
      </c>
      <c r="E13" s="0" t="s">
        <v>182</v>
      </c>
      <c r="F13" s="0" t="s">
        <v>2884</v>
      </c>
      <c r="G13" s="0" t="s">
        <v>151</v>
      </c>
    </row>
    <row customHeight="1" ht="11.25">
      <c r="A14" s="0" t="s">
        <v>14</v>
      </c>
      <c r="B14" s="0" t="s">
        <v>180</v>
      </c>
      <c r="C14" s="0" t="s">
        <v>2880</v>
      </c>
      <c r="D14" s="0" t="s">
        <v>2885</v>
      </c>
      <c r="E14" s="0" t="s">
        <v>2886</v>
      </c>
      <c r="F14" s="0" t="s">
        <v>2883</v>
      </c>
      <c r="G14" s="0" t="s">
        <v>155</v>
      </c>
    </row>
    <row customHeight="1" ht="11.25">
      <c r="A15" s="0" t="s">
        <v>14</v>
      </c>
      <c r="B15" s="0" t="s">
        <v>180</v>
      </c>
      <c r="C15" s="0" t="s">
        <v>2880</v>
      </c>
      <c r="D15" s="0" t="s">
        <v>180</v>
      </c>
      <c r="E15" s="0" t="s">
        <v>2880</v>
      </c>
      <c r="F15" s="0" t="s">
        <v>2887</v>
      </c>
      <c r="G15" s="0" t="s">
        <v>159</v>
      </c>
    </row>
    <row customHeight="1" ht="11.25">
      <c r="A16" s="0" t="s">
        <v>14</v>
      </c>
      <c r="B16" s="0" t="s">
        <v>180</v>
      </c>
      <c r="C16" s="0" t="s">
        <v>2880</v>
      </c>
      <c r="D16" s="0" t="s">
        <v>185</v>
      </c>
      <c r="E16" s="0" t="s">
        <v>186</v>
      </c>
      <c r="F16" s="0" t="s">
        <v>2888</v>
      </c>
      <c r="G16" s="0" t="s">
        <v>163</v>
      </c>
    </row>
    <row customHeight="1" ht="11.25">
      <c r="A17" s="0" t="s">
        <v>14</v>
      </c>
      <c r="B17" s="0" t="s">
        <v>188</v>
      </c>
      <c r="C17" s="0" t="s">
        <v>189</v>
      </c>
      <c r="D17" s="0" t="s">
        <v>188</v>
      </c>
      <c r="E17" s="0" t="s">
        <v>189</v>
      </c>
      <c r="F17" s="0" t="s">
        <v>2889</v>
      </c>
      <c r="G17" s="0" t="s">
        <v>169</v>
      </c>
    </row>
    <row customHeight="1" ht="11.25">
      <c r="A18" s="0" t="s">
        <v>14</v>
      </c>
      <c r="B18" s="0" t="s">
        <v>2890</v>
      </c>
      <c r="C18" s="0" t="s">
        <v>2891</v>
      </c>
      <c r="D18" s="0" t="s">
        <v>2890</v>
      </c>
      <c r="E18" s="0" t="s">
        <v>2891</v>
      </c>
      <c r="F18" s="0" t="s">
        <v>2869</v>
      </c>
      <c r="G18" s="0" t="s">
        <v>174</v>
      </c>
    </row>
    <row customHeight="1" ht="11.25">
      <c r="A19" s="0" t="s">
        <v>14</v>
      </c>
      <c r="B19" s="0" t="s">
        <v>106</v>
      </c>
      <c r="C19" s="0" t="s">
        <v>2892</v>
      </c>
      <c r="D19" s="0" t="s">
        <v>106</v>
      </c>
      <c r="E19" s="0" t="s">
        <v>2892</v>
      </c>
      <c r="F19" s="0" t="s">
        <v>2887</v>
      </c>
      <c r="G19" s="0" t="s">
        <v>178</v>
      </c>
    </row>
    <row customHeight="1" ht="11.25">
      <c r="A20" s="0" t="s">
        <v>14</v>
      </c>
      <c r="B20" s="0" t="s">
        <v>106</v>
      </c>
      <c r="C20" s="0" t="s">
        <v>2892</v>
      </c>
      <c r="D20" s="0" t="s">
        <v>2893</v>
      </c>
      <c r="E20" s="0" t="s">
        <v>2894</v>
      </c>
      <c r="F20" s="0" t="s">
        <v>2883</v>
      </c>
      <c r="G20" s="0" t="s">
        <v>183</v>
      </c>
    </row>
    <row customHeight="1" ht="11.25">
      <c r="A21" s="0" t="s">
        <v>14</v>
      </c>
      <c r="B21" s="0" t="s">
        <v>106</v>
      </c>
      <c r="C21" s="0" t="s">
        <v>2892</v>
      </c>
      <c r="D21" s="0" t="s">
        <v>120</v>
      </c>
      <c r="E21" s="0" t="s">
        <v>121</v>
      </c>
      <c r="F21" s="0" t="s">
        <v>2888</v>
      </c>
      <c r="G21" s="0" t="s">
        <v>119</v>
      </c>
    </row>
    <row customHeight="1" ht="11.25">
      <c r="A22" s="0" t="s">
        <v>14</v>
      </c>
      <c r="B22" s="0" t="s">
        <v>106</v>
      </c>
      <c r="C22" s="0" t="s">
        <v>2892</v>
      </c>
      <c r="D22" s="0" t="s">
        <v>124</v>
      </c>
      <c r="E22" s="0" t="s">
        <v>125</v>
      </c>
      <c r="F22" s="0" t="s">
        <v>2888</v>
      </c>
      <c r="G22" s="0" t="s">
        <v>123</v>
      </c>
    </row>
    <row customHeight="1" ht="11.25">
      <c r="A23" s="0" t="s">
        <v>14</v>
      </c>
      <c r="B23" s="0" t="s">
        <v>106</v>
      </c>
      <c r="C23" s="0" t="s">
        <v>2892</v>
      </c>
      <c r="D23" s="0" t="s">
        <v>111</v>
      </c>
      <c r="E23" s="0" t="s">
        <v>112</v>
      </c>
      <c r="F23" s="0" t="s">
        <v>2888</v>
      </c>
      <c r="G23" s="0" t="s">
        <v>110</v>
      </c>
    </row>
    <row customHeight="1" ht="11.25">
      <c r="A24" s="0" t="s">
        <v>14</v>
      </c>
      <c r="B24" s="0" t="s">
        <v>106</v>
      </c>
      <c r="C24" s="0" t="s">
        <v>2892</v>
      </c>
      <c r="D24" s="0" t="s">
        <v>2895</v>
      </c>
      <c r="E24" s="0" t="s">
        <v>2896</v>
      </c>
      <c r="F24" s="0" t="s">
        <v>2888</v>
      </c>
      <c r="G24" s="0" t="s">
        <v>1884</v>
      </c>
    </row>
    <row customHeight="1" ht="11.25">
      <c r="A25" s="0" t="s">
        <v>14</v>
      </c>
      <c r="B25" s="0" t="s">
        <v>106</v>
      </c>
      <c r="C25" s="0" t="s">
        <v>2892</v>
      </c>
      <c r="D25" s="0" t="s">
        <v>133</v>
      </c>
      <c r="E25" s="0" t="s">
        <v>134</v>
      </c>
      <c r="F25" s="0" t="s">
        <v>2883</v>
      </c>
      <c r="G25" s="0" t="s">
        <v>132</v>
      </c>
    </row>
    <row customHeight="1" ht="11.25">
      <c r="A26" s="0" t="s">
        <v>14</v>
      </c>
      <c r="B26" s="0" t="s">
        <v>106</v>
      </c>
      <c r="C26" s="0" t="s">
        <v>2892</v>
      </c>
      <c r="D26" s="0" t="s">
        <v>128</v>
      </c>
      <c r="E26" s="0" t="s">
        <v>129</v>
      </c>
      <c r="F26" s="0" t="s">
        <v>2883</v>
      </c>
      <c r="G26" s="0" t="s">
        <v>127</v>
      </c>
    </row>
    <row customHeight="1" ht="11.25">
      <c r="A27" s="0" t="s">
        <v>14</v>
      </c>
      <c r="B27" s="0" t="s">
        <v>106</v>
      </c>
      <c r="C27" s="0" t="s">
        <v>2892</v>
      </c>
      <c r="D27" s="0" t="s">
        <v>2897</v>
      </c>
      <c r="E27" s="0" t="s">
        <v>2898</v>
      </c>
      <c r="F27" s="0" t="s">
        <v>2883</v>
      </c>
      <c r="G27" s="0" t="s">
        <v>1898</v>
      </c>
    </row>
    <row customHeight="1" ht="11.25">
      <c r="A28" s="0" t="s">
        <v>14</v>
      </c>
      <c r="B28" s="0" t="s">
        <v>106</v>
      </c>
      <c r="C28" s="0" t="s">
        <v>2892</v>
      </c>
      <c r="D28" s="0" t="s">
        <v>107</v>
      </c>
      <c r="E28" s="0" t="s">
        <v>108</v>
      </c>
      <c r="F28" s="0" t="s">
        <v>2884</v>
      </c>
      <c r="G28" s="0" t="s">
        <v>105</v>
      </c>
    </row>
    <row customHeight="1" ht="11.25">
      <c r="A29" s="0" t="s">
        <v>14</v>
      </c>
      <c r="B29" s="0" t="s">
        <v>106</v>
      </c>
      <c r="C29" s="0" t="s">
        <v>2892</v>
      </c>
      <c r="D29" s="0" t="s">
        <v>115</v>
      </c>
      <c r="E29" s="0" t="s">
        <v>116</v>
      </c>
      <c r="F29" s="0" t="s">
        <v>2888</v>
      </c>
      <c r="G29" s="0" t="s">
        <v>114</v>
      </c>
    </row>
    <row customHeight="1" ht="11.25">
      <c r="A30" s="0" t="s">
        <v>14</v>
      </c>
      <c r="B30" s="0" t="s">
        <v>106</v>
      </c>
      <c r="C30" s="0" t="s">
        <v>2892</v>
      </c>
      <c r="D30" s="0" t="s">
        <v>138</v>
      </c>
      <c r="E30" s="0" t="s">
        <v>139</v>
      </c>
      <c r="F30" s="0" t="s">
        <v>2883</v>
      </c>
      <c r="G30" s="0" t="s">
        <v>137</v>
      </c>
    </row>
    <row customHeight="1" ht="11.25">
      <c r="A31" s="0" t="s">
        <v>14</v>
      </c>
      <c r="B31" s="0" t="s">
        <v>143</v>
      </c>
      <c r="C31" s="0" t="s">
        <v>2899</v>
      </c>
      <c r="D31" s="0" t="s">
        <v>143</v>
      </c>
      <c r="E31" s="0" t="s">
        <v>2899</v>
      </c>
      <c r="F31" s="0" t="s">
        <v>2887</v>
      </c>
      <c r="G31" s="0" t="s">
        <v>1913</v>
      </c>
    </row>
    <row customHeight="1" ht="11.25">
      <c r="A32" s="0" t="s">
        <v>14</v>
      </c>
      <c r="B32" s="0" t="s">
        <v>143</v>
      </c>
      <c r="C32" s="0" t="s">
        <v>2899</v>
      </c>
      <c r="D32" s="0" t="s">
        <v>149</v>
      </c>
      <c r="E32" s="0" t="s">
        <v>150</v>
      </c>
      <c r="F32" s="0" t="s">
        <v>2888</v>
      </c>
      <c r="G32" s="0" t="s">
        <v>148</v>
      </c>
    </row>
    <row customHeight="1" ht="11.25">
      <c r="A33" s="0" t="s">
        <v>14</v>
      </c>
      <c r="B33" s="0" t="s">
        <v>143</v>
      </c>
      <c r="C33" s="0" t="s">
        <v>2899</v>
      </c>
      <c r="D33" s="0" t="s">
        <v>144</v>
      </c>
      <c r="E33" s="0" t="s">
        <v>145</v>
      </c>
      <c r="F33" s="0" t="s">
        <v>2883</v>
      </c>
      <c r="G33" s="0" t="s">
        <v>142</v>
      </c>
    </row>
    <row customHeight="1" ht="11.25">
      <c r="A34" s="0" t="s">
        <v>14</v>
      </c>
      <c r="B34" s="0" t="s">
        <v>2900</v>
      </c>
      <c r="C34" s="0" t="s">
        <v>2901</v>
      </c>
      <c r="D34" s="0" t="s">
        <v>2900</v>
      </c>
      <c r="E34" s="0" t="s">
        <v>2901</v>
      </c>
      <c r="F34" s="0" t="s">
        <v>2889</v>
      </c>
      <c r="G34" s="0" t="s">
        <v>1917</v>
      </c>
    </row>
    <row customHeight="1" ht="11.25">
      <c r="A35" s="0" t="s">
        <v>14</v>
      </c>
      <c r="B35" s="0" t="s">
        <v>166</v>
      </c>
      <c r="C35" s="0" t="s">
        <v>2902</v>
      </c>
      <c r="D35" s="0" t="s">
        <v>172</v>
      </c>
      <c r="E35" s="0" t="s">
        <v>173</v>
      </c>
      <c r="F35" s="0" t="s">
        <v>2884</v>
      </c>
      <c r="G35" s="0" t="s">
        <v>171</v>
      </c>
    </row>
    <row customHeight="1" ht="11.25">
      <c r="A36" s="0" t="s">
        <v>14</v>
      </c>
      <c r="B36" s="0" t="s">
        <v>166</v>
      </c>
      <c r="C36" s="0" t="s">
        <v>2902</v>
      </c>
      <c r="D36" s="0" t="s">
        <v>166</v>
      </c>
      <c r="E36" s="0" t="s">
        <v>2902</v>
      </c>
      <c r="F36" s="0" t="s">
        <v>2887</v>
      </c>
      <c r="G36" s="0" t="s">
        <v>1926</v>
      </c>
    </row>
    <row customHeight="1" ht="11.25">
      <c r="A37" s="0" t="s">
        <v>14</v>
      </c>
      <c r="B37" s="0" t="s">
        <v>166</v>
      </c>
      <c r="C37" s="0" t="s">
        <v>2902</v>
      </c>
      <c r="D37" s="0" t="s">
        <v>167</v>
      </c>
      <c r="E37" s="0" t="s">
        <v>168</v>
      </c>
      <c r="F37" s="0" t="s">
        <v>2888</v>
      </c>
      <c r="G37" s="0" t="s">
        <v>165</v>
      </c>
    </row>
    <row customHeight="1" ht="11.25">
      <c r="A38" s="0" t="s">
        <v>14</v>
      </c>
      <c r="B38" s="0" t="s">
        <v>166</v>
      </c>
      <c r="C38" s="0" t="s">
        <v>2902</v>
      </c>
      <c r="D38" s="0" t="s">
        <v>2903</v>
      </c>
      <c r="E38" s="0" t="s">
        <v>2904</v>
      </c>
      <c r="F38" s="0" t="s">
        <v>2888</v>
      </c>
      <c r="G38" s="0" t="s">
        <v>1936</v>
      </c>
    </row>
    <row customHeight="1" ht="11.25">
      <c r="A39" s="0" t="s">
        <v>14</v>
      </c>
      <c r="B39" s="0" t="s">
        <v>166</v>
      </c>
      <c r="C39" s="0" t="s">
        <v>2902</v>
      </c>
      <c r="D39" s="0" t="s">
        <v>2905</v>
      </c>
      <c r="E39" s="0" t="s">
        <v>2906</v>
      </c>
      <c r="F39" s="0" t="s">
        <v>2883</v>
      </c>
      <c r="G39" s="0" t="s">
        <v>1942</v>
      </c>
    </row>
    <row customHeight="1" ht="11.25">
      <c r="A40" s="0" t="s">
        <v>14</v>
      </c>
      <c r="B40" s="0" t="s">
        <v>2907</v>
      </c>
      <c r="C40" s="0" t="s">
        <v>2908</v>
      </c>
      <c r="D40" s="0" t="s">
        <v>2909</v>
      </c>
      <c r="E40" s="0" t="s">
        <v>2910</v>
      </c>
      <c r="F40" s="0" t="s">
        <v>2883</v>
      </c>
      <c r="G40" s="0" t="s">
        <v>1947</v>
      </c>
    </row>
    <row customHeight="1" ht="11.25">
      <c r="A41" s="0" t="s">
        <v>14</v>
      </c>
      <c r="B41" s="0" t="s">
        <v>2907</v>
      </c>
      <c r="C41" s="0" t="s">
        <v>2908</v>
      </c>
      <c r="D41" s="0" t="s">
        <v>2911</v>
      </c>
      <c r="E41" s="0" t="s">
        <v>2912</v>
      </c>
      <c r="F41" s="0" t="s">
        <v>2888</v>
      </c>
      <c r="G41" s="0" t="s">
        <v>1951</v>
      </c>
    </row>
    <row customHeight="1" ht="11.25">
      <c r="A42" s="0" t="s">
        <v>14</v>
      </c>
      <c r="B42" s="0" t="s">
        <v>2907</v>
      </c>
      <c r="C42" s="0" t="s">
        <v>2908</v>
      </c>
      <c r="D42" s="0" t="s">
        <v>2907</v>
      </c>
      <c r="E42" s="0" t="s">
        <v>2908</v>
      </c>
      <c r="F42" s="0" t="s">
        <v>2887</v>
      </c>
      <c r="G42" s="0" t="s">
        <v>1954</v>
      </c>
    </row>
    <row customHeight="1" ht="11.25">
      <c r="A43" s="0" t="s">
        <v>14</v>
      </c>
      <c r="B43" s="0" t="s">
        <v>2913</v>
      </c>
      <c r="C43" s="0" t="s">
        <v>2914</v>
      </c>
      <c r="D43" s="0" t="s">
        <v>2913</v>
      </c>
      <c r="E43" s="0" t="s">
        <v>2914</v>
      </c>
      <c r="F43" s="0" t="s">
        <v>2889</v>
      </c>
      <c r="G43" s="0" t="s">
        <v>1961</v>
      </c>
    </row>
    <row customHeight="1" ht="11.25">
      <c r="A44" s="0" t="s">
        <v>14</v>
      </c>
      <c r="B44" s="0" t="s">
        <v>2915</v>
      </c>
      <c r="C44" s="0" t="s">
        <v>2916</v>
      </c>
      <c r="D44" s="0" t="s">
        <v>2915</v>
      </c>
      <c r="E44" s="0" t="s">
        <v>2916</v>
      </c>
      <c r="F44" s="0" t="s">
        <v>2889</v>
      </c>
      <c r="G44" s="0" t="s">
        <v>1970</v>
      </c>
    </row>
    <row customHeight="1" ht="11.25">
      <c r="A45" s="0" t="s">
        <v>14</v>
      </c>
      <c r="B45" s="0" t="s">
        <v>2917</v>
      </c>
      <c r="C45" s="0" t="s">
        <v>2918</v>
      </c>
      <c r="D45" s="0" t="s">
        <v>2917</v>
      </c>
      <c r="E45" s="0" t="s">
        <v>2918</v>
      </c>
      <c r="F45" s="0" t="s">
        <v>2889</v>
      </c>
      <c r="G45" s="0" t="s">
        <v>1975</v>
      </c>
    </row>
    <row customHeight="1" ht="11.25">
      <c r="A46" s="0" t="s">
        <v>14</v>
      </c>
      <c r="B46" s="0" t="s">
        <v>2919</v>
      </c>
      <c r="C46" s="0" t="s">
        <v>2920</v>
      </c>
      <c r="D46" s="0" t="s">
        <v>2919</v>
      </c>
      <c r="E46" s="0" t="s">
        <v>2920</v>
      </c>
      <c r="F46" s="0" t="s">
        <v>2889</v>
      </c>
      <c r="G46" s="0" t="s">
        <v>1979</v>
      </c>
    </row>
    <row customHeight="1" ht="11.25">
      <c r="A47" s="0" t="s">
        <v>14</v>
      </c>
      <c r="B47" s="0" t="s">
        <v>2921</v>
      </c>
      <c r="C47" s="0" t="s">
        <v>2922</v>
      </c>
      <c r="D47" s="0" t="s">
        <v>2921</v>
      </c>
      <c r="E47" s="0" t="s">
        <v>2922</v>
      </c>
      <c r="F47" s="0" t="s">
        <v>2889</v>
      </c>
      <c r="G47" s="0" t="s">
        <v>1985</v>
      </c>
    </row>
    <row customHeight="1" ht="11.25">
      <c r="A48" s="0" t="s">
        <v>14</v>
      </c>
      <c r="B48" s="0" t="s">
        <v>99</v>
      </c>
      <c r="C48" s="0" t="s">
        <v>100</v>
      </c>
      <c r="D48" s="0" t="s">
        <v>99</v>
      </c>
      <c r="E48" s="0" t="s">
        <v>100</v>
      </c>
      <c r="F48" s="0" t="s">
        <v>2869</v>
      </c>
      <c r="G48" s="0"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7366E-C9ED-AE94-C6F2-60D00790232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0974" width="9.140625"/>
    <col min="2" max="2" style="30974" width="84.28125" customWidth="1"/>
    <col min="3" max="3" style="30974" width="9.140625"/>
  </cols>
  <sheetData>
    <row customHeight="1" ht="11.25">
      <c r="A1" s="841" t="s">
        <v>3041</v>
      </c>
      <c r="B1" s="841" t="s">
        <v>3042</v>
      </c>
      <c r="C1" s="841" t="s">
        <v>1515</v>
      </c>
    </row>
    <row customHeight="1" ht="11.25">
      <c r="A2" s="841">
        <v>4189678</v>
      </c>
      <c r="B2" s="841" t="s">
        <v>3043</v>
      </c>
      <c r="C2" s="841" t="s">
        <v>3044</v>
      </c>
    </row>
    <row customHeight="1" ht="11.25">
      <c r="A3" s="841">
        <v>4190415</v>
      </c>
      <c r="B3" s="841" t="s">
        <v>3045</v>
      </c>
      <c r="C3" s="841" t="s">
        <v>3044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B9741-D978-497E-1E4F-C247090BD9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0979" width="38.421875" customWidth="1"/>
    <col min="2" max="5" style="30979" width="9.140625"/>
  </cols>
  <sheetData>
    <row customHeight="1" ht="15">
      <c r="A1" s="149" t="s">
        <v>3046</v>
      </c>
      <c r="B1" s="149" t="s">
        <v>3047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591AC-1919-CD15-9541-B7EF41F171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3048</v>
      </c>
      <c r="B1" s="0" t="b">
        <v>1</v>
      </c>
    </row>
    <row customHeight="1" ht="11.25">
      <c r="A2" s="0" t="s">
        <v>3049</v>
      </c>
      <c r="B2" s="0" t="b">
        <v>0</v>
      </c>
    </row>
    <row customHeight="1" ht="11.25">
      <c r="A3" s="0" t="s">
        <v>3050</v>
      </c>
      <c r="B3" s="0" t="b">
        <v>1</v>
      </c>
    </row>
    <row customHeight="1" ht="11.25">
      <c r="A4" s="0" t="s">
        <v>3051</v>
      </c>
      <c r="B4" s="0" t="b">
        <v>0</v>
      </c>
    </row>
    <row customHeight="1" ht="11.25">
      <c r="A5" s="0" t="s">
        <v>3052</v>
      </c>
      <c r="B5" s="0" t="b">
        <v>0</v>
      </c>
    </row>
    <row customHeight="1" ht="11.25">
      <c r="A6" s="0" t="s">
        <v>3053</v>
      </c>
      <c r="B6" s="0" t="b">
        <v>0</v>
      </c>
    </row>
    <row customHeight="1" ht="11.25">
      <c r="A7" s="0" t="s">
        <v>3054</v>
      </c>
      <c r="B7" s="0" t="b">
        <v>0</v>
      </c>
    </row>
    <row customHeight="1" ht="11.25">
      <c r="A8" s="0" t="s">
        <v>3055</v>
      </c>
      <c r="B8" s="0" t="b">
        <v>0</v>
      </c>
    </row>
    <row customHeight="1" ht="11.25">
      <c r="A9" s="0" t="s">
        <v>3056</v>
      </c>
      <c r="B9" s="0" t="b">
        <v>1</v>
      </c>
    </row>
    <row customHeight="1" ht="11.25">
      <c r="A10" s="0" t="s">
        <v>3057</v>
      </c>
      <c r="B10" s="0" t="b">
        <v>0</v>
      </c>
    </row>
    <row customHeight="1" ht="11.25">
      <c r="A11" s="0" t="s">
        <v>3058</v>
      </c>
      <c r="B11" s="0" t="b">
        <v>0</v>
      </c>
    </row>
    <row customHeight="1" ht="11.25">
      <c r="A12" s="0" t="s">
        <v>3059</v>
      </c>
      <c r="B12" s="0" t="b">
        <v>0</v>
      </c>
    </row>
    <row customHeight="1" ht="11.25">
      <c r="A13" s="0" t="s">
        <v>3060</v>
      </c>
      <c r="B13" s="0" t="b">
        <v>0</v>
      </c>
    </row>
    <row customHeight="1" ht="11.25">
      <c r="A14" s="0" t="s">
        <v>3061</v>
      </c>
      <c r="B14" s="0" t="b">
        <v>0</v>
      </c>
    </row>
    <row customHeight="1" ht="11.25">
      <c r="A15" s="0" t="s">
        <v>3062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C64A9-F399-C3BD-53E5-448C0743949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98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01CFA-198A-6867-B4B7-8BD71A387A7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0956" width="36.28125" customWidth="1"/>
    <col min="2" max="2" style="30956" width="21.140625" customWidth="1"/>
  </cols>
  <sheetData>
    <row customHeight="1" ht="11.25">
      <c r="A1" s="52" t="s">
        <v>3063</v>
      </c>
      <c r="B1" s="52" t="s">
        <v>3064</v>
      </c>
    </row>
    <row customHeight="1" ht="11.25">
      <c r="A2" s="48" t="s">
        <v>3065</v>
      </c>
      <c r="B2" s="48" t="s">
        <v>3066</v>
      </c>
    </row>
    <row customHeight="1" ht="11.25">
      <c r="A3" s="48" t="s">
        <v>3067</v>
      </c>
      <c r="B3" s="48" t="s">
        <v>3068</v>
      </c>
    </row>
    <row customHeight="1" ht="11.25">
      <c r="A4" s="48" t="s">
        <v>3069</v>
      </c>
      <c r="B4" s="48" t="s">
        <v>3070</v>
      </c>
    </row>
    <row customHeight="1" ht="11.25">
      <c r="A5" s="48" t="s">
        <v>3071</v>
      </c>
      <c r="B5" s="48" t="s">
        <v>3072</v>
      </c>
    </row>
    <row customHeight="1" ht="11.25">
      <c r="A6" s="48" t="s">
        <v>3073</v>
      </c>
      <c r="B6" s="48" t="s">
        <v>3074</v>
      </c>
    </row>
    <row customHeight="1" ht="11.25">
      <c r="A7" s="48" t="s">
        <v>3075</v>
      </c>
      <c r="B7" s="48" t="s">
        <v>3076</v>
      </c>
    </row>
    <row customHeight="1" ht="11.25">
      <c r="A8" s="48" t="s">
        <v>3077</v>
      </c>
      <c r="B8" s="48" t="s">
        <v>3078</v>
      </c>
    </row>
    <row customHeight="1" ht="11.25">
      <c r="A9" s="48" t="s">
        <v>3079</v>
      </c>
      <c r="B9" s="48" t="s">
        <v>3080</v>
      </c>
    </row>
    <row customHeight="1" ht="11.25">
      <c r="A10" s="48" t="s">
        <v>3081</v>
      </c>
      <c r="B10" s="48" t="s">
        <v>3082</v>
      </c>
    </row>
    <row customHeight="1" ht="11.25">
      <c r="A11" s="48" t="s">
        <v>3083</v>
      </c>
      <c r="B11" s="48" t="s">
        <v>3084</v>
      </c>
    </row>
    <row customHeight="1" ht="11.25">
      <c r="A12" s="48" t="s">
        <v>3085</v>
      </c>
      <c r="B12" s="48" t="s">
        <v>3086</v>
      </c>
    </row>
    <row customHeight="1" ht="11.25">
      <c r="A13" s="48" t="s">
        <v>3087</v>
      </c>
      <c r="B13" s="48" t="s">
        <v>3088</v>
      </c>
    </row>
    <row customHeight="1" ht="11.25">
      <c r="A14" s="48" t="s">
        <v>3089</v>
      </c>
      <c r="B14" s="48" t="s">
        <v>3090</v>
      </c>
    </row>
    <row customHeight="1" ht="11.25">
      <c r="A15" s="48" t="s">
        <v>3091</v>
      </c>
      <c r="B15" s="48" t="s">
        <v>3092</v>
      </c>
    </row>
    <row customHeight="1" ht="11.25">
      <c r="A16" s="48" t="s">
        <v>3093</v>
      </c>
      <c r="B16" s="48" t="s">
        <v>3094</v>
      </c>
    </row>
    <row customHeight="1" ht="11.25">
      <c r="A17" s="48" t="s">
        <v>3095</v>
      </c>
      <c r="B17" s="48" t="s">
        <v>3096</v>
      </c>
    </row>
    <row customHeight="1" ht="11.25">
      <c r="A18" s="48" t="s">
        <v>3097</v>
      </c>
      <c r="B18" s="48" t="s">
        <v>3098</v>
      </c>
    </row>
    <row customHeight="1" ht="11.25">
      <c r="A19" s="48" t="s">
        <v>3099</v>
      </c>
      <c r="B19" s="48" t="s">
        <v>3100</v>
      </c>
    </row>
    <row customHeight="1" ht="11.25">
      <c r="A20" s="48" t="s">
        <v>3101</v>
      </c>
      <c r="B20" s="48" t="s">
        <v>3102</v>
      </c>
    </row>
    <row customHeight="1" ht="11.25">
      <c r="A21" s="48" t="s">
        <v>3103</v>
      </c>
      <c r="B21" s="48" t="s">
        <v>3104</v>
      </c>
    </row>
    <row customHeight="1" ht="11.25">
      <c r="A22" s="48" t="s">
        <v>3105</v>
      </c>
      <c r="B22" s="48" t="s">
        <v>3106</v>
      </c>
    </row>
    <row customHeight="1" ht="11.25">
      <c r="A23" s="48" t="s">
        <v>3107</v>
      </c>
      <c r="B23" s="48" t="s">
        <v>3108</v>
      </c>
    </row>
    <row customHeight="1" ht="11.25">
      <c r="A24" s="48" t="s">
        <v>3109</v>
      </c>
      <c r="B24" s="48" t="s">
        <v>3110</v>
      </c>
    </row>
    <row customHeight="1" ht="11.25">
      <c r="A25" s="48" t="s">
        <v>3111</v>
      </c>
      <c r="B25" s="48" t="s">
        <v>3112</v>
      </c>
    </row>
    <row customHeight="1" ht="11.25">
      <c r="A26" s="48" t="s">
        <v>3113</v>
      </c>
      <c r="B26" s="48" t="s">
        <v>3114</v>
      </c>
    </row>
    <row customHeight="1" ht="11.25">
      <c r="A27" s="48" t="s">
        <v>3115</v>
      </c>
      <c r="B27" s="48" t="s">
        <v>3116</v>
      </c>
    </row>
    <row customHeight="1" ht="11.25">
      <c r="A28" s="48" t="s">
        <v>3117</v>
      </c>
      <c r="B28" s="48" t="s">
        <v>3118</v>
      </c>
    </row>
    <row customHeight="1" ht="11.25">
      <c r="A29" s="48" t="s">
        <v>3119</v>
      </c>
      <c r="B29" s="48" t="s">
        <v>3120</v>
      </c>
    </row>
    <row customHeight="1" ht="11.25">
      <c r="A30" s="48" t="s">
        <v>3121</v>
      </c>
      <c r="B30" s="48" t="s">
        <v>3122</v>
      </c>
    </row>
    <row customHeight="1" ht="11.25">
      <c r="A31" s="48" t="s">
        <v>3123</v>
      </c>
      <c r="B31" s="48" t="s">
        <v>3124</v>
      </c>
    </row>
    <row customHeight="1" ht="11.25">
      <c r="A32" s="48" t="s">
        <v>3125</v>
      </c>
      <c r="B32" s="48" t="s">
        <v>3126</v>
      </c>
    </row>
    <row customHeight="1" ht="11.25">
      <c r="A33" s="48" t="s">
        <v>3127</v>
      </c>
      <c r="B33" s="48" t="s">
        <v>3128</v>
      </c>
    </row>
    <row customHeight="1" ht="11.25">
      <c r="A34" s="48" t="s">
        <v>3129</v>
      </c>
      <c r="B34" s="48" t="s">
        <v>3130</v>
      </c>
    </row>
    <row customHeight="1" ht="11.25">
      <c r="A35" s="48" t="s">
        <v>3131</v>
      </c>
      <c r="B35" s="48" t="s">
        <v>3132</v>
      </c>
    </row>
    <row customHeight="1" ht="11.25">
      <c r="A36" s="48" t="s">
        <v>3133</v>
      </c>
      <c r="B36" s="48" t="s">
        <v>3134</v>
      </c>
    </row>
    <row customHeight="1" ht="11.25">
      <c r="A37" s="48" t="s">
        <v>3135</v>
      </c>
      <c r="B37" s="48" t="s">
        <v>3136</v>
      </c>
    </row>
    <row customHeight="1" ht="11.25">
      <c r="A38" s="48" t="s">
        <v>3137</v>
      </c>
      <c r="B38" s="48" t="s">
        <v>3138</v>
      </c>
    </row>
    <row customHeight="1" ht="11.25">
      <c r="A39" s="48" t="s">
        <v>3139</v>
      </c>
      <c r="B39" s="48" t="s">
        <v>3140</v>
      </c>
    </row>
    <row customHeight="1" ht="11.25">
      <c r="A40" s="48" t="s">
        <v>3141</v>
      </c>
      <c r="B40" s="48" t="s">
        <v>3142</v>
      </c>
    </row>
    <row customHeight="1" ht="11.25">
      <c r="A41" s="48" t="s">
        <v>3143</v>
      </c>
      <c r="B41" s="48" t="s">
        <v>3144</v>
      </c>
    </row>
    <row customHeight="1" ht="11.25">
      <c r="A42" s="48" t="s">
        <v>3145</v>
      </c>
      <c r="B42" s="48" t="s">
        <v>3146</v>
      </c>
    </row>
    <row customHeight="1" ht="11.25">
      <c r="A43" s="48" t="s">
        <v>3147</v>
      </c>
      <c r="B43" s="48" t="s">
        <v>3148</v>
      </c>
    </row>
    <row customHeight="1" ht="11.25">
      <c r="A44" s="48" t="s">
        <v>3149</v>
      </c>
      <c r="B44" s="48" t="s">
        <v>3150</v>
      </c>
    </row>
    <row customHeight="1" ht="11.25">
      <c r="A45" s="48" t="s">
        <v>3151</v>
      </c>
      <c r="B45" s="48" t="s">
        <v>3152</v>
      </c>
    </row>
    <row customHeight="1" ht="11.25">
      <c r="A46" s="48" t="s">
        <v>3153</v>
      </c>
      <c r="B46" s="48" t="s">
        <v>3154</v>
      </c>
    </row>
    <row customHeight="1" ht="11.25">
      <c r="A47" s="48" t="s">
        <v>3155</v>
      </c>
      <c r="B47" s="48" t="s">
        <v>3156</v>
      </c>
    </row>
    <row customHeight="1" ht="11.25">
      <c r="A48" s="48" t="s">
        <v>3157</v>
      </c>
      <c r="B48" s="48" t="s">
        <v>3158</v>
      </c>
    </row>
    <row customHeight="1" ht="11.25">
      <c r="A49" s="48" t="s">
        <v>3159</v>
      </c>
      <c r="B49" s="48" t="s">
        <v>3160</v>
      </c>
    </row>
    <row customHeight="1" ht="11.25">
      <c r="A50" s="48" t="s">
        <v>3161</v>
      </c>
      <c r="B50" s="48" t="s">
        <v>3162</v>
      </c>
    </row>
    <row customHeight="1" ht="11.25">
      <c r="A51" s="48" t="s">
        <v>3163</v>
      </c>
      <c r="B51" s="48" t="s">
        <v>3164</v>
      </c>
    </row>
    <row customHeight="1" ht="11.25">
      <c r="A52" s="48" t="s">
        <v>3165</v>
      </c>
      <c r="B52" s="48" t="s">
        <v>3166</v>
      </c>
    </row>
    <row customHeight="1" ht="11.25">
      <c r="A53" s="48" t="s">
        <v>3167</v>
      </c>
      <c r="B53" s="48" t="s">
        <v>3168</v>
      </c>
    </row>
    <row customHeight="1" ht="11.25">
      <c r="A54" s="48" t="s">
        <v>3169</v>
      </c>
      <c r="B54" s="48" t="s">
        <v>3170</v>
      </c>
    </row>
    <row customHeight="1" ht="11.25">
      <c r="A55" s="48" t="s">
        <v>3171</v>
      </c>
      <c r="B55" s="48" t="s">
        <v>3172</v>
      </c>
    </row>
    <row customHeight="1" ht="11.25">
      <c r="A56" s="48" t="s">
        <v>3173</v>
      </c>
      <c r="B56" s="48" t="s">
        <v>3174</v>
      </c>
    </row>
    <row customHeight="1" ht="11.25">
      <c r="A57" s="48" t="s">
        <v>3175</v>
      </c>
      <c r="B57" s="48" t="s">
        <v>3176</v>
      </c>
    </row>
    <row customHeight="1" ht="11.25">
      <c r="A58" s="48" t="s">
        <v>3177</v>
      </c>
      <c r="B58" s="48" t="s">
        <v>3178</v>
      </c>
    </row>
    <row customHeight="1" ht="11.25">
      <c r="A59" s="48" t="s">
        <v>3179</v>
      </c>
      <c r="B59" s="48" t="s">
        <v>3180</v>
      </c>
    </row>
    <row customHeight="1" ht="11.25">
      <c r="A60" s="48" t="s">
        <v>3181</v>
      </c>
      <c r="B60" s="48" t="s">
        <v>3182</v>
      </c>
    </row>
    <row customHeight="1" ht="11.25">
      <c r="A61" s="48"/>
      <c r="B61" s="48" t="s">
        <v>3183</v>
      </c>
    </row>
    <row customHeight="1" ht="11.25">
      <c r="A62" s="48"/>
      <c r="B62" s="48" t="s">
        <v>3184</v>
      </c>
    </row>
    <row customHeight="1" ht="11.25">
      <c r="A63" s="48"/>
      <c r="B63" s="48" t="s">
        <v>3185</v>
      </c>
    </row>
    <row customHeight="1" ht="11.25">
      <c r="A64" s="48"/>
      <c r="B64" s="48" t="s">
        <v>3186</v>
      </c>
    </row>
    <row customHeight="1" ht="11.25">
      <c r="A65" s="48"/>
      <c r="B65" s="48" t="s">
        <v>3187</v>
      </c>
    </row>
    <row customHeight="1" ht="11.25">
      <c r="A66" s="48"/>
      <c r="B66" s="48" t="s">
        <v>3188</v>
      </c>
    </row>
    <row customHeight="1" ht="11.25">
      <c r="A67" s="48"/>
      <c r="B67" s="48" t="s">
        <v>3189</v>
      </c>
    </row>
    <row customHeight="1" ht="11.25">
      <c r="A68" s="48"/>
      <c r="B68" s="48" t="s">
        <v>3190</v>
      </c>
    </row>
    <row customHeight="1" ht="11.25">
      <c r="A69" s="48"/>
      <c r="B69" s="48" t="s">
        <v>3191</v>
      </c>
    </row>
    <row customHeight="1" ht="11.25">
      <c r="A70" s="48"/>
      <c r="B70" s="48" t="s">
        <v>3192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A535A-E5FE-EB8E-9492-DCDA32CE2AE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3193</v>
      </c>
    </row>
    <row customHeight="1" ht="90">
      <c r="B2" s="79" t="s">
        <v>3194</v>
      </c>
    </row>
    <row customHeight="1" ht="67.5">
      <c r="B3" s="79" t="s">
        <v>3195</v>
      </c>
    </row>
    <row customHeight="1" ht="33.75">
      <c r="B4" s="79" t="s">
        <v>3196</v>
      </c>
    </row>
    <row customHeight="1" ht="11.25">
      <c r="B5" s="79" t="s">
        <v>3197</v>
      </c>
    </row>
    <row customHeight="1" ht="22.5">
      <c r="B6" s="79" t="s">
        <v>3198</v>
      </c>
    </row>
    <row customHeight="1" ht="22.5">
      <c r="B7" s="79" t="s">
        <v>3199</v>
      </c>
    </row>
    <row customHeight="1" ht="22.5">
      <c r="B8" s="79" t="s">
        <v>3200</v>
      </c>
    </row>
    <row customHeight="1" ht="22.5">
      <c r="B9" s="79" t="s">
        <v>3201</v>
      </c>
    </row>
    <row customHeight="1" ht="56.25">
      <c r="B10" s="79" t="s">
        <v>3202</v>
      </c>
    </row>
    <row customHeight="1" ht="12.75">
      <c r="B11" s="145" t="s">
        <v>3203</v>
      </c>
    </row>
    <row customHeight="1" ht="11.25">
      <c r="B12" s="78" t="s">
        <v>3204</v>
      </c>
    </row>
    <row customHeight="1" ht="22.5">
      <c r="B13" s="79" t="s">
        <v>3205</v>
      </c>
    </row>
    <row customHeight="1" ht="67.5">
      <c r="B14" s="79" t="s">
        <v>3206</v>
      </c>
    </row>
    <row customHeight="1" ht="22.5">
      <c r="B15" s="79" t="s">
        <v>3207</v>
      </c>
    </row>
    <row customHeight="1" ht="11.25">
      <c r="B16" s="78" t="s">
        <v>3208</v>
      </c>
      <c r="D16" s="86"/>
    </row>
    <row customHeight="1" ht="33.75">
      <c r="B17" s="79" t="s">
        <v>3209</v>
      </c>
    </row>
    <row customHeight="1" ht="33.75">
      <c r="B18" s="79" t="s">
        <v>3210</v>
      </c>
    </row>
    <row customHeight="1" ht="11.25">
      <c r="B19" s="79" t="s">
        <v>3211</v>
      </c>
    </row>
    <row customHeight="1" ht="33.75">
      <c r="B20" s="79" t="s">
        <v>3212</v>
      </c>
    </row>
    <row customHeight="1" ht="11.25">
      <c r="B21" s="78" t="s">
        <v>3213</v>
      </c>
    </row>
    <row customHeight="1" ht="11.25">
      <c r="B22" s="79" t="s">
        <v>3214</v>
      </c>
    </row>
    <row r="24" customHeight="1" ht="22.5">
      <c r="B24" s="147" t="s">
        <v>3215</v>
      </c>
    </row>
    <row r="26" customHeight="1" ht="11.25">
      <c r="B26" s="78" t="s">
        <v>3216</v>
      </c>
    </row>
    <row customHeight="1" ht="22.5">
      <c r="B27" s="146" t="s">
        <v>718</v>
      </c>
    </row>
    <row customHeight="1" ht="56.25">
      <c r="B28" s="146" t="s">
        <v>3217</v>
      </c>
    </row>
    <row customHeight="1" ht="11.25">
      <c r="B29" s="196" t="s">
        <v>3218</v>
      </c>
    </row>
    <row customHeight="1" ht="22.5">
      <c r="B30" s="146" t="s">
        <v>3219</v>
      </c>
    </row>
    <row r="32" customHeight="1" ht="11.25">
      <c r="A32" s="174"/>
      <c r="B32" s="175" t="s">
        <v>3220</v>
      </c>
    </row>
    <row customHeight="1" ht="14.25">
      <c r="A33" s="176">
        <v>1</v>
      </c>
      <c r="B33" s="177" t="s">
        <v>3221</v>
      </c>
    </row>
    <row customHeight="1" ht="14.25">
      <c r="A34" s="176">
        <v>2</v>
      </c>
      <c r="B34" s="177" t="s">
        <v>3222</v>
      </c>
    </row>
    <row customHeight="1" ht="11.25">
      <c r="B35" s="175" t="s">
        <v>3223</v>
      </c>
    </row>
    <row customHeight="1" ht="11.25">
      <c r="B36" s="177" t="s">
        <v>3224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