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ТСО'!$86:$88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ТСО'!$89:$92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тарифов'!$72:$96</definedName>
    <definedName name="BLOCK_PT_HEAT">'Перечень тарифов'!$13:$70</definedName>
    <definedName name="BLOCK_PT_HOTVSNA">'Перечень тарифов'!$98:$112</definedName>
    <definedName name="BLOCK_PT_VOTV">'Перечень тарифов'!$114:$128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тарифов'!$Z$12:$Z$130</definedName>
    <definedName name="DIFFERENTIATION_TARIFF_VD_ID">'Перечень тарифов'!$AB$12:$AB$130</definedName>
    <definedName name="DIFFERENTIATION_TARIFF_VTAR_ID">'Перечень тарифов'!$AA$12:$AA$130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Предложение!$27:$33</definedName>
    <definedName name="OFFER_TARIFF_B_2">Предложение!$91:$97</definedName>
    <definedName name="OFFER_TARIFF_B_3">Предложение!$153:$159</definedName>
    <definedName name="OFFER_TARIFF_B_4">Предложение!$215:$221</definedName>
    <definedName name="OFFER_TARIFF_B_5">Предложение!$277:$283</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Предложение!$34:$36</definedName>
    <definedName name="OFFER_TARIFF_C_2">Предложение!$98:$100</definedName>
    <definedName name="OFFER_TARIFF_C_3">Предложение!$160:$162</definedName>
    <definedName name="OFFER_TARIFF_C_4">Предложение!$222:$224</definedName>
    <definedName name="OFFER_TARIFF_C_5">Предложение!$284:$286</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Предложение!$37:$39</definedName>
    <definedName name="OFFER_TARIFF_D_2">Предложение!$101:$103</definedName>
    <definedName name="OFFER_TARIFF_D_3">Предложение!$163:$165</definedName>
    <definedName name="OFFER_TARIFF_D_4">Предложение!$225:$227</definedName>
    <definedName name="OFFER_TARIFF_D_5">Предложение!$287:$289</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Предложение!$40:$42</definedName>
    <definedName name="OFFER_TARIFF_E1_2">Предложение!$104:$106</definedName>
    <definedName name="OFFER_TARIFF_E1_3">Предложение!$166:$168</definedName>
    <definedName name="OFFER_TARIFF_E1_4">Предложение!$228:$230</definedName>
    <definedName name="OFFER_TARIFF_E1_5">Предложение!$290:$292</definedName>
    <definedName name="OFFER_TARIFF_E2_1">Предложение!$43:$45</definedName>
    <definedName name="OFFER_TARIFF_E2_2">Предложение!$107:$109</definedName>
    <definedName name="OFFER_TARIFF_E2_3">Предложение!$169:$171</definedName>
    <definedName name="OFFER_TARIFF_E2_4">Предложение!$231:$233</definedName>
    <definedName name="OFFER_TARIFF_E2_5">Предложение!$293:$295</definedName>
    <definedName name="OFFER_TARIFF_F_1">Предложение!$46:$48</definedName>
    <definedName name="OFFER_TARIFF_F_2">Предложение!$110:$112</definedName>
    <definedName name="OFFER_TARIFF_F_3">Предложение!$172:$174</definedName>
    <definedName name="OFFER_TARIFF_F_4">Предложение!$234:$236</definedName>
    <definedName name="OFFER_TARIFF_F_5">Предложение!$296:$298</definedName>
    <definedName name="OFFER_TARIFF_G_1">Предложение!$49:$51</definedName>
    <definedName name="OFFER_TARIFF_G_2">Предложение!$113:$115</definedName>
    <definedName name="OFFER_TARIFF_G_3">Предложение!$175:$177</definedName>
    <definedName name="OFFER_TARIFF_G_4">Предложение!$237:$239</definedName>
    <definedName name="OFFER_TARIFF_G_5">Предложение!$299:$301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Т-гор.вода'!$T$53</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ТСО'!$T$85</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Т-транс'!$T$53</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Предложение!$G$33</definedName>
    <definedName name="pIns_PT_VTAR_B_OFFER_2">Предложение!$G$97</definedName>
    <definedName name="pIns_PT_VTAR_B_OFFER_3">Предложение!$G$159</definedName>
    <definedName name="pIns_PT_VTAR_B_OFFER_4">Предложение!$G$221</definedName>
    <definedName name="pIns_PT_VTAR_B_OFFER_5">Предложение!$G$283</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Предложение!$G$36</definedName>
    <definedName name="pIns_PT_VTAR_C_OFFER_2">Предложение!$G$100</definedName>
    <definedName name="pIns_PT_VTAR_C_OFFER_3">Предложение!$G$162</definedName>
    <definedName name="pIns_PT_VTAR_C_OFFER_4">Предложение!$G$224</definedName>
    <definedName name="pIns_PT_VTAR_C_OFFER_5">Предложение!$G$286</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Предложение!$G$39</definedName>
    <definedName name="pIns_PT_VTAR_D_OFFER_2">Предложение!$G$103</definedName>
    <definedName name="pIns_PT_VTAR_D_OFFER_3">Предложение!$G$165</definedName>
    <definedName name="pIns_PT_VTAR_D_OFFER_4">Предложение!$G$227</definedName>
    <definedName name="pIns_PT_VTAR_D_OFFER_5">Предложение!$G$289</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Предложение!$G$42</definedName>
    <definedName name="pIns_PT_VTAR_E1_OFFER_2">Предложение!$G$106</definedName>
    <definedName name="pIns_PT_VTAR_E1_OFFER_3">Предложение!$G$168</definedName>
    <definedName name="pIns_PT_VTAR_E1_OFFER_4">Предложение!$G$230</definedName>
    <definedName name="pIns_PT_VTAR_E1_OFFER_5">Предложение!$G$292</definedName>
    <definedName name="pIns_PT_VTAR_E2">'ТС. Т-передача ТН'!$T$57</definedName>
    <definedName name="pIns_PT_VTAR_E2_OFFER_1">Предложение!$G$45</definedName>
    <definedName name="pIns_PT_VTAR_E2_OFFER_2">Предложение!$G$109</definedName>
    <definedName name="pIns_PT_VTAR_E2_OFFER_3">Предложение!$G$171</definedName>
    <definedName name="pIns_PT_VTAR_E2_OFFER_4">Предложение!$G$233</definedName>
    <definedName name="pIns_PT_VTAR_E2_OFFER_5">Предложение!$G$295</definedName>
    <definedName name="pIns_PT_VTAR_F">'ТС. Резерв мощности'!$T$57</definedName>
    <definedName name="pIns_PT_VTAR_F_OFFER_1">Предложение!$G$48</definedName>
    <definedName name="pIns_PT_VTAR_F_OFFER_2">Предложение!$G$112</definedName>
    <definedName name="pIns_PT_VTAR_F_OFFER_3">Предложение!$G$174</definedName>
    <definedName name="pIns_PT_VTAR_F_OFFER_4">Предложение!$G$236</definedName>
    <definedName name="pIns_PT_VTAR_F_OFFER_5">Предложение!$G$298</definedName>
    <definedName name="pIns_PT_VTAR_G">'ТС. Т-подкл'!$T$62</definedName>
    <definedName name="pIns_PT_VTAR_G_OFFER_1">Предложение!$G$51</definedName>
    <definedName name="pIns_PT_VTAR_G_OFFER_2">Предложение!$G$115</definedName>
    <definedName name="pIns_PT_VTAR_G_OFFER_3">Предложение!$G$177</definedName>
    <definedName name="pIns_PT_VTAR_G_OFFER_4">Предложение!$G$239</definedName>
    <definedName name="pIns_PT_VTAR_G_OFFER_5">Предложение!$G$301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ТСО'!$GH$39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тарифов'!$AL$12:$AL$130</definedName>
    <definedName name="PT_DIFFERENTIATION_CS_ID">'Перечень тарифов'!$AF$12:$AF$130</definedName>
    <definedName name="PT_DIFFERENTIATION_IST_TE">'Перечень тарифов'!$AM$12:$AM$130</definedName>
    <definedName name="PT_DIFFERENTIATION_IST_TE_ID">'Перечень тарифов'!$AG$12:$AG$130</definedName>
    <definedName name="PT_DIFFERENTIATION_NTAR">'Перечень тарифов'!$AJ$12:$AJ$130</definedName>
    <definedName name="PT_DIFFERENTIATION_NTAR_ID">'Перечень тарифов'!$AD$12:$AD$130</definedName>
    <definedName name="PT_DIFFERENTIATION_NUM_CS">'Перечень тарифов'!$AP$12:$AP$130</definedName>
    <definedName name="PT_DIFFERENTIATION_NUM_IST_TE">'Перечень тарифов'!$AQ$12:$AQ$130</definedName>
    <definedName name="PT_DIFFERENTIATION_NUM_NTAR">'Перечень тарифов'!$AN$12:$AN$130</definedName>
    <definedName name="PT_DIFFERENTIATION_NUM_TER">'Перечень тарифов'!$AO$12:$AO$130</definedName>
    <definedName name="PT_DIFFERENTIATION_TER">'Перечень тарифов'!$AK$12:$AK$130</definedName>
    <definedName name="PT_DIFFERENTIATION_TER_ID">'Перечень тарифов'!$AE$12:$AE$130</definedName>
    <definedName name="PT_DIFFERENTIATION_VDET">'Перечень тарифов'!$AI$12:$AI$130</definedName>
    <definedName name="PT_DIFFERENTIATION_VTAR">'Перечень тарифов'!$AH$12:$AH$130</definedName>
    <definedName name="PT_DIFFERENTIATION_VTAR_ID">'Перечень тарифов'!$AC$12:$AC$130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REESTR_IP!$A$2:$D$54</definedName>
    <definedName name="VD_LIST">REESTR_VED!$A$2:$B$11</definedName>
    <definedName name="VD_ID_LIST">REESTR_VED!$A$2:$A$11</definedName>
    <definedName name="VD_NAME_LIST">REESTR_VED!$B$2:$B$11</definedName>
    <definedName name="et_B_FHD20_1">et_union_hor!$119:$127</definedName>
    <definedName name="pt_ntar_26">'ТС. Т-ТЭ | ТСО'!$57:$70</definedName>
    <definedName name="pt_ter_30">'ТС. Т-ТЭ | ТСО'!$58:$69</definedName>
    <definedName name="pt_cs_30">'ТС. Т-ТЭ | ТСО'!$59:$68</definedName>
    <definedName name="pt_ist_te_30">'ТС. Т-ТЭ | ТСО'!$60:$67</definedName>
    <definedName name="pt_ntar_27">'ТС. Т-ТЭ | ТСО'!$71:$84</definedName>
    <definedName name="pt_ter_31">'ТС. Т-ТЭ | ТСО'!$72:$83</definedName>
    <definedName name="pt_cs_31">'ТС. Т-ТЭ | ТСО'!$73:$82</definedName>
    <definedName name="pt_ist_te_31">'ТС. Т-ТЭ | ТСО'!$74:$81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<sst xmlns="http://schemas.openxmlformats.org/spreadsheetml/2006/main" count="11654" uniqueCount="2966">
  <si>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</si>
  <si>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</si>
  <si>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</si>
  <si>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</si>
  <si>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</si>
  <si>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</si>
  <si>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</si>
  <si>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</si>
  <si>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</si>
  <si>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</si>
  <si>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</si>
  <si>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</si>
  <si>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</si>
  <si>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</si>
  <si>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</si>
  <si>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</si>
  <si>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</si>
  <si>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</si>
  <si>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</si>
  <si>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</si>
  <si>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</si>
  <si>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</si>
  <si>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</si>
  <si>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</si>
  <si>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</si>
  <si>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</si>
  <si>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</si>
  <si>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</si>
  <si>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</si>
  <si>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</si>
  <si>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</si>
  <si>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</si>
  <si>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</si>
  <si>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</si>
  <si>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</si>
  <si>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</si>
  <si>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</si>
  <si>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39/2</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</si>
  <si>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</si>
  <si>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</si>
  <si>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</si>
  <si>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https://npa.gov-murman.ru/upload/iblock/8ff/39_2-ao-mes-2017_2027.pdf</t>
  </si>
  <si>
    <t>Открывается, если Тип отчёта "изменения в раскрытой ранее информации"</t>
  </si>
  <si>
    <t>51/12</t>
  </si>
  <si>
    <t>Наименование органа регулирования, принявшего решение об изменении тарифов</t>
  </si>
  <si>
    <t>https://npa.gov-murman.ru/bitrix/components/b1team/govmurman.element.file/download.php?ID=508452&amp;FID=750725</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</si>
  <si>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</si>
  <si>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</si>
  <si>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</si>
  <si>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</si>
  <si>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</si>
  <si>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</si>
  <si>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</si>
  <si>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</si>
  <si>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</si>
  <si>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</si>
  <si>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</si>
  <si>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</si>
  <si>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</si>
  <si>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</si>
  <si>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</si>
  <si>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</si>
  <si>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</si>
  <si>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</si>
  <si>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</si>
  <si>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</si>
  <si>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</si>
  <si>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</si>
  <si>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</si>
  <si>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</si>
  <si>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</si>
  <si>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</si>
  <si>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</si>
  <si>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</si>
  <si>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</si>
  <si>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</si>
  <si>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</si>
  <si>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</si>
  <si>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</si>
  <si>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</si>
  <si>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</si>
  <si>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</si>
  <si>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</si>
  <si>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</si>
  <si>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</si>
  <si>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</si>
  <si>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</si>
  <si>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</si>
  <si>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</si>
  <si>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</si>
  <si>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</si>
  <si>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</si>
  <si>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</si>
  <si>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</si>
  <si>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</si>
  <si>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</si>
  <si>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</si>
  <si>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</si>
  <si>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</si>
  <si>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</si>
  <si>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t>
  </si>
  <si>
    <t>ЗАТО поселок Видяево</t>
  </si>
  <si>
    <t>47735000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</si>
  <si>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</si>
  <si>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</si>
  <si>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</si>
  <si>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</si>
  <si>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</si>
  <si>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</si>
  <si>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</si>
  <si>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</si>
  <si>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</si>
  <si>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</si>
  <si>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</si>
  <si>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</si>
  <si>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</si>
  <si>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</si>
  <si>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</si>
  <si>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</si>
  <si>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</si>
  <si>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</si>
  <si>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</si>
  <si>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</si>
  <si>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</si>
  <si>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</si>
  <si>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</si>
  <si>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</si>
  <si>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</si>
  <si>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</si>
  <si>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</si>
  <si>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</si>
  <si>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</si>
  <si>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</si>
  <si>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</si>
  <si>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</si>
  <si>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</si>
  <si>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</si>
  <si>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</si>
  <si>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</si>
  <si>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</si>
  <si>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</si>
  <si>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</si>
  <si>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</si>
  <si>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</si>
  <si>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</si>
  <si>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</si>
  <si>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</si>
  <si>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</si>
  <si>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</si>
  <si>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</si>
  <si>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</si>
  <si>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</si>
  <si>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</si>
  <si>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</si>
  <si>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</si>
  <si>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</si>
  <si>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</si>
  <si>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</si>
  <si>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</si>
  <si>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</si>
  <si>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</si>
  <si>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t>
  </si>
  <si>
    <t>Тариф установлен без НДС.</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</si>
  <si>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</si>
  <si>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</si>
  <si>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</si>
  <si>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</si>
  <si>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</si>
  <si>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</si>
  <si>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</si>
  <si>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</si>
  <si>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</si>
  <si>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</si>
  <si>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Льготные тарифы на тепловую энергию, поставляемую группе потребителей "население"</t>
  </si>
  <si>
    <t>Тарифы указываются с учетом НДС в целях реализации пункта 6 статьи 168 Налогового кодекса Российской Федерации (часть вторая).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применяются при расчетах платы населению за коммунальные услуги.</t>
  </si>
  <si>
    <t>pt_ntar_26</t>
  </si>
  <si>
    <t>pt_ter_30</t>
  </si>
  <si>
    <t>pt_cs_30</t>
  </si>
  <si>
    <t>pt_ist_te_30</t>
  </si>
  <si>
    <t>Льготные тарифы на тепловую энергию, поставляемую группе потребителей "потребители (кроме населения)"</t>
  </si>
  <si>
    <t>Тарифы установлены без НДС.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действуют с 01.01.2022.</t>
  </si>
  <si>
    <t>pt_ntar_27</t>
  </si>
  <si>
    <t>pt_ter_31</t>
  </si>
  <si>
    <t>pt_cs_31</t>
  </si>
  <si>
    <t>pt_ist_te_31</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</si>
  <si>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</si>
  <si>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</si>
  <si>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</si>
  <si>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</si>
  <si>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</si>
  <si>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</si>
  <si>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</si>
  <si>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</si>
  <si>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</si>
  <si>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</si>
  <si>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</si>
  <si>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</si>
  <si>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</si>
  <si>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</si>
  <si>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</si>
  <si>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</si>
  <si>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</si>
  <si>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</si>
  <si>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</si>
  <si>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</si>
  <si>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</si>
  <si>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</si>
  <si>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</si>
  <si>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</si>
  <si>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</si>
  <si>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</si>
  <si>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</si>
  <si>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</si>
  <si>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</si>
  <si>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</si>
  <si>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</si>
  <si>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</si>
  <si>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</si>
  <si>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</si>
  <si>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</si>
  <si>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</si>
  <si>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</si>
  <si>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</si>
  <si>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</si>
  <si>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</si>
  <si>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</si>
  <si>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</si>
  <si>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</si>
  <si>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</si>
  <si>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</si>
  <si>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</si>
  <si>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</si>
  <si>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</si>
  <si>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</si>
  <si>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</si>
  <si>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</si>
  <si>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</si>
  <si>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</si>
  <si>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</si>
  <si>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</si>
  <si>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</si>
  <si>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</si>
  <si>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</si>
  <si>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</si>
  <si>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</si>
  <si>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</si>
  <si>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</si>
  <si>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</si>
  <si>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</si>
  <si>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</si>
  <si>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</si>
  <si>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</si>
  <si>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</si>
  <si>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</si>
  <si>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</si>
  <si>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</si>
  <si>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</si>
  <si>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</si>
  <si>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</si>
  <si>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</si>
  <si>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</si>
  <si>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</si>
  <si>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</si>
  <si>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</si>
  <si>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</si>
  <si>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</si>
  <si>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</si>
  <si>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</si>
  <si>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</si>
  <si>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</si>
  <si>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</si>
  <si>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</si>
  <si>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</si>
  <si>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</si>
  <si>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</si>
  <si>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</si>
  <si>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</si>
  <si>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</si>
  <si>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</si>
  <si>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</si>
  <si>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</si>
  <si>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</si>
  <si>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</si>
  <si>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</si>
  <si>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</si>
  <si>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</si>
  <si>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</si>
  <si>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</si>
  <si>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</si>
  <si>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</si>
  <si>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</si>
  <si>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</si>
  <si>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</si>
  <si>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</si>
  <si>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</si>
  <si>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</si>
  <si>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</si>
  <si>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</si>
  <si>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</si>
  <si>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</si>
  <si>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</si>
  <si>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</si>
  <si>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</si>
  <si>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</si>
  <si>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</si>
  <si>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</si>
  <si>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</si>
  <si>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</si>
  <si>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</si>
  <si>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</si>
  <si>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</si>
  <si>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</si>
  <si>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</si>
  <si>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</si>
  <si>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</si>
  <si>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</si>
  <si>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</si>
  <si>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</si>
  <si>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</si>
  <si>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</si>
  <si>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</si>
  <si>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</si>
  <si>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</si>
  <si>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</si>
  <si>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</si>
  <si>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</si>
  <si>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</si>
  <si>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</si>
  <si>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</si>
  <si>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</si>
  <si>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</si>
  <si>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</si>
  <si>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</si>
  <si>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</si>
  <si>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</si>
  <si>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</si>
  <si>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</si>
  <si>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</si>
  <si>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</si>
  <si>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</si>
  <si>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</si>
  <si>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</si>
  <si>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</si>
  <si>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</si>
  <si>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</si>
  <si>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</si>
  <si>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</si>
  <si>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</si>
  <si>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</si>
  <si>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</si>
  <si>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</si>
  <si>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</si>
  <si>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</si>
  <si>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</si>
  <si>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</si>
  <si>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</si>
  <si>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</si>
  <si>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</si>
  <si>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</si>
  <si>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</si>
  <si>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</si>
  <si>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</si>
  <si>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</si>
  <si>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</si>
  <si>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</si>
  <si>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</si>
  <si>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</si>
  <si>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</si>
  <si>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</si>
  <si>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</si>
  <si>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</si>
  <si>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</si>
  <si>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</si>
  <si>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</si>
  <si>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</si>
  <si>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</si>
  <si>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</si>
  <si>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</si>
  <si>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</si>
  <si>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</si>
  <si>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</si>
  <si>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</si>
  <si>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</si>
  <si>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</si>
  <si>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</si>
  <si>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</si>
  <si>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</si>
  <si>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</si>
  <si>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</si>
  <si>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</si>
  <si>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</si>
  <si>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</si>
  <si>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</si>
  <si>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</si>
  <si>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</si>
  <si>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</si>
  <si>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</si>
  <si>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</si>
  <si>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</si>
  <si>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</si>
  <si>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</si>
  <si>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</si>
  <si>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</si>
  <si>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</si>
  <si>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</si>
  <si>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</si>
  <si>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</si>
  <si>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</si>
  <si>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</si>
  <si>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</si>
  <si>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</si>
  <si>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</si>
  <si>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</si>
  <si>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</si>
  <si>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</si>
  <si>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</si>
  <si>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</si>
  <si>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</si>
  <si>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</si>
  <si>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</si>
  <si>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</si>
  <si>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</si>
  <si>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</si>
  <si>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</si>
  <si>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</si>
  <si>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</si>
  <si>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</si>
  <si>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</si>
  <si>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</si>
  <si>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</si>
  <si>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</si>
  <si>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</si>
  <si>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</si>
  <si>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</si>
  <si>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</si>
  <si>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</si>
  <si>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</si>
  <si>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</si>
  <si>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</si>
  <si>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</si>
  <si>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</si>
  <si>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</si>
  <si>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</si>
  <si>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</si>
  <si>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</si>
  <si>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</si>
  <si>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</si>
  <si>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</si>
  <si>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</si>
  <si>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</si>
  <si>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</si>
  <si>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</si>
  <si>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</si>
  <si>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</si>
  <si>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</si>
  <si>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</si>
  <si>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</si>
  <si>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население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</si>
  <si>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</si>
  <si>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</si>
  <si>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</si>
  <si>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</si>
  <si>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</si>
  <si>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</si>
  <si>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</si>
  <si>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</si>
  <si>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</si>
  <si>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</si>
  <si>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</si>
  <si>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</si>
  <si>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</si>
  <si>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</si>
  <si>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</si>
  <si>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</si>
  <si>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</si>
  <si>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</si>
  <si>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</si>
  <si>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</si>
  <si>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</si>
  <si>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</si>
  <si>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</si>
  <si>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</si>
  <si>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</si>
  <si>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</si>
  <si>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</si>
  <si>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</si>
  <si>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</si>
  <si>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</si>
  <si>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</si>
  <si>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</si>
  <si>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</si>
  <si>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</si>
  <si>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</si>
  <si>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</si>
  <si>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</si>
  <si>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</si>
  <si>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</si>
  <si>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</si>
  <si>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</si>
  <si>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</si>
  <si>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</si>
  <si>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</si>
  <si>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</si>
  <si>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</si>
  <si>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</si>
  <si>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</si>
  <si>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</si>
  <si>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</si>
  <si>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</si>
  <si>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</si>
  <si>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</si>
  <si>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</si>
  <si>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</si>
  <si>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</si>
  <si>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</si>
  <si>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</si>
  <si>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</si>
  <si>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</si>
  <si>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</si>
  <si>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</si>
  <si>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</si>
  <si>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</si>
  <si>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</si>
  <si>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</si>
  <si>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</si>
  <si>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</si>
  <si>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</si>
  <si>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</si>
  <si>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</si>
  <si>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</si>
  <si>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</si>
  <si>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</si>
  <si>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</si>
  <si>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</si>
  <si>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</si>
  <si>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</si>
  <si>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</si>
  <si>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</si>
  <si>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</si>
  <si>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</si>
  <si>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</si>
  <si>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</si>
  <si>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</si>
  <si>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</si>
  <si>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</si>
  <si>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</si>
  <si>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</si>
  <si>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</si>
  <si>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</si>
  <si>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</si>
  <si>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</si>
  <si>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</si>
  <si>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</si>
  <si>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</si>
  <si>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</si>
  <si>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</si>
  <si>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</si>
  <si>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</si>
  <si>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</si>
  <si>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</si>
  <si>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</si>
  <si>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</si>
  <si>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</si>
  <si>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</si>
  <si>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</si>
  <si>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</si>
  <si>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</si>
  <si>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</si>
  <si>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</si>
  <si>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</si>
  <si>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</si>
  <si>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</si>
  <si>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</si>
  <si>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</si>
  <si>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</si>
  <si>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</si>
  <si>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</si>
  <si>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</si>
  <si>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</si>
  <si>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</si>
  <si>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</si>
  <si>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</si>
  <si>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</si>
  <si>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</si>
  <si>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</si>
  <si>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</si>
  <si>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</si>
  <si>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</si>
  <si>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</si>
  <si>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</si>
  <si>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</si>
  <si>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</si>
  <si>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</si>
  <si>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</si>
  <si>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</si>
  <si>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</si>
  <si>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</si>
  <si>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</si>
  <si>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</si>
  <si>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</si>
  <si>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</si>
  <si>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</si>
  <si>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</si>
  <si>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</si>
  <si>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</si>
  <si>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</si>
  <si>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</si>
  <si>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</si>
  <si>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</si>
  <si>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</si>
  <si>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</si>
  <si>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</si>
  <si>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</si>
  <si>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</si>
  <si>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</si>
  <si>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</si>
  <si>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</si>
  <si>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</si>
  <si>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</si>
  <si>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</si>
  <si>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</si>
  <si>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</si>
  <si>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</si>
  <si>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</si>
  <si>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</si>
  <si>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</si>
  <si>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</si>
  <si>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</si>
  <si>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</si>
  <si>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</si>
  <si>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</si>
  <si>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</si>
  <si>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</si>
  <si>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</si>
  <si>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</si>
  <si>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</si>
  <si>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</si>
  <si>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</si>
  <si>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</si>
  <si>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</si>
  <si>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</si>
  <si>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</si>
  <si>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</si>
  <si>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</si>
  <si>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</si>
  <si>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</si>
  <si>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</si>
  <si>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</si>
  <si>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</si>
  <si>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</si>
  <si>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</si>
  <si>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</si>
  <si>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</si>
  <si>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</si>
  <si>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</si>
  <si>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</si>
  <si>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</si>
  <si>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</si>
  <si>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</si>
  <si>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</si>
  <si>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</si>
  <si>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</si>
  <si>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</si>
  <si>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</si>
  <si>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</si>
  <si>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</si>
  <si>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</si>
  <si>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</si>
  <si>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</si>
  <si>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</si>
  <si>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</si>
  <si>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</si>
  <si>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</si>
  <si>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</si>
  <si>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</si>
  <si>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</si>
  <si>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</si>
  <si>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</si>
  <si>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</si>
  <si>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</si>
  <si>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</si>
  <si>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</si>
  <si>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</si>
  <si>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</si>
  <si>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</si>
  <si>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</si>
  <si>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</si>
  <si>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</si>
  <si>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</si>
  <si>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</si>
  <si>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</si>
  <si>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</si>
  <si>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</si>
  <si>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</si>
  <si>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</si>
  <si>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</si>
  <si>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</si>
  <si>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</si>
  <si>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</si>
  <si>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</si>
  <si>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</si>
  <si>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</si>
  <si>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</si>
  <si>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</si>
  <si>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</si>
  <si>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</si>
  <si>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</si>
  <si>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</si>
  <si>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</si>
  <si>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</si>
  <si>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</si>
  <si>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</si>
  <si>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</si>
  <si>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</si>
  <si>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</si>
  <si>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</si>
  <si>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</si>
  <si>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</si>
  <si>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</si>
  <si>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</si>
  <si>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</si>
  <si>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</si>
  <si>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</si>
  <si>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</si>
  <si>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</si>
  <si>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</si>
  <si>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</si>
  <si>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</si>
  <si>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</si>
  <si>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</si>
  <si>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</si>
  <si>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</si>
  <si>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</si>
  <si>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</si>
  <si>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</si>
  <si>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</si>
  <si>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</si>
  <si>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</si>
  <si>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</si>
  <si>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</si>
  <si>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</si>
  <si>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</si>
  <si>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</si>
  <si>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</si>
  <si>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</si>
  <si>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</si>
  <si>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</si>
  <si>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</si>
  <si>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</si>
  <si>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</si>
  <si>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</si>
  <si>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</si>
  <si>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</si>
  <si>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</si>
  <si>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</si>
  <si>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</si>
  <si>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</si>
  <si>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</si>
  <si>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</si>
  <si>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</si>
  <si>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</si>
  <si>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</si>
  <si>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</si>
  <si>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</si>
  <si>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</si>
  <si>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</si>
  <si>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</si>
  <si>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</si>
  <si>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</si>
  <si>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</si>
  <si>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</si>
  <si>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</si>
  <si>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</si>
  <si>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</si>
  <si>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</si>
  <si>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</si>
  <si>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</si>
  <si>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</si>
  <si>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</si>
  <si>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</si>
  <si>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</si>
  <si>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</si>
  <si>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</si>
  <si>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</si>
  <si>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</si>
  <si>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</si>
  <si>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</si>
  <si>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</si>
  <si>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</si>
  <si>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</si>
  <si>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</si>
  <si>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</si>
  <si>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</si>
  <si>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</si>
  <si>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</si>
  <si>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</si>
  <si>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</si>
  <si>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</si>
  <si>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</si>
  <si>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</si>
  <si>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</si>
  <si>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</si>
  <si>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</si>
  <si>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</si>
  <si>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</si>
  <si>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</si>
  <si>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</si>
  <si>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</si>
  <si>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</si>
  <si>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</si>
  <si>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</si>
  <si>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</si>
  <si>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</si>
  <si>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</si>
  <si>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</si>
  <si>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</si>
  <si>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</si>
  <si>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</si>
  <si>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</si>
  <si>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</si>
  <si>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</si>
  <si>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</si>
  <si>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</si>
  <si>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</si>
  <si>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</si>
  <si>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</si>
  <si>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</si>
  <si>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</si>
  <si>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</si>
  <si>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</si>
  <si>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</si>
  <si>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</si>
  <si>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</si>
  <si>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</si>
  <si>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</si>
  <si>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</si>
  <si>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</si>
  <si>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</si>
  <si>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</si>
  <si>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</si>
  <si>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</si>
  <si>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</si>
  <si>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</si>
  <si>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</si>
  <si>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</si>
  <si>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</si>
  <si>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</si>
  <si>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</si>
  <si>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</si>
  <si>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</si>
  <si>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</si>
  <si>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</si>
  <si>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</si>
  <si>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</si>
  <si>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</si>
  <si>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</si>
  <si>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</si>
  <si>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</si>
  <si>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</si>
  <si>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</si>
  <si>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</si>
  <si>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</si>
  <si>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</si>
  <si>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</si>
  <si>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</si>
  <si>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</si>
  <si>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</si>
  <si>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</si>
  <si>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</si>
  <si>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</si>
  <si>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</si>
  <si>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</si>
  <si>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</si>
  <si>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</si>
  <si>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</si>
  <si>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</si>
  <si>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</si>
  <si>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</si>
  <si>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</si>
  <si>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</si>
  <si>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</si>
  <si>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</si>
  <si>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</si>
  <si>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</si>
  <si>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</si>
  <si>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</si>
  <si>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</si>
  <si>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</si>
  <si>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</si>
  <si>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</si>
  <si>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</si>
  <si>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</si>
  <si>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</si>
  <si>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</si>
  <si>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</si>
  <si>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</si>
  <si>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</si>
  <si>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</si>
  <si>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</si>
  <si>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</si>
  <si>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</si>
  <si>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</si>
  <si>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</si>
  <si>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</si>
  <si>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</si>
  <si>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</si>
  <si>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</si>
  <si>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</si>
  <si>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</si>
  <si>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</si>
  <si>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</si>
  <si>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</si>
  <si>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</si>
  <si>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</si>
  <si>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</si>
  <si>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</si>
  <si>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</si>
  <si>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</si>
  <si>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</si>
  <si>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</si>
  <si>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</si>
  <si>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</si>
  <si>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</si>
  <si>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</si>
  <si>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</si>
  <si>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</si>
  <si>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</si>
  <si>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</si>
  <si>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</si>
  <si>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</si>
  <si>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</si>
  <si>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</si>
  <si>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</si>
  <si>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</si>
  <si>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</si>
  <si>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</si>
  <si>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</si>
  <si>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</si>
  <si>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</si>
  <si>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</si>
  <si>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</si>
  <si>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</si>
  <si>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</si>
  <si>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</si>
  <si>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</si>
  <si>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</si>
  <si>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</si>
  <si>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</si>
  <si>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</si>
  <si>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</si>
  <si>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</si>
  <si>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</si>
  <si>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</si>
  <si>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</si>
  <si>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</si>
  <si>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</si>
  <si>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</si>
  <si>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</si>
  <si>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</si>
  <si>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</si>
  <si>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</si>
  <si>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</si>
  <si>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</si>
  <si>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</si>
  <si>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</si>
  <si>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</si>
  <si>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</si>
  <si>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</si>
  <si>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</si>
  <si>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</si>
  <si>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</si>
  <si>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</si>
  <si>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</si>
  <si>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</si>
  <si>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</si>
  <si>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</si>
  <si>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</si>
  <si>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</si>
  <si>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</si>
  <si>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</si>
  <si>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</si>
  <si>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</si>
  <si>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</si>
  <si>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</si>
  <si>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</si>
  <si>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</si>
  <si>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</si>
  <si>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</si>
  <si>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</si>
  <si>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</si>
  <si>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</si>
  <si>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</si>
  <si>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</si>
  <si>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</si>
  <si>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</si>
  <si>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</si>
  <si>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</si>
  <si>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</si>
  <si>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</si>
  <si>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</si>
  <si>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</si>
  <si>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</si>
  <si>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</si>
  <si>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</si>
  <si>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</si>
  <si>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</si>
  <si>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</si>
  <si>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</si>
  <si>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</si>
  <si>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</si>
  <si>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</si>
  <si>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</si>
  <si>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</si>
  <si>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</si>
  <si>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</si>
  <si>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</si>
  <si>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</si>
  <si>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</si>
  <si>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</si>
  <si>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</si>
  <si>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</si>
  <si>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</si>
  <si>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</si>
  <si>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</si>
  <si>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</si>
  <si>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</si>
  <si>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</si>
  <si>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</si>
  <si>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</si>
  <si>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</si>
  <si>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</si>
  <si>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</si>
  <si>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</si>
  <si>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</si>
  <si>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</si>
  <si>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</si>
  <si>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</si>
  <si>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</si>
  <si>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</si>
  <si>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</si>
  <si>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</si>
  <si>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</si>
  <si>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</si>
  <si>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</si>
  <si>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</si>
  <si>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</si>
  <si>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</si>
  <si>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</si>
  <si>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</si>
  <si>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</si>
  <si>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</si>
  <si>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</si>
  <si>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</si>
  <si>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</si>
  <si>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</si>
  <si>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</si>
  <si>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</si>
  <si>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</si>
  <si>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</si>
  <si>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</si>
  <si>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</si>
  <si>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</si>
  <si>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</si>
  <si>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</si>
  <si>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</si>
  <si>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</si>
  <si>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</si>
  <si>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</si>
  <si>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</si>
  <si>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</si>
  <si>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</si>
  <si>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</si>
  <si>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</si>
  <si>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</si>
  <si>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</si>
  <si>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</si>
  <si>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</si>
  <si>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</si>
  <si>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</si>
  <si>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</si>
  <si>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</si>
  <si>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183034,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</si>
  <si>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</si>
  <si>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</si>
  <si>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</si>
  <si>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</si>
  <si>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</si>
  <si>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</si>
  <si>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</si>
  <si>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</si>
  <si>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</si>
  <si>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</si>
  <si>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</si>
  <si>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</si>
  <si>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</si>
  <si>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</si>
  <si>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</si>
  <si>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</si>
  <si>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</si>
  <si>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</si>
  <si>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</si>
  <si>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</si>
  <si>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</si>
  <si>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</si>
  <si>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</si>
  <si>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</si>
  <si>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</si>
  <si>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</si>
  <si>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</si>
  <si>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</si>
  <si>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</si>
  <si>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</si>
  <si>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</si>
  <si>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20.12.2023 № 51/12 "О внесении изменений в постановление Комитета по тарифному регулированию Мурманской области от 12.09.2017 № 39/2 в связи с корректировкой тарифов, ранее установленных АО "МЭС"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</si>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</sst>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70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4" borderId="12" xfId="0" applyFont="1" applyFill="1" applyBorder="1" applyNumberFormat="1">
      <alignment horizontal="left" vertical="center" wrapText="1"/>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28"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0" fontId="53" fillId="0" borderId="0" xfId="0" applyFont="1" applyNumberFormat="1">
      <alignment vertical="center" wrapText="1"/>
    </xf>
    <xf numFmtId="49" fontId="37"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9" borderId="12" xfId="0" applyFont="1" applyFill="1" applyBorder="1" applyNumberFormat="1">
      <alignment horizontal="left" vertical="center" wrapText="1"/>
      <protection locked="0"/>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upload/iblock/8ff/39_2-ao-mes-2017_2027.pdf" TargetMode="External"/><Relationship Id="rId5" Type="http://schemas.openxmlformats.org/officeDocument/2006/relationships/hyperlink" Target="https://npa.gov-murman.ru/bitrix/components/b1team/govmurman.element.file/download.php?ID=508452&amp;FID=750725"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8447d47f-1d8d-40e5-8d4b-0e6ffd0ec6fc" TargetMode="External"/><Relationship Id="rId4" Type="http://schemas.openxmlformats.org/officeDocument/2006/relationships/hyperlink" Target="https://portal.eias.ru/Portal/DownloadPage.aspx?type=12&amp;guid=013560a3-7bef-4eee-83d3-968cf080ed07" TargetMode="External"/><Relationship Id="rId5" Type="http://schemas.openxmlformats.org/officeDocument/2006/relationships/hyperlink" Target="https://portal.eias.ru/Portal/DownloadPage.aspx?type=12&amp;guid=b17cdf5f-1aa5-4f59-8ff5-39f1b52db66e" TargetMode="External"/><Relationship Id="rId6" Type="http://schemas.openxmlformats.org/officeDocument/2006/relationships/hyperlink" Target="https://portal.eias.ru/Portal/DownloadPage.aspx?type=12&amp;guid=b17cdf5f-1aa5-4f59-8ff5-39f1b52db66e" TargetMode="External"/><Relationship Id="rId7" Type="http://schemas.openxmlformats.org/officeDocument/2006/relationships/hyperlink" Target="https://portal.eias.ru/Portal/DownloadPage.aspx?type=12&amp;guid=b17cdf5f-1aa5-4f59-8ff5-39f1b52db66e" TargetMode="External"/><Relationship Id="rId8" Type="http://schemas.openxmlformats.org/officeDocument/2006/relationships/hyperlink" Target="https://portal.eias.ru/Portal/DownloadPage.aspx?type=12&amp;guid=b17cdf5f-1aa5-4f59-8ff5-39f1b52db66e" TargetMode="External"/><Relationship Id="rId9" Type="http://schemas.openxmlformats.org/officeDocument/2006/relationships/hyperlink" Target="https://portal.eias.ru/Portal/DownloadPage.aspx?type=12&amp;guid=b17cdf5f-1aa5-4f59-8ff5-39f1b52db66e" TargetMode="External"/><Relationship Id="rId10" Type="http://schemas.openxmlformats.org/officeDocument/2006/relationships/hyperlink" Target="https://portal.eias.ru/Portal/DownloadPage.aspx?type=12&amp;guid=b17cdf5f-1aa5-4f59-8ff5-39f1b52db66e" TargetMode="External"/><Relationship Id="rId11" Type="http://schemas.openxmlformats.org/officeDocument/2006/relationships/hyperlink" Target="https://portal.eias.ru/Portal/DownloadPage.aspx?type=12&amp;guid=b17cdf5f-1aa5-4f59-8ff5-39f1b52db66e" TargetMode="External"/><Relationship Id="rId12" Type="http://schemas.openxmlformats.org/officeDocument/2006/relationships/hyperlink" Target="https://portal.eias.ru/Portal/DownloadPage.aspx?type=12&amp;guid=b17cdf5f-1aa5-4f59-8ff5-39f1b52db66e" TargetMode="External"/><Relationship Id="rId13" Type="http://schemas.openxmlformats.org/officeDocument/2006/relationships/hyperlink" Target="https://portal.eias.ru/Portal/DownloadPage.aspx?type=12&amp;guid=b17cdf5f-1aa5-4f59-8ff5-39f1b52db66e" TargetMode="External"/><Relationship Id="rId14" Type="http://schemas.openxmlformats.org/officeDocument/2006/relationships/hyperlink" Target="https://portal.eias.ru/Portal/DownloadPage.aspx?type=12&amp;guid=b17cdf5f-1aa5-4f59-8ff5-39f1b52db66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BE519-4EAB-857B-FE11-296C4C33E8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E454D2-D3F7-C65D-5397-F1FCBC90F5EE}" mc:Ignorable="x14ac xr xr2 xr3">
  <sheetPr>
    <tabColor rgb="FFCCCCFF"/>
  </sheetPr>
  <dimension ref="A1:P78"/>
  <sheetViews>
    <sheetView topLeftCell="A1" showGridLines="0" zoomScale="90" workbookViewId="0">
      <selection activeCell="F70" sqref="F70"/>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42990</v>
      </c>
      <c r="G11" s="62"/>
      <c r="H11" s="779" t="s">
        <v>18</v>
      </c>
      <c r="J11" s="882" t="s">
        <v>19</v>
      </c>
    </row>
    <row customHeight="1" ht="22.5">
      <c r="A12" s="1952"/>
      <c r="D12" s="60"/>
      <c r="E12" s="1173" t="s">
        <v>20</v>
      </c>
      <c r="F12" s="2549">
        <v>46630</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45280</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42990</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45280</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7" t="s">
        <v>54</v>
      </c>
      <c r="G36" s="62"/>
    </row>
    <row customHeight="1" ht="19.5">
      <c r="A37" s="885"/>
      <c r="D37" s="64"/>
      <c r="E37" s="397" t="s">
        <v>55</v>
      </c>
      <c r="F37" s="2577"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c r="A44" s="790"/>
      <c r="B44" s="419"/>
      <c r="C44" s="414"/>
      <c r="D44" s="416"/>
      <c r="E44" s="1173" t="s">
        <v>60</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65</v>
      </c>
      <c r="F53" s="1055" t="s">
        <v>58</v>
      </c>
      <c r="G53" s="538"/>
      <c r="I53" s="540"/>
      <c r="J53" s="884"/>
      <c r="P53" s="541"/>
    </row>
    <row s="2586"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68</v>
      </c>
      <c r="F58" s="1055" t="s">
        <v>63</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604"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139935D-5E37-3136-A3F6-6BECBBB425F2}"/>
    <hyperlink ref="H17" location="Титульный!H9" display="Как заполнить?" tooltip="Помощь по работе с полями отчётной формы" xr:uid="{18546877-A1D9-8A8A-1F09-50CDFACA95D2}"/>
    <hyperlink ref="F24" r:id="rId4" xr:uid="{3EDD319D-2477-7C7B-336A-E57EDF160C69}"/>
    <hyperlink ref="F29" r:id="rId5" xr:uid="{9E744667-64B4-D25B-74CD-423D6AB9119D}"/>
    <hyperlink ref="H39" location="Титульный!H9" display="Как заполнить?" tooltip="Помощь по работе с полями отчётной формы" xr:uid="{7A7FB5CB-453E-2446-74C2-4A441F6FB29B}"/>
    <hyperlink ref="H62" location="Титульный!H9" display="Как заполнить?" tooltip="Помощь по работе с полями отчётной формы" xr:uid="{CC29E84D-C226-3D74-BB3B-C2419313A2DE}"/>
    <hyperlink ref="F70" r:id="rId6" xr:uid="{EA6AE2F9-909F-5FE7-A8FE-724D2C1910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756F4-BB8A-3193-B5CB-ECD7FE3F1A4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88" width="3.7109375" customWidth="1"/>
    <col min="5" max="5" style="2690" width="6.28125" customWidth="1"/>
    <col min="6" max="6" style="2626" width="2.7109375" hidden="1" customWidth="1"/>
    <col min="7" max="7" style="2690" width="46.7109375" customWidth="1"/>
    <col min="8" max="8" style="2690" width="43.140625" customWidth="1"/>
    <col min="9" max="9" style="269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690" width="9.140625" hidden="1"/>
    <col min="28" max="28" style="2690" width="9.140625"/>
  </cols>
  <sheetData>
    <row s="2612"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5"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9"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ЗАТО поселок Видяево(47735000)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5"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5" customFormat="1" customHeight="1" ht="21">
      <c r="A16" s="764"/>
      <c r="B16" s="423"/>
      <c r="C16" s="764"/>
      <c r="D16" s="151"/>
      <c r="E16" s="166"/>
      <c r="F16" s="166"/>
      <c r="G16" s="166"/>
      <c r="H16" s="166"/>
      <c r="I16" s="166"/>
      <c r="J16" s="141"/>
      <c r="K16" s="141"/>
      <c r="L16" s="141"/>
      <c r="M16" s="141"/>
      <c r="N16" s="212"/>
      <c r="O16" s="141"/>
      <c r="P16" s="211"/>
      <c r="Q16" s="211"/>
      <c r="R16" s="211"/>
      <c r="S16" s="211"/>
    </row>
    <row s="2625" customFormat="1" customHeight="1" ht="14.25">
      <c r="A17" s="764"/>
      <c r="B17" s="423"/>
      <c r="C17" s="764"/>
      <c r="D17" s="151"/>
      <c r="E17" s="68"/>
      <c r="F17" s="764"/>
      <c r="G17" s="68"/>
      <c r="H17" s="68"/>
      <c r="I17" s="68"/>
      <c r="J17" s="141"/>
      <c r="K17" s="141"/>
      <c r="L17" s="141"/>
      <c r="M17" s="141"/>
      <c r="N17" s="212"/>
      <c r="O17" s="141"/>
      <c r="P17" s="211"/>
      <c r="Q17" s="211"/>
      <c r="R17" s="211"/>
      <c r="S17" s="211"/>
    </row>
    <row s="2625" customFormat="1" customHeight="1" ht="0.75">
      <c r="A18" s="764"/>
      <c r="B18" s="423"/>
      <c r="C18" s="764"/>
      <c r="D18" s="151"/>
      <c r="E18" s="68"/>
      <c r="F18" s="764"/>
      <c r="G18" s="68"/>
      <c r="H18" s="68"/>
      <c r="I18" s="68"/>
      <c r="J18" s="141"/>
      <c r="K18" s="141"/>
      <c r="L18" s="141"/>
      <c r="M18" s="141"/>
      <c r="N18" s="212"/>
      <c r="O18" s="141"/>
      <c r="P18" s="211"/>
      <c r="Q18" s="211"/>
      <c r="R18" s="211"/>
      <c r="S18" s="211"/>
    </row>
    <row s="2691" customFormat="1" customHeight="1" ht="10.5">
      <c r="B19" s="840"/>
      <c r="D19" s="168"/>
      <c r="J19" s="141"/>
      <c r="K19" s="141"/>
      <c r="L19" s="141"/>
      <c r="M19" s="141"/>
      <c r="N19" s="212"/>
      <c r="O19" s="141"/>
      <c r="P19" s="211"/>
      <c r="Q19" s="211"/>
      <c r="R19" s="211"/>
      <c r="S19" s="211"/>
    </row>
    <row s="2691"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187FB-A261-A99C-3EE6-4F0A57D4C77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7" width="6.421875" hidden="1" customWidth="1"/>
    <col min="2" max="2" style="2777" width="2.00390625" hidden="1" customWidth="1"/>
    <col min="3" max="3" style="2777" width="3.7109375" customWidth="1"/>
    <col min="4" max="4" style="2777" width="4.28125" customWidth="1"/>
    <col min="5" max="5" style="2777" width="45.00390625" customWidth="1"/>
    <col min="6" max="6" style="2777" width="6.421875" customWidth="1"/>
    <col min="7" max="7" style="2777" width="4.421875" customWidth="1"/>
    <col min="8" max="8" style="2777" width="5.57421875" customWidth="1"/>
    <col min="9" max="9" style="2777" width="52.8515625" customWidth="1"/>
    <col min="10" max="10" style="2777" width="7.00390625" customWidth="1"/>
    <col min="11" max="11" style="2777" width="3.7109375" customWidth="1"/>
    <col min="12" max="12" style="2777" width="6.28125" customWidth="1"/>
    <col min="13" max="13" style="2777" width="56.28125" customWidth="1"/>
    <col min="14" max="14" style="2699" width="9.140625"/>
    <col min="15" max="20" style="2736" width="9.140625" hidden="1"/>
    <col min="21" max="24" style="2778" width="9.140625" hidden="1"/>
    <col min="25" max="37" style="2699" width="9.140625" hidden="1"/>
    <col min="38" max="38" style="269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0"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89</v>
      </c>
      <c r="E10" s="529" t="s">
        <v>90</v>
      </c>
      <c r="F10" s="529" t="s">
        <v>109</v>
      </c>
      <c r="G10" s="1977" t="s">
        <v>89</v>
      </c>
      <c r="H10" s="1978"/>
      <c r="I10" s="529" t="s">
        <v>90</v>
      </c>
      <c r="J10" s="529" t="s">
        <v>109</v>
      </c>
      <c r="K10" s="1977" t="s">
        <v>89</v>
      </c>
      <c r="L10" s="1978"/>
      <c r="M10" s="529" t="s">
        <v>90</v>
      </c>
      <c r="N10" s="1667"/>
    </row>
    <row s="2728" customFormat="1" customHeight="1" ht="11.25" hidden="1">
      <c r="A11" s="599"/>
      <c r="B11" s="599"/>
      <c r="C11" s="599"/>
      <c r="D11" s="600" t="s">
        <v>110</v>
      </c>
      <c r="E11" s="600" t="s">
        <v>111</v>
      </c>
      <c r="F11" s="600" t="s">
        <v>91</v>
      </c>
      <c r="G11" s="1959" t="s">
        <v>92</v>
      </c>
      <c r="H11" s="1960"/>
      <c r="I11" s="600" t="s">
        <v>112</v>
      </c>
      <c r="J11" s="600" t="s">
        <v>93</v>
      </c>
      <c r="K11" s="1961" t="s">
        <v>94</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8" customFormat="1" customHeight="1" ht="15">
      <c r="A13" s="281"/>
      <c r="B13" s="281"/>
      <c r="C13" s="532"/>
      <c r="D13" s="1982" t="s">
        <v>110</v>
      </c>
      <c r="E13" s="1983"/>
      <c r="F13" s="1986" t="s">
        <v>63</v>
      </c>
      <c r="G13" s="1987"/>
      <c r="H13" s="1988">
        <v>1</v>
      </c>
      <c r="I13" s="1979" t="str">
        <f>IF(U13="","",INDEX(TERRITORY_MR_LIST,MATCH(U13,TERRITORY_LIST_ID,0)))</f>
        <v/>
      </c>
      <c r="J13" s="1981" t="s">
        <v>58</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8"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8"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7C37D-F64F-5D49-68C3-4EA2C53AF4E1}" mc:Ignorable="x14ac xr xr2 xr3">
  <sheetPr>
    <tabColor rgb="FFCCCCFF"/>
  </sheetPr>
  <dimension ref="A1:AR138"/>
  <sheetViews>
    <sheetView topLeftCell="A1" showGridLines="0" zoomScale="90" workbookViewId="0">
      <selection activeCell="W26" sqref="W26"/>
    </sheetView>
  </sheetViews>
  <sheetFormatPr defaultColWidth="9.140625" customHeight="1" defaultRowHeight="11.25"/>
  <cols>
    <col min="1" max="2" style="2959" width="3.7109375" hidden="1" customWidth="1"/>
    <col min="3" max="3" style="2960" width="3.7109375" customWidth="1"/>
    <col min="4" max="4" style="2960" width="6.140625" customWidth="1"/>
    <col min="5" max="5" style="2960" width="43.140625" customWidth="1"/>
    <col min="6" max="6" style="2855" width="15.00390625" customWidth="1"/>
    <col min="7" max="7" style="2960" width="43.140625" customWidth="1"/>
    <col min="8" max="8" style="2960" width="3.7109375" customWidth="1"/>
    <col min="9" max="9" style="2960" width="5.421875" customWidth="1"/>
    <col min="10" max="10" style="2960" width="47.8515625" customWidth="1"/>
    <col min="11" max="12" style="2960" width="3.7109375" customWidth="1"/>
    <col min="13" max="13" style="2960" width="5.7109375" customWidth="1"/>
    <col min="14" max="14" style="2960" width="28.140625" customWidth="1"/>
    <col min="15" max="16" style="2960" width="3.7109375" customWidth="1"/>
    <col min="17" max="17" style="2960" width="5.7109375" customWidth="1"/>
    <col min="18" max="18" style="2960" width="34.421875" customWidth="1"/>
    <col min="19" max="20" style="2961" width="3.7109375" customWidth="1"/>
    <col min="21" max="21" style="2961" width="5.7109375" customWidth="1"/>
    <col min="22" max="22" style="2961" width="34.421875" customWidth="1"/>
    <col min="23" max="23" style="2960" width="30.7109375" customWidth="1"/>
    <col min="24" max="24" style="2960" width="3.7109375" customWidth="1"/>
    <col min="25" max="28" style="2803" width="9.8515625" hidden="1" customWidth="1"/>
    <col min="29" max="29" style="2803" width="27.00390625" hidden="1" customWidth="1"/>
    <col min="30" max="30" style="2803" width="10.57421875" hidden="1" customWidth="1"/>
    <col min="31" max="31" style="2803" width="10.7109375" hidden="1" customWidth="1"/>
    <col min="32" max="32" style="2803" width="10.00390625" hidden="1" customWidth="1"/>
    <col min="33" max="33" style="2803" width="12.8515625" hidden="1" customWidth="1"/>
    <col min="34" max="34" style="2803" width="10.28125" hidden="1" customWidth="1"/>
    <col min="35" max="35" style="2803" width="15.8515625" hidden="1" customWidth="1"/>
    <col min="36" max="36" style="2803" width="19.421875" hidden="1" customWidth="1"/>
    <col min="37" max="37" style="2803" width="11.00390625" hidden="1" customWidth="1"/>
    <col min="38" max="38" style="2803" width="23.57421875" hidden="1" customWidth="1"/>
    <col min="39" max="39" style="2803" width="23.8515625" hidden="1" customWidth="1"/>
    <col min="40" max="40" style="2803" width="25.28125" hidden="1" customWidth="1"/>
    <col min="41" max="41" style="2803" width="16.8515625" hidden="1" customWidth="1"/>
    <col min="42" max="42" style="2803" width="29.57421875" hidden="1" customWidth="1"/>
    <col min="43" max="43" style="2803" width="29.8515625" hidden="1" customWidth="1"/>
    <col min="44" max="44" style="2960" width="9.140625" hidden="1"/>
  </cols>
  <sheetData>
    <row customHeight="1" ht="11.25" hidden="1">
      <c r="A1" s="142"/>
    </row>
    <row customHeight="1" ht="11.25" hidden="1"/>
    <row customHeight="1" ht="11.25" hidden="1"/>
    <row customHeight="1" ht="3"/>
    <row s="278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0"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123</v>
      </c>
      <c r="F9" s="1957"/>
      <c r="G9" s="1971" t="s">
        <v>106</v>
      </c>
      <c r="H9" s="1971" t="s">
        <v>89</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90</v>
      </c>
      <c r="F10" s="1314" t="s">
        <v>129</v>
      </c>
      <c r="G10" s="1971"/>
      <c r="H10" s="1971"/>
      <c r="I10" s="1971"/>
      <c r="J10" s="1971"/>
      <c r="K10" s="96" t="s">
        <v>109</v>
      </c>
      <c r="L10" s="1971" t="s">
        <v>89</v>
      </c>
      <c r="M10" s="1971"/>
      <c r="N10" s="96" t="s">
        <v>130</v>
      </c>
      <c r="O10" s="96" t="s">
        <v>109</v>
      </c>
      <c r="P10" s="1971" t="s">
        <v>89</v>
      </c>
      <c r="Q10" s="1971"/>
      <c r="R10" s="96" t="s">
        <v>130</v>
      </c>
      <c r="S10" s="271" t="s">
        <v>109</v>
      </c>
      <c r="T10" s="1971" t="s">
        <v>89</v>
      </c>
      <c r="U10" s="1971"/>
      <c r="V10" s="271" t="s">
        <v>90</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4" customFormat="1" customHeight="1" ht="12" hidden="1">
      <c r="D11" s="1268" t="s">
        <v>110</v>
      </c>
      <c r="E11" s="1268" t="s">
        <v>111</v>
      </c>
      <c r="F11" s="1268"/>
      <c r="G11" s="1268" t="s">
        <v>91</v>
      </c>
      <c r="H11" s="2018" t="s">
        <v>112</v>
      </c>
      <c r="I11" s="2018"/>
      <c r="J11" s="1268" t="s">
        <v>93</v>
      </c>
      <c r="K11" s="1268" t="s">
        <v>94</v>
      </c>
      <c r="L11" s="2018" t="s">
        <v>113</v>
      </c>
      <c r="M11" s="2018"/>
      <c r="N11" s="1268" t="s">
        <v>149</v>
      </c>
      <c r="O11" s="1268" t="s">
        <v>100</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9" customFormat="1" customHeight="1" ht="17.25">
      <c r="A13" s="314"/>
      <c r="C13" s="195"/>
      <c r="D13" s="1991">
        <v>1</v>
      </c>
      <c r="E13" s="1993" t="s">
        <v>154</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9"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4"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4"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9"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5" customFormat="1" customHeight="1" ht="17.25">
      <c r="A18" s="314"/>
      <c r="C18" s="195"/>
      <c r="D18" s="1991">
        <v>2</v>
      </c>
      <c r="E18" s="1993" t="s">
        <v>160</v>
      </c>
      <c r="F18" s="1995" t="s">
        <v>63</v>
      </c>
      <c r="G18" s="2856"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57"/>
      <c r="I18" s="2857">
        <v>1</v>
      </c>
      <c r="J18" s="2858" t="s">
        <v>161</v>
      </c>
      <c r="K18" s="2859" t="s">
        <v>58</v>
      </c>
      <c r="L18" s="2860"/>
      <c r="M18" s="2860" t="s">
        <v>110</v>
      </c>
      <c r="N18" s="2861" t="s">
        <v>24</v>
      </c>
      <c r="O18" s="2859" t="s">
        <v>58</v>
      </c>
      <c r="P18" s="2860"/>
      <c r="Q18" s="2860" t="s">
        <v>110</v>
      </c>
      <c r="R18" s="2862" t="s">
        <v>24</v>
      </c>
      <c r="S18" s="2863" t="s">
        <v>58</v>
      </c>
      <c r="T18" s="2860"/>
      <c r="U18" s="2860" t="s">
        <v>110</v>
      </c>
      <c r="V18" s="2862" t="s">
        <v>24</v>
      </c>
      <c r="W18" s="2858" t="s">
        <v>162</v>
      </c>
      <c r="X18" s="1296"/>
      <c r="Y18" s="1296"/>
      <c r="Z18" s="1296"/>
      <c r="AA18" s="1296"/>
      <c r="AB18" s="1296" t="s">
        <v>163</v>
      </c>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Тарифы на тепловую энергию, поставляемую потребителям</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5" customFormat="1" customHeight="1" ht="17.25">
      <c r="A19" s="314"/>
      <c r="C19" s="313"/>
      <c r="D19" s="1991"/>
      <c r="E19" s="1993"/>
      <c r="F19" s="1996"/>
      <c r="G19" s="2856"/>
      <c r="H19" s="2857"/>
      <c r="I19" s="2857"/>
      <c r="J19" s="2858"/>
      <c r="K19" s="2865"/>
      <c r="L19" s="2860"/>
      <c r="M19" s="2860"/>
      <c r="N19" s="2861" t="s">
        <v>24</v>
      </c>
      <c r="O19" s="2865"/>
      <c r="P19" s="2860"/>
      <c r="Q19" s="2860"/>
      <c r="R19" s="2862" t="s">
        <v>24</v>
      </c>
      <c r="S19" s="2863"/>
      <c r="T19" s="2866"/>
      <c r="U19" s="2867"/>
      <c r="V19" s="2868" t="s">
        <v>169</v>
      </c>
      <c r="W19" s="2869"/>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5" customFormat="1" customHeight="1" ht="17.25">
      <c r="A20" s="314"/>
      <c r="C20" s="313"/>
      <c r="D20" s="1992"/>
      <c r="E20" s="1994"/>
      <c r="F20" s="1996"/>
      <c r="G20" s="2870"/>
      <c r="H20" s="2871"/>
      <c r="I20" s="2871"/>
      <c r="J20" s="2872"/>
      <c r="K20" s="2865"/>
      <c r="L20" s="2871"/>
      <c r="M20" s="2871"/>
      <c r="N20" s="2862" t="s">
        <v>24</v>
      </c>
      <c r="O20" s="2873"/>
      <c r="P20" s="2874"/>
      <c r="Q20" s="2875"/>
      <c r="R20" s="2876" t="s">
        <v>170</v>
      </c>
      <c r="S20" s="2877"/>
      <c r="T20" s="2878"/>
      <c r="U20" s="2879"/>
      <c r="V20" s="2880"/>
      <c r="W20" s="2881"/>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5" customFormat="1" customHeight="1" ht="17.25">
      <c r="A21" s="314"/>
      <c r="C21" s="313"/>
      <c r="D21" s="1992"/>
      <c r="E21" s="1994"/>
      <c r="F21" s="1996"/>
      <c r="G21" s="2870"/>
      <c r="H21" s="2871"/>
      <c r="I21" s="2871"/>
      <c r="J21" s="2872"/>
      <c r="K21" s="2873"/>
      <c r="L21" s="2882"/>
      <c r="M21" s="2883"/>
      <c r="N21" s="2884" t="s">
        <v>171</v>
      </c>
      <c r="O21" s="2885"/>
      <c r="P21" s="2886"/>
      <c r="Q21" s="2887"/>
      <c r="R21" s="2888"/>
      <c r="S21" s="2889"/>
      <c r="T21" s="2890"/>
      <c r="U21" s="2891"/>
      <c r="V21" s="2892"/>
      <c r="W21" s="2893"/>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customHeight="1" ht="81.66666666666667">
      <c r="A22" s="1881"/>
      <c r="B22" s="2895"/>
      <c r="C22" s="1883"/>
      <c r="D22" s="1871"/>
      <c r="E22" s="1888"/>
      <c r="F22" s="1825"/>
      <c r="G22" s="1889"/>
      <c r="H22" s="2353" t="s">
        <v>172</v>
      </c>
      <c r="I22" s="2353" t="s">
        <v>111</v>
      </c>
      <c r="J22" s="2389" t="s">
        <v>173</v>
      </c>
      <c r="K22" s="2044" t="s">
        <v>58</v>
      </c>
      <c r="L22" s="1982"/>
      <c r="M22" s="1982" t="s">
        <v>110</v>
      </c>
      <c r="N22" s="2904" t="s">
        <v>24</v>
      </c>
      <c r="O22" s="2044" t="s">
        <v>58</v>
      </c>
      <c r="P22" s="1982"/>
      <c r="Q22" s="1982" t="s">
        <v>110</v>
      </c>
      <c r="R22" s="2905" t="s">
        <v>24</v>
      </c>
      <c r="S22" s="1981" t="s">
        <v>58</v>
      </c>
      <c r="T22" s="1852"/>
      <c r="U22" s="1852" t="s">
        <v>110</v>
      </c>
      <c r="V22" s="2907" t="s">
        <v>24</v>
      </c>
      <c r="W22" s="1842" t="s">
        <v>174</v>
      </c>
      <c r="X22" s="2895"/>
      <c r="Y22" s="1296"/>
      <c r="Z22" s="1296"/>
      <c r="AA22" s="1296"/>
      <c r="AB22" s="1296"/>
      <c r="AC22" s="2909" t="s">
        <v>164</v>
      </c>
      <c r="AD22" s="1296" t="s">
        <v>175</v>
      </c>
      <c r="AE22" s="1296" t="s">
        <v>176</v>
      </c>
      <c r="AF22" s="1296" t="s">
        <v>177</v>
      </c>
      <c r="AG22" s="1296" t="s">
        <v>178</v>
      </c>
      <c r="AH22"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2" s="1296" t="str">
        <f>IF($G$18=0,"",$G$18)</f>
        <v>Производство тепловой энергии. Некомбинированная выработка, Передача. Тепловая энергия, Сбыт. Тепловая энергия</v>
      </c>
      <c r="AJ22" s="1296" t="str">
        <f>IF($J$22=0,"",$J$22)</f>
        <v>Льготные тарифы на тепловую энергию, поставляемую группе потребителей "население"</v>
      </c>
      <c r="AK22" s="1296" t="str">
        <f>IF($K$22="нет","без дифференциации",IF($N$22=0,"",$N$22))</f>
        <v>без дифференциации</v>
      </c>
      <c r="AL22" s="1885" t="str">
        <f>IF($O$22="нет","без дифференциации",IF($R$22=0,"",$R$22))</f>
        <v>без дифференциации</v>
      </c>
      <c r="AM22" s="1885" t="str">
        <f>IF($S$22="нет","без дифференциации",IF($V$22=0,"",$V$22))</f>
        <v>без дифференциации</v>
      </c>
      <c r="AN22" s="1296" t="str">
        <f>$I$22</f>
        <v>2</v>
      </c>
      <c r="AO22" s="1296" t="str">
        <f>$I$22&amp;"."&amp;$M$22</f>
        <v>2.1</v>
      </c>
      <c r="AP22" s="1296" t="str">
        <f>$I$22&amp;"."&amp;$M$22&amp;"."&amp;$Q$22</f>
        <v>2.1.1</v>
      </c>
      <c r="AQ22" s="1296" t="str">
        <f>$I$22&amp;"."&amp;$M$22&amp;"."&amp;$Q$22&amp;"."&amp;$U$22</f>
        <v>2.1.1.1</v>
      </c>
      <c r="AR22" s="2895"/>
    </row>
    <row customHeight="1" ht="17.25">
      <c r="A23" s="1881"/>
      <c r="B23" s="2895"/>
      <c r="C23" s="1886"/>
      <c r="D23" s="1871"/>
      <c r="E23" s="1888"/>
      <c r="F23" s="1825"/>
      <c r="G23" s="1889"/>
      <c r="H23" s="2353"/>
      <c r="I23" s="2353"/>
      <c r="J23" s="2389"/>
      <c r="K23" s="2045"/>
      <c r="L23" s="1982"/>
      <c r="M23" s="1982"/>
      <c r="N23" s="2904" t="s">
        <v>24</v>
      </c>
      <c r="O23" s="2045"/>
      <c r="P23" s="1982"/>
      <c r="Q23" s="1982"/>
      <c r="R23" s="2905" t="s">
        <v>24</v>
      </c>
      <c r="S23" s="1981"/>
      <c r="T23" s="310"/>
      <c r="U23" s="311"/>
      <c r="V23" s="311" t="s">
        <v>169</v>
      </c>
      <c r="W23" s="312"/>
      <c r="X23" s="2895"/>
      <c r="Y23" s="1288"/>
      <c r="Z23" s="1288"/>
      <c r="AA23" s="1288"/>
      <c r="AB23" s="1288"/>
      <c r="AC23" s="1288"/>
      <c r="AD23" s="1288"/>
      <c r="AE23" s="1288"/>
      <c r="AF23" s="1288"/>
      <c r="AG23" s="1288"/>
      <c r="AH23" s="1288"/>
      <c r="AI23" s="1288"/>
      <c r="AJ23" s="1288"/>
      <c r="AK23" s="1288"/>
      <c r="AL23" s="2895"/>
      <c r="AM23" s="2895"/>
      <c r="AN23" s="2895"/>
      <c r="AO23" s="2895"/>
      <c r="AP23" s="2895"/>
      <c r="AQ23" s="2895"/>
      <c r="AR23" s="2895"/>
    </row>
    <row customHeight="1" ht="17.25">
      <c r="A24" s="1881"/>
      <c r="B24" s="2895"/>
      <c r="C24" s="1886"/>
      <c r="D24" s="1871"/>
      <c r="E24" s="1888"/>
      <c r="F24" s="1825"/>
      <c r="G24" s="1889"/>
      <c r="H24" s="2354"/>
      <c r="I24" s="2354"/>
      <c r="J24" s="2390"/>
      <c r="K24" s="2045"/>
      <c r="L24" s="2354"/>
      <c r="M24" s="2354"/>
      <c r="N24" s="2918" t="s">
        <v>24</v>
      </c>
      <c r="O24" s="1986"/>
      <c r="P24" s="310"/>
      <c r="Q24" s="311"/>
      <c r="R24" s="311" t="s">
        <v>170</v>
      </c>
      <c r="S24" s="1887"/>
      <c r="T24" s="1887"/>
      <c r="U24" s="1887"/>
      <c r="V24" s="1887"/>
      <c r="W24" s="312"/>
      <c r="X24" s="2895"/>
      <c r="Y24" s="1288"/>
      <c r="Z24" s="1288"/>
      <c r="AA24" s="1288"/>
      <c r="AB24" s="1288"/>
      <c r="AC24" s="1288"/>
      <c r="AD24" s="1288"/>
      <c r="AE24" s="1288"/>
      <c r="AF24" s="1288"/>
      <c r="AG24" s="1288"/>
      <c r="AH24" s="1288"/>
      <c r="AI24" s="1288"/>
      <c r="AJ24" s="1288"/>
      <c r="AK24" s="1288"/>
      <c r="AL24" s="2895"/>
      <c r="AM24" s="2895"/>
      <c r="AN24" s="2895"/>
      <c r="AO24" s="2895"/>
      <c r="AP24" s="2895"/>
      <c r="AQ24" s="2895"/>
      <c r="AR24" s="2895"/>
    </row>
    <row customHeight="1" ht="17.25">
      <c r="A25" s="1881"/>
      <c r="B25" s="2895"/>
      <c r="C25" s="1886"/>
      <c r="D25" s="1871"/>
      <c r="E25" s="1888"/>
      <c r="F25" s="1825"/>
      <c r="G25" s="1889"/>
      <c r="H25" s="2354"/>
      <c r="I25" s="2354"/>
      <c r="J25" s="2390"/>
      <c r="K25" s="1986"/>
      <c r="L25" s="310"/>
      <c r="M25" s="311"/>
      <c r="N25" s="311" t="s">
        <v>171</v>
      </c>
      <c r="O25" s="311"/>
      <c r="P25" s="311"/>
      <c r="Q25" s="311"/>
      <c r="R25" s="311"/>
      <c r="S25" s="1887"/>
      <c r="T25" s="1887"/>
      <c r="U25" s="1887"/>
      <c r="V25" s="1887"/>
      <c r="W25" s="312"/>
      <c r="X25" s="2895"/>
      <c r="Y25" s="1288"/>
      <c r="Z25" s="1288"/>
      <c r="AA25" s="1288"/>
      <c r="AB25" s="1288"/>
      <c r="AC25" s="1288"/>
      <c r="AD25" s="1288"/>
      <c r="AE25" s="1288"/>
      <c r="AF25" s="1288"/>
      <c r="AG25" s="1288"/>
      <c r="AH25" s="1288"/>
      <c r="AI25" s="1288"/>
      <c r="AJ25" s="1288"/>
      <c r="AK25" s="1288"/>
      <c r="AL25" s="2895"/>
      <c r="AM25" s="2895"/>
      <c r="AN25" s="2895"/>
      <c r="AO25" s="2895"/>
      <c r="AP25" s="2895"/>
      <c r="AQ25" s="2895"/>
      <c r="AR25" s="2895"/>
    </row>
    <row customHeight="1" ht="104.16666666666667">
      <c r="A26" s="1881"/>
      <c r="B26" s="2895"/>
      <c r="C26" s="1883"/>
      <c r="D26" s="1871"/>
      <c r="E26" s="1888"/>
      <c r="F26" s="1825"/>
      <c r="G26" s="1889"/>
      <c r="H26" s="2353" t="s">
        <v>172</v>
      </c>
      <c r="I26" s="2353" t="s">
        <v>91</v>
      </c>
      <c r="J26" s="2389" t="s">
        <v>179</v>
      </c>
      <c r="K26" s="2044" t="s">
        <v>58</v>
      </c>
      <c r="L26" s="1982"/>
      <c r="M26" s="1982" t="s">
        <v>110</v>
      </c>
      <c r="N26" s="2904" t="s">
        <v>24</v>
      </c>
      <c r="O26" s="2044" t="s">
        <v>58</v>
      </c>
      <c r="P26" s="1982"/>
      <c r="Q26" s="1982" t="s">
        <v>110</v>
      </c>
      <c r="R26" s="2905" t="s">
        <v>24</v>
      </c>
      <c r="S26" s="1981" t="s">
        <v>58</v>
      </c>
      <c r="T26" s="1852"/>
      <c r="U26" s="1852" t="s">
        <v>110</v>
      </c>
      <c r="V26" s="2907" t="s">
        <v>24</v>
      </c>
      <c r="W26" s="1842" t="s">
        <v>180</v>
      </c>
      <c r="X26" s="2895"/>
      <c r="Y26" s="1296"/>
      <c r="Z26" s="1296"/>
      <c r="AA26" s="1296"/>
      <c r="AB26" s="1296"/>
      <c r="AC26" s="2909" t="s">
        <v>164</v>
      </c>
      <c r="AD26" s="1296" t="s">
        <v>181</v>
      </c>
      <c r="AE26" s="1296" t="s">
        <v>182</v>
      </c>
      <c r="AF26" s="1296" t="s">
        <v>183</v>
      </c>
      <c r="AG26" s="1296" t="s">
        <v>184</v>
      </c>
      <c r="AH2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6" s="1296" t="str">
        <f>IF($G$18=0,"",$G$18)</f>
        <v>Производство тепловой энергии. Некомбинированная выработка, Передача. Тепловая энергия, Сбыт. Тепловая энергия</v>
      </c>
      <c r="AJ26" s="1296" t="str">
        <f>IF($J$26=0,"",$J$26)</f>
        <v>Льготные тарифы на тепловую энергию, поставляемую группе потребителей "потребители (кроме населения)"</v>
      </c>
      <c r="AK26" s="1296" t="str">
        <f>IF($K$26="нет","без дифференциации",IF($N$26=0,"",$N$26))</f>
        <v>без дифференциации</v>
      </c>
      <c r="AL26" s="1885" t="str">
        <f>IF($O$26="нет","без дифференциации",IF($R$26=0,"",$R$26))</f>
        <v>без дифференциации</v>
      </c>
      <c r="AM26" s="1885" t="str">
        <f>IF($S$26="нет","без дифференциации",IF($V$26=0,"",$V$26))</f>
        <v>без дифференциации</v>
      </c>
      <c r="AN26" s="1296" t="str">
        <f>$I$26</f>
        <v>3</v>
      </c>
      <c r="AO26" s="1296" t="str">
        <f>$I$26&amp;"."&amp;$M$26</f>
        <v>3.1</v>
      </c>
      <c r="AP26" s="1296" t="str">
        <f>$I$26&amp;"."&amp;$M$26&amp;"."&amp;$Q$26</f>
        <v>3.1.1</v>
      </c>
      <c r="AQ26" s="1296" t="str">
        <f>$I$26&amp;"."&amp;$M$26&amp;"."&amp;$Q$26&amp;"."&amp;$U$26</f>
        <v>3.1.1.1</v>
      </c>
      <c r="AR26" s="2895"/>
    </row>
    <row customHeight="1" ht="17.25">
      <c r="A27" s="1881"/>
      <c r="B27" s="2895"/>
      <c r="C27" s="1886"/>
      <c r="D27" s="1871"/>
      <c r="E27" s="1888"/>
      <c r="F27" s="1825"/>
      <c r="G27" s="1889"/>
      <c r="H27" s="2353"/>
      <c r="I27" s="2353"/>
      <c r="J27" s="2389"/>
      <c r="K27" s="2045"/>
      <c r="L27" s="1982"/>
      <c r="M27" s="1982"/>
      <c r="N27" s="2904" t="s">
        <v>24</v>
      </c>
      <c r="O27" s="2045"/>
      <c r="P27" s="1982"/>
      <c r="Q27" s="1982"/>
      <c r="R27" s="2905" t="s">
        <v>24</v>
      </c>
      <c r="S27" s="1981"/>
      <c r="T27" s="310"/>
      <c r="U27" s="311"/>
      <c r="V27" s="311" t="s">
        <v>169</v>
      </c>
      <c r="W27" s="312"/>
      <c r="X27" s="2895"/>
      <c r="Y27" s="1288"/>
      <c r="Z27" s="1288"/>
      <c r="AA27" s="1288"/>
      <c r="AB27" s="1288"/>
      <c r="AC27" s="1288"/>
      <c r="AD27" s="1288"/>
      <c r="AE27" s="1288"/>
      <c r="AF27" s="1288"/>
      <c r="AG27" s="1288"/>
      <c r="AH27" s="1288"/>
      <c r="AI27" s="1288"/>
      <c r="AJ27" s="1288"/>
      <c r="AK27" s="1288"/>
      <c r="AL27" s="2895"/>
      <c r="AM27" s="2895"/>
      <c r="AN27" s="2895"/>
      <c r="AO27" s="2895"/>
      <c r="AP27" s="2895"/>
      <c r="AQ27" s="2895"/>
      <c r="AR27" s="2895"/>
    </row>
    <row customHeight="1" ht="17.25">
      <c r="A28" s="1881"/>
      <c r="B28" s="2895"/>
      <c r="C28" s="1886"/>
      <c r="D28" s="1871"/>
      <c r="E28" s="1888"/>
      <c r="F28" s="1825"/>
      <c r="G28" s="1889"/>
      <c r="H28" s="2354"/>
      <c r="I28" s="2354"/>
      <c r="J28" s="2390"/>
      <c r="K28" s="2045"/>
      <c r="L28" s="2354"/>
      <c r="M28" s="2354"/>
      <c r="N28" s="2918" t="s">
        <v>24</v>
      </c>
      <c r="O28" s="1986"/>
      <c r="P28" s="310"/>
      <c r="Q28" s="311"/>
      <c r="R28" s="311" t="s">
        <v>170</v>
      </c>
      <c r="S28" s="1887"/>
      <c r="T28" s="1887"/>
      <c r="U28" s="1887"/>
      <c r="V28" s="1887"/>
      <c r="W28" s="312"/>
      <c r="X28" s="2895"/>
      <c r="Y28" s="1288"/>
      <c r="Z28" s="1288"/>
      <c r="AA28" s="1288"/>
      <c r="AB28" s="1288"/>
      <c r="AC28" s="1288"/>
      <c r="AD28" s="1288"/>
      <c r="AE28" s="1288"/>
      <c r="AF28" s="1288"/>
      <c r="AG28" s="1288"/>
      <c r="AH28" s="1288"/>
      <c r="AI28" s="1288"/>
      <c r="AJ28" s="1288"/>
      <c r="AK28" s="1288"/>
      <c r="AL28" s="2895"/>
      <c r="AM28" s="2895"/>
      <c r="AN28" s="2895"/>
      <c r="AO28" s="2895"/>
      <c r="AP28" s="2895"/>
      <c r="AQ28" s="2895"/>
      <c r="AR28" s="2895"/>
    </row>
    <row customHeight="1" ht="17.25">
      <c r="A29" s="1881"/>
      <c r="B29" s="2895"/>
      <c r="C29" s="1886"/>
      <c r="D29" s="1871"/>
      <c r="E29" s="1888"/>
      <c r="F29" s="1825"/>
      <c r="G29" s="1889"/>
      <c r="H29" s="2354"/>
      <c r="I29" s="2354"/>
      <c r="J29" s="2390"/>
      <c r="K29" s="1986"/>
      <c r="L29" s="310"/>
      <c r="M29" s="311"/>
      <c r="N29" s="311" t="s">
        <v>171</v>
      </c>
      <c r="O29" s="311"/>
      <c r="P29" s="311"/>
      <c r="Q29" s="311"/>
      <c r="R29" s="311"/>
      <c r="S29" s="1887"/>
      <c r="T29" s="1887"/>
      <c r="U29" s="1887"/>
      <c r="V29" s="1887"/>
      <c r="W29" s="312"/>
      <c r="X29" s="2895"/>
      <c r="Y29" s="1288"/>
      <c r="Z29" s="1288"/>
      <c r="AA29" s="1288"/>
      <c r="AB29" s="1288"/>
      <c r="AC29" s="1288"/>
      <c r="AD29" s="1288"/>
      <c r="AE29" s="1288"/>
      <c r="AF29" s="1288"/>
      <c r="AG29" s="1288"/>
      <c r="AH29" s="1288"/>
      <c r="AI29" s="1288"/>
      <c r="AJ29" s="1288"/>
      <c r="AK29" s="1288"/>
      <c r="AL29" s="2895"/>
      <c r="AM29" s="2895"/>
      <c r="AN29" s="2895"/>
      <c r="AO29" s="2895"/>
      <c r="AP29" s="2895"/>
      <c r="AQ29" s="2895"/>
      <c r="AR29" s="2895"/>
    </row>
    <row s="2855" customFormat="1" customHeight="1" ht="17.25">
      <c r="A30" s="314"/>
      <c r="C30" s="313"/>
      <c r="D30" s="1992"/>
      <c r="E30" s="1994"/>
      <c r="F30" s="1997"/>
      <c r="G30" s="2870"/>
      <c r="H30" s="2920"/>
      <c r="I30" s="2921"/>
      <c r="J30" s="2922" t="s">
        <v>185</v>
      </c>
      <c r="K30" s="2923"/>
      <c r="L30" s="2924"/>
      <c r="M30" s="2925"/>
      <c r="N30" s="2926"/>
      <c r="O30" s="2927"/>
      <c r="P30" s="2928"/>
      <c r="Q30" s="2929"/>
      <c r="R30" s="2930"/>
      <c r="S30" s="2931"/>
      <c r="T30" s="2932"/>
      <c r="U30" s="2933"/>
      <c r="V30" s="2934"/>
      <c r="W30" s="2935"/>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5" customFormat="1" customHeight="1" ht="17.25">
      <c r="A31" s="314"/>
      <c r="C31" s="195"/>
      <c r="D31" s="1991">
        <v>3</v>
      </c>
      <c r="E31" s="1993" t="s">
        <v>186</v>
      </c>
      <c r="F31" s="1995" t="s">
        <v>58</v>
      </c>
      <c r="G31" s="1993"/>
      <c r="H31" s="1998"/>
      <c r="I31" s="2000"/>
      <c r="J31" s="2002"/>
      <c r="K31" s="1989"/>
      <c r="L31" s="1989"/>
      <c r="M31" s="1989"/>
      <c r="N31" s="2005"/>
      <c r="O31" s="1989"/>
      <c r="P31" s="1989"/>
      <c r="Q31" s="1989"/>
      <c r="R31" s="2008"/>
      <c r="S31" s="1989"/>
      <c r="T31" s="1450"/>
      <c r="U31" s="1450"/>
      <c r="V31" s="1449"/>
      <c r="W31" s="1326"/>
      <c r="X31" s="1296"/>
      <c r="Y31" s="1296"/>
      <c r="Z31" s="1296"/>
      <c r="AA31" s="1296"/>
      <c r="AB31" s="1296"/>
      <c r="AC31" s="1296" t="s">
        <v>187</v>
      </c>
      <c r="AD31" s="1296" t="s">
        <v>188</v>
      </c>
      <c r="AE31" s="1296" t="s">
        <v>189</v>
      </c>
      <c r="AF31" s="1296" t="s">
        <v>190</v>
      </c>
      <c r="AG31" s="1296" t="s">
        <v>191</v>
      </c>
      <c r="AH31" s="1296" t="str">
        <f>IF($E$31=0,"",$E$31)</f>
        <v>Тарифы на теплоноситель, поставляемый теплоснабжающими организациями потребителям, другим теплоснабжающим организациям</v>
      </c>
      <c r="AI31" s="1296" t="str">
        <f>IF($G$31=0,"",$G$31)</f>
        <v/>
      </c>
      <c r="AJ31" s="1296" t="str">
        <f>IF($J$31=0,"",$J$31)</f>
        <v/>
      </c>
      <c r="AK31" s="1296" t="str">
        <f>IF($K$31="нет","без дифференциации",IF($N$31=0,"",$N$31))</f>
        <v/>
      </c>
      <c r="AL31" s="1296" t="str">
        <f>IF($O$31="нет","без дифференциации",IF($R$31=0,"",$R$31))</f>
        <v/>
      </c>
      <c r="AM31" s="1296" t="str">
        <f>IF($S$31="нет","без дифференциации",IF($V$31=0,"",$V$31))</f>
        <v/>
      </c>
      <c r="AN31" s="1813">
        <f>$I$31</f>
        <v>0</v>
      </c>
      <c r="AO31" s="1296" t="str">
        <f>$I$31&amp;"."&amp;$M$31</f>
        <v>.</v>
      </c>
      <c r="AP31" s="1288" t="str">
        <f>$I$31&amp;"."&amp;$M$31&amp;"."&amp;$Q$31</f>
        <v>..</v>
      </c>
      <c r="AQ31" s="1288" t="str">
        <f>$I$31&amp;"."&amp;$M$31&amp;"."&amp;$Q$31&amp;"."&amp;$U$31</f>
        <v>...</v>
      </c>
    </row>
    <row s="2855" customFormat="1" customHeight="1" ht="17.25">
      <c r="A32" s="314"/>
      <c r="C32" s="313"/>
      <c r="D32" s="1991"/>
      <c r="E32" s="1993"/>
      <c r="F32" s="1996"/>
      <c r="G32" s="1993"/>
      <c r="H32" s="1999"/>
      <c r="I32" s="2001"/>
      <c r="J32" s="2003"/>
      <c r="K32" s="1990"/>
      <c r="L32" s="1990"/>
      <c r="M32" s="1990"/>
      <c r="N32" s="2006"/>
      <c r="O32" s="1990"/>
      <c r="P32" s="1990"/>
      <c r="Q32" s="1990"/>
      <c r="R32" s="2007"/>
      <c r="S32" s="1990"/>
      <c r="T32" s="1327"/>
      <c r="U32" s="1327"/>
      <c r="V32" s="1327"/>
      <c r="W32" s="1328"/>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5" customFormat="1" customHeight="1" ht="17.25">
      <c r="A33" s="314"/>
      <c r="C33" s="313"/>
      <c r="D33" s="1992"/>
      <c r="E33" s="1994"/>
      <c r="F33" s="1996"/>
      <c r="G33" s="1994"/>
      <c r="H33" s="1999"/>
      <c r="I33" s="2001"/>
      <c r="J33" s="2004"/>
      <c r="K33" s="1990"/>
      <c r="L33" s="1990"/>
      <c r="M33" s="1990"/>
      <c r="N33" s="2007"/>
      <c r="O33" s="1990"/>
      <c r="P33" s="1448"/>
      <c r="Q33" s="1327"/>
      <c r="R33" s="1327"/>
      <c r="S33" s="325"/>
      <c r="T33" s="325"/>
      <c r="U33" s="325"/>
      <c r="V33" s="325"/>
      <c r="W33" s="1328"/>
      <c r="X33" s="1288"/>
      <c r="Y33" s="1288"/>
      <c r="Z33" s="1288"/>
      <c r="AA33" s="1288"/>
      <c r="AB33" s="1288"/>
      <c r="AC33" s="1288"/>
      <c r="AD33" s="1288"/>
      <c r="AE33" s="1288"/>
      <c r="AF33" s="1288"/>
      <c r="AG33" s="1288"/>
      <c r="AH33" s="1288"/>
      <c r="AI33" s="1288"/>
      <c r="AJ33" s="1288"/>
      <c r="AK33" s="1288"/>
      <c r="AL33" s="1288"/>
      <c r="AM33" s="1288"/>
      <c r="AN33" s="1288"/>
      <c r="AO33" s="1288"/>
      <c r="AP33" s="1288"/>
      <c r="AQ33" s="1288"/>
    </row>
    <row s="2855" customFormat="1" customHeight="1" ht="17.25">
      <c r="A34" s="314"/>
      <c r="C34" s="313"/>
      <c r="D34" s="1992"/>
      <c r="E34" s="1994"/>
      <c r="F34" s="1996"/>
      <c r="G34" s="1994"/>
      <c r="H34" s="1999"/>
      <c r="I34" s="2001"/>
      <c r="J34" s="2004"/>
      <c r="K34" s="1990"/>
      <c r="L34" s="1327"/>
      <c r="M34" s="1327"/>
      <c r="N34" s="1327"/>
      <c r="O34" s="1327"/>
      <c r="P34" s="1327"/>
      <c r="Q34" s="1327"/>
      <c r="R34" s="1327"/>
      <c r="S34" s="325"/>
      <c r="T34" s="325"/>
      <c r="U34" s="325"/>
      <c r="V34" s="325"/>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5" customFormat="1" customHeight="1" ht="17.25">
      <c r="A35" s="314"/>
      <c r="C35" s="313"/>
      <c r="D35" s="1992"/>
      <c r="E35" s="1994"/>
      <c r="F35" s="1997"/>
      <c r="G35" s="1994"/>
      <c r="H35" s="1329"/>
      <c r="I35" s="1330"/>
      <c r="J35" s="1330"/>
      <c r="K35" s="1330"/>
      <c r="L35" s="1330"/>
      <c r="M35" s="1330"/>
      <c r="N35" s="1330"/>
      <c r="O35" s="1330"/>
      <c r="P35" s="1330"/>
      <c r="Q35" s="1330"/>
      <c r="R35" s="1330"/>
      <c r="S35" s="1331"/>
      <c r="T35" s="1331"/>
      <c r="U35" s="1331"/>
      <c r="V35" s="1331"/>
      <c r="W35" s="1332"/>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5" customFormat="1" customHeight="1" ht="17.25">
      <c r="A36" s="314"/>
      <c r="C36" s="195"/>
      <c r="D36" s="1991">
        <v>4</v>
      </c>
      <c r="E36" s="1993" t="s">
        <v>192</v>
      </c>
      <c r="F36" s="1995" t="s">
        <v>58</v>
      </c>
      <c r="G36" s="1993"/>
      <c r="H36" s="1998"/>
      <c r="I36" s="2000"/>
      <c r="J36" s="2002"/>
      <c r="K36" s="1989"/>
      <c r="L36" s="1989"/>
      <c r="M36" s="1989"/>
      <c r="N36" s="2005"/>
      <c r="O36" s="1989"/>
      <c r="P36" s="1989"/>
      <c r="Q36" s="1989"/>
      <c r="R36" s="2008"/>
      <c r="S36" s="1989"/>
      <c r="T36" s="1450"/>
      <c r="U36" s="1450"/>
      <c r="V36" s="1449"/>
      <c r="W36" s="1326"/>
      <c r="X36" s="1296"/>
      <c r="Y36" s="1296"/>
      <c r="Z36" s="1296"/>
      <c r="AA36" s="1296"/>
      <c r="AB36" s="1296"/>
      <c r="AC36" s="1296" t="s">
        <v>193</v>
      </c>
      <c r="AD36" s="1296" t="s">
        <v>194</v>
      </c>
      <c r="AE36" s="1296" t="s">
        <v>195</v>
      </c>
      <c r="AF36" s="1296" t="s">
        <v>196</v>
      </c>
      <c r="AG36" s="1296" t="s">
        <v>197</v>
      </c>
      <c r="AH36" s="1296" t="str">
        <f>IF($E$36=0,"",$E$36)</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296" t="str">
        <f>IF($G$36=0,"",$G$36)</f>
        <v/>
      </c>
      <c r="AJ36" s="1296" t="str">
        <f>IF($J$36=0,"",$J$36)</f>
        <v/>
      </c>
      <c r="AK36" s="1296" t="str">
        <f>IF($K$36="нет","без дифференциации",IF($N$36=0,"",$N$36))</f>
        <v/>
      </c>
      <c r="AL36" s="1296" t="str">
        <f>IF($O$36="нет","без дифференциации",IF($R$36=0,"",$R$36))</f>
        <v/>
      </c>
      <c r="AM36" s="1296" t="str">
        <f>IF($S$36="нет","без дифференциации",IF($V$36=0,"",$V$36))</f>
        <v/>
      </c>
      <c r="AN36" s="1813">
        <f>$I$36</f>
        <v>0</v>
      </c>
      <c r="AO36" s="1296" t="str">
        <f>$I$36&amp;"."&amp;$M$36</f>
        <v>.</v>
      </c>
      <c r="AP36" s="1288" t="str">
        <f>$I$36&amp;"."&amp;$M$36&amp;"."&amp;$Q$36</f>
        <v>..</v>
      </c>
      <c r="AQ36" s="1288" t="str">
        <f>$I$36&amp;"."&amp;$M$36&amp;"."&amp;$Q$36&amp;"."&amp;$U$36</f>
        <v>...</v>
      </c>
    </row>
    <row s="2855" customFormat="1" customHeight="1" ht="17.25">
      <c r="A37" s="314"/>
      <c r="C37" s="313"/>
      <c r="D37" s="1991"/>
      <c r="E37" s="1993"/>
      <c r="F37" s="1996"/>
      <c r="G37" s="1993"/>
      <c r="H37" s="1999"/>
      <c r="I37" s="2001"/>
      <c r="J37" s="2003"/>
      <c r="K37" s="1990"/>
      <c r="L37" s="1990"/>
      <c r="M37" s="1990"/>
      <c r="N37" s="2006"/>
      <c r="O37" s="1990"/>
      <c r="P37" s="1990"/>
      <c r="Q37" s="1990"/>
      <c r="R37" s="2007"/>
      <c r="S37" s="1990"/>
      <c r="T37" s="1327"/>
      <c r="U37" s="1327"/>
      <c r="V37" s="1327"/>
      <c r="W37" s="1328"/>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5" customFormat="1" customHeight="1" ht="17.25">
      <c r="A38" s="314"/>
      <c r="C38" s="313"/>
      <c r="D38" s="1992"/>
      <c r="E38" s="1994"/>
      <c r="F38" s="1996"/>
      <c r="G38" s="1994"/>
      <c r="H38" s="1999"/>
      <c r="I38" s="2001"/>
      <c r="J38" s="2004"/>
      <c r="K38" s="1990"/>
      <c r="L38" s="1990"/>
      <c r="M38" s="1990"/>
      <c r="N38" s="2007"/>
      <c r="O38" s="1990"/>
      <c r="P38" s="1448"/>
      <c r="Q38" s="1327"/>
      <c r="R38" s="1327"/>
      <c r="S38" s="325"/>
      <c r="T38" s="325"/>
      <c r="U38" s="325"/>
      <c r="V38" s="325"/>
      <c r="W38" s="1328"/>
      <c r="X38" s="1288"/>
      <c r="Y38" s="1288"/>
      <c r="Z38" s="1288"/>
      <c r="AA38" s="1288"/>
      <c r="AB38" s="1288"/>
      <c r="AC38" s="1288"/>
      <c r="AD38" s="1288"/>
      <c r="AE38" s="1288"/>
      <c r="AF38" s="1288"/>
      <c r="AG38" s="1288"/>
      <c r="AH38" s="1288"/>
      <c r="AI38" s="1288"/>
      <c r="AJ38" s="1288"/>
      <c r="AK38" s="1288"/>
      <c r="AL38" s="1288"/>
      <c r="AM38" s="1288"/>
      <c r="AN38" s="1288"/>
      <c r="AO38" s="1288"/>
      <c r="AP38" s="1288"/>
      <c r="AQ38" s="1288"/>
    </row>
    <row s="2855" customFormat="1" customHeight="1" ht="17.25">
      <c r="A39" s="314"/>
      <c r="C39" s="313"/>
      <c r="D39" s="1992"/>
      <c r="E39" s="1994"/>
      <c r="F39" s="1996"/>
      <c r="G39" s="1994"/>
      <c r="H39" s="1999"/>
      <c r="I39" s="2001"/>
      <c r="J39" s="2004"/>
      <c r="K39" s="1990"/>
      <c r="L39" s="1327"/>
      <c r="M39" s="1327"/>
      <c r="N39" s="1327"/>
      <c r="O39" s="1327"/>
      <c r="P39" s="1327"/>
      <c r="Q39" s="1327"/>
      <c r="R39" s="1327"/>
      <c r="S39" s="325"/>
      <c r="T39" s="325"/>
      <c r="U39" s="325"/>
      <c r="V39" s="325"/>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5" customFormat="1" customHeight="1" ht="17.25">
      <c r="A40" s="314"/>
      <c r="C40" s="313"/>
      <c r="D40" s="1992"/>
      <c r="E40" s="1994"/>
      <c r="F40" s="1997"/>
      <c r="G40" s="1994"/>
      <c r="H40" s="1329"/>
      <c r="I40" s="1330"/>
      <c r="J40" s="1330"/>
      <c r="K40" s="1330"/>
      <c r="L40" s="1330"/>
      <c r="M40" s="1330"/>
      <c r="N40" s="1330"/>
      <c r="O40" s="1330"/>
      <c r="P40" s="1330"/>
      <c r="Q40" s="1330"/>
      <c r="R40" s="1330"/>
      <c r="S40" s="1331"/>
      <c r="T40" s="1331"/>
      <c r="U40" s="1331"/>
      <c r="V40" s="1331"/>
      <c r="W40" s="1332"/>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1">
        <v>5</v>
      </c>
      <c r="E41" s="1993" t="s">
        <v>198</v>
      </c>
      <c r="F41" s="1995" t="s">
        <v>58</v>
      </c>
      <c r="G41" s="1993"/>
      <c r="H41" s="1998"/>
      <c r="I41" s="2000"/>
      <c r="J41" s="2002"/>
      <c r="K41" s="1989"/>
      <c r="L41" s="1989"/>
      <c r="M41" s="1989"/>
      <c r="N41" s="2005"/>
      <c r="O41" s="1989"/>
      <c r="P41" s="1989"/>
      <c r="Q41" s="1989"/>
      <c r="R41" s="2008"/>
      <c r="S41" s="1989"/>
      <c r="T41" s="1450"/>
      <c r="U41" s="1450"/>
      <c r="V41" s="1449"/>
      <c r="W41" s="1326"/>
      <c r="X41" s="1296"/>
      <c r="Y41" s="1296"/>
      <c r="Z41" s="1296"/>
      <c r="AA41" s="1296"/>
      <c r="AB41" s="1296"/>
      <c r="AC41" s="1296" t="s">
        <v>199</v>
      </c>
      <c r="AD41" s="1296" t="s">
        <v>200</v>
      </c>
      <c r="AE41" s="1296" t="s">
        <v>201</v>
      </c>
      <c r="AF41" s="1296" t="s">
        <v>202</v>
      </c>
      <c r="AG41" s="1296" t="s">
        <v>203</v>
      </c>
      <c r="AH41" s="1296" t="str">
        <f>IF($E$41=0,"",$E$41)</f>
        <v>Тарифы на услуги по передаче тепловой энергии</v>
      </c>
      <c r="AI41" s="1296" t="str">
        <f>IF($G$41=0,"",$G$41)</f>
        <v/>
      </c>
      <c r="AJ41" s="1296" t="str">
        <f>IF($J$41=0,"",$J$41)</f>
        <v/>
      </c>
      <c r="AK41" s="1296" t="str">
        <f>IF($K$41="нет","без дифференциации",IF($N$41=0,"",$N$41))</f>
        <v/>
      </c>
      <c r="AL41" s="1296" t="str">
        <f>IF($O$41="нет","без дифференциации",IF($R$41=0,"",$R$41))</f>
        <v/>
      </c>
      <c r="AM41" s="1296" t="str">
        <f>IF($S$41="нет","без дифференциации",IF($V$41=0,"",$V$41))</f>
        <v/>
      </c>
      <c r="AN41" s="1813">
        <f>$I$41</f>
        <v>0</v>
      </c>
      <c r="AO41" s="1296" t="str">
        <f>$I$41&amp;"."&amp;$M$41</f>
        <v>.</v>
      </c>
      <c r="AP41" s="1288" t="str">
        <f>$I$41&amp;"."&amp;$M$41&amp;"."&amp;$Q$41</f>
        <v>..</v>
      </c>
      <c r="AQ41" s="1288" t="str">
        <f>$I$41&amp;"."&amp;$M$41&amp;"."&amp;$Q$41&amp;"."&amp;$U$41</f>
        <v>...</v>
      </c>
    </row>
    <row s="2855" customFormat="1" customHeight="1" ht="17.25">
      <c r="A42" s="314"/>
      <c r="C42" s="313"/>
      <c r="D42" s="1991"/>
      <c r="E42" s="1993"/>
      <c r="F42" s="1996"/>
      <c r="G42" s="1993"/>
      <c r="H42" s="1999"/>
      <c r="I42" s="2001"/>
      <c r="J42" s="2003"/>
      <c r="K42" s="1990"/>
      <c r="L42" s="1990"/>
      <c r="M42" s="1990"/>
      <c r="N42" s="2006"/>
      <c r="O42" s="1990"/>
      <c r="P42" s="1990"/>
      <c r="Q42" s="1990"/>
      <c r="R42" s="2007"/>
      <c r="S42" s="1990"/>
      <c r="T42" s="1327"/>
      <c r="U42" s="1327"/>
      <c r="V42" s="1327"/>
      <c r="W42" s="1328"/>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313"/>
      <c r="D43" s="1992"/>
      <c r="E43" s="1994"/>
      <c r="F43" s="1996"/>
      <c r="G43" s="1994"/>
      <c r="H43" s="1999"/>
      <c r="I43" s="2001"/>
      <c r="J43" s="2004"/>
      <c r="K43" s="1990"/>
      <c r="L43" s="1990"/>
      <c r="M43" s="1990"/>
      <c r="N43" s="2007"/>
      <c r="O43" s="1990"/>
      <c r="P43" s="1448"/>
      <c r="Q43" s="1327"/>
      <c r="R43" s="1327"/>
      <c r="S43" s="325"/>
      <c r="T43" s="325"/>
      <c r="U43" s="325"/>
      <c r="V43" s="325"/>
      <c r="W43" s="1328"/>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s="2855" customFormat="1" customHeight="1" ht="17.25">
      <c r="A44" s="314"/>
      <c r="C44" s="313"/>
      <c r="D44" s="1992"/>
      <c r="E44" s="1994"/>
      <c r="F44" s="1996"/>
      <c r="G44" s="1994"/>
      <c r="H44" s="1999"/>
      <c r="I44" s="2001"/>
      <c r="J44" s="2004"/>
      <c r="K44" s="1990"/>
      <c r="L44" s="1327"/>
      <c r="M44" s="1327"/>
      <c r="N44" s="1327"/>
      <c r="O44" s="1327"/>
      <c r="P44" s="1327"/>
      <c r="Q44" s="1327"/>
      <c r="R44" s="1327"/>
      <c r="S44" s="325"/>
      <c r="T44" s="325"/>
      <c r="U44" s="325"/>
      <c r="V44" s="325"/>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1992"/>
      <c r="E45" s="1994"/>
      <c r="F45" s="1997"/>
      <c r="G45" s="1994"/>
      <c r="H45" s="1329"/>
      <c r="I45" s="1330"/>
      <c r="J45" s="1330"/>
      <c r="K45" s="1330"/>
      <c r="L45" s="1330"/>
      <c r="M45" s="1330"/>
      <c r="N45" s="1330"/>
      <c r="O45" s="1330"/>
      <c r="P45" s="1330"/>
      <c r="Q45" s="1330"/>
      <c r="R45" s="1330"/>
      <c r="S45" s="1331"/>
      <c r="T45" s="1331"/>
      <c r="U45" s="1331"/>
      <c r="V45" s="1331"/>
      <c r="W45" s="1332"/>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1991">
        <v>6</v>
      </c>
      <c r="E46" s="1993" t="s">
        <v>204</v>
      </c>
      <c r="F46" s="1995" t="s">
        <v>58</v>
      </c>
      <c r="G46" s="1993"/>
      <c r="H46" s="1998"/>
      <c r="I46" s="2000"/>
      <c r="J46" s="2002"/>
      <c r="K46" s="1989"/>
      <c r="L46" s="1989"/>
      <c r="M46" s="1989"/>
      <c r="N46" s="2005"/>
      <c r="O46" s="1989"/>
      <c r="P46" s="1989"/>
      <c r="Q46" s="1989"/>
      <c r="R46" s="2008"/>
      <c r="S46" s="1989"/>
      <c r="T46" s="1450"/>
      <c r="U46" s="1450"/>
      <c r="V46" s="1449"/>
      <c r="W46" s="1326"/>
      <c r="X46" s="1296"/>
      <c r="Y46" s="1296"/>
      <c r="Z46" s="1296"/>
      <c r="AA46" s="1296"/>
      <c r="AB46" s="1296"/>
      <c r="AC46" s="1296" t="s">
        <v>205</v>
      </c>
      <c r="AD46" s="1296" t="s">
        <v>206</v>
      </c>
      <c r="AE46" s="1296" t="s">
        <v>207</v>
      </c>
      <c r="AF46" s="1296" t="s">
        <v>208</v>
      </c>
      <c r="AG46" s="1296" t="s">
        <v>209</v>
      </c>
      <c r="AH46" s="1296" t="str">
        <f>IF($E$46=0,"",$E$46)</f>
        <v>Тарифы на услуги по передаче теплоносителя</v>
      </c>
      <c r="AI46" s="1296" t="str">
        <f>IF($G$46=0,"",$G$46)</f>
        <v/>
      </c>
      <c r="AJ46" s="1296" t="str">
        <f>IF($J$46=0,"",$J$46)</f>
        <v/>
      </c>
      <c r="AK46" s="1296" t="str">
        <f>IF($K$46="нет","без дифференциации",IF($N$46=0,"",$N$46))</f>
        <v/>
      </c>
      <c r="AL46" s="1296" t="str">
        <f>IF($O$46="нет","без дифференциации",IF($R$46=0,"",$R$46))</f>
        <v/>
      </c>
      <c r="AM46" s="1296" t="str">
        <f>IF($S$46="нет","без дифференциации",IF($V$46=0,"",$V$46))</f>
        <v/>
      </c>
      <c r="AN46" s="1813">
        <f>$I$46</f>
        <v>0</v>
      </c>
      <c r="AO46" s="1296" t="str">
        <f>$I$46&amp;"."&amp;$M$46</f>
        <v>.</v>
      </c>
      <c r="AP46" s="1288" t="str">
        <f>$I$46&amp;"."&amp;$M$46&amp;"."&amp;$Q$46</f>
        <v>..</v>
      </c>
      <c r="AQ46" s="1288" t="str">
        <f>$I$46&amp;"."&amp;$M$46&amp;"."&amp;$Q$46&amp;"."&amp;$U$46</f>
        <v>...</v>
      </c>
    </row>
    <row s="2855" customFormat="1" customHeight="1" ht="17.25">
      <c r="A47" s="314"/>
      <c r="C47" s="313"/>
      <c r="D47" s="1991"/>
      <c r="E47" s="1993"/>
      <c r="F47" s="1996"/>
      <c r="G47" s="1993"/>
      <c r="H47" s="1999"/>
      <c r="I47" s="2001"/>
      <c r="J47" s="2003"/>
      <c r="K47" s="1990"/>
      <c r="L47" s="1990"/>
      <c r="M47" s="1990"/>
      <c r="N47" s="2006"/>
      <c r="O47" s="1990"/>
      <c r="P47" s="1990"/>
      <c r="Q47" s="1990"/>
      <c r="R47" s="2007"/>
      <c r="S47" s="1990"/>
      <c r="T47" s="1327"/>
      <c r="U47" s="1327"/>
      <c r="V47" s="1327"/>
      <c r="W47" s="1328"/>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313"/>
      <c r="D48" s="1992"/>
      <c r="E48" s="1994"/>
      <c r="F48" s="1996"/>
      <c r="G48" s="1994"/>
      <c r="H48" s="1999"/>
      <c r="I48" s="2001"/>
      <c r="J48" s="2004"/>
      <c r="K48" s="1990"/>
      <c r="L48" s="1990"/>
      <c r="M48" s="1990"/>
      <c r="N48" s="2007"/>
      <c r="O48" s="1990"/>
      <c r="P48" s="1448"/>
      <c r="Q48" s="1327"/>
      <c r="R48" s="1327"/>
      <c r="S48" s="325"/>
      <c r="T48" s="325"/>
      <c r="U48" s="325"/>
      <c r="V48" s="325"/>
      <c r="W48" s="1328"/>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s="2936" customFormat="1" customHeight="1" ht="17.25">
      <c r="A49" s="314"/>
      <c r="C49" s="195"/>
      <c r="D49" s="1992"/>
      <c r="E49" s="1994"/>
      <c r="F49" s="1996"/>
      <c r="G49" s="1994"/>
      <c r="H49" s="1999"/>
      <c r="I49" s="2001"/>
      <c r="J49" s="2004"/>
      <c r="K49" s="1990"/>
      <c r="L49" s="1327"/>
      <c r="M49" s="1327"/>
      <c r="N49" s="1327"/>
      <c r="O49" s="1327"/>
      <c r="P49" s="1327"/>
      <c r="Q49" s="1327"/>
      <c r="R49" s="1327"/>
      <c r="S49" s="325"/>
      <c r="T49" s="325"/>
      <c r="U49" s="325"/>
      <c r="V49" s="325"/>
      <c r="W49" s="1328"/>
      <c r="Y49" s="1296"/>
      <c r="Z49" s="1296"/>
      <c r="AA49" s="1296"/>
      <c r="AB49" s="1296"/>
      <c r="AC49" s="1296"/>
      <c r="AD49" s="1296"/>
      <c r="AE49" s="1296"/>
      <c r="AF49" s="1296"/>
      <c r="AG49" s="1296"/>
      <c r="AH49" s="1296"/>
      <c r="AI49" s="1296"/>
      <c r="AJ49" s="1296"/>
      <c r="AK49" s="1296"/>
      <c r="AL49" s="1296"/>
      <c r="AM49" s="1296"/>
      <c r="AN49" s="1296"/>
      <c r="AO49" s="1296"/>
      <c r="AP49" s="1296"/>
      <c r="AQ49" s="1296"/>
    </row>
    <row s="2855" customFormat="1" customHeight="1" ht="17.25">
      <c r="A50" s="314"/>
      <c r="C50" s="313"/>
      <c r="D50" s="1992"/>
      <c r="E50" s="1994"/>
      <c r="F50" s="1997"/>
      <c r="G50" s="1994"/>
      <c r="H50" s="1329"/>
      <c r="I50" s="1330"/>
      <c r="J50" s="1330"/>
      <c r="K50" s="1330"/>
      <c r="L50" s="1330"/>
      <c r="M50" s="1330"/>
      <c r="N50" s="1330"/>
      <c r="O50" s="1330"/>
      <c r="P50" s="1330"/>
      <c r="Q50" s="1330"/>
      <c r="R50" s="1330"/>
      <c r="S50" s="1331"/>
      <c r="T50" s="1331"/>
      <c r="U50" s="1331"/>
      <c r="V50" s="1331"/>
      <c r="W50" s="1332"/>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37" customFormat="1" customHeight="1" ht="17.25">
      <c r="A51" s="314"/>
      <c r="C51" s="195"/>
      <c r="D51" s="2012">
        <v>7</v>
      </c>
      <c r="E51" s="2015" t="s">
        <v>210</v>
      </c>
      <c r="F51" s="1995" t="s">
        <v>58</v>
      </c>
      <c r="G51" s="2015"/>
      <c r="H51" s="1998"/>
      <c r="I51" s="2000"/>
      <c r="J51" s="2002"/>
      <c r="K51" s="1989"/>
      <c r="L51" s="1989"/>
      <c r="M51" s="1989"/>
      <c r="N51" s="2005"/>
      <c r="O51" s="1989"/>
      <c r="P51" s="1989"/>
      <c r="Q51" s="1989"/>
      <c r="R51" s="2008"/>
      <c r="S51" s="1989"/>
      <c r="T51" s="1450"/>
      <c r="U51" s="1450"/>
      <c r="V51" s="1449"/>
      <c r="W51" s="1326"/>
      <c r="X51" s="1296"/>
      <c r="Y51" s="1296"/>
      <c r="Z51" s="1296"/>
      <c r="AA51" s="1296"/>
      <c r="AB51" s="1296"/>
      <c r="AC51" s="1296" t="s">
        <v>211</v>
      </c>
      <c r="AD51" s="1296" t="s">
        <v>212</v>
      </c>
      <c r="AE51" s="1296" t="s">
        <v>213</v>
      </c>
      <c r="AF51" s="1296" t="s">
        <v>214</v>
      </c>
      <c r="AG51" s="1296" t="s">
        <v>215</v>
      </c>
      <c r="AH51" s="1296" t="str">
        <f>IF($E$51=0,"",$E$51)</f>
        <v>Плата за услуги по поддержанию резервной тепловой мощности при отсутствии потребления тепловой энергии</v>
      </c>
      <c r="AI51" s="1296" t="str">
        <f>IF($G$51=0,"",$G$51)</f>
        <v/>
      </c>
      <c r="AJ51" s="1296" t="str">
        <f>IF($J$51=0,"",$J$51)</f>
        <v/>
      </c>
      <c r="AK51" s="1296" t="str">
        <f>IF($K$51="нет","без дифференциации",IF($N$51=0,"",$N$51))</f>
        <v/>
      </c>
      <c r="AL51" s="1296" t="str">
        <f>IF($O$51="нет","без дифференциации",IF($R$51=0,"",$R$51))</f>
        <v/>
      </c>
      <c r="AM51" s="1296" t="str">
        <f>IF($S$51="нет","без дифференциации",IF($V$51=0,"",$V$51))</f>
        <v/>
      </c>
      <c r="AN51" s="1813">
        <f>$I$51</f>
        <v>0</v>
      </c>
      <c r="AO51" s="1296" t="str">
        <f>$I$51&amp;"."&amp;$M$51</f>
        <v>.</v>
      </c>
      <c r="AP51" s="1288" t="str">
        <f>$I$51&amp;"."&amp;$M$51&amp;"."&amp;$Q$51</f>
        <v>..</v>
      </c>
      <c r="AQ51" s="1288" t="str">
        <f>$I$51&amp;"."&amp;$M$51&amp;"."&amp;$Q$51&amp;"."&amp;$U$51</f>
        <v>...</v>
      </c>
    </row>
    <row s="2937" customFormat="1" customHeight="1" ht="17.25">
      <c r="A52" s="314"/>
      <c r="C52" s="313"/>
      <c r="D52" s="2013"/>
      <c r="E52" s="2016"/>
      <c r="F52" s="1996"/>
      <c r="G52" s="2016"/>
      <c r="H52" s="1999"/>
      <c r="I52" s="2001"/>
      <c r="J52" s="2003"/>
      <c r="K52" s="1990"/>
      <c r="L52" s="1990"/>
      <c r="M52" s="1990"/>
      <c r="N52" s="2006"/>
      <c r="O52" s="1990"/>
      <c r="P52" s="1990"/>
      <c r="Q52" s="1990"/>
      <c r="R52" s="2007"/>
      <c r="S52" s="1990"/>
      <c r="T52" s="1327"/>
      <c r="U52" s="1327"/>
      <c r="V52" s="1327"/>
      <c r="W52" s="1328"/>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s="2937" customFormat="1" customHeight="1" ht="17.25">
      <c r="A53" s="314"/>
      <c r="C53" s="313"/>
      <c r="D53" s="2013"/>
      <c r="E53" s="2016"/>
      <c r="F53" s="1996"/>
      <c r="G53" s="2016"/>
      <c r="H53" s="1999"/>
      <c r="I53" s="2001"/>
      <c r="J53" s="2004"/>
      <c r="K53" s="1990"/>
      <c r="L53" s="1990"/>
      <c r="M53" s="1990"/>
      <c r="N53" s="2007"/>
      <c r="O53" s="1990"/>
      <c r="P53" s="1448"/>
      <c r="Q53" s="1327"/>
      <c r="R53" s="1327"/>
      <c r="S53" s="325"/>
      <c r="T53" s="325"/>
      <c r="U53" s="325"/>
      <c r="V53" s="325"/>
      <c r="W53" s="1328"/>
      <c r="X53" s="1288"/>
      <c r="Y53" s="1288"/>
      <c r="Z53" s="1288"/>
      <c r="AA53" s="1288"/>
      <c r="AB53" s="1288"/>
      <c r="AC53" s="1288"/>
      <c r="AD53" s="1288"/>
      <c r="AE53" s="1288"/>
      <c r="AF53" s="1288"/>
      <c r="AG53" s="1288"/>
      <c r="AH53" s="1288"/>
      <c r="AI53" s="1288"/>
      <c r="AJ53" s="1288"/>
      <c r="AK53" s="1288"/>
      <c r="AL53" s="1288"/>
      <c r="AM53" s="1288"/>
      <c r="AN53" s="1288"/>
      <c r="AO53" s="1288"/>
      <c r="AP53" s="1288"/>
      <c r="AQ53" s="1288"/>
    </row>
    <row s="2936" customFormat="1" customHeight="1" ht="17.25">
      <c r="A54" s="314"/>
      <c r="C54" s="195"/>
      <c r="D54" s="2013"/>
      <c r="E54" s="2016"/>
      <c r="F54" s="1996"/>
      <c r="G54" s="2016"/>
      <c r="H54" s="1999"/>
      <c r="I54" s="2001"/>
      <c r="J54" s="2004"/>
      <c r="K54" s="1990"/>
      <c r="L54" s="1327"/>
      <c r="M54" s="1327"/>
      <c r="N54" s="1327"/>
      <c r="O54" s="1327"/>
      <c r="P54" s="1327"/>
      <c r="Q54" s="1327"/>
      <c r="R54" s="1327"/>
      <c r="S54" s="325"/>
      <c r="T54" s="325"/>
      <c r="U54" s="325"/>
      <c r="V54" s="325"/>
      <c r="W54" s="1328"/>
      <c r="Y54" s="1296"/>
      <c r="Z54" s="1296"/>
      <c r="AA54" s="1296"/>
      <c r="AB54" s="1296"/>
      <c r="AC54" s="1296"/>
      <c r="AD54" s="1296"/>
      <c r="AE54" s="1296"/>
      <c r="AF54" s="1296"/>
      <c r="AG54" s="1296"/>
      <c r="AH54" s="1296"/>
      <c r="AI54" s="1296"/>
      <c r="AJ54" s="1296"/>
      <c r="AK54" s="1296"/>
      <c r="AL54" s="1296"/>
      <c r="AM54" s="1296"/>
      <c r="AN54" s="1296"/>
      <c r="AO54" s="1296"/>
      <c r="AP54" s="1296"/>
      <c r="AQ54" s="1296"/>
    </row>
    <row s="2937" customFormat="1" customHeight="1" ht="17.25">
      <c r="A55" s="314"/>
      <c r="C55" s="313"/>
      <c r="D55" s="2014"/>
      <c r="E55" s="2017"/>
      <c r="F55" s="1997"/>
      <c r="G55" s="2017"/>
      <c r="H55" s="1329"/>
      <c r="I55" s="1330"/>
      <c r="J55" s="1330"/>
      <c r="K55" s="1330"/>
      <c r="L55" s="1330"/>
      <c r="M55" s="1330"/>
      <c r="N55" s="1330"/>
      <c r="O55" s="1330"/>
      <c r="P55" s="1330"/>
      <c r="Q55" s="1330"/>
      <c r="R55" s="1330"/>
      <c r="S55" s="1331"/>
      <c r="T55" s="1331"/>
      <c r="U55" s="1331"/>
      <c r="V55" s="1331"/>
      <c r="W55" s="1332"/>
      <c r="X55" s="1288"/>
      <c r="Y55" s="1288"/>
      <c r="Z55" s="1288"/>
      <c r="AA55" s="1288"/>
      <c r="AB55" s="1288"/>
      <c r="AC55" s="1288"/>
      <c r="AD55" s="1288"/>
      <c r="AE55" s="1288"/>
      <c r="AF55" s="1288"/>
      <c r="AG55" s="1288"/>
      <c r="AH55" s="1288"/>
      <c r="AI55" s="1288"/>
      <c r="AJ55" s="1288"/>
      <c r="AK55" s="1288"/>
      <c r="AL55" s="1288"/>
      <c r="AM55" s="1288"/>
      <c r="AN55" s="1288"/>
      <c r="AO55" s="1288"/>
      <c r="AP55" s="1288"/>
      <c r="AQ55" s="1288"/>
    </row>
    <row s="2937" customFormat="1" customHeight="1" ht="17.25">
      <c r="A56" s="314"/>
      <c r="C56" s="195"/>
      <c r="D56" s="1991">
        <v>8</v>
      </c>
      <c r="E56" s="1993" t="s">
        <v>216</v>
      </c>
      <c r="F56" s="1995" t="s">
        <v>58</v>
      </c>
      <c r="G56" s="1993"/>
      <c r="H56" s="1998"/>
      <c r="I56" s="2000"/>
      <c r="J56" s="2002"/>
      <c r="K56" s="1989"/>
      <c r="L56" s="1989"/>
      <c r="M56" s="1989"/>
      <c r="N56" s="2005"/>
      <c r="O56" s="1989"/>
      <c r="P56" s="1989"/>
      <c r="Q56" s="1989"/>
      <c r="R56" s="2008"/>
      <c r="S56" s="1989"/>
      <c r="T56" s="1500"/>
      <c r="U56" s="1500"/>
      <c r="V56" s="1502"/>
      <c r="W56" s="1326"/>
      <c r="X56" s="1296"/>
      <c r="Y56" s="1296"/>
      <c r="Z56" s="1296"/>
      <c r="AA56" s="1296"/>
      <c r="AB56" s="1296"/>
      <c r="AC56" s="1296" t="s">
        <v>217</v>
      </c>
      <c r="AD56" s="1296" t="s">
        <v>218</v>
      </c>
      <c r="AE56" s="1296" t="s">
        <v>219</v>
      </c>
      <c r="AF56" s="1296" t="s">
        <v>220</v>
      </c>
      <c r="AG56" s="1296" t="s">
        <v>221</v>
      </c>
      <c r="AH56" s="1296" t="str">
        <f>IF($E$56=0,"",$E$56)</f>
        <v>Плата за подключение (технологическое присоединение) к системе теплоснабжения</v>
      </c>
      <c r="AI56" s="1296" t="str">
        <f>IF($G$56=0,"",$G$56)</f>
        <v/>
      </c>
      <c r="AJ56" s="1296" t="str">
        <f>IF($J$56=0,"",$J$56)</f>
        <v/>
      </c>
      <c r="AK56" s="1296" t="str">
        <f>IF($K$56="нет","без дифференциации",IF($N$56=0,"",$N$56))</f>
        <v/>
      </c>
      <c r="AL56" s="1296" t="str">
        <f>IF($O$56="нет","без дифференциации",IF($R$56=0,"",$R$56))</f>
        <v/>
      </c>
      <c r="AM56" s="1296" t="str">
        <f>IF($S$56="нет","без дифференциации",IF($V$56=0,"",$V$56))</f>
        <v/>
      </c>
      <c r="AN56" s="1813">
        <f>$I$56</f>
        <v>0</v>
      </c>
      <c r="AO56" s="1296" t="str">
        <f>$I$56&amp;"."&amp;$M$56</f>
        <v>.</v>
      </c>
      <c r="AP56" s="1288" t="str">
        <f>$I$56&amp;"."&amp;$M$56&amp;"."&amp;$Q$56</f>
        <v>..</v>
      </c>
      <c r="AQ56" s="1288" t="str">
        <f>$I$56&amp;"."&amp;$M$56&amp;"."&amp;$Q$56&amp;"."&amp;$U$56</f>
        <v>...</v>
      </c>
    </row>
    <row s="2937" customFormat="1" customHeight="1" ht="17.25">
      <c r="A57" s="314"/>
      <c r="C57" s="313"/>
      <c r="D57" s="1991"/>
      <c r="E57" s="1993"/>
      <c r="F57" s="1996"/>
      <c r="G57" s="1993"/>
      <c r="H57" s="1999"/>
      <c r="I57" s="2001"/>
      <c r="J57" s="2003"/>
      <c r="K57" s="1990"/>
      <c r="L57" s="1990"/>
      <c r="M57" s="1990"/>
      <c r="N57" s="2006"/>
      <c r="O57" s="1990"/>
      <c r="P57" s="1990"/>
      <c r="Q57" s="1990"/>
      <c r="R57" s="2007"/>
      <c r="S57" s="1990"/>
      <c r="T57" s="1327"/>
      <c r="U57" s="1327"/>
      <c r="V57" s="1327"/>
      <c r="W57" s="1328"/>
      <c r="X57" s="1288"/>
      <c r="Y57" s="1288"/>
      <c r="Z57" s="1288"/>
      <c r="AA57" s="1288"/>
      <c r="AB57" s="1288"/>
      <c r="AC57" s="1288"/>
      <c r="AD57" s="1288"/>
      <c r="AE57" s="1288"/>
      <c r="AF57" s="1288"/>
      <c r="AG57" s="1288"/>
      <c r="AH57" s="1288"/>
      <c r="AI57" s="1288"/>
      <c r="AJ57" s="1288"/>
      <c r="AK57" s="1288"/>
      <c r="AL57" s="1288"/>
      <c r="AM57" s="1288"/>
      <c r="AN57" s="1288"/>
      <c r="AO57" s="1288"/>
      <c r="AP57" s="1288"/>
      <c r="AQ57" s="1288"/>
    </row>
    <row s="2937" customFormat="1" customHeight="1" ht="17.25">
      <c r="A58" s="314"/>
      <c r="C58" s="313"/>
      <c r="D58" s="1992"/>
      <c r="E58" s="1994"/>
      <c r="F58" s="1996"/>
      <c r="G58" s="1994"/>
      <c r="H58" s="1999"/>
      <c r="I58" s="2001"/>
      <c r="J58" s="2004"/>
      <c r="K58" s="1990"/>
      <c r="L58" s="1990"/>
      <c r="M58" s="1990"/>
      <c r="N58" s="2007"/>
      <c r="O58" s="1990"/>
      <c r="P58" s="1501"/>
      <c r="Q58" s="1327"/>
      <c r="R58" s="1327"/>
      <c r="S58" s="325"/>
      <c r="T58" s="325"/>
      <c r="U58" s="325"/>
      <c r="V58" s="325"/>
      <c r="W58" s="1328"/>
      <c r="X58" s="1288"/>
      <c r="Y58" s="1288"/>
      <c r="Z58" s="1288"/>
      <c r="AA58" s="1288"/>
      <c r="AB58" s="1288"/>
      <c r="AC58" s="1288"/>
      <c r="AD58" s="1288"/>
      <c r="AE58" s="1288"/>
      <c r="AF58" s="1288"/>
      <c r="AG58" s="1288"/>
      <c r="AH58" s="1288"/>
      <c r="AI58" s="1288"/>
      <c r="AJ58" s="1288"/>
      <c r="AK58" s="1288"/>
      <c r="AL58" s="1288"/>
      <c r="AM58" s="1288"/>
      <c r="AN58" s="1288"/>
      <c r="AO58" s="1288"/>
      <c r="AP58" s="1288"/>
      <c r="AQ58" s="1288"/>
    </row>
    <row s="2936" customFormat="1" customHeight="1" ht="17.25">
      <c r="A59" s="314"/>
      <c r="C59" s="195"/>
      <c r="D59" s="1992"/>
      <c r="E59" s="1994"/>
      <c r="F59" s="1996"/>
      <c r="G59" s="1994"/>
      <c r="H59" s="1999"/>
      <c r="I59" s="2001"/>
      <c r="J59" s="2004"/>
      <c r="K59" s="1990"/>
      <c r="L59" s="1327"/>
      <c r="M59" s="1327"/>
      <c r="N59" s="1327"/>
      <c r="O59" s="1327"/>
      <c r="P59" s="1327"/>
      <c r="Q59" s="1327"/>
      <c r="R59" s="1327"/>
      <c r="S59" s="325"/>
      <c r="T59" s="325"/>
      <c r="U59" s="325"/>
      <c r="V59" s="325"/>
      <c r="W59" s="1328"/>
      <c r="Y59" s="1296"/>
      <c r="Z59" s="1296"/>
      <c r="AA59" s="1296"/>
      <c r="AB59" s="1296"/>
      <c r="AC59" s="1296"/>
      <c r="AD59" s="1296"/>
      <c r="AE59" s="1296"/>
      <c r="AF59" s="1296"/>
      <c r="AG59" s="1296"/>
      <c r="AH59" s="1296"/>
      <c r="AI59" s="1296"/>
      <c r="AJ59" s="1296"/>
      <c r="AK59" s="1296"/>
      <c r="AL59" s="1296"/>
      <c r="AM59" s="1296"/>
      <c r="AN59" s="1296"/>
      <c r="AO59" s="1296"/>
      <c r="AP59" s="1296"/>
      <c r="AQ59" s="1296"/>
    </row>
    <row s="2937" customFormat="1" customHeight="1" ht="17.25">
      <c r="A60" s="314"/>
      <c r="C60" s="313"/>
      <c r="D60" s="1992"/>
      <c r="E60" s="1994"/>
      <c r="F60" s="1997"/>
      <c r="G60" s="1994"/>
      <c r="H60" s="1329"/>
      <c r="I60" s="1330"/>
      <c r="J60" s="1330"/>
      <c r="K60" s="1330"/>
      <c r="L60" s="1330"/>
      <c r="M60" s="1330"/>
      <c r="N60" s="1330"/>
      <c r="O60" s="1330"/>
      <c r="P60" s="1330"/>
      <c r="Q60" s="1330"/>
      <c r="R60" s="1330"/>
      <c r="S60" s="1331"/>
      <c r="T60" s="1331"/>
      <c r="U60" s="1331"/>
      <c r="V60" s="1331"/>
      <c r="W60" s="1332"/>
      <c r="X60" s="1288"/>
      <c r="Y60" s="1288"/>
      <c r="Z60" s="1288"/>
      <c r="AA60" s="1288"/>
      <c r="AB60" s="1288"/>
      <c r="AC60" s="1288"/>
      <c r="AD60" s="1288"/>
      <c r="AE60" s="1288"/>
      <c r="AF60" s="1288"/>
      <c r="AG60" s="1288"/>
      <c r="AH60" s="1288"/>
      <c r="AI60" s="1288"/>
      <c r="AJ60" s="1288"/>
      <c r="AK60" s="1288"/>
      <c r="AL60" s="1288"/>
      <c r="AM60" s="1288"/>
      <c r="AN60" s="1288"/>
      <c r="AO60" s="1288"/>
      <c r="AP60" s="1288"/>
      <c r="AQ60" s="1288"/>
    </row>
    <row customHeight="1" ht="11.25"/>
    <row customHeight="1" ht="11.25">
      <c r="E62" s="2011" t="s">
        <v>222</v>
      </c>
      <c r="F62" s="2011"/>
      <c r="G62" s="2011"/>
      <c r="H62" s="2011"/>
      <c r="I62" s="2011"/>
      <c r="J62" s="2011"/>
      <c r="K62" s="2011"/>
      <c r="L62" s="2011"/>
      <c r="M62" s="2011"/>
      <c r="N62" s="2011"/>
      <c r="O62" s="2011"/>
      <c r="P62" s="2011"/>
      <c r="Q62" s="2011"/>
      <c r="R62" s="2011"/>
      <c r="S62" s="2011"/>
      <c r="T62" s="2011"/>
      <c r="U62" s="2011"/>
      <c r="V62" s="2011"/>
      <c r="W62" s="2011"/>
    </row>
    <row customHeight="1" ht="36.75">
      <c r="E63" s="2009" t="s">
        <v>223</v>
      </c>
      <c r="F63" s="2009"/>
      <c r="G63" s="2010"/>
      <c r="H63" s="2010"/>
      <c r="I63" s="2010"/>
      <c r="J63" s="2010"/>
      <c r="K63" s="2010"/>
      <c r="L63" s="2010"/>
      <c r="M63" s="2010"/>
      <c r="N63" s="2010"/>
      <c r="O63" s="2010"/>
      <c r="P63" s="2010"/>
      <c r="Q63" s="2010"/>
      <c r="R63" s="2010"/>
      <c r="S63" s="2010"/>
      <c r="T63" s="2010"/>
      <c r="U63" s="2010"/>
      <c r="V63" s="2010"/>
      <c r="W63" s="2010"/>
    </row>
    <row customHeight="1" ht="28.5">
      <c r="E64" s="2009" t="s">
        <v>224</v>
      </c>
      <c r="F64" s="2009"/>
      <c r="G64" s="2010"/>
      <c r="H64" s="2010"/>
      <c r="I64" s="2010"/>
      <c r="J64" s="2010"/>
      <c r="K64" s="2010"/>
      <c r="L64" s="2010"/>
      <c r="M64" s="2010"/>
      <c r="N64" s="2010"/>
      <c r="O64" s="2010"/>
      <c r="P64" s="2010"/>
      <c r="Q64" s="2010"/>
      <c r="R64" s="2010"/>
      <c r="S64" s="2010"/>
      <c r="T64" s="2010"/>
      <c r="U64" s="2010"/>
      <c r="V64" s="2010"/>
      <c r="W64" s="2010"/>
    </row>
    <row customHeight="1" ht="27">
      <c r="E65" s="2009" t="s">
        <v>225</v>
      </c>
      <c r="F65" s="2009"/>
      <c r="G65" s="2010"/>
      <c r="H65" s="2010"/>
      <c r="I65" s="2010"/>
      <c r="J65" s="2010"/>
      <c r="K65" s="2010"/>
      <c r="L65" s="2010"/>
      <c r="M65" s="2010"/>
      <c r="N65" s="2010"/>
      <c r="O65" s="2010"/>
      <c r="P65" s="2010"/>
      <c r="Q65" s="2010"/>
      <c r="R65" s="2010"/>
      <c r="S65" s="2010"/>
      <c r="T65" s="2010"/>
      <c r="U65" s="2010"/>
      <c r="V65" s="2010"/>
      <c r="W65" s="2010"/>
    </row>
    <row customHeight="1" ht="17.25">
      <c r="E66" s="2009" t="s">
        <v>226</v>
      </c>
      <c r="F66" s="2009"/>
      <c r="G66" s="2010"/>
      <c r="H66" s="2010"/>
      <c r="I66" s="2010"/>
      <c r="J66" s="2010"/>
      <c r="K66" s="2010"/>
      <c r="L66" s="2010"/>
      <c r="M66" s="2010"/>
      <c r="N66" s="2010"/>
      <c r="O66" s="2010"/>
      <c r="P66" s="2010"/>
      <c r="Q66" s="2010"/>
      <c r="R66" s="2010"/>
      <c r="S66" s="2010"/>
      <c r="T66" s="2010"/>
      <c r="U66" s="2010"/>
      <c r="V66" s="2010"/>
      <c r="W66" s="2010"/>
    </row>
    <row customHeight="1" ht="15">
      <c r="E67" s="336"/>
      <c r="F67" s="1315"/>
      <c r="G67" s="143"/>
      <c r="H67" s="143"/>
      <c r="I67" s="143"/>
      <c r="J67" s="143"/>
      <c r="K67" s="143"/>
      <c r="L67" s="143"/>
      <c r="M67" s="143"/>
      <c r="N67" s="143"/>
      <c r="O67" s="143"/>
      <c r="P67" s="143"/>
      <c r="Q67" s="143"/>
      <c r="R67" s="143"/>
      <c r="S67" s="143"/>
      <c r="T67" s="143"/>
      <c r="U67" s="143"/>
      <c r="V67" s="143"/>
      <c r="W67" s="143"/>
    </row>
    <row customHeight="1" ht="15">
      <c r="E68" s="2011" t="s">
        <v>227</v>
      </c>
      <c r="F68" s="2011"/>
      <c r="G68" s="2011"/>
      <c r="H68" s="2011"/>
      <c r="I68" s="2011"/>
      <c r="J68" s="2011"/>
      <c r="K68" s="2011"/>
      <c r="L68" s="2011"/>
      <c r="M68" s="2011"/>
      <c r="N68" s="2011"/>
      <c r="O68" s="2011"/>
      <c r="P68" s="2011"/>
      <c r="Q68" s="2011"/>
      <c r="R68" s="2011"/>
      <c r="S68" s="2011"/>
      <c r="T68" s="2011"/>
      <c r="U68" s="2011"/>
      <c r="V68" s="2011"/>
      <c r="W68" s="2011"/>
    </row>
    <row customHeight="1" ht="17.25">
      <c r="E69" s="2009" t="s">
        <v>228</v>
      </c>
      <c r="F69" s="2009"/>
      <c r="G69" s="2010"/>
      <c r="H69" s="2010"/>
      <c r="I69" s="2010"/>
      <c r="J69" s="2010"/>
      <c r="K69" s="2010"/>
      <c r="L69" s="2010"/>
      <c r="M69" s="2010"/>
      <c r="N69" s="2010"/>
      <c r="O69" s="2010"/>
      <c r="P69" s="2010"/>
      <c r="Q69" s="2010"/>
      <c r="R69" s="2010"/>
      <c r="S69" s="2010"/>
      <c r="T69" s="2010"/>
      <c r="U69" s="2010"/>
      <c r="V69" s="2010"/>
      <c r="W69" s="2010"/>
    </row>
    <row customHeight="1" ht="17.25">
      <c r="E70" s="2009" t="s">
        <v>229</v>
      </c>
      <c r="F70" s="2009"/>
      <c r="G70" s="2010"/>
      <c r="H70" s="2010"/>
      <c r="I70" s="2010"/>
      <c r="J70" s="2010"/>
      <c r="K70" s="2010"/>
      <c r="L70" s="2010"/>
      <c r="M70" s="2010"/>
      <c r="N70" s="2010"/>
      <c r="O70" s="2010"/>
      <c r="P70" s="2010"/>
      <c r="Q70" s="2010"/>
      <c r="R70" s="2010"/>
      <c r="S70" s="2010"/>
      <c r="T70" s="2010"/>
      <c r="U70" s="2010"/>
      <c r="V70" s="2010"/>
      <c r="W70" s="2010"/>
    </row>
    <row s="2953" customFormat="1" customHeight="1" ht="11.25" hidden="1">
      <c r="A71" s="263"/>
      <c r="B71" s="263"/>
      <c r="Y71" s="1288"/>
      <c r="Z71" s="1288"/>
      <c r="AA71" s="1288"/>
      <c r="AB71" s="1288"/>
      <c r="AC71" s="1288"/>
      <c r="AD71" s="1288"/>
      <c r="AE71" s="1288"/>
      <c r="AF71" s="1288"/>
      <c r="AG71" s="1288"/>
      <c r="AH71" s="1288"/>
      <c r="AI71" s="1288"/>
      <c r="AJ71" s="1288"/>
      <c r="AK71" s="1288"/>
      <c r="AL71" s="1288"/>
      <c r="AM71" s="1288"/>
      <c r="AN71" s="1288"/>
      <c r="AO71" s="1288"/>
      <c r="AP71" s="1288"/>
      <c r="AQ71" s="1288"/>
    </row>
    <row s="2953" customFormat="1" customHeight="1" ht="17.25" hidden="1">
      <c r="A72" s="314"/>
      <c r="C72" s="195"/>
      <c r="D72" s="1991">
        <v>1</v>
      </c>
      <c r="E72" s="1993" t="s">
        <v>230</v>
      </c>
      <c r="F72" s="1995" t="s">
        <v>58</v>
      </c>
      <c r="G72" s="1993"/>
      <c r="H72" s="1998"/>
      <c r="I72" s="2000"/>
      <c r="J72" s="2002"/>
      <c r="K72" s="1989"/>
      <c r="L72" s="1989"/>
      <c r="M72" s="1989"/>
      <c r="N72" s="2005"/>
      <c r="O72" s="1989"/>
      <c r="P72" s="1989"/>
      <c r="Q72" s="1989"/>
      <c r="R72" s="2008"/>
      <c r="S72" s="1989"/>
      <c r="T72" s="1500"/>
      <c r="U72" s="1500"/>
      <c r="V72" s="1502"/>
      <c r="W72" s="1326"/>
      <c r="Y72" s="1296"/>
      <c r="Z72" s="1296"/>
      <c r="AA72" s="1296"/>
      <c r="AB72" s="1296"/>
      <c r="AC72" s="1296" t="s">
        <v>231</v>
      </c>
      <c r="AD72" s="1296" t="s">
        <v>232</v>
      </c>
      <c r="AE72" s="1296" t="s">
        <v>233</v>
      </c>
      <c r="AF72" s="1296" t="s">
        <v>234</v>
      </c>
      <c r="AG72" s="1296"/>
      <c r="AH72" s="1296" t="str">
        <f>IF($E$72=0,"",$E$72)</f>
        <v>Тариф на питьевую воду (питьевое водоснабжение)</v>
      </c>
      <c r="AI72" s="1296" t="str">
        <f>IF($G$72=0,"",$G$72)</f>
        <v/>
      </c>
      <c r="AJ72" s="1296" t="str">
        <f>IF($J$72=0,"",$J$72)</f>
        <v/>
      </c>
      <c r="AK72" s="1296" t="str">
        <f>IF($K$72="нет","без дифференциации",IF($N$72=0,"",$N$72))</f>
        <v/>
      </c>
      <c r="AL72" s="1296" t="str">
        <f>IF($O$72="нет","без дифференциации",IF($R$72=0,"",$R$72))</f>
        <v/>
      </c>
      <c r="AM72" s="1296" t="str">
        <f>IF($S$72="нет","без дифференциации",IF($V$72=0,"",$V$72))</f>
        <v/>
      </c>
      <c r="AN72" s="1296">
        <f>$I$72</f>
        <v>0</v>
      </c>
      <c r="AO72" s="1296" t="str">
        <f>$I$72&amp;"."&amp;$M$72</f>
        <v>.</v>
      </c>
      <c r="AP72" s="1296" t="str">
        <f>$I$72&amp;"."&amp;$M$72&amp;"."&amp;$Q$72</f>
        <v>..</v>
      </c>
      <c r="AQ72" s="1296" t="str">
        <f>$I$72&amp;"."&amp;$M$72&amp;"."&amp;$Q$72&amp;"."&amp;$U$72</f>
        <v>...</v>
      </c>
    </row>
    <row s="2953" customFormat="1" customHeight="1" ht="17.25" hidden="1">
      <c r="A73" s="314"/>
      <c r="C73" s="313"/>
      <c r="D73" s="1991"/>
      <c r="E73" s="1993"/>
      <c r="F73" s="1996"/>
      <c r="G73" s="1993"/>
      <c r="H73" s="1999"/>
      <c r="I73" s="2001"/>
      <c r="J73" s="2003"/>
      <c r="K73" s="1990"/>
      <c r="L73" s="1990"/>
      <c r="M73" s="1990"/>
      <c r="N73" s="2006"/>
      <c r="O73" s="1990"/>
      <c r="P73" s="1990"/>
      <c r="Q73" s="1990"/>
      <c r="R73" s="2007"/>
      <c r="S73" s="1990"/>
      <c r="T73" s="1327"/>
      <c r="U73" s="1327"/>
      <c r="V73" s="1327"/>
      <c r="W73" s="1328"/>
      <c r="Y73" s="1288"/>
      <c r="Z73" s="1288"/>
      <c r="AA73" s="1288"/>
      <c r="AB73" s="1288"/>
      <c r="AC73" s="1288"/>
      <c r="AD73" s="1288"/>
      <c r="AE73" s="1288"/>
      <c r="AF73" s="1288"/>
      <c r="AG73" s="1288"/>
      <c r="AH73" s="1288"/>
      <c r="AI73" s="1288"/>
      <c r="AJ73" s="1288"/>
      <c r="AK73" s="1288"/>
      <c r="AL73" s="1288"/>
      <c r="AM73" s="1288"/>
      <c r="AN73" s="1288"/>
      <c r="AO73" s="1288"/>
      <c r="AP73" s="1288"/>
      <c r="AQ73" s="1288"/>
    </row>
    <row s="2954" customFormat="1" customHeight="1" ht="17.25" hidden="1">
      <c r="A74" s="314"/>
      <c r="C74" s="195"/>
      <c r="D74" s="1991"/>
      <c r="E74" s="1993"/>
      <c r="F74" s="1996"/>
      <c r="G74" s="1993"/>
      <c r="H74" s="1999"/>
      <c r="I74" s="2001"/>
      <c r="J74" s="2004"/>
      <c r="K74" s="1990"/>
      <c r="L74" s="1990"/>
      <c r="M74" s="1990"/>
      <c r="N74" s="2007"/>
      <c r="O74" s="1990"/>
      <c r="P74" s="1501"/>
      <c r="Q74" s="1327"/>
      <c r="R74" s="1327"/>
      <c r="S74" s="325"/>
      <c r="T74" s="325"/>
      <c r="U74" s="325"/>
      <c r="V74" s="325"/>
      <c r="W74" s="1328"/>
      <c r="Y74" s="1296"/>
      <c r="Z74" s="1296"/>
      <c r="AA74" s="1296"/>
      <c r="AB74" s="1296"/>
      <c r="AC74" s="1296"/>
      <c r="AD74" s="1296"/>
      <c r="AE74" s="1296"/>
      <c r="AF74" s="1296"/>
      <c r="AG74" s="1296"/>
      <c r="AH74" s="1296"/>
      <c r="AI74" s="1296"/>
      <c r="AJ74" s="1296"/>
      <c r="AK74" s="1296"/>
      <c r="AL74" s="1296"/>
      <c r="AM74" s="1296"/>
      <c r="AN74" s="1296"/>
      <c r="AO74" s="1296"/>
      <c r="AP74" s="1296"/>
      <c r="AQ74" s="1296"/>
    </row>
    <row s="2954" customFormat="1" customHeight="1" ht="17.25" hidden="1">
      <c r="A75" s="314"/>
      <c r="C75" s="313"/>
      <c r="D75" s="1991"/>
      <c r="E75" s="1993"/>
      <c r="F75" s="1996"/>
      <c r="G75" s="1993"/>
      <c r="H75" s="1999"/>
      <c r="I75" s="2001"/>
      <c r="J75" s="2004"/>
      <c r="K75" s="1990"/>
      <c r="L75" s="1327"/>
      <c r="M75" s="1327"/>
      <c r="N75" s="1327"/>
      <c r="O75" s="1327"/>
      <c r="P75" s="1327"/>
      <c r="Q75" s="1327"/>
      <c r="R75" s="1327"/>
      <c r="S75" s="325"/>
      <c r="T75" s="325"/>
      <c r="U75" s="325"/>
      <c r="V75" s="325"/>
      <c r="W75" s="1328"/>
      <c r="Y75" s="1288"/>
      <c r="Z75" s="1288"/>
      <c r="AA75" s="1288"/>
      <c r="AB75" s="1288"/>
      <c r="AC75" s="1288"/>
      <c r="AD75" s="1288"/>
      <c r="AE75" s="1288"/>
      <c r="AF75" s="1288"/>
      <c r="AG75" s="1288"/>
      <c r="AH75" s="1288"/>
      <c r="AI75" s="1288"/>
      <c r="AJ75" s="1288"/>
      <c r="AK75" s="1288"/>
      <c r="AL75" s="1288"/>
      <c r="AM75" s="1288"/>
      <c r="AN75" s="1288"/>
      <c r="AO75" s="1288"/>
      <c r="AP75" s="1288"/>
      <c r="AQ75" s="1288"/>
    </row>
    <row s="2953" customFormat="1" customHeight="1" ht="17.25" hidden="1">
      <c r="A76" s="314"/>
      <c r="C76" s="313"/>
      <c r="D76" s="1992"/>
      <c r="E76" s="1994"/>
      <c r="F76" s="1997"/>
      <c r="G76" s="1994"/>
      <c r="H76" s="1329"/>
      <c r="I76" s="1330"/>
      <c r="J76" s="1330"/>
      <c r="K76" s="1330"/>
      <c r="L76" s="1330"/>
      <c r="M76" s="1330"/>
      <c r="N76" s="1330"/>
      <c r="O76" s="1330"/>
      <c r="P76" s="1330"/>
      <c r="Q76" s="1330"/>
      <c r="R76" s="1330"/>
      <c r="S76" s="1331"/>
      <c r="T76" s="1331"/>
      <c r="U76" s="1331"/>
      <c r="V76" s="1331"/>
      <c r="W76" s="1332"/>
      <c r="Y76" s="1288"/>
      <c r="Z76" s="1288"/>
      <c r="AA76" s="1288"/>
      <c r="AB76" s="1288"/>
      <c r="AC76" s="1288"/>
      <c r="AD76" s="1288"/>
      <c r="AE76" s="1288"/>
      <c r="AF76" s="1288"/>
      <c r="AG76" s="1288"/>
      <c r="AH76" s="1288"/>
      <c r="AI76" s="1288"/>
      <c r="AJ76" s="1288"/>
      <c r="AK76" s="1288"/>
      <c r="AL76" s="1288"/>
      <c r="AM76" s="1288"/>
      <c r="AN76" s="1288"/>
      <c r="AO76" s="1288"/>
      <c r="AP76" s="1288"/>
      <c r="AQ76" s="1288"/>
    </row>
    <row s="2953" customFormat="1" customHeight="1" ht="17.25" hidden="1">
      <c r="A77" s="314"/>
      <c r="C77" s="195"/>
      <c r="D77" s="1991">
        <v>2</v>
      </c>
      <c r="E77" s="1993" t="s">
        <v>235</v>
      </c>
      <c r="F77" s="1995" t="s">
        <v>58</v>
      </c>
      <c r="G77" s="1993"/>
      <c r="H77" s="1998"/>
      <c r="I77" s="2000"/>
      <c r="J77" s="2002"/>
      <c r="K77" s="1989"/>
      <c r="L77" s="1989"/>
      <c r="M77" s="1989"/>
      <c r="N77" s="2005"/>
      <c r="O77" s="1989"/>
      <c r="P77" s="1989"/>
      <c r="Q77" s="1989"/>
      <c r="R77" s="2008"/>
      <c r="S77" s="1989"/>
      <c r="T77" s="1473"/>
      <c r="U77" s="1473"/>
      <c r="V77" s="1475"/>
      <c r="W77" s="1326"/>
      <c r="X77" s="1296"/>
      <c r="Y77" s="1296"/>
      <c r="Z77" s="1296"/>
      <c r="AA77" s="1296"/>
      <c r="AB77" s="1296"/>
      <c r="AC77" s="1296" t="s">
        <v>236</v>
      </c>
      <c r="AD77" s="1296" t="s">
        <v>237</v>
      </c>
      <c r="AE77" s="1296" t="s">
        <v>238</v>
      </c>
      <c r="AF77" s="1296" t="s">
        <v>239</v>
      </c>
      <c r="AG77" s="1296"/>
      <c r="AH77" s="1296" t="str">
        <f>IF($E$77=0,"",$E$77)</f>
        <v>Тариф на техническую воду</v>
      </c>
      <c r="AI77" s="1296" t="str">
        <f>IF($G$77=0,"",$G$77)</f>
        <v/>
      </c>
      <c r="AJ77" s="1296" t="str">
        <f>IF($J$77=0,"",$J$77)</f>
        <v/>
      </c>
      <c r="AK77" s="1296" t="str">
        <f>IF($K$77="нет","без дифференциации",IF($N$77=0,"",$N$77))</f>
        <v/>
      </c>
      <c r="AL77" s="1296" t="str">
        <f>IF($O$77="нет","без дифференциации",IF($R$77=0,"",$R$77))</f>
        <v/>
      </c>
      <c r="AM77" s="1296" t="str">
        <f>IF($S$77="нет","без дифференциации",IF($V$77=0,"",$V$77))</f>
        <v/>
      </c>
      <c r="AN77" s="1813">
        <f>$I$77</f>
        <v>0</v>
      </c>
      <c r="AO77" s="1296" t="str">
        <f>$I$77&amp;"."&amp;$M$77</f>
        <v>.</v>
      </c>
      <c r="AP77" s="1288" t="str">
        <f>$I$77&amp;"."&amp;$M$77&amp;"."&amp;$Q$77</f>
        <v>..</v>
      </c>
      <c r="AQ77" s="1288" t="str">
        <f>$I$77&amp;"."&amp;$M$77&amp;"."&amp;$Q$77&amp;"."&amp;$U$77</f>
        <v>...</v>
      </c>
    </row>
    <row s="2953" customFormat="1" customHeight="1" ht="17.25" hidden="1">
      <c r="A78" s="314"/>
      <c r="C78" s="313"/>
      <c r="D78" s="1991"/>
      <c r="E78" s="1993"/>
      <c r="F78" s="1996"/>
      <c r="G78" s="1993"/>
      <c r="H78" s="1999"/>
      <c r="I78" s="2001"/>
      <c r="J78" s="2003"/>
      <c r="K78" s="1990"/>
      <c r="L78" s="1990"/>
      <c r="M78" s="1990"/>
      <c r="N78" s="2006"/>
      <c r="O78" s="1990"/>
      <c r="P78" s="1990"/>
      <c r="Q78" s="1990"/>
      <c r="R78" s="2007"/>
      <c r="S78" s="1990"/>
      <c r="T78" s="1327"/>
      <c r="U78" s="1327"/>
      <c r="V78" s="1327"/>
      <c r="W78" s="1328"/>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53" customFormat="1" customHeight="1" ht="17.25" hidden="1">
      <c r="A79" s="314"/>
      <c r="C79" s="313"/>
      <c r="D79" s="1992"/>
      <c r="E79" s="1994"/>
      <c r="F79" s="1996"/>
      <c r="G79" s="1994"/>
      <c r="H79" s="1999"/>
      <c r="I79" s="2001"/>
      <c r="J79" s="2004"/>
      <c r="K79" s="1990"/>
      <c r="L79" s="1990"/>
      <c r="M79" s="1990"/>
      <c r="N79" s="2007"/>
      <c r="O79" s="1990"/>
      <c r="P79" s="1474"/>
      <c r="Q79" s="1327"/>
      <c r="R79" s="1327"/>
      <c r="S79" s="325"/>
      <c r="T79" s="325"/>
      <c r="U79" s="325"/>
      <c r="V79" s="325"/>
      <c r="W79" s="1328"/>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953" customFormat="1" customHeight="1" ht="17.25" hidden="1">
      <c r="A80" s="314"/>
      <c r="C80" s="313"/>
      <c r="D80" s="1992"/>
      <c r="E80" s="1994"/>
      <c r="F80" s="1996"/>
      <c r="G80" s="1994"/>
      <c r="H80" s="1999"/>
      <c r="I80" s="2001"/>
      <c r="J80" s="2004"/>
      <c r="K80" s="1990"/>
      <c r="L80" s="1327"/>
      <c r="M80" s="1327"/>
      <c r="N80" s="1327"/>
      <c r="O80" s="1327"/>
      <c r="P80" s="1327"/>
      <c r="Q80" s="1327"/>
      <c r="R80" s="1327"/>
      <c r="S80" s="325"/>
      <c r="T80" s="325"/>
      <c r="U80" s="325"/>
      <c r="V80" s="325"/>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53" customFormat="1" customHeight="1" ht="17.25" hidden="1">
      <c r="A81" s="314"/>
      <c r="C81" s="313"/>
      <c r="D81" s="1992"/>
      <c r="E81" s="1994"/>
      <c r="F81" s="1997"/>
      <c r="G81" s="1994"/>
      <c r="H81" s="1329"/>
      <c r="I81" s="1330"/>
      <c r="J81" s="1330"/>
      <c r="K81" s="1330"/>
      <c r="L81" s="1330"/>
      <c r="M81" s="1330"/>
      <c r="N81" s="1330"/>
      <c r="O81" s="1330"/>
      <c r="P81" s="1330"/>
      <c r="Q81" s="1330"/>
      <c r="R81" s="1330"/>
      <c r="S81" s="1331"/>
      <c r="T81" s="1331"/>
      <c r="U81" s="1331"/>
      <c r="V81" s="1331"/>
      <c r="W81" s="1332"/>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53" customFormat="1" customHeight="1" ht="17.25" hidden="1">
      <c r="A82" s="314"/>
      <c r="C82" s="195"/>
      <c r="D82" s="1991">
        <v>3</v>
      </c>
      <c r="E82" s="1993" t="s">
        <v>240</v>
      </c>
      <c r="F82" s="1995" t="s">
        <v>58</v>
      </c>
      <c r="G82" s="1993"/>
      <c r="H82" s="1998"/>
      <c r="I82" s="2000"/>
      <c r="J82" s="2002"/>
      <c r="K82" s="1989"/>
      <c r="L82" s="1989"/>
      <c r="M82" s="1989"/>
      <c r="N82" s="2005"/>
      <c r="O82" s="1989"/>
      <c r="P82" s="1989"/>
      <c r="Q82" s="1989"/>
      <c r="R82" s="2008"/>
      <c r="S82" s="1989"/>
      <c r="T82" s="1473"/>
      <c r="U82" s="1473"/>
      <c r="V82" s="1475"/>
      <c r="W82" s="1326"/>
      <c r="X82" s="1296"/>
      <c r="Y82" s="1296"/>
      <c r="Z82" s="1296"/>
      <c r="AA82" s="1296"/>
      <c r="AB82" s="1296"/>
      <c r="AC82" s="1296" t="s">
        <v>241</v>
      </c>
      <c r="AD82" s="1296" t="s">
        <v>242</v>
      </c>
      <c r="AE82" s="1296" t="s">
        <v>243</v>
      </c>
      <c r="AF82" s="1296" t="s">
        <v>244</v>
      </c>
      <c r="AG82" s="1296"/>
      <c r="AH82" s="1296" t="str">
        <f>IF($E$82=0,"",$E$82)</f>
        <v>Тариф на транспортировку воды</v>
      </c>
      <c r="AI82" s="1296" t="str">
        <f>IF($G$82=0,"",$G$82)</f>
        <v/>
      </c>
      <c r="AJ82" s="1296" t="str">
        <f>IF($J$82=0,"",$J$82)</f>
        <v/>
      </c>
      <c r="AK82" s="1296" t="str">
        <f>IF($K$82="нет","без дифференциации",IF($N$82=0,"",$N$82))</f>
        <v/>
      </c>
      <c r="AL82" s="1296" t="str">
        <f>IF($O$82="нет","без дифференциации",IF($R$82=0,"",$R$82))</f>
        <v/>
      </c>
      <c r="AM82" s="1296" t="str">
        <f>IF($S$82="нет","без дифференциации",IF($V$82=0,"",$V$82))</f>
        <v/>
      </c>
      <c r="AN82" s="1813">
        <f>$I$82</f>
        <v>0</v>
      </c>
      <c r="AO82" s="1296" t="str">
        <f>$I$82&amp;"."&amp;$M$82</f>
        <v>.</v>
      </c>
      <c r="AP82" s="1288" t="str">
        <f>$I$82&amp;"."&amp;$M$82&amp;"."&amp;$Q$82</f>
        <v>..</v>
      </c>
      <c r="AQ82" s="1288" t="str">
        <f>$I$82&amp;"."&amp;$M$82&amp;"."&amp;$Q$82&amp;"."&amp;$U$82</f>
        <v>...</v>
      </c>
    </row>
    <row s="2953" customFormat="1" customHeight="1" ht="17.25" hidden="1">
      <c r="A83" s="314"/>
      <c r="C83" s="313"/>
      <c r="D83" s="1991"/>
      <c r="E83" s="1993"/>
      <c r="F83" s="1996"/>
      <c r="G83" s="1993"/>
      <c r="H83" s="1999"/>
      <c r="I83" s="2001"/>
      <c r="J83" s="2003"/>
      <c r="K83" s="1990"/>
      <c r="L83" s="1990"/>
      <c r="M83" s="1990"/>
      <c r="N83" s="2006"/>
      <c r="O83" s="1990"/>
      <c r="P83" s="1990"/>
      <c r="Q83" s="1990"/>
      <c r="R83" s="2007"/>
      <c r="S83" s="1990"/>
      <c r="T83" s="1327"/>
      <c r="U83" s="1327"/>
      <c r="V83" s="1327"/>
      <c r="W83" s="1328"/>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53" customFormat="1" customHeight="1" ht="17.25" hidden="1">
      <c r="A84" s="314"/>
      <c r="C84" s="313"/>
      <c r="D84" s="1992"/>
      <c r="E84" s="1994"/>
      <c r="F84" s="1996"/>
      <c r="G84" s="1994"/>
      <c r="H84" s="1999"/>
      <c r="I84" s="2001"/>
      <c r="J84" s="2004"/>
      <c r="K84" s="1990"/>
      <c r="L84" s="1990"/>
      <c r="M84" s="1990"/>
      <c r="N84" s="2007"/>
      <c r="O84" s="1990"/>
      <c r="P84" s="1474"/>
      <c r="Q84" s="1327"/>
      <c r="R84" s="1327"/>
      <c r="S84" s="325"/>
      <c r="T84" s="325"/>
      <c r="U84" s="325"/>
      <c r="V84" s="325"/>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953" customFormat="1" customHeight="1" ht="17.25" hidden="1">
      <c r="A85" s="314"/>
      <c r="C85" s="313"/>
      <c r="D85" s="1992"/>
      <c r="E85" s="1994"/>
      <c r="F85" s="1996"/>
      <c r="G85" s="1994"/>
      <c r="H85" s="1999"/>
      <c r="I85" s="2001"/>
      <c r="J85" s="2004"/>
      <c r="K85" s="1990"/>
      <c r="L85" s="1327"/>
      <c r="M85" s="1327"/>
      <c r="N85" s="1327"/>
      <c r="O85" s="1327"/>
      <c r="P85" s="1327"/>
      <c r="Q85" s="1327"/>
      <c r="R85" s="1327"/>
      <c r="S85" s="325"/>
      <c r="T85" s="325"/>
      <c r="U85" s="325"/>
      <c r="V85" s="325"/>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53" customFormat="1" customHeight="1" ht="17.25" hidden="1">
      <c r="A86" s="314"/>
      <c r="C86" s="313"/>
      <c r="D86" s="1992"/>
      <c r="E86" s="1994"/>
      <c r="F86" s="1997"/>
      <c r="G86" s="1994"/>
      <c r="H86" s="1329"/>
      <c r="I86" s="1330"/>
      <c r="J86" s="1330"/>
      <c r="K86" s="1330"/>
      <c r="L86" s="1330"/>
      <c r="M86" s="1330"/>
      <c r="N86" s="1330"/>
      <c r="O86" s="1330"/>
      <c r="P86" s="1330"/>
      <c r="Q86" s="1330"/>
      <c r="R86" s="1330"/>
      <c r="S86" s="1331"/>
      <c r="T86" s="1331"/>
      <c r="U86" s="1331"/>
      <c r="V86" s="1331"/>
      <c r="W86" s="1332"/>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53" customFormat="1" customHeight="1" ht="17.25" hidden="1">
      <c r="A87" s="314"/>
      <c r="C87" s="195"/>
      <c r="D87" s="1991">
        <v>4</v>
      </c>
      <c r="E87" s="1993" t="s">
        <v>245</v>
      </c>
      <c r="F87" s="1995" t="s">
        <v>58</v>
      </c>
      <c r="G87" s="1993"/>
      <c r="H87" s="1998"/>
      <c r="I87" s="2000"/>
      <c r="J87" s="2002"/>
      <c r="K87" s="1989"/>
      <c r="L87" s="1989"/>
      <c r="M87" s="1989"/>
      <c r="N87" s="2005"/>
      <c r="O87" s="1989"/>
      <c r="P87" s="1989"/>
      <c r="Q87" s="1989"/>
      <c r="R87" s="2008"/>
      <c r="S87" s="1989"/>
      <c r="T87" s="1473"/>
      <c r="U87" s="1473"/>
      <c r="V87" s="1475"/>
      <c r="W87" s="1326"/>
      <c r="X87" s="1296"/>
      <c r="Y87" s="1296"/>
      <c r="Z87" s="1296"/>
      <c r="AA87" s="1296"/>
      <c r="AB87" s="1296"/>
      <c r="AC87" s="1296" t="s">
        <v>246</v>
      </c>
      <c r="AD87" s="1296" t="s">
        <v>247</v>
      </c>
      <c r="AE87" s="1296" t="s">
        <v>248</v>
      </c>
      <c r="AF87" s="1296" t="s">
        <v>249</v>
      </c>
      <c r="AG87" s="1296"/>
      <c r="AH87" s="1296" t="str">
        <f>IF($E$87=0,"",$E$87)</f>
        <v>Тариф на подвоз воды</v>
      </c>
      <c r="AI87" s="1296" t="str">
        <f>IF($G$87=0,"",$G$87)</f>
        <v/>
      </c>
      <c r="AJ87" s="1296" t="str">
        <f>IF($J$87=0,"",$J$87)</f>
        <v/>
      </c>
      <c r="AK87" s="1296" t="str">
        <f>IF($K$87="нет","без дифференциации",IF($N$87=0,"",$N$87))</f>
        <v/>
      </c>
      <c r="AL87" s="1296" t="str">
        <f>IF($O$87="нет","без дифференциации",IF($R$87=0,"",$R$87))</f>
        <v/>
      </c>
      <c r="AM87" s="1296" t="str">
        <f>IF($S$87="нет","без дифференциации",IF($V$87=0,"",$V$87))</f>
        <v/>
      </c>
      <c r="AN87" s="1813">
        <f>$I$87</f>
        <v>0</v>
      </c>
      <c r="AO87" s="1296" t="str">
        <f>$I$87&amp;"."&amp;$M$87</f>
        <v>.</v>
      </c>
      <c r="AP87" s="1288" t="str">
        <f>$I$87&amp;"."&amp;$M$87&amp;"."&amp;$Q$87</f>
        <v>..</v>
      </c>
      <c r="AQ87" s="1288" t="str">
        <f>$I$87&amp;"."&amp;$M$87&amp;"."&amp;$Q$87&amp;"."&amp;$U$87</f>
        <v>...</v>
      </c>
    </row>
    <row s="2953" customFormat="1" customHeight="1" ht="17.25" hidden="1">
      <c r="A88" s="314"/>
      <c r="C88" s="313"/>
      <c r="D88" s="1991"/>
      <c r="E88" s="1993"/>
      <c r="F88" s="1996"/>
      <c r="G88" s="1993"/>
      <c r="H88" s="1999"/>
      <c r="I88" s="2001"/>
      <c r="J88" s="2003"/>
      <c r="K88" s="1990"/>
      <c r="L88" s="1990"/>
      <c r="M88" s="1990"/>
      <c r="N88" s="2006"/>
      <c r="O88" s="1990"/>
      <c r="P88" s="1990"/>
      <c r="Q88" s="1990"/>
      <c r="R88" s="2007"/>
      <c r="S88" s="1990"/>
      <c r="T88" s="1327"/>
      <c r="U88" s="1327"/>
      <c r="V88" s="1327"/>
      <c r="W88" s="13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53" customFormat="1" customHeight="1" ht="17.25" hidden="1">
      <c r="A89" s="314"/>
      <c r="C89" s="313"/>
      <c r="D89" s="1992"/>
      <c r="E89" s="1994"/>
      <c r="F89" s="1996"/>
      <c r="G89" s="1994"/>
      <c r="H89" s="1999"/>
      <c r="I89" s="2001"/>
      <c r="J89" s="2004"/>
      <c r="K89" s="1990"/>
      <c r="L89" s="1990"/>
      <c r="M89" s="1990"/>
      <c r="N89" s="2007"/>
      <c r="O89" s="1990"/>
      <c r="P89" s="1474"/>
      <c r="Q89" s="1327"/>
      <c r="R89" s="1327"/>
      <c r="S89" s="325"/>
      <c r="T89" s="325"/>
      <c r="U89" s="325"/>
      <c r="V89" s="325"/>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953" customFormat="1" customHeight="1" ht="17.25" hidden="1">
      <c r="A90" s="314"/>
      <c r="C90" s="313"/>
      <c r="D90" s="1992"/>
      <c r="E90" s="1994"/>
      <c r="F90" s="1996"/>
      <c r="G90" s="1994"/>
      <c r="H90" s="1999"/>
      <c r="I90" s="2001"/>
      <c r="J90" s="2004"/>
      <c r="K90" s="1990"/>
      <c r="L90" s="1327"/>
      <c r="M90" s="1327"/>
      <c r="N90" s="1327"/>
      <c r="O90" s="1327"/>
      <c r="P90" s="1327"/>
      <c r="Q90" s="1327"/>
      <c r="R90" s="1327"/>
      <c r="S90" s="325"/>
      <c r="T90" s="325"/>
      <c r="U90" s="325"/>
      <c r="V90" s="325"/>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953" customFormat="1" customHeight="1" ht="17.25" hidden="1">
      <c r="A91" s="314"/>
      <c r="C91" s="313"/>
      <c r="D91" s="1992"/>
      <c r="E91" s="1994"/>
      <c r="F91" s="1997"/>
      <c r="G91" s="1994"/>
      <c r="H91" s="1329"/>
      <c r="I91" s="1330"/>
      <c r="J91" s="1330"/>
      <c r="K91" s="1330"/>
      <c r="L91" s="1330"/>
      <c r="M91" s="1330"/>
      <c r="N91" s="1330"/>
      <c r="O91" s="1330"/>
      <c r="P91" s="1330"/>
      <c r="Q91" s="1330"/>
      <c r="R91" s="1330"/>
      <c r="S91" s="1331"/>
      <c r="T91" s="1331"/>
      <c r="U91" s="1331"/>
      <c r="V91" s="1331"/>
      <c r="W91" s="1332"/>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53" customFormat="1" customHeight="1" ht="17.25" hidden="1">
      <c r="A92" s="314"/>
      <c r="C92" s="195"/>
      <c r="D92" s="1991">
        <v>5</v>
      </c>
      <c r="E92" s="1993" t="s">
        <v>250</v>
      </c>
      <c r="F92" s="1995" t="s">
        <v>58</v>
      </c>
      <c r="G92" s="1993"/>
      <c r="H92" s="1998"/>
      <c r="I92" s="2000"/>
      <c r="J92" s="2002"/>
      <c r="K92" s="1989"/>
      <c r="L92" s="1989"/>
      <c r="M92" s="1989"/>
      <c r="N92" s="2005"/>
      <c r="O92" s="1989"/>
      <c r="P92" s="1989"/>
      <c r="Q92" s="1989"/>
      <c r="R92" s="2008"/>
      <c r="S92" s="1989"/>
      <c r="T92" s="1500"/>
      <c r="U92" s="1500"/>
      <c r="V92" s="1502"/>
      <c r="W92" s="1326"/>
      <c r="X92" s="1296"/>
      <c r="Y92" s="1296"/>
      <c r="Z92" s="1296"/>
      <c r="AA92" s="1296"/>
      <c r="AB92" s="1296"/>
      <c r="AC92" s="1296" t="s">
        <v>251</v>
      </c>
      <c r="AD92" s="1296" t="s">
        <v>252</v>
      </c>
      <c r="AE92" s="1296" t="s">
        <v>253</v>
      </c>
      <c r="AF92" s="1296" t="s">
        <v>254</v>
      </c>
      <c r="AG92" s="1296"/>
      <c r="AH92" s="1296" t="str">
        <f>IF($E$92=0,"",$E$92)</f>
        <v>Тариф на подключение (технологическое присоединение) к централизованной системе холодного водоснабжения</v>
      </c>
      <c r="AI92" s="1296" t="str">
        <f>IF($G$92=0,"",$G$92)</f>
        <v/>
      </c>
      <c r="AJ92" s="1296" t="str">
        <f>IF($J$92=0,"",$J$92)</f>
        <v/>
      </c>
      <c r="AK92" s="1296" t="str">
        <f>IF($K$92="нет","без дифференциации",IF($N$92=0,"",$N$92))</f>
        <v/>
      </c>
      <c r="AL92" s="1296" t="str">
        <f>IF($O$92="нет","без дифференциации",IF($R$92=0,"",$R$92))</f>
        <v/>
      </c>
      <c r="AM92" s="1296" t="str">
        <f>IF($S$92="нет","без дифференциации",IF($V$92=0,"",$V$92))</f>
        <v/>
      </c>
      <c r="AN92" s="1813">
        <f>$I$92</f>
        <v>0</v>
      </c>
      <c r="AO92" s="1296" t="str">
        <f>$I$92&amp;"."&amp;$M$92</f>
        <v>.</v>
      </c>
      <c r="AP92" s="1288" t="str">
        <f>$I$92&amp;"."&amp;$M$92&amp;"."&amp;$Q$92</f>
        <v>..</v>
      </c>
      <c r="AQ92" s="1288" t="str">
        <f>$I$92&amp;"."&amp;$M$92&amp;"."&amp;$Q$92&amp;"."&amp;$U$92</f>
        <v>...</v>
      </c>
    </row>
    <row s="2953" customFormat="1" customHeight="1" ht="17.25" hidden="1">
      <c r="A93" s="314"/>
      <c r="C93" s="313"/>
      <c r="D93" s="1991"/>
      <c r="E93" s="1993"/>
      <c r="F93" s="1996"/>
      <c r="G93" s="1993"/>
      <c r="H93" s="1999"/>
      <c r="I93" s="2001"/>
      <c r="J93" s="2003"/>
      <c r="K93" s="1990"/>
      <c r="L93" s="1990"/>
      <c r="M93" s="1990"/>
      <c r="N93" s="2006"/>
      <c r="O93" s="1990"/>
      <c r="P93" s="1990"/>
      <c r="Q93" s="1990"/>
      <c r="R93" s="2007"/>
      <c r="S93" s="1990"/>
      <c r="T93" s="1327"/>
      <c r="U93" s="1327"/>
      <c r="V93" s="1327"/>
      <c r="W93" s="1328"/>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2953" customFormat="1" customHeight="1" ht="17.25" hidden="1">
      <c r="A94" s="314"/>
      <c r="C94" s="313"/>
      <c r="D94" s="1992"/>
      <c r="E94" s="1994"/>
      <c r="F94" s="1996"/>
      <c r="G94" s="1994"/>
      <c r="H94" s="1999"/>
      <c r="I94" s="2001"/>
      <c r="J94" s="2004"/>
      <c r="K94" s="1990"/>
      <c r="L94" s="1990"/>
      <c r="M94" s="1990"/>
      <c r="N94" s="2007"/>
      <c r="O94" s="1990"/>
      <c r="P94" s="1501"/>
      <c r="Q94" s="1327"/>
      <c r="R94" s="1327"/>
      <c r="S94" s="325"/>
      <c r="T94" s="325"/>
      <c r="U94" s="325"/>
      <c r="V94" s="325"/>
      <c r="W94" s="1328"/>
      <c r="X94" s="1288"/>
      <c r="Y94" s="1288"/>
      <c r="Z94" s="1288"/>
      <c r="AA94" s="1288"/>
      <c r="AB94" s="1288"/>
      <c r="AC94" s="1288"/>
      <c r="AD94" s="1288"/>
      <c r="AE94" s="1288"/>
      <c r="AF94" s="1288"/>
      <c r="AG94" s="1288"/>
      <c r="AH94" s="1288"/>
      <c r="AI94" s="1288"/>
      <c r="AJ94" s="1288"/>
      <c r="AK94" s="1288"/>
      <c r="AL94" s="1288"/>
      <c r="AM94" s="1288"/>
      <c r="AN94" s="1288"/>
      <c r="AO94" s="1288"/>
      <c r="AP94" s="1288"/>
      <c r="AQ94" s="1288"/>
    </row>
    <row s="2953" customFormat="1" customHeight="1" ht="17.25" hidden="1">
      <c r="A95" s="314"/>
      <c r="C95" s="313"/>
      <c r="D95" s="1992"/>
      <c r="E95" s="1994"/>
      <c r="F95" s="1996"/>
      <c r="G95" s="1994"/>
      <c r="H95" s="1999"/>
      <c r="I95" s="2001"/>
      <c r="J95" s="2004"/>
      <c r="K95" s="1990"/>
      <c r="L95" s="1327"/>
      <c r="M95" s="1327"/>
      <c r="N95" s="1327"/>
      <c r="O95" s="1327"/>
      <c r="P95" s="1327"/>
      <c r="Q95" s="1327"/>
      <c r="R95" s="1327"/>
      <c r="S95" s="325"/>
      <c r="T95" s="325"/>
      <c r="U95" s="325"/>
      <c r="V95" s="325"/>
      <c r="W95" s="1328"/>
      <c r="X95" s="1288"/>
      <c r="Y95" s="1288"/>
      <c r="Z95" s="1288"/>
      <c r="AA95" s="1288"/>
      <c r="AB95" s="1288"/>
      <c r="AC95" s="1288"/>
      <c r="AD95" s="1288"/>
      <c r="AE95" s="1288"/>
      <c r="AF95" s="1288"/>
      <c r="AG95" s="1288"/>
      <c r="AH95" s="1288"/>
      <c r="AI95" s="1288"/>
      <c r="AJ95" s="1288"/>
      <c r="AK95" s="1288"/>
      <c r="AL95" s="1288"/>
      <c r="AM95" s="1288"/>
      <c r="AN95" s="1288"/>
      <c r="AO95" s="1288"/>
      <c r="AP95" s="1288"/>
      <c r="AQ95" s="1288"/>
    </row>
    <row s="2953" customFormat="1" customHeight="1" ht="17.25" hidden="1">
      <c r="A96" s="314"/>
      <c r="C96" s="313"/>
      <c r="D96" s="1992"/>
      <c r="E96" s="1994"/>
      <c r="F96" s="1997"/>
      <c r="G96" s="1994"/>
      <c r="H96" s="1329"/>
      <c r="I96" s="1330"/>
      <c r="J96" s="1330"/>
      <c r="K96" s="1330"/>
      <c r="L96" s="1330"/>
      <c r="M96" s="1330"/>
      <c r="N96" s="1330"/>
      <c r="O96" s="1330"/>
      <c r="P96" s="1330"/>
      <c r="Q96" s="1330"/>
      <c r="R96" s="1330"/>
      <c r="S96" s="1331"/>
      <c r="T96" s="1331"/>
      <c r="U96" s="1331"/>
      <c r="V96" s="1331"/>
      <c r="W96" s="1332"/>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58" customFormat="1" customHeight="1" ht="11.25" hidden="1">
      <c r="A97" s="263"/>
      <c r="B97" s="263"/>
      <c r="Y97" s="1288"/>
      <c r="Z97" s="1288"/>
      <c r="AA97" s="1288"/>
      <c r="AB97" s="1288"/>
      <c r="AC97" s="1288"/>
      <c r="AD97" s="1288"/>
      <c r="AE97" s="1288"/>
      <c r="AF97" s="1288"/>
      <c r="AG97" s="1288"/>
      <c r="AH97" s="1288"/>
      <c r="AI97" s="1288"/>
      <c r="AJ97" s="1288"/>
      <c r="AK97" s="1288"/>
      <c r="AL97" s="1288"/>
      <c r="AM97" s="1288"/>
      <c r="AN97" s="1288"/>
      <c r="AO97" s="1288"/>
      <c r="AP97" s="1288"/>
      <c r="AQ97" s="1288"/>
    </row>
    <row s="2958" customFormat="1" customHeight="1" ht="17.25" hidden="1">
      <c r="A98" s="314"/>
      <c r="C98" s="195"/>
      <c r="D98" s="1991">
        <v>1</v>
      </c>
      <c r="E98" s="1993" t="s">
        <v>255</v>
      </c>
      <c r="F98" s="1995" t="s">
        <v>58</v>
      </c>
      <c r="G98" s="1993"/>
      <c r="H98" s="1998"/>
      <c r="I98" s="2000"/>
      <c r="J98" s="2002"/>
      <c r="K98" s="1989"/>
      <c r="L98" s="1989"/>
      <c r="M98" s="1989"/>
      <c r="N98" s="2005"/>
      <c r="O98" s="1989"/>
      <c r="P98" s="1989"/>
      <c r="Q98" s="1989"/>
      <c r="R98" s="2008"/>
      <c r="S98" s="1989"/>
      <c r="T98" s="1500"/>
      <c r="U98" s="1500"/>
      <c r="V98" s="1502"/>
      <c r="W98" s="1326"/>
      <c r="Y98" s="1296"/>
      <c r="Z98" s="1296"/>
      <c r="AA98" s="1296"/>
      <c r="AB98" s="1296"/>
      <c r="AC98" s="1296" t="s">
        <v>256</v>
      </c>
      <c r="AD98" s="1296" t="s">
        <v>257</v>
      </c>
      <c r="AE98" s="1296" t="s">
        <v>258</v>
      </c>
      <c r="AF98" s="1296" t="s">
        <v>259</v>
      </c>
      <c r="AG98" s="1296"/>
      <c r="AH98" s="1296" t="str">
        <f>IF($E$98=0,"",$E$98)</f>
        <v>Тариф на горячую воду (горячее водоснабжение)</v>
      </c>
      <c r="AI98" s="1296" t="str">
        <f>IF($G$98=0,"",$G$98)</f>
        <v/>
      </c>
      <c r="AJ98" s="1296" t="str">
        <f>IF($J$98=0,"",$J$98)</f>
        <v/>
      </c>
      <c r="AK98" s="1296" t="str">
        <f>IF($K$98="нет","без дифференциации",IF($N$98=0,"",$N$98))</f>
        <v/>
      </c>
      <c r="AL98" s="1296" t="str">
        <f>IF($O$98="нет","без дифференциации",IF($R$98=0,"",$R$98))</f>
        <v/>
      </c>
      <c r="AM98" s="1296" t="str">
        <f>IF($S$98="нет","без дифференциации",IF($V$98=0,"",$V$98))</f>
        <v/>
      </c>
      <c r="AN98" s="1296">
        <f>$I$98</f>
        <v>0</v>
      </c>
      <c r="AO98" s="1296" t="str">
        <f>$I$98&amp;"."&amp;$M$98</f>
        <v>.</v>
      </c>
      <c r="AP98" s="1296" t="str">
        <f>$I$98&amp;"."&amp;$M$98&amp;"."&amp;$Q$98</f>
        <v>..</v>
      </c>
      <c r="AQ98" s="1296" t="str">
        <f>$I$98&amp;"."&amp;$M$98&amp;"."&amp;$Q$98&amp;"."&amp;$U$98</f>
        <v>...</v>
      </c>
    </row>
    <row s="2958" customFormat="1" customHeight="1" ht="17.25" hidden="1">
      <c r="A99" s="314"/>
      <c r="C99" s="313"/>
      <c r="D99" s="1991"/>
      <c r="E99" s="1993"/>
      <c r="F99" s="1996"/>
      <c r="G99" s="1993"/>
      <c r="H99" s="1999"/>
      <c r="I99" s="2001"/>
      <c r="J99" s="2003"/>
      <c r="K99" s="1990"/>
      <c r="L99" s="1990"/>
      <c r="M99" s="1990"/>
      <c r="N99" s="2006"/>
      <c r="O99" s="1990"/>
      <c r="P99" s="1990"/>
      <c r="Q99" s="1990"/>
      <c r="R99" s="2007"/>
      <c r="S99" s="1990"/>
      <c r="T99" s="1327"/>
      <c r="U99" s="1327"/>
      <c r="V99" s="1327"/>
      <c r="W99" s="1328"/>
      <c r="Y99" s="1288"/>
      <c r="Z99" s="1288"/>
      <c r="AA99" s="1288"/>
      <c r="AB99" s="1288"/>
      <c r="AC99" s="1288"/>
      <c r="AD99" s="1288"/>
      <c r="AE99" s="1288"/>
      <c r="AF99" s="1288"/>
      <c r="AG99" s="1288"/>
      <c r="AH99" s="1288"/>
      <c r="AI99" s="1288"/>
      <c r="AJ99" s="1288"/>
      <c r="AK99" s="1288"/>
      <c r="AL99" s="1288"/>
      <c r="AM99" s="1288"/>
      <c r="AN99" s="1288"/>
      <c r="AO99" s="1288"/>
      <c r="AP99" s="1288"/>
      <c r="AQ99" s="1288"/>
    </row>
    <row s="2958" customFormat="1" customHeight="1" ht="17.25" hidden="1">
      <c r="A100" s="314"/>
      <c r="C100" s="195"/>
      <c r="D100" s="1991"/>
      <c r="E100" s="1993"/>
      <c r="F100" s="1996"/>
      <c r="G100" s="1993"/>
      <c r="H100" s="1999"/>
      <c r="I100" s="2001"/>
      <c r="J100" s="2004"/>
      <c r="K100" s="1990"/>
      <c r="L100" s="1990"/>
      <c r="M100" s="1990"/>
      <c r="N100" s="2007"/>
      <c r="O100" s="1990"/>
      <c r="P100" s="1501"/>
      <c r="Q100" s="1327"/>
      <c r="R100" s="1327"/>
      <c r="S100" s="325"/>
      <c r="T100" s="325"/>
      <c r="U100" s="325"/>
      <c r="V100" s="325"/>
      <c r="W100" s="1328"/>
      <c r="Y100" s="1296"/>
      <c r="Z100" s="1296"/>
      <c r="AA100" s="1296"/>
      <c r="AB100" s="1296"/>
      <c r="AC100" s="1296"/>
      <c r="AD100" s="1296"/>
      <c r="AE100" s="1296"/>
      <c r="AF100" s="1296"/>
      <c r="AG100" s="1296"/>
      <c r="AH100" s="1296"/>
      <c r="AI100" s="1296"/>
      <c r="AJ100" s="1296"/>
      <c r="AK100" s="1296"/>
      <c r="AL100" s="1296"/>
      <c r="AM100" s="1296"/>
      <c r="AN100" s="1296"/>
      <c r="AO100" s="1296"/>
      <c r="AP100" s="1296"/>
      <c r="AQ100" s="1296"/>
    </row>
    <row s="2958" customFormat="1" customHeight="1" ht="17.25" hidden="1">
      <c r="A101" s="314"/>
      <c r="C101" s="313"/>
      <c r="D101" s="1991"/>
      <c r="E101" s="1993"/>
      <c r="F101" s="1996"/>
      <c r="G101" s="1993"/>
      <c r="H101" s="1999"/>
      <c r="I101" s="2001"/>
      <c r="J101" s="2004"/>
      <c r="K101" s="1990"/>
      <c r="L101" s="1327"/>
      <c r="M101" s="1327"/>
      <c r="N101" s="1327"/>
      <c r="O101" s="1327"/>
      <c r="P101" s="1327"/>
      <c r="Q101" s="1327"/>
      <c r="R101" s="1327"/>
      <c r="S101" s="325"/>
      <c r="T101" s="325"/>
      <c r="U101" s="325"/>
      <c r="V101" s="325"/>
      <c r="W101" s="132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58" customFormat="1" customHeight="1" ht="17.25" hidden="1">
      <c r="A102" s="314"/>
      <c r="C102" s="313"/>
      <c r="D102" s="1992"/>
      <c r="E102" s="1994"/>
      <c r="F102" s="1997"/>
      <c r="G102" s="1994"/>
      <c r="H102" s="1329"/>
      <c r="I102" s="1330"/>
      <c r="J102" s="1330"/>
      <c r="K102" s="1330"/>
      <c r="L102" s="1330"/>
      <c r="M102" s="1330"/>
      <c r="N102" s="1330"/>
      <c r="O102" s="1330"/>
      <c r="P102" s="1330"/>
      <c r="Q102" s="1330"/>
      <c r="R102" s="1330"/>
      <c r="S102" s="1331"/>
      <c r="T102" s="1331"/>
      <c r="U102" s="1331"/>
      <c r="V102" s="1331"/>
      <c r="W102" s="1332"/>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58" customFormat="1" customHeight="1" ht="17.25" hidden="1">
      <c r="A103" s="314"/>
      <c r="C103" s="195"/>
      <c r="D103" s="1991">
        <v>2</v>
      </c>
      <c r="E103" s="1993" t="s">
        <v>260</v>
      </c>
      <c r="F103" s="1995" t="s">
        <v>58</v>
      </c>
      <c r="G103" s="1993"/>
      <c r="H103" s="1998"/>
      <c r="I103" s="2000"/>
      <c r="J103" s="2002"/>
      <c r="K103" s="1989"/>
      <c r="L103" s="1989"/>
      <c r="M103" s="1989"/>
      <c r="N103" s="2005"/>
      <c r="O103" s="1989"/>
      <c r="P103" s="1989"/>
      <c r="Q103" s="1989"/>
      <c r="R103" s="2008"/>
      <c r="S103" s="1989"/>
      <c r="T103" s="1500"/>
      <c r="U103" s="1500"/>
      <c r="V103" s="1502"/>
      <c r="W103" s="1326"/>
      <c r="X103" s="1296"/>
      <c r="Y103" s="1296"/>
      <c r="Z103" s="1296"/>
      <c r="AA103" s="1296"/>
      <c r="AB103" s="1296"/>
      <c r="AC103" s="1296" t="s">
        <v>261</v>
      </c>
      <c r="AD103" s="1296" t="s">
        <v>262</v>
      </c>
      <c r="AE103" s="1296" t="s">
        <v>263</v>
      </c>
      <c r="AF103" s="1296" t="s">
        <v>264</v>
      </c>
      <c r="AG103" s="1296"/>
      <c r="AH103" s="1296" t="str">
        <f>IF($E$103=0,"",$E$103)</f>
        <v>Тариф на транспортировку горячей воды</v>
      </c>
      <c r="AI103" s="1296" t="str">
        <f>IF($G$103=0,"",$G$103)</f>
        <v/>
      </c>
      <c r="AJ103" s="1296" t="str">
        <f>IF($J$103=0,"",$J$103)</f>
        <v/>
      </c>
      <c r="AK103" s="1296" t="str">
        <f>IF($K$103="нет","без дифференциации",IF($N$103=0,"",$N$103))</f>
        <v/>
      </c>
      <c r="AL103" s="1296" t="str">
        <f>IF($O$103="нет","без дифференциации",IF($R$103=0,"",$R$103))</f>
        <v/>
      </c>
      <c r="AM103" s="1296" t="str">
        <f>IF($S$103="нет","без дифференциации",IF($V$103=0,"",$V$103))</f>
        <v/>
      </c>
      <c r="AN103" s="1813">
        <f>$I$103</f>
        <v>0</v>
      </c>
      <c r="AO103" s="1296" t="str">
        <f>$I$103&amp;"."&amp;$M$103</f>
        <v>.</v>
      </c>
      <c r="AP103" s="1288" t="str">
        <f>$I$103&amp;"."&amp;$M$103&amp;"."&amp;$Q$103</f>
        <v>..</v>
      </c>
      <c r="AQ103" s="1288" t="str">
        <f>$I$103&amp;"."&amp;$M$103&amp;"."&amp;$Q$103&amp;"."&amp;$U$103</f>
        <v>...</v>
      </c>
    </row>
    <row s="2958" customFormat="1" customHeight="1" ht="17.25" hidden="1">
      <c r="A104" s="314"/>
      <c r="C104" s="313"/>
      <c r="D104" s="1991"/>
      <c r="E104" s="1993"/>
      <c r="F104" s="1996"/>
      <c r="G104" s="1993"/>
      <c r="H104" s="1999"/>
      <c r="I104" s="2001"/>
      <c r="J104" s="2003"/>
      <c r="K104" s="1990"/>
      <c r="L104" s="1990"/>
      <c r="M104" s="1990"/>
      <c r="N104" s="2006"/>
      <c r="O104" s="1990"/>
      <c r="P104" s="1990"/>
      <c r="Q104" s="1990"/>
      <c r="R104" s="2007"/>
      <c r="S104" s="1990"/>
      <c r="T104" s="1327"/>
      <c r="U104" s="1327"/>
      <c r="V104" s="1327"/>
      <c r="W104" s="1328"/>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58" customFormat="1" customHeight="1" ht="17.25" hidden="1">
      <c r="A105" s="314"/>
      <c r="C105" s="313"/>
      <c r="D105" s="1992"/>
      <c r="E105" s="1994"/>
      <c r="F105" s="1996"/>
      <c r="G105" s="1994"/>
      <c r="H105" s="1999"/>
      <c r="I105" s="2001"/>
      <c r="J105" s="2004"/>
      <c r="K105" s="1990"/>
      <c r="L105" s="1990"/>
      <c r="M105" s="1990"/>
      <c r="N105" s="2007"/>
      <c r="O105" s="1990"/>
      <c r="P105" s="1501"/>
      <c r="Q105" s="1327"/>
      <c r="R105" s="1327"/>
      <c r="S105" s="325"/>
      <c r="T105" s="325"/>
      <c r="U105" s="325"/>
      <c r="V105" s="325"/>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58" customFormat="1" customHeight="1" ht="17.25" hidden="1">
      <c r="A106" s="314"/>
      <c r="C106" s="313"/>
      <c r="D106" s="1992"/>
      <c r="E106" s="1994"/>
      <c r="F106" s="1996"/>
      <c r="G106" s="1994"/>
      <c r="H106" s="1999"/>
      <c r="I106" s="2001"/>
      <c r="J106" s="2004"/>
      <c r="K106" s="1990"/>
      <c r="L106" s="1327"/>
      <c r="M106" s="1327"/>
      <c r="N106" s="1327"/>
      <c r="O106" s="1327"/>
      <c r="P106" s="1327"/>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58" customFormat="1" customHeight="1" ht="17.25" hidden="1">
      <c r="A107" s="314"/>
      <c r="C107" s="313"/>
      <c r="D107" s="1992"/>
      <c r="E107" s="1994"/>
      <c r="F107" s="1997"/>
      <c r="G107" s="1994"/>
      <c r="H107" s="1329"/>
      <c r="I107" s="1330"/>
      <c r="J107" s="1330"/>
      <c r="K107" s="1330"/>
      <c r="L107" s="1330"/>
      <c r="M107" s="1330"/>
      <c r="N107" s="1330"/>
      <c r="O107" s="1330"/>
      <c r="P107" s="1330"/>
      <c r="Q107" s="1330"/>
      <c r="R107" s="1330"/>
      <c r="S107" s="1331"/>
      <c r="T107" s="1331"/>
      <c r="U107" s="1331"/>
      <c r="V107" s="1331"/>
      <c r="W107" s="1332"/>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58" customFormat="1" customHeight="1" ht="17.25" hidden="1">
      <c r="A108" s="314"/>
      <c r="C108" s="195"/>
      <c r="D108" s="1991">
        <v>3</v>
      </c>
      <c r="E108" s="1993" t="s">
        <v>265</v>
      </c>
      <c r="F108" s="1995" t="s">
        <v>58</v>
      </c>
      <c r="G108" s="1993"/>
      <c r="H108" s="1998"/>
      <c r="I108" s="2000"/>
      <c r="J108" s="2002"/>
      <c r="K108" s="1989"/>
      <c r="L108" s="1989"/>
      <c r="M108" s="1989"/>
      <c r="N108" s="2005"/>
      <c r="O108" s="1989"/>
      <c r="P108" s="1989"/>
      <c r="Q108" s="1989"/>
      <c r="R108" s="2008"/>
      <c r="S108" s="1989"/>
      <c r="T108" s="1500"/>
      <c r="U108" s="1500"/>
      <c r="V108" s="1502"/>
      <c r="W108" s="1326"/>
      <c r="X108" s="1296"/>
      <c r="Y108" s="1296"/>
      <c r="Z108" s="1296"/>
      <c r="AA108" s="1296"/>
      <c r="AB108" s="1296"/>
      <c r="AC108" s="1296" t="s">
        <v>266</v>
      </c>
      <c r="AD108" s="1296" t="s">
        <v>267</v>
      </c>
      <c r="AE108" s="1296" t="s">
        <v>268</v>
      </c>
      <c r="AF108" s="1296" t="s">
        <v>269</v>
      </c>
      <c r="AG108" s="1296"/>
      <c r="AH108" s="1296" t="str">
        <f>IF($E$108=0,"",$E$108)</f>
        <v>Тариф на подключение (технологическое присоединение) к централизованной системе горячего водоснабжения</v>
      </c>
      <c r="AI108" s="1296" t="str">
        <f>IF($G$108=0,"",$G$108)</f>
        <v/>
      </c>
      <c r="AJ108" s="1296" t="str">
        <f>IF($J$108=0,"",$J$108)</f>
        <v/>
      </c>
      <c r="AK108" s="1296" t="str">
        <f>IF($K$108="нет","без дифференциации",IF($N$108=0,"",$N$108))</f>
        <v/>
      </c>
      <c r="AL108" s="1296" t="str">
        <f>IF($O$108="нет","без дифференциации",IF($R$108=0,"",$R$108))</f>
        <v/>
      </c>
      <c r="AM108" s="1296" t="str">
        <f>IF($S$108="нет","без дифференциации",IF($V$108=0,"",$V$108))</f>
        <v/>
      </c>
      <c r="AN108" s="1813">
        <f>$I$108</f>
        <v>0</v>
      </c>
      <c r="AO108" s="1296" t="str">
        <f>$I$108&amp;"."&amp;$M$108</f>
        <v>.</v>
      </c>
      <c r="AP108" s="1288" t="str">
        <f>$I$108&amp;"."&amp;$M$108&amp;"."&amp;$Q$108</f>
        <v>..</v>
      </c>
      <c r="AQ108" s="1288" t="str">
        <f>$I$108&amp;"."&amp;$M$108&amp;"."&amp;$Q$108&amp;"."&amp;$U$108</f>
        <v>...</v>
      </c>
    </row>
    <row s="2958" customFormat="1" customHeight="1" ht="17.25" hidden="1">
      <c r="A109" s="314"/>
      <c r="C109" s="313"/>
      <c r="D109" s="1991"/>
      <c r="E109" s="1993"/>
      <c r="F109" s="1996"/>
      <c r="G109" s="1993"/>
      <c r="H109" s="1999"/>
      <c r="I109" s="2001"/>
      <c r="J109" s="2003"/>
      <c r="K109" s="1990"/>
      <c r="L109" s="1990"/>
      <c r="M109" s="1990"/>
      <c r="N109" s="2006"/>
      <c r="O109" s="1990"/>
      <c r="P109" s="1990"/>
      <c r="Q109" s="1990"/>
      <c r="R109" s="2007"/>
      <c r="S109" s="1990"/>
      <c r="T109" s="1327"/>
      <c r="U109" s="1327"/>
      <c r="V109" s="1327"/>
      <c r="W109" s="1328"/>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58" customFormat="1" customHeight="1" ht="17.25" hidden="1">
      <c r="A110" s="314"/>
      <c r="C110" s="313"/>
      <c r="D110" s="1992"/>
      <c r="E110" s="1994"/>
      <c r="F110" s="1996"/>
      <c r="G110" s="1994"/>
      <c r="H110" s="1999"/>
      <c r="I110" s="2001"/>
      <c r="J110" s="2004"/>
      <c r="K110" s="1990"/>
      <c r="L110" s="1990"/>
      <c r="M110" s="1990"/>
      <c r="N110" s="2007"/>
      <c r="O110" s="1990"/>
      <c r="P110" s="1501"/>
      <c r="Q110" s="1327"/>
      <c r="R110" s="1327"/>
      <c r="S110" s="325"/>
      <c r="T110" s="325"/>
      <c r="U110" s="325"/>
      <c r="V110" s="325"/>
      <c r="W110" s="1328"/>
      <c r="X110" s="128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58" customFormat="1" customHeight="1" ht="17.25" hidden="1">
      <c r="A111" s="314"/>
      <c r="C111" s="313"/>
      <c r="D111" s="1992"/>
      <c r="E111" s="1994"/>
      <c r="F111" s="1996"/>
      <c r="G111" s="1994"/>
      <c r="H111" s="1999"/>
      <c r="I111" s="2001"/>
      <c r="J111" s="2004"/>
      <c r="K111" s="1990"/>
      <c r="L111" s="1327"/>
      <c r="M111" s="1327"/>
      <c r="N111" s="1327"/>
      <c r="O111" s="1327"/>
      <c r="P111" s="1327"/>
      <c r="Q111" s="1327"/>
      <c r="R111" s="1327"/>
      <c r="S111" s="325"/>
      <c r="T111" s="325"/>
      <c r="U111" s="325"/>
      <c r="V111" s="325"/>
      <c r="W111" s="132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58" customFormat="1" customHeight="1" ht="17.25" hidden="1">
      <c r="A112" s="314"/>
      <c r="C112" s="313"/>
      <c r="D112" s="1992"/>
      <c r="E112" s="1994"/>
      <c r="F112" s="1997"/>
      <c r="G112" s="1994"/>
      <c r="H112" s="1329"/>
      <c r="I112" s="1330"/>
      <c r="J112" s="1330"/>
      <c r="K112" s="1330"/>
      <c r="L112" s="1330"/>
      <c r="M112" s="1330"/>
      <c r="N112" s="1330"/>
      <c r="O112" s="1330"/>
      <c r="P112" s="1330"/>
      <c r="Q112" s="1330"/>
      <c r="R112" s="1330"/>
      <c r="S112" s="1331"/>
      <c r="T112" s="1331"/>
      <c r="U112" s="1331"/>
      <c r="V112" s="1331"/>
      <c r="W112" s="1332"/>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58" customFormat="1" customHeight="1" ht="11.25" hidden="1">
      <c r="A113" s="263"/>
      <c r="B113" s="263"/>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58" customFormat="1" customHeight="1" ht="17.25" hidden="1">
      <c r="A114" s="314"/>
      <c r="C114" s="195"/>
      <c r="D114" s="1991">
        <v>1</v>
      </c>
      <c r="E114" s="1993" t="s">
        <v>270</v>
      </c>
      <c r="F114" s="1995" t="s">
        <v>58</v>
      </c>
      <c r="G114" s="1993"/>
      <c r="H114" s="1998"/>
      <c r="I114" s="2000"/>
      <c r="J114" s="2002"/>
      <c r="K114" s="1989"/>
      <c r="L114" s="1989"/>
      <c r="M114" s="1989"/>
      <c r="N114" s="2005"/>
      <c r="O114" s="1989"/>
      <c r="P114" s="1989"/>
      <c r="Q114" s="1989"/>
      <c r="R114" s="2008"/>
      <c r="S114" s="1989"/>
      <c r="T114" s="1500"/>
      <c r="U114" s="1500"/>
      <c r="V114" s="1502"/>
      <c r="W114" s="1326"/>
      <c r="Y114" s="1296"/>
      <c r="Z114" s="1296"/>
      <c r="AA114" s="1296"/>
      <c r="AB114" s="1296"/>
      <c r="AC114" s="1296" t="s">
        <v>271</v>
      </c>
      <c r="AD114" s="1296" t="s">
        <v>272</v>
      </c>
      <c r="AE114" s="1296" t="s">
        <v>273</v>
      </c>
      <c r="AF114" s="1296" t="s">
        <v>274</v>
      </c>
      <c r="AG114" s="1296"/>
      <c r="AH114" s="1296" t="str">
        <f>IF($E$114=0,"",$E$114)</f>
        <v>Тариф на водоотведение</v>
      </c>
      <c r="AI114" s="1296" t="str">
        <f>IF($G$114=0,"",$G$114)</f>
        <v/>
      </c>
      <c r="AJ114" s="1296" t="str">
        <f>IF($J$114=0,"",$J$114)</f>
        <v/>
      </c>
      <c r="AK114" s="1296" t="str">
        <f>IF($K$114="нет","без дифференциации",IF($N$114=0,"",$N$114))</f>
        <v/>
      </c>
      <c r="AL114" s="1296" t="str">
        <f>IF($O$114="нет","без дифференциации",IF($R$114=0,"",$R$114))</f>
        <v/>
      </c>
      <c r="AM114" s="1296" t="str">
        <f>IF($S$114="нет","без дифференциации",IF($V$114=0,"",$V$114))</f>
        <v/>
      </c>
      <c r="AN114" s="1296">
        <f>$I$114</f>
        <v>0</v>
      </c>
      <c r="AO114" s="1296" t="str">
        <f>$I$114&amp;"."&amp;$M$114</f>
        <v>.</v>
      </c>
      <c r="AP114" s="1296" t="str">
        <f>$I$114&amp;"."&amp;$M$114&amp;"."&amp;$Q$114</f>
        <v>..</v>
      </c>
      <c r="AQ114" s="1296" t="str">
        <f>$I$114&amp;"."&amp;$M$114&amp;"."&amp;$Q$114&amp;"."&amp;$U$114</f>
        <v>...</v>
      </c>
    </row>
    <row s="2958" customFormat="1" customHeight="1" ht="17.25" hidden="1">
      <c r="A115" s="314"/>
      <c r="C115" s="313"/>
      <c r="D115" s="1991"/>
      <c r="E115" s="1993"/>
      <c r="F115" s="1996"/>
      <c r="G115" s="1993"/>
      <c r="H115" s="1999"/>
      <c r="I115" s="2001"/>
      <c r="J115" s="2003"/>
      <c r="K115" s="1990"/>
      <c r="L115" s="1990"/>
      <c r="M115" s="1990"/>
      <c r="N115" s="2006"/>
      <c r="O115" s="1990"/>
      <c r="P115" s="1990"/>
      <c r="Q115" s="1990"/>
      <c r="R115" s="2007"/>
      <c r="S115" s="1990"/>
      <c r="T115" s="1327"/>
      <c r="U115" s="1327"/>
      <c r="V115" s="1327"/>
      <c r="W115" s="132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58" customFormat="1" customHeight="1" ht="17.25" hidden="1">
      <c r="A116" s="314"/>
      <c r="C116" s="195"/>
      <c r="D116" s="1991"/>
      <c r="E116" s="1993"/>
      <c r="F116" s="1996"/>
      <c r="G116" s="1993"/>
      <c r="H116" s="1999"/>
      <c r="I116" s="2001"/>
      <c r="J116" s="2004"/>
      <c r="K116" s="1990"/>
      <c r="L116" s="1990"/>
      <c r="M116" s="1990"/>
      <c r="N116" s="2007"/>
      <c r="O116" s="1990"/>
      <c r="P116" s="1501"/>
      <c r="Q116" s="1327"/>
      <c r="R116" s="1327"/>
      <c r="S116" s="325"/>
      <c r="T116" s="325"/>
      <c r="U116" s="325"/>
      <c r="V116" s="325"/>
      <c r="W116" s="1328"/>
      <c r="Y116" s="1296"/>
      <c r="Z116" s="1296"/>
      <c r="AA116" s="1296"/>
      <c r="AB116" s="1296"/>
      <c r="AC116" s="1296"/>
      <c r="AD116" s="1296"/>
      <c r="AE116" s="1296"/>
      <c r="AF116" s="1296"/>
      <c r="AG116" s="1296"/>
      <c r="AH116" s="1296"/>
      <c r="AI116" s="1296"/>
      <c r="AJ116" s="1296"/>
      <c r="AK116" s="1296"/>
      <c r="AL116" s="1296"/>
      <c r="AM116" s="1296"/>
      <c r="AN116" s="1296"/>
      <c r="AO116" s="1296"/>
      <c r="AP116" s="1296"/>
      <c r="AQ116" s="1296"/>
    </row>
    <row s="2958" customFormat="1" customHeight="1" ht="17.25" hidden="1">
      <c r="A117" s="314"/>
      <c r="C117" s="313"/>
      <c r="D117" s="1991"/>
      <c r="E117" s="1993"/>
      <c r="F117" s="1996"/>
      <c r="G117" s="1993"/>
      <c r="H117" s="1999"/>
      <c r="I117" s="2001"/>
      <c r="J117" s="2004"/>
      <c r="K117" s="1990"/>
      <c r="L117" s="1327"/>
      <c r="M117" s="1327"/>
      <c r="N117" s="1327"/>
      <c r="O117" s="1327"/>
      <c r="P117" s="1327"/>
      <c r="Q117" s="1327"/>
      <c r="R117" s="1327"/>
      <c r="S117" s="325"/>
      <c r="T117" s="325"/>
      <c r="U117" s="325"/>
      <c r="V117" s="325"/>
      <c r="W117" s="132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58" customFormat="1" customHeight="1" ht="17.25" hidden="1">
      <c r="A118" s="314"/>
      <c r="C118" s="313"/>
      <c r="D118" s="1992"/>
      <c r="E118" s="1994"/>
      <c r="F118" s="1997"/>
      <c r="G118" s="1994"/>
      <c r="H118" s="1329"/>
      <c r="I118" s="1330"/>
      <c r="J118" s="1330"/>
      <c r="K118" s="1330"/>
      <c r="L118" s="1330"/>
      <c r="M118" s="1330"/>
      <c r="N118" s="1330"/>
      <c r="O118" s="1330"/>
      <c r="P118" s="1330"/>
      <c r="Q118" s="1330"/>
      <c r="R118" s="1330"/>
      <c r="S118" s="1331"/>
      <c r="T118" s="1331"/>
      <c r="U118" s="1331"/>
      <c r="V118" s="1331"/>
      <c r="W118" s="1332"/>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58" customFormat="1" customHeight="1" ht="17.25" hidden="1">
      <c r="A119" s="314"/>
      <c r="C119" s="195"/>
      <c r="D119" s="1991">
        <v>2</v>
      </c>
      <c r="E119" s="1993" t="s">
        <v>275</v>
      </c>
      <c r="F119" s="1995" t="s">
        <v>58</v>
      </c>
      <c r="G119" s="1993"/>
      <c r="H119" s="1998"/>
      <c r="I119" s="2000"/>
      <c r="J119" s="2002"/>
      <c r="K119" s="1989"/>
      <c r="L119" s="1989"/>
      <c r="M119" s="1989"/>
      <c r="N119" s="2005"/>
      <c r="O119" s="1989"/>
      <c r="P119" s="1989"/>
      <c r="Q119" s="1989"/>
      <c r="R119" s="2008"/>
      <c r="S119" s="1989"/>
      <c r="T119" s="1500"/>
      <c r="U119" s="1500"/>
      <c r="V119" s="1502"/>
      <c r="W119" s="1326"/>
      <c r="X119" s="1296"/>
      <c r="Y119" s="1296"/>
      <c r="Z119" s="1296"/>
      <c r="AA119" s="1296"/>
      <c r="AB119" s="1296"/>
      <c r="AC119" s="1296" t="s">
        <v>276</v>
      </c>
      <c r="AD119" s="1296" t="s">
        <v>277</v>
      </c>
      <c r="AE119" s="1296" t="s">
        <v>278</v>
      </c>
      <c r="AF119" s="1296" t="s">
        <v>279</v>
      </c>
      <c r="AG119" s="1296"/>
      <c r="AH119" s="1296" t="str">
        <f>IF($E$119=0,"",$E$119)</f>
        <v>Тариф на транспортировку сточных вод</v>
      </c>
      <c r="AI119" s="1296" t="str">
        <f>IF($G$119=0,"",$G$119)</f>
        <v/>
      </c>
      <c r="AJ119" s="1296" t="str">
        <f>IF($J$119=0,"",$J$119)</f>
        <v/>
      </c>
      <c r="AK119" s="1296" t="str">
        <f>IF($K$119="нет","без дифференциации",IF($N$119=0,"",$N$119))</f>
        <v/>
      </c>
      <c r="AL119" s="1296" t="str">
        <f>IF($O$119="нет","без дифференциации",IF($R$119=0,"",$R$119))</f>
        <v/>
      </c>
      <c r="AM119" s="1296" t="str">
        <f>IF($S$119="нет","без дифференциации",IF($V$119=0,"",$V$119))</f>
        <v/>
      </c>
      <c r="AN119" s="1813">
        <f>$I$119</f>
        <v>0</v>
      </c>
      <c r="AO119" s="1296" t="str">
        <f>$I$119&amp;"."&amp;$M$119</f>
        <v>.</v>
      </c>
      <c r="AP119" s="1288" t="str">
        <f>$I$119&amp;"."&amp;$M$119&amp;"."&amp;$Q$119</f>
        <v>..</v>
      </c>
      <c r="AQ119" s="1288" t="str">
        <f>$I$119&amp;"."&amp;$M$119&amp;"."&amp;$Q$119&amp;"."&amp;$U$119</f>
        <v>...</v>
      </c>
    </row>
    <row s="2958" customFormat="1" customHeight="1" ht="17.25" hidden="1">
      <c r="A120" s="314"/>
      <c r="C120" s="313"/>
      <c r="D120" s="1991"/>
      <c r="E120" s="1993"/>
      <c r="F120" s="1996"/>
      <c r="G120" s="1993"/>
      <c r="H120" s="1999"/>
      <c r="I120" s="2001"/>
      <c r="J120" s="2003"/>
      <c r="K120" s="1990"/>
      <c r="L120" s="1990"/>
      <c r="M120" s="1990"/>
      <c r="N120" s="2006"/>
      <c r="O120" s="1990"/>
      <c r="P120" s="1990"/>
      <c r="Q120" s="1990"/>
      <c r="R120" s="2007"/>
      <c r="S120" s="1990"/>
      <c r="T120" s="1327"/>
      <c r="U120" s="1327"/>
      <c r="V120" s="1327"/>
      <c r="W120" s="132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958" customFormat="1" customHeight="1" ht="17.25" hidden="1">
      <c r="A121" s="314"/>
      <c r="C121" s="313"/>
      <c r="D121" s="1992"/>
      <c r="E121" s="1994"/>
      <c r="F121" s="1996"/>
      <c r="G121" s="1994"/>
      <c r="H121" s="1999"/>
      <c r="I121" s="2001"/>
      <c r="J121" s="2004"/>
      <c r="K121" s="1990"/>
      <c r="L121" s="1990"/>
      <c r="M121" s="1990"/>
      <c r="N121" s="2007"/>
      <c r="O121" s="1990"/>
      <c r="P121" s="1501"/>
      <c r="Q121" s="1327"/>
      <c r="R121" s="1327"/>
      <c r="S121" s="325"/>
      <c r="T121" s="325"/>
      <c r="U121" s="325"/>
      <c r="V121" s="325"/>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58" customFormat="1" customHeight="1" ht="17.25" hidden="1">
      <c r="A122" s="314"/>
      <c r="C122" s="313"/>
      <c r="D122" s="1992"/>
      <c r="E122" s="1994"/>
      <c r="F122" s="1996"/>
      <c r="G122" s="1994"/>
      <c r="H122" s="1999"/>
      <c r="I122" s="2001"/>
      <c r="J122" s="2004"/>
      <c r="K122" s="1990"/>
      <c r="L122" s="1327"/>
      <c r="M122" s="1327"/>
      <c r="N122" s="1327"/>
      <c r="O122" s="1327"/>
      <c r="P122" s="1327"/>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58" customFormat="1" customHeight="1" ht="17.25" hidden="1">
      <c r="A123" s="314"/>
      <c r="C123" s="313"/>
      <c r="D123" s="1992"/>
      <c r="E123" s="1994"/>
      <c r="F123" s="1997"/>
      <c r="G123" s="1994"/>
      <c r="H123" s="1329"/>
      <c r="I123" s="1330"/>
      <c r="J123" s="1330"/>
      <c r="K123" s="1330"/>
      <c r="L123" s="1330"/>
      <c r="M123" s="1330"/>
      <c r="N123" s="1330"/>
      <c r="O123" s="1330"/>
      <c r="P123" s="1330"/>
      <c r="Q123" s="1330"/>
      <c r="R123" s="1330"/>
      <c r="S123" s="1331"/>
      <c r="T123" s="1331"/>
      <c r="U123" s="1331"/>
      <c r="V123" s="1331"/>
      <c r="W123" s="1332"/>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58" customFormat="1" customHeight="1" ht="17.25" hidden="1">
      <c r="A124" s="314"/>
      <c r="C124" s="195"/>
      <c r="D124" s="1991">
        <v>3</v>
      </c>
      <c r="E124" s="1993" t="s">
        <v>280</v>
      </c>
      <c r="F124" s="1995" t="s">
        <v>58</v>
      </c>
      <c r="G124" s="1993"/>
      <c r="H124" s="1998"/>
      <c r="I124" s="2000"/>
      <c r="J124" s="2002"/>
      <c r="K124" s="1989"/>
      <c r="L124" s="1989"/>
      <c r="M124" s="1989"/>
      <c r="N124" s="2005"/>
      <c r="O124" s="1989"/>
      <c r="P124" s="1989"/>
      <c r="Q124" s="1989"/>
      <c r="R124" s="2008"/>
      <c r="S124" s="1989"/>
      <c r="T124" s="1500"/>
      <c r="U124" s="1500"/>
      <c r="V124" s="1502"/>
      <c r="W124" s="1326"/>
      <c r="X124" s="1296"/>
      <c r="Y124" s="1296"/>
      <c r="Z124" s="1296"/>
      <c r="AA124" s="1296"/>
      <c r="AB124" s="1296"/>
      <c r="AC124" s="1296" t="s">
        <v>281</v>
      </c>
      <c r="AD124" s="1296" t="s">
        <v>282</v>
      </c>
      <c r="AE124" s="1296" t="s">
        <v>283</v>
      </c>
      <c r="AF124" s="1296" t="s">
        <v>284</v>
      </c>
      <c r="AG124" s="1296"/>
      <c r="AH124" s="1296" t="str">
        <f>IF($E$124=0,"",$E$124)</f>
        <v>Тариф на подключение (технологическое присоединение) к централизованной системе водоотведения</v>
      </c>
      <c r="AI124" s="1296" t="str">
        <f>IF($G$124=0,"",$G$124)</f>
        <v/>
      </c>
      <c r="AJ124" s="1296" t="str">
        <f>IF($J$124=0,"",$J$124)</f>
        <v/>
      </c>
      <c r="AK124" s="1296" t="str">
        <f>IF($K$124="нет","без дифференциации",IF($N$124=0,"",$N$124))</f>
        <v/>
      </c>
      <c r="AL124" s="1296" t="str">
        <f>IF($O$124="нет","без дифференциации",IF($R$124=0,"",$R$124))</f>
        <v/>
      </c>
      <c r="AM124" s="1296" t="str">
        <f>IF($S$124="нет","без дифференциации",IF($V$124=0,"",$V$124))</f>
        <v/>
      </c>
      <c r="AN124" s="1813">
        <f>$I$124</f>
        <v>0</v>
      </c>
      <c r="AO124" s="1296" t="str">
        <f>$I$124&amp;"."&amp;$M$124</f>
        <v>.</v>
      </c>
      <c r="AP124" s="1288" t="str">
        <f>$I$124&amp;"."&amp;$M$124&amp;"."&amp;$Q$124</f>
        <v>..</v>
      </c>
      <c r="AQ124" s="1288" t="str">
        <f>$I$124&amp;"."&amp;$M$124&amp;"."&amp;$Q$124&amp;"."&amp;$U$124</f>
        <v>...</v>
      </c>
    </row>
    <row s="2958" customFormat="1" customHeight="1" ht="17.25" hidden="1">
      <c r="A125" s="314"/>
      <c r="C125" s="313"/>
      <c r="D125" s="1991"/>
      <c r="E125" s="1993"/>
      <c r="F125" s="1996"/>
      <c r="G125" s="1993"/>
      <c r="H125" s="1999"/>
      <c r="I125" s="2001"/>
      <c r="J125" s="2003"/>
      <c r="K125" s="1990"/>
      <c r="L125" s="1990"/>
      <c r="M125" s="1990"/>
      <c r="N125" s="2006"/>
      <c r="O125" s="1990"/>
      <c r="P125" s="1990"/>
      <c r="Q125" s="1990"/>
      <c r="R125" s="2007"/>
      <c r="S125" s="1990"/>
      <c r="T125" s="1327"/>
      <c r="U125" s="1327"/>
      <c r="V125" s="1327"/>
      <c r="W125" s="1328"/>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958" customFormat="1" customHeight="1" ht="17.25" hidden="1">
      <c r="A126" s="314"/>
      <c r="C126" s="313"/>
      <c r="D126" s="1992"/>
      <c r="E126" s="1994"/>
      <c r="F126" s="1996"/>
      <c r="G126" s="1994"/>
      <c r="H126" s="1999"/>
      <c r="I126" s="2001"/>
      <c r="J126" s="2004"/>
      <c r="K126" s="1990"/>
      <c r="L126" s="1990"/>
      <c r="M126" s="1990"/>
      <c r="N126" s="2007"/>
      <c r="O126" s="1990"/>
      <c r="P126" s="1501"/>
      <c r="Q126" s="1327"/>
      <c r="R126" s="1327"/>
      <c r="S126" s="325"/>
      <c r="T126" s="325"/>
      <c r="U126" s="325"/>
      <c r="V126" s="325"/>
      <c r="W126" s="1328"/>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2958" customFormat="1" customHeight="1" ht="17.25" hidden="1">
      <c r="A127" s="314"/>
      <c r="C127" s="313"/>
      <c r="D127" s="1992"/>
      <c r="E127" s="1994"/>
      <c r="F127" s="1996"/>
      <c r="G127" s="1994"/>
      <c r="H127" s="1999"/>
      <c r="I127" s="2001"/>
      <c r="J127" s="2004"/>
      <c r="K127" s="1990"/>
      <c r="L127" s="1327"/>
      <c r="M127" s="1327"/>
      <c r="N127" s="1327"/>
      <c r="O127" s="1327"/>
      <c r="P127" s="1327"/>
      <c r="Q127" s="1327"/>
      <c r="R127" s="1327"/>
      <c r="S127" s="325"/>
      <c r="T127" s="325"/>
      <c r="U127" s="325"/>
      <c r="V127" s="325"/>
      <c r="W127" s="1328"/>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958" customFormat="1" customHeight="1" ht="17.25" hidden="1">
      <c r="A128" s="314"/>
      <c r="C128" s="313"/>
      <c r="D128" s="1992"/>
      <c r="E128" s="1994"/>
      <c r="F128" s="1997"/>
      <c r="G128" s="1994"/>
      <c r="H128" s="1329"/>
      <c r="I128" s="1330"/>
      <c r="J128" s="1330"/>
      <c r="K128" s="1330"/>
      <c r="L128" s="1330"/>
      <c r="M128" s="1330"/>
      <c r="N128" s="1330"/>
      <c r="O128" s="1330"/>
      <c r="P128" s="1330"/>
      <c r="Q128" s="1330"/>
      <c r="R128" s="1330"/>
      <c r="S128" s="1331"/>
      <c r="T128" s="1331"/>
      <c r="U128" s="1331"/>
      <c r="V128" s="1331"/>
      <c r="W128" s="1332"/>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r="132" customHeight="1" ht="11.25">
      <c r="E132" s="1380"/>
    </row>
    <row customHeight="1" ht="11.25">
      <c r="E133" s="1380"/>
    </row>
    <row customHeight="1" ht="11.25">
      <c r="E134" s="1380"/>
    </row>
    <row customHeight="1" ht="11.25">
      <c r="E135" s="1380"/>
    </row>
    <row customHeight="1" ht="11.25">
      <c r="E136" s="1380"/>
    </row>
    <row customHeight="1" ht="11.25">
      <c r="E137" s="1380"/>
    </row>
    <row customHeight="1" ht="11.25">
      <c r="E138" s="1380"/>
    </row>
  </sheetData>
  <sheetProtection formatColumns="0" formatRows="0" autoFilter="0" sort="0" insertRows="0" insertColumns="1" deleteRows="0" deleteColumns="0"/>
  <mergeCells count="355">
    <mergeCell ref="M92:M94"/>
    <mergeCell ref="N92:N94"/>
    <mergeCell ref="O92:O94"/>
    <mergeCell ref="P92:P93"/>
    <mergeCell ref="Q92:Q93"/>
    <mergeCell ref="R92:R93"/>
    <mergeCell ref="S92:S93"/>
    <mergeCell ref="D92:D96"/>
    <mergeCell ref="E92:E96"/>
    <mergeCell ref="F92:F96"/>
    <mergeCell ref="G92:G96"/>
    <mergeCell ref="H92:H95"/>
    <mergeCell ref="I92:I95"/>
    <mergeCell ref="J92:J95"/>
    <mergeCell ref="K92:K95"/>
    <mergeCell ref="L92:L94"/>
    <mergeCell ref="M87:M89"/>
    <mergeCell ref="N87:N89"/>
    <mergeCell ref="O87:O89"/>
    <mergeCell ref="P87:P88"/>
    <mergeCell ref="Q87:Q88"/>
    <mergeCell ref="R87:R88"/>
    <mergeCell ref="S87:S88"/>
    <mergeCell ref="D82:D86"/>
    <mergeCell ref="E82:E86"/>
    <mergeCell ref="M82:M84"/>
    <mergeCell ref="D87:D91"/>
    <mergeCell ref="E87:E91"/>
    <mergeCell ref="F87:F91"/>
    <mergeCell ref="G87:G91"/>
    <mergeCell ref="H87:H90"/>
    <mergeCell ref="I87:I90"/>
    <mergeCell ref="J87:J90"/>
    <mergeCell ref="K87:K90"/>
    <mergeCell ref="L87:L89"/>
    <mergeCell ref="F82:F86"/>
    <mergeCell ref="G82:G86"/>
    <mergeCell ref="H82:H85"/>
    <mergeCell ref="I82:I85"/>
    <mergeCell ref="J82:J85"/>
    <mergeCell ref="L82:L84"/>
    <mergeCell ref="Q77:Q78"/>
    <mergeCell ref="R77:R78"/>
    <mergeCell ref="S77:S78"/>
    <mergeCell ref="K77:K80"/>
    <mergeCell ref="K72:K75"/>
    <mergeCell ref="N77:N79"/>
    <mergeCell ref="O77:O79"/>
    <mergeCell ref="P77:P78"/>
    <mergeCell ref="S82:S83"/>
    <mergeCell ref="N82:N84"/>
    <mergeCell ref="O82:O84"/>
    <mergeCell ref="P82:P83"/>
    <mergeCell ref="Q82:Q83"/>
    <mergeCell ref="R82:R83"/>
    <mergeCell ref="L77:L79"/>
    <mergeCell ref="N72:N74"/>
    <mergeCell ref="O72:O74"/>
    <mergeCell ref="P72:P73"/>
    <mergeCell ref="Q72:Q73"/>
    <mergeCell ref="R72:R73"/>
    <mergeCell ref="S72:S73"/>
    <mergeCell ref="M77:M79"/>
    <mergeCell ref="W9:W10"/>
    <mergeCell ref="O9:R9"/>
    <mergeCell ref="K9:N9"/>
    <mergeCell ref="T11:U11"/>
    <mergeCell ref="S9:V9"/>
    <mergeCell ref="T10:U10"/>
    <mergeCell ref="D72:D76"/>
    <mergeCell ref="E72:E76"/>
    <mergeCell ref="D77:D81"/>
    <mergeCell ref="E77:E81"/>
    <mergeCell ref="F77:F81"/>
    <mergeCell ref="G77:G81"/>
    <mergeCell ref="H77:H80"/>
    <mergeCell ref="I77:I80"/>
    <mergeCell ref="J77:J80"/>
    <mergeCell ref="F72:F76"/>
    <mergeCell ref="G72:G76"/>
    <mergeCell ref="H72:H75"/>
    <mergeCell ref="I72:I75"/>
    <mergeCell ref="J72:J75"/>
    <mergeCell ref="K13:K16"/>
    <mergeCell ref="G18:G30"/>
    <mergeCell ref="N31:N33"/>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31:K34"/>
    <mergeCell ref="L31:L33"/>
    <mergeCell ref="P13:P14"/>
    <mergeCell ref="P31:P32"/>
    <mergeCell ref="Q31:Q32"/>
    <mergeCell ref="L13:L15"/>
    <mergeCell ref="M13:M15"/>
    <mergeCell ref="N13:N15"/>
    <mergeCell ref="O13:O15"/>
    <mergeCell ref="Q13:Q14"/>
    <mergeCell ref="D18:D30"/>
    <mergeCell ref="E18:E30"/>
    <mergeCell ref="F18:F30"/>
    <mergeCell ref="M31:M33"/>
    <mergeCell ref="R31:R32"/>
    <mergeCell ref="O31:O33"/>
    <mergeCell ref="D31:D35"/>
    <mergeCell ref="E31:E35"/>
    <mergeCell ref="F31:F35"/>
    <mergeCell ref="H31:H34"/>
    <mergeCell ref="I31:I34"/>
    <mergeCell ref="J31:J34"/>
    <mergeCell ref="G31:G35"/>
    <mergeCell ref="D56:D60"/>
    <mergeCell ref="E56:E60"/>
    <mergeCell ref="F56:F60"/>
    <mergeCell ref="H56:H59"/>
    <mergeCell ref="N46:N48"/>
    <mergeCell ref="G41:G45"/>
    <mergeCell ref="K41:K44"/>
    <mergeCell ref="G56:G60"/>
    <mergeCell ref="K56:K59"/>
    <mergeCell ref="N56:N58"/>
    <mergeCell ref="I56:I59"/>
    <mergeCell ref="J56:J59"/>
    <mergeCell ref="L56:L58"/>
    <mergeCell ref="M56:M58"/>
    <mergeCell ref="L46:L48"/>
    <mergeCell ref="M46:M48"/>
    <mergeCell ref="K46:K49"/>
    <mergeCell ref="D46:D50"/>
    <mergeCell ref="I46:I49"/>
    <mergeCell ref="J46:J49"/>
    <mergeCell ref="I41:I44"/>
    <mergeCell ref="J41:J44"/>
    <mergeCell ref="L41:L43"/>
    <mergeCell ref="M41:M43"/>
    <mergeCell ref="D41:D45"/>
    <mergeCell ref="Q36:Q37"/>
    <mergeCell ref="R36:R37"/>
    <mergeCell ref="D51:D55"/>
    <mergeCell ref="E51:E55"/>
    <mergeCell ref="F51:F55"/>
    <mergeCell ref="G51:G55"/>
    <mergeCell ref="H51:H54"/>
    <mergeCell ref="I51:I54"/>
    <mergeCell ref="J51:J54"/>
    <mergeCell ref="K51:K54"/>
    <mergeCell ref="L51:L53"/>
    <mergeCell ref="D36:D40"/>
    <mergeCell ref="E36:E40"/>
    <mergeCell ref="F36:F40"/>
    <mergeCell ref="H36:H39"/>
    <mergeCell ref="I36:I39"/>
    <mergeCell ref="N36:N38"/>
    <mergeCell ref="P46:P47"/>
    <mergeCell ref="O41:O43"/>
    <mergeCell ref="Q46:Q47"/>
    <mergeCell ref="R46:R47"/>
    <mergeCell ref="O46:O48"/>
    <mergeCell ref="J36:J39"/>
    <mergeCell ref="G36:G40"/>
    <mergeCell ref="K36:K39"/>
    <mergeCell ref="S36:S37"/>
    <mergeCell ref="S41:S42"/>
    <mergeCell ref="S46:S47"/>
    <mergeCell ref="O36:O38"/>
    <mergeCell ref="E41:E45"/>
    <mergeCell ref="F41:F45"/>
    <mergeCell ref="H41:H44"/>
    <mergeCell ref="L36:L38"/>
    <mergeCell ref="M36:M38"/>
    <mergeCell ref="P41:P42"/>
    <mergeCell ref="Q41:Q42"/>
    <mergeCell ref="R41:R42"/>
    <mergeCell ref="P36:P37"/>
    <mergeCell ref="M98:M100"/>
    <mergeCell ref="N98:N100"/>
    <mergeCell ref="O98:O100"/>
    <mergeCell ref="P98:P99"/>
    <mergeCell ref="Q98:Q99"/>
    <mergeCell ref="R98:R99"/>
    <mergeCell ref="S98:S99"/>
    <mergeCell ref="O56:O58"/>
    <mergeCell ref="E70:W70"/>
    <mergeCell ref="E62:W62"/>
    <mergeCell ref="E63:W63"/>
    <mergeCell ref="E64:W64"/>
    <mergeCell ref="E65:W65"/>
    <mergeCell ref="E66:W66"/>
    <mergeCell ref="L72:L74"/>
    <mergeCell ref="M72:M74"/>
    <mergeCell ref="E68:W68"/>
    <mergeCell ref="E69:W69"/>
    <mergeCell ref="K82:K85"/>
    <mergeCell ref="E46:E50"/>
    <mergeCell ref="F46:F50"/>
    <mergeCell ref="H46:H49"/>
    <mergeCell ref="G46:G50"/>
    <mergeCell ref="R13:R14"/>
    <mergeCell ref="S13:S14"/>
    <mergeCell ref="M51:M53"/>
    <mergeCell ref="N51:N53"/>
    <mergeCell ref="O51:O53"/>
    <mergeCell ref="N41:N43"/>
    <mergeCell ref="D98:D102"/>
    <mergeCell ref="E98:E102"/>
    <mergeCell ref="F98:F102"/>
    <mergeCell ref="G98:G102"/>
    <mergeCell ref="H98:H101"/>
    <mergeCell ref="I98:I101"/>
    <mergeCell ref="J98:J101"/>
    <mergeCell ref="K98:K101"/>
    <mergeCell ref="L98:L100"/>
    <mergeCell ref="P56:P57"/>
    <mergeCell ref="Q56:Q57"/>
    <mergeCell ref="R56:R57"/>
    <mergeCell ref="S56:S57"/>
    <mergeCell ref="P51:P52"/>
    <mergeCell ref="Q51:Q52"/>
    <mergeCell ref="R51:R52"/>
    <mergeCell ref="S51:S52"/>
    <mergeCell ref="S31:S32"/>
    <mergeCell ref="P108:P109"/>
    <mergeCell ref="Q108:Q109"/>
    <mergeCell ref="R108:R109"/>
    <mergeCell ref="S108:S109"/>
    <mergeCell ref="D103:D107"/>
    <mergeCell ref="E103:E107"/>
    <mergeCell ref="F103:F107"/>
    <mergeCell ref="G103:G107"/>
    <mergeCell ref="H103:H106"/>
    <mergeCell ref="I103:I106"/>
    <mergeCell ref="J103:J106"/>
    <mergeCell ref="K103:K106"/>
    <mergeCell ref="L103:L105"/>
    <mergeCell ref="S114:S115"/>
    <mergeCell ref="D114:D118"/>
    <mergeCell ref="E114:E118"/>
    <mergeCell ref="F114:F118"/>
    <mergeCell ref="G114:G118"/>
    <mergeCell ref="M103:M105"/>
    <mergeCell ref="N103:N105"/>
    <mergeCell ref="O103:O105"/>
    <mergeCell ref="P103:P104"/>
    <mergeCell ref="Q103:Q104"/>
    <mergeCell ref="R103:R104"/>
    <mergeCell ref="S103:S104"/>
    <mergeCell ref="D108:D112"/>
    <mergeCell ref="E108:E112"/>
    <mergeCell ref="F108:F112"/>
    <mergeCell ref="G108:G112"/>
    <mergeCell ref="H108:H111"/>
    <mergeCell ref="I108:I111"/>
    <mergeCell ref="J108:J111"/>
    <mergeCell ref="K108:K111"/>
    <mergeCell ref="L108:L110"/>
    <mergeCell ref="M108:M110"/>
    <mergeCell ref="N108:N110"/>
    <mergeCell ref="O108:O110"/>
    <mergeCell ref="O114:O116"/>
    <mergeCell ref="M119:M121"/>
    <mergeCell ref="N119:N121"/>
    <mergeCell ref="O119:O121"/>
    <mergeCell ref="P114:P115"/>
    <mergeCell ref="Q114:Q115"/>
    <mergeCell ref="R114:R115"/>
    <mergeCell ref="P119:P120"/>
    <mergeCell ref="Q119:Q120"/>
    <mergeCell ref="R119:R120"/>
    <mergeCell ref="K119:K122"/>
    <mergeCell ref="L119:L121"/>
    <mergeCell ref="H114:H117"/>
    <mergeCell ref="I114:I117"/>
    <mergeCell ref="J114:J117"/>
    <mergeCell ref="K114:K117"/>
    <mergeCell ref="L114:L116"/>
    <mergeCell ref="M114:M116"/>
    <mergeCell ref="N114:N116"/>
    <mergeCell ref="S119:S120"/>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19:D123"/>
    <mergeCell ref="E119:E123"/>
    <mergeCell ref="F119:F123"/>
    <mergeCell ref="G119:G123"/>
    <mergeCell ref="H119:H122"/>
    <mergeCell ref="I119:I122"/>
    <mergeCell ref="J119:J122"/>
    <mergeCell ref="I18:I21"/>
    <mergeCell ref="L18:L20"/>
    <mergeCell ref="N18:N20"/>
    <mergeCell ref="J18:J21"/>
    <mergeCell ref="H18:H21"/>
    <mergeCell ref="M18:M20"/>
    <mergeCell ref="O18:O20"/>
    <mergeCell ref="S18:S19"/>
    <mergeCell ref="P18:P19"/>
    <mergeCell ref="Q18:Q19"/>
    <mergeCell ref="R18:R19"/>
    <mergeCell ref="K18:K21"/>
    <mergeCell ref="O22:O24"/>
    <mergeCell ref="P22:P23"/>
    <mergeCell ref="Q22:Q23"/>
    <mergeCell ref="R22:R23"/>
    <mergeCell ref="S22:S23"/>
    <mergeCell ref="H22:H25"/>
    <mergeCell ref="I22:I25"/>
    <mergeCell ref="J22:J25"/>
    <mergeCell ref="K22:K25"/>
    <mergeCell ref="L22:L24"/>
    <mergeCell ref="M22:M24"/>
    <mergeCell ref="N22:N24"/>
    <mergeCell ref="O26:O28"/>
    <mergeCell ref="P26:P27"/>
    <mergeCell ref="Q26:Q27"/>
    <mergeCell ref="R26:R27"/>
    <mergeCell ref="S26:S27"/>
    <mergeCell ref="H26:H29"/>
    <mergeCell ref="I26:I29"/>
    <mergeCell ref="J26:J29"/>
    <mergeCell ref="K26:K29"/>
    <mergeCell ref="L26:L28"/>
    <mergeCell ref="M26:M28"/>
    <mergeCell ref="N26:N28"/>
  </mergeCells>
  <dataValidations count="59">
    <dataValidation allowBlank="1" showInputMessage="1" showErrorMessage="1" prompt="Выберите виды деятельности, выполнив двойной щелчок левой кнопки мыши по ячейке." sqref="G13:G21 G30:G60 G72:G96 G98:G112 G114:G1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N53 N46:N48 N31:N33 N41:N43 N13:N15 N36:N38 N72:N74 N87:N89 N92:N94 N77:N79 N82:N84 N56:N58 N98:N100 N103:N105 N108:N110 N119:N121 N114:N116 N124:N126">
      <formula1>DESCRIPTION_TERRITORY</formula1>
    </dataValidation>
    <dataValidation type="textLength" operator="lessThanOrEqual" allowBlank="1" showInputMessage="1" showErrorMessage="1" errorTitle="Ошибка" error="Допускается ввод не более 900 символов!" sqref="J41:J42 J13:J14 J51:J52 R51:R52 V51:W51 J46:J47 J31:J32 R41:R42 R13:R14 R46:R47 R31:R32 V41:W41 V13:W13 V46:W46 V31:W31 J36:J37 R36:R37 V36:W36 J72:J73 R72:R73 V72:W72 J77:J78 R77:R78 V77:W77 J87:J88 R87:R88 V87:W87 J82:J83 R82:R83 V82:W82 J92:J93 R92:R93 V92:W92 J56:J57 R56:R57 V56:W56 J98:J99 R98:R99 V98:W98 J103:J104 R103:R104 V103:W103 J108:J109 R108:R109 V108:W108 J119:J120 R119:R120 V119:W119 J114:J115 R114:R115 V114:W114 J124:J125 R124:R125 V124:W124">
      <formula1>900</formula1>
    </dataValidation>
    <dataValidation allowBlank="1" showInputMessage="1" showErrorMessage="1" prompt="Для выбора выполните двойной щелчок левой клавиши мыши по соответствующей ячейке." sqref="K41:K42 K13:K14 K51:K52 O51:O52 S51:S52 K46:K47 K31:K32 O41:O42 O46:O47 O31:O32 S41:S42 S46:S47 S31:S32 F13:F21 F30:F60 O13:O14 S13:S14 K36:K37 O36:O37 S36:S37 K72:K73 O72:O73 S72:S73 K77:K78 O77:O78 S77:S78 K87:K88 O87:O88 S87:S88 K82:K83 O82:O83 K92:K93 O92:O93 S56:S57 S82:S83 S92:S93 K56:K57 O56:O57 F72:F96 O98:O99 S98:S99 O103:O104 S103:S104 S108:S109 K98:K99 K103:K104 K108:K109 O108:O109 F98:F112 K119:K120 O119:O120 K114:K115 O114:O115 S119:S120 F114:F128 S114:S115 K124:K125 O124:O125 S124:S12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9F7DF-CC7E-D169-9E9B-FE9EC8820FE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9" width="9.140625" hidden="1"/>
    <col min="3" max="4" style="2749" width="3.7109375" customWidth="1"/>
    <col min="5" max="6" style="2749" width="16.00390625" customWidth="1"/>
    <col min="7" max="7" style="2749" width="11.57421875" customWidth="1"/>
    <col min="8" max="9" style="2749" width="3.7109375" customWidth="1"/>
    <col min="10" max="10" style="2749" width="13.140625" customWidth="1"/>
    <col min="11" max="11" style="2749" width="0.28125" customWidth="1"/>
    <col min="12" max="13" style="2749" width="10.7109375" customWidth="1"/>
    <col min="14" max="15" style="2749" width="3.7109375" customWidth="1"/>
    <col min="16" max="16" style="2749" width="19.7109375" customWidth="1"/>
    <col min="17" max="17" style="2749" width="0.28125" customWidth="1"/>
    <col min="18" max="19" style="2749" width="10.7109375" customWidth="1"/>
    <col min="20" max="21" style="2749" width="3.7109375" customWidth="1"/>
    <col min="22" max="22" style="2749" width="25.7109375" customWidth="1"/>
    <col min="23" max="23" style="2749" width="0.28125" customWidth="1"/>
    <col min="24" max="25" style="2749" width="10.7109375" customWidth="1"/>
    <col min="26" max="27" style="2749" width="3.7109375" customWidth="1"/>
    <col min="28" max="28" style="2749" width="16.421875" customWidth="1"/>
    <col min="29" max="29" style="2749" width="0.28125" customWidth="1"/>
    <col min="30" max="31" style="2749" width="10.7109375" customWidth="1"/>
    <col min="32" max="33" style="2749" width="3.7109375" customWidth="1"/>
    <col min="34" max="34" style="2749" width="8.7109375" customWidth="1"/>
    <col min="35" max="35" style="2749" width="21.7109375" customWidth="1"/>
    <col min="36" max="36" style="2668" width="9.140625"/>
    <col min="37" max="37" style="2966"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62" customFormat="1" customHeight="1" ht="11.25" hidden="1">
      <c r="L2" s="1593" t="s">
        <v>285</v>
      </c>
      <c r="M2" s="1593" t="s">
        <v>286</v>
      </c>
      <c r="R2" s="1593" t="s">
        <v>287</v>
      </c>
      <c r="S2" s="1593" t="s">
        <v>286</v>
      </c>
      <c r="X2" s="1593" t="s">
        <v>285</v>
      </c>
      <c r="Y2" s="1593" t="s">
        <v>286</v>
      </c>
      <c r="AD2" s="1593" t="s">
        <v>285</v>
      </c>
      <c r="AE2" s="1593" t="s">
        <v>286</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6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288</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75"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106</v>
      </c>
      <c r="F8" s="2029" t="s">
        <v>123</v>
      </c>
      <c r="G8" s="2030"/>
      <c r="H8" s="2029" t="s">
        <v>89</v>
      </c>
      <c r="I8" s="2030"/>
      <c r="J8" s="1971" t="s">
        <v>124</v>
      </c>
      <c r="K8" s="1596"/>
      <c r="L8" s="2033" t="s">
        <v>289</v>
      </c>
      <c r="M8" s="2033"/>
      <c r="N8" s="2033"/>
      <c r="O8" s="2033"/>
      <c r="P8" s="2033"/>
      <c r="Q8" s="1597"/>
      <c r="R8" s="1950" t="s">
        <v>290</v>
      </c>
      <c r="S8" s="2034"/>
      <c r="T8" s="2034"/>
      <c r="U8" s="2034"/>
      <c r="V8" s="2034"/>
      <c r="W8" s="1597"/>
      <c r="X8" s="2035" t="s">
        <v>291</v>
      </c>
      <c r="Y8" s="2035"/>
      <c r="Z8" s="2035"/>
      <c r="AA8" s="2035"/>
      <c r="AB8" s="2035"/>
      <c r="AC8" s="1598"/>
      <c r="AD8" s="1971" t="s">
        <v>292</v>
      </c>
      <c r="AE8" s="1971"/>
      <c r="AF8" s="1971"/>
      <c r="AG8" s="1971"/>
      <c r="AH8" s="1955"/>
      <c r="AI8" s="1971" t="s">
        <v>293</v>
      </c>
      <c r="AJ8" s="1614"/>
    </row>
    <row customHeight="1" ht="22.5">
      <c r="D9" s="1971"/>
      <c r="E9" s="1971"/>
      <c r="F9" s="2028" t="s">
        <v>90</v>
      </c>
      <c r="G9" s="2028" t="s">
        <v>129</v>
      </c>
      <c r="H9" s="2031"/>
      <c r="I9" s="2032"/>
      <c r="J9" s="1955"/>
      <c r="K9" s="1599"/>
      <c r="L9" s="1971" t="s">
        <v>294</v>
      </c>
      <c r="M9" s="1955"/>
      <c r="N9" s="2029" t="s">
        <v>89</v>
      </c>
      <c r="O9" s="2030"/>
      <c r="P9" s="1971" t="s">
        <v>130</v>
      </c>
      <c r="Q9" s="1596"/>
      <c r="R9" s="1971" t="s">
        <v>294</v>
      </c>
      <c r="S9" s="1955"/>
      <c r="T9" s="2029" t="s">
        <v>89</v>
      </c>
      <c r="U9" s="2030"/>
      <c r="V9" s="1971" t="s">
        <v>130</v>
      </c>
      <c r="W9" s="1596"/>
      <c r="X9" s="1971" t="s">
        <v>294</v>
      </c>
      <c r="Y9" s="1955"/>
      <c r="Z9" s="2029" t="s">
        <v>89</v>
      </c>
      <c r="AA9" s="2030"/>
      <c r="AB9" s="1971" t="s">
        <v>295</v>
      </c>
      <c r="AC9" s="1596"/>
      <c r="AD9" s="1971" t="s">
        <v>294</v>
      </c>
      <c r="AE9" s="1955"/>
      <c r="AF9" s="2029" t="s">
        <v>89</v>
      </c>
      <c r="AG9" s="2030"/>
      <c r="AH9" s="1955" t="s">
        <v>295</v>
      </c>
      <c r="AI9" s="1971"/>
      <c r="AJ9" s="1614"/>
    </row>
    <row customHeight="1" ht="22.5">
      <c r="D10" s="2028"/>
      <c r="E10" s="2028"/>
      <c r="F10" s="2036"/>
      <c r="G10" s="2036"/>
      <c r="H10" s="2037"/>
      <c r="I10" s="2038"/>
      <c r="J10" s="2029"/>
      <c r="K10" s="1599"/>
      <c r="L10" s="1618" t="s">
        <v>296</v>
      </c>
      <c r="M10" s="1613" t="s">
        <v>297</v>
      </c>
      <c r="N10" s="2031"/>
      <c r="O10" s="2032"/>
      <c r="P10" s="2028"/>
      <c r="Q10" s="1596"/>
      <c r="R10" s="1618" t="s">
        <v>296</v>
      </c>
      <c r="S10" s="1613" t="s">
        <v>297</v>
      </c>
      <c r="T10" s="2031"/>
      <c r="U10" s="2032"/>
      <c r="V10" s="2028"/>
      <c r="W10" s="1596"/>
      <c r="X10" s="1618" t="s">
        <v>296</v>
      </c>
      <c r="Y10" s="1613" t="s">
        <v>297</v>
      </c>
      <c r="Z10" s="2031"/>
      <c r="AA10" s="2032"/>
      <c r="AB10" s="2028"/>
      <c r="AC10" s="1596"/>
      <c r="AD10" s="1618" t="s">
        <v>296</v>
      </c>
      <c r="AE10" s="1613" t="s">
        <v>297</v>
      </c>
      <c r="AF10" s="2031"/>
      <c r="AG10" s="2032"/>
      <c r="AH10" s="2029"/>
      <c r="AI10" s="2028"/>
      <c r="AJ10" s="1614"/>
      <c r="AK10" s="240" t="s">
        <v>298</v>
      </c>
      <c r="AL10" s="240" t="s">
        <v>131</v>
      </c>
    </row>
    <row customHeight="1" ht="14.25">
      <c r="D11" s="2039" t="s">
        <v>110</v>
      </c>
      <c r="E11" s="2041" t="s">
        <v>299</v>
      </c>
      <c r="F11" s="2041" t="s">
        <v>300</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6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299</v>
      </c>
      <c r="F17" s="2041" t="s">
        <v>301</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6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299</v>
      </c>
      <c r="F23" s="2041" t="s">
        <v>302</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6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299</v>
      </c>
      <c r="F29" s="2041" t="s">
        <v>303</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6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299</v>
      </c>
      <c r="F35" s="2041" t="s">
        <v>304</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6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19446-1571-F0BC-9067-63F88F5D8AA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33" width="15.00390625" hidden="1" customWidth="1"/>
    <col min="2" max="2" style="3035" width="15.00390625" hidden="1" customWidth="1"/>
    <col min="3" max="3" style="3114" width="3.7109375" customWidth="1"/>
    <col min="4" max="4" style="3115" width="6.8515625" customWidth="1"/>
    <col min="5" max="5" style="3114" width="52.28125" customWidth="1"/>
    <col min="6" max="6" style="3114" width="48.8515625" customWidth="1"/>
    <col min="7" max="7" style="3114" width="121.7109375" customWidth="1"/>
    <col min="8" max="8" style="3114" width="9.140625"/>
    <col min="9" max="9" style="3114" width="65.00390625" customWidth="1"/>
  </cols>
  <sheetData>
    <row customHeight="1" ht="11.25" hidden="1">
      <c r="A1" s="1726" t="s">
        <v>305</v>
      </c>
    </row>
    <row customHeight="1" ht="11.25" hidden="1"/>
    <row s="3034"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34"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306</v>
      </c>
      <c r="E8" s="2057"/>
      <c r="F8" s="2057"/>
      <c r="G8" s="2061" t="s">
        <v>307</v>
      </c>
    </row>
    <row customHeight="1" ht="11.25">
      <c r="A9" s="463"/>
      <c r="B9" s="508"/>
      <c r="C9" s="463"/>
      <c r="D9" s="478" t="s">
        <v>89</v>
      </c>
      <c r="E9" s="452" t="s">
        <v>308</v>
      </c>
      <c r="F9" s="452" t="s">
        <v>309</v>
      </c>
      <c r="G9" s="2062"/>
    </row>
    <row customHeight="1" ht="12" hidden="1">
      <c r="A10" s="463"/>
      <c r="B10" s="508"/>
      <c r="C10" s="463"/>
      <c r="D10" s="470"/>
      <c r="E10" s="470"/>
      <c r="F10" s="470"/>
      <c r="G10" s="470"/>
    </row>
    <row customHeight="1" ht="22.5" hidden="1">
      <c r="A11" s="463"/>
      <c r="B11" s="508"/>
      <c r="C11" s="463"/>
      <c r="D11" s="1016" t="s">
        <v>110</v>
      </c>
      <c r="E11" s="1019" t="s">
        <v>310</v>
      </c>
      <c r="F11" s="1018" t="str">
        <f>IF(region_name="","",region_name)</f>
        <v>Мурманская область</v>
      </c>
      <c r="G11" s="1019" t="s">
        <v>311</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312</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313</v>
      </c>
      <c r="E14" s="1017" t="s">
        <v>314</v>
      </c>
      <c r="F14" s="1018" t="str">
        <f>IF(inn="","",inn)</f>
        <v>5190907139</v>
      </c>
      <c r="G14" s="1019" t="s">
        <v>315</v>
      </c>
      <c r="H14" s="481"/>
    </row>
    <row customHeight="1" ht="22.5" hidden="1">
      <c r="A15" s="463"/>
      <c r="B15" s="508"/>
      <c r="C15" s="463"/>
      <c r="D15" s="1016" t="s">
        <v>316</v>
      </c>
      <c r="E15" s="1017" t="s">
        <v>317</v>
      </c>
      <c r="F15" s="1018" t="str">
        <f>IF(kpp="","",kpp)</f>
        <v>519001001</v>
      </c>
      <c r="G15" s="1019" t="s">
        <v>318</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319</v>
      </c>
      <c r="F19" s="449" t="s">
        <v>312</v>
      </c>
      <c r="G19" s="450" t="s">
        <v>320</v>
      </c>
      <c r="H19" s="481"/>
      <c r="I19" s="858"/>
    </row>
    <row customHeight="1" ht="33.75" hidden="1">
      <c r="A20" s="2058"/>
      <c r="B20" s="508"/>
      <c r="C20" s="2063"/>
      <c r="D20" s="451" t="s">
        <v>321</v>
      </c>
      <c r="E20" s="445" t="s">
        <v>322</v>
      </c>
      <c r="F20" s="887" t="s">
        <v>24</v>
      </c>
      <c r="G20" s="480"/>
      <c r="H20" s="481"/>
      <c r="I20" s="858"/>
    </row>
    <row customHeight="1" ht="22.5" hidden="1">
      <c r="A21" s="2058"/>
      <c r="B21" s="508"/>
      <c r="C21" s="2063"/>
      <c r="D21" s="451" t="s">
        <v>323</v>
      </c>
      <c r="E21" s="445" t="s">
        <v>324</v>
      </c>
      <c r="F21" s="1773" t="s">
        <v>24</v>
      </c>
      <c r="G21" s="450" t="s">
        <v>325</v>
      </c>
      <c r="H21" s="481"/>
      <c r="I21" s="858"/>
    </row>
    <row customHeight="1" ht="22.5" hidden="1">
      <c r="A22" s="2058"/>
      <c r="B22" s="508"/>
      <c r="C22" s="2063"/>
      <c r="D22" s="451" t="s">
        <v>326</v>
      </c>
      <c r="E22" s="445" t="s">
        <v>327</v>
      </c>
      <c r="F22" s="887" t="s">
        <v>24</v>
      </c>
      <c r="G22" s="480"/>
      <c r="H22" s="481"/>
      <c r="I22" s="858"/>
    </row>
    <row customHeight="1" ht="22.5" hidden="1">
      <c r="A23" s="2058"/>
      <c r="B23" s="508"/>
      <c r="C23" s="2063"/>
      <c r="D23" s="451" t="s">
        <v>328</v>
      </c>
      <c r="E23" s="445" t="s">
        <v>329</v>
      </c>
      <c r="F23" s="887" t="s">
        <v>24</v>
      </c>
      <c r="G23" s="450" t="s">
        <v>330</v>
      </c>
      <c r="H23" s="481"/>
      <c r="I23" s="858"/>
    </row>
    <row s="3035" customFormat="1" customHeight="1" ht="24.75" hidden="1">
      <c r="A24" s="463"/>
      <c r="B24" s="508"/>
      <c r="C24" s="508"/>
      <c r="D24" s="1013" t="s">
        <v>91</v>
      </c>
      <c r="E24" s="1015" t="s">
        <v>331</v>
      </c>
      <c r="F24" s="1020" t="s">
        <v>312</v>
      </c>
      <c r="G24" s="1015"/>
    </row>
    <row s="3035" customFormat="1" customHeight="1" ht="11.25" hidden="1">
      <c r="A25" s="463"/>
      <c r="B25" s="508"/>
      <c r="C25" s="508"/>
      <c r="D25" s="1013" t="s">
        <v>332</v>
      </c>
      <c r="E25" s="1014" t="s">
        <v>333</v>
      </c>
      <c r="F25" s="1020" t="s">
        <v>312</v>
      </c>
      <c r="G25" s="1015"/>
    </row>
    <row s="3035" customFormat="1" customHeight="1" ht="11.25" hidden="1">
      <c r="A26" s="463"/>
      <c r="B26" s="508"/>
      <c r="C26" s="508"/>
      <c r="D26" s="1013" t="s">
        <v>334</v>
      </c>
      <c r="E26" s="1021" t="s">
        <v>335</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35" customFormat="1" customHeight="1" ht="11.25" hidden="1">
      <c r="A27" s="463"/>
      <c r="B27" s="508"/>
      <c r="C27" s="508"/>
      <c r="D27" s="1013" t="s">
        <v>336</v>
      </c>
      <c r="E27" s="1021" t="s">
        <v>337</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35" customFormat="1" customHeight="1" ht="11.25" hidden="1">
      <c r="A28" s="463"/>
      <c r="B28" s="508"/>
      <c r="C28" s="508"/>
      <c r="D28" s="1013" t="s">
        <v>338</v>
      </c>
      <c r="E28" s="1021" t="s">
        <v>339</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35" customFormat="1" customHeight="1" ht="11.25" hidden="1">
      <c r="A29" s="463"/>
      <c r="B29" s="508"/>
      <c r="C29" s="508"/>
      <c r="D29" s="1013" t="s">
        <v>340</v>
      </c>
      <c r="E29" s="1014" t="s">
        <v>341</v>
      </c>
      <c r="F29" s="1022"/>
      <c r="G29" s="1015"/>
    </row>
    <row s="3035" customFormat="1" customHeight="1" ht="11.25" hidden="1">
      <c r="A30" s="463"/>
      <c r="B30" s="508"/>
      <c r="C30" s="508"/>
      <c r="D30" s="1013" t="s">
        <v>342</v>
      </c>
      <c r="E30" s="1014" t="s">
        <v>343</v>
      </c>
      <c r="F30" s="1022"/>
      <c r="G30" s="1015"/>
    </row>
    <row s="3035" customFormat="1" customHeight="1" ht="11.25" hidden="1">
      <c r="A31" s="463"/>
      <c r="B31" s="508"/>
      <c r="C31" s="508"/>
      <c r="D31" s="1013" t="s">
        <v>344</v>
      </c>
      <c r="E31" s="1014" t="s">
        <v>345</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312</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346</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346</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312</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347</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348</v>
      </c>
      <c r="H43" s="481"/>
    </row>
    <row customHeight="1" ht="22.5">
      <c r="A44" s="463"/>
      <c r="B44" s="508"/>
      <c r="C44" s="463"/>
      <c r="D44" s="446">
        <f>D43+1</f>
        <v>12</v>
      </c>
      <c r="E44" s="444" t="s">
        <v>349</v>
      </c>
      <c r="F44" s="449" t="s">
        <v>312</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350</v>
      </c>
      <c r="H45" s="481"/>
    </row>
    <row customHeight="1" ht="22.5">
      <c r="A46" s="2054"/>
      <c r="B46" s="508"/>
      <c r="C46" s="498"/>
      <c r="D46" s="446" t="str">
        <f>D44&amp;".2"</f>
        <v>12.2</v>
      </c>
      <c r="E46" s="448" t="s">
        <v>351</v>
      </c>
      <c r="F46" s="496"/>
      <c r="G46" s="443" t="s">
        <v>352</v>
      </c>
      <c r="H46" s="481"/>
    </row>
    <row customHeight="1" ht="22.5">
      <c r="A47" s="2054"/>
      <c r="B47" s="508"/>
      <c r="C47" s="498"/>
      <c r="D47" s="446" t="str">
        <f>D44&amp;".3"</f>
        <v>12.3</v>
      </c>
      <c r="E47" s="448" t="s">
        <v>353</v>
      </c>
      <c r="F47" s="496"/>
      <c r="G47" s="443" t="s">
        <v>354</v>
      </c>
      <c r="H47" s="481"/>
    </row>
    <row customHeight="1" ht="22.5">
      <c r="A48" s="2054"/>
      <c r="B48" s="508"/>
      <c r="C48" s="498"/>
      <c r="D48" s="446" t="str">
        <f>IF(TEMPLATE_SPHERE="TKO",D44&amp;".0",D44&amp;".4")</f>
        <v>12.4</v>
      </c>
      <c r="E48" s="442" t="s">
        <v>355</v>
      </c>
      <c r="F48" s="1725"/>
      <c r="G48" s="1802" t="s">
        <v>356</v>
      </c>
      <c r="H48" s="481"/>
    </row>
    <row customHeight="1" ht="22.5">
      <c r="A49" s="463"/>
      <c r="B49" s="508"/>
      <c r="C49" s="463"/>
      <c r="D49" s="473"/>
      <c r="E49" s="421" t="s">
        <v>357</v>
      </c>
      <c r="F49" s="474"/>
      <c r="G49" s="1802" t="s">
        <v>358</v>
      </c>
      <c r="H49" s="482"/>
    </row>
    <row customHeight="1" ht="22.5">
      <c r="A50" s="864"/>
      <c r="B50" s="508"/>
      <c r="C50" s="498"/>
      <c r="D50" s="446">
        <f>D44+1</f>
        <v>13</v>
      </c>
      <c r="E50" s="534" t="s">
        <v>359</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02"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02"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A2308-5283-DE59-BA35-98980579213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57" width="9.140625" hidden="1" customWidth="1"/>
    <col min="3" max="3" style="3179" width="3.7109375" customWidth="1"/>
    <col min="4" max="4" style="3157" width="5.57421875" customWidth="1"/>
    <col min="5" max="5" style="3157" width="48.421875" customWidth="1"/>
    <col min="6" max="6" style="3157" width="38.140625" customWidth="1"/>
    <col min="7" max="7" style="2626" width="1.7109375" hidden="1" customWidth="1"/>
    <col min="8" max="11" style="3157" width="19.8515625" customWidth="1"/>
    <col min="12" max="12" style="3157" width="9.7109375" customWidth="1"/>
    <col min="13" max="18" style="3157" width="19.8515625" customWidth="1"/>
    <col min="19" max="19" style="2626" width="1.7109375" hidden="1" customWidth="1"/>
    <col min="20" max="22" style="3180" width="19.8515625" hidden="1" customWidth="1"/>
    <col min="23" max="23" style="2626" width="1.7109375" hidden="1" customWidth="1"/>
    <col min="24" max="26" style="3180" width="19.8515625" hidden="1" customWidth="1"/>
    <col min="27" max="27" style="2626" width="1.7109375" hidden="1" customWidth="1"/>
    <col min="28" max="29" style="3180" width="19.8515625" hidden="1" customWidth="1"/>
    <col min="30" max="30" style="2626" width="1.7109375" hidden="1" customWidth="1"/>
    <col min="31" max="31" style="3157" width="103.7109375" customWidth="1"/>
    <col min="32" max="34" style="3180" width="103.7109375" hidden="1" customWidth="1"/>
    <col min="35" max="35" style="3181" width="3.7109375" customWidth="1"/>
    <col min="36" max="38" style="3134" width="10.57421875"/>
    <col min="39" max="39" style="3134" width="13.7109375" hidden="1" customWidth="1"/>
    <col min="40" max="40" style="3134" width="15.421875" customWidth="1"/>
    <col min="41" max="41" style="3134" width="16.28125" customWidth="1"/>
    <col min="42" max="45" style="3134" width="10.57421875"/>
  </cols>
  <sheetData>
    <row customHeight="1" ht="14.25" hidden="1">
      <c r="E1" s="418"/>
      <c r="F1" s="418"/>
      <c r="G1" s="418"/>
      <c r="H1" s="2082" t="s">
        <v>360</v>
      </c>
      <c r="I1" s="2082"/>
      <c r="J1" s="2082"/>
      <c r="K1" s="2082"/>
      <c r="L1" s="2082"/>
      <c r="M1" s="2082"/>
      <c r="N1" s="2082"/>
      <c r="O1" s="2082"/>
      <c r="P1" s="2082"/>
      <c r="Q1" s="2082"/>
      <c r="R1" s="2082"/>
      <c r="T1" s="2082" t="s">
        <v>361</v>
      </c>
      <c r="U1" s="2082"/>
      <c r="V1" s="2082"/>
      <c r="X1" s="2082" t="s">
        <v>362</v>
      </c>
      <c r="Y1" s="2082"/>
      <c r="Z1" s="2082"/>
      <c r="AB1" s="2082" t="s">
        <v>363</v>
      </c>
      <c r="AC1" s="2082"/>
    </row>
    <row customHeight="1" ht="14.25" hidden="1"/>
    <row s="3117" customFormat="1" customHeight="1" ht="6">
      <c r="C3" s="707"/>
      <c r="D3" s="708"/>
      <c r="E3" s="708"/>
      <c r="F3" s="708"/>
      <c r="G3" s="708"/>
      <c r="H3" s="708" t="s">
        <v>364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29"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306</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307</v>
      </c>
      <c r="AF7" s="2067" t="s">
        <v>307</v>
      </c>
      <c r="AG7" s="2067" t="s">
        <v>307</v>
      </c>
      <c r="AH7" s="2067" t="s">
        <v>307</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365</v>
      </c>
      <c r="I8" s="2075" t="s">
        <v>366</v>
      </c>
      <c r="J8" s="2067" t="s">
        <v>367</v>
      </c>
      <c r="K8" s="2067"/>
      <c r="L8" s="2067"/>
      <c r="M8" s="2068"/>
      <c r="N8" s="2067" t="s">
        <v>368</v>
      </c>
      <c r="O8" s="2067"/>
      <c r="P8" s="2067" t="s">
        <v>369</v>
      </c>
      <c r="Q8" s="2067"/>
      <c r="R8" s="2071" t="s">
        <v>370</v>
      </c>
      <c r="S8" s="830"/>
      <c r="T8" s="2069" t="s">
        <v>371</v>
      </c>
      <c r="U8" s="2069" t="s">
        <v>372</v>
      </c>
      <c r="V8" s="2069" t="s">
        <v>373</v>
      </c>
      <c r="W8" s="832"/>
      <c r="X8" s="2069" t="s">
        <v>374</v>
      </c>
      <c r="Y8" s="2069" t="s">
        <v>375</v>
      </c>
      <c r="Z8" s="2069" t="s">
        <v>376</v>
      </c>
      <c r="AA8" s="832"/>
      <c r="AB8" s="2069" t="s">
        <v>377</v>
      </c>
      <c r="AC8" s="2069" t="s">
        <v>370</v>
      </c>
      <c r="AD8" s="832"/>
      <c r="AE8" s="2067"/>
      <c r="AF8" s="2067"/>
      <c r="AG8" s="2067"/>
      <c r="AH8" s="2067"/>
    </row>
    <row customHeight="1" ht="43.5">
      <c r="C9" s="456"/>
      <c r="D9" s="1971"/>
      <c r="E9" s="2067"/>
      <c r="F9" s="2067"/>
      <c r="G9" s="835"/>
      <c r="H9" s="2074"/>
      <c r="I9" s="2076"/>
      <c r="J9" s="431" t="s">
        <v>378</v>
      </c>
      <c r="K9" s="431" t="s">
        <v>379</v>
      </c>
      <c r="L9" s="431" t="s">
        <v>380</v>
      </c>
      <c r="M9" s="437" t="s">
        <v>381</v>
      </c>
      <c r="N9" s="431" t="s">
        <v>382</v>
      </c>
      <c r="O9" s="431" t="s">
        <v>381</v>
      </c>
      <c r="P9" s="431" t="s">
        <v>383</v>
      </c>
      <c r="Q9" s="431" t="s">
        <v>381</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384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385</v>
      </c>
      <c r="AF12" s="2077" t="s">
        <v>386</v>
      </c>
      <c r="AG12" s="2077" t="s">
        <v>387</v>
      </c>
      <c r="AH12" s="2077" t="s">
        <v>388</v>
      </c>
      <c r="AI12" s="453"/>
      <c r="AM12" s="517"/>
      <c r="AP12" s="506" t="s">
        <v>389</v>
      </c>
      <c r="AQ12" s="506" t="s">
        <v>389</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3A324-C981-6C74-97A3-A71BFEF5B97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05" width="9.140625" hidden="1" customWidth="1"/>
    <col min="2" max="2" style="3202" width="9.140625" hidden="1" customWidth="1"/>
    <col min="3" max="3" style="3179" width="3.7109375" customWidth="1"/>
    <col min="4" max="4" style="3202" width="5.57421875" customWidth="1"/>
    <col min="5" max="5" style="3202" width="38.140625" customWidth="1"/>
    <col min="6" max="7" style="3202" width="3.7109375" customWidth="1"/>
    <col min="8" max="8" style="3202" width="38.28125" customWidth="1"/>
    <col min="9" max="9" style="3202" width="35.7109375" customWidth="1"/>
    <col min="10" max="10" style="3202" width="103.7109375" customWidth="1"/>
    <col min="11" max="11" style="2975" width="3.7109375" customWidth="1"/>
    <col min="12" max="14" style="3195" width="10.57421875"/>
    <col min="15" max="15" style="3195" width="13.7109375" customWidth="1"/>
    <col min="16" max="16" style="3195" width="15.421875" customWidth="1"/>
    <col min="17" max="17" style="3195" width="16.28125" customWidth="1"/>
    <col min="18" max="21" style="3195" width="10.57421875"/>
  </cols>
  <sheetData>
    <row customHeight="1" ht="14.25" hidden="1">
      <c r="E1" s="418"/>
      <c r="F1" s="418"/>
      <c r="G1" s="418"/>
      <c r="H1" s="2082" t="s">
        <v>360</v>
      </c>
      <c r="I1" s="2082"/>
    </row>
    <row s="3182" customFormat="1" customHeight="1" ht="14.25" hidden="1">
      <c r="C2" s="1659"/>
      <c r="D2" s="2086" t="s">
        <v>110</v>
      </c>
      <c r="E2" s="2088"/>
      <c r="F2" s="1665"/>
      <c r="G2" s="1660" t="s">
        <v>110</v>
      </c>
      <c r="H2" s="1663"/>
      <c r="I2" s="1661"/>
      <c r="L2" s="1662"/>
      <c r="M2" s="1662"/>
      <c r="N2" s="1662"/>
      <c r="O2" s="1662" t="s">
        <v>390</v>
      </c>
      <c r="P2" s="1662"/>
      <c r="Q2" s="1662"/>
      <c r="R2" s="1664" t="s">
        <v>389</v>
      </c>
      <c r="S2" s="1664" t="s">
        <v>389</v>
      </c>
      <c r="T2" s="1662"/>
      <c r="U2" s="1662"/>
    </row>
    <row s="3182" customFormat="1" customHeight="1" ht="14.25" hidden="1">
      <c r="C3" s="1659"/>
      <c r="D3" s="2087"/>
      <c r="E3" s="2089"/>
      <c r="F3" s="411"/>
      <c r="G3" s="875"/>
      <c r="H3" s="875" t="s">
        <v>391</v>
      </c>
      <c r="I3" s="303"/>
      <c r="L3" s="1662"/>
      <c r="M3" s="1662"/>
      <c r="N3" s="1662"/>
      <c r="O3" s="1662"/>
      <c r="P3" s="1662"/>
      <c r="Q3" s="1662"/>
      <c r="R3" s="1664"/>
      <c r="S3" s="1664"/>
      <c r="T3" s="1662"/>
      <c r="U3" s="1662"/>
    </row>
    <row customHeight="1" ht="14.25" hidden="1"/>
    <row s="3194" customFormat="1" customHeight="1" ht="6">
      <c r="C5" s="707"/>
      <c r="D5" s="708"/>
      <c r="E5" s="708"/>
      <c r="F5" s="708"/>
      <c r="G5" s="708"/>
      <c r="H5" s="708" t="s">
        <v>364</v>
      </c>
      <c r="I5" s="708"/>
      <c r="J5" s="708"/>
      <c r="L5" s="1654"/>
      <c r="M5" s="1654"/>
      <c r="N5" s="1654"/>
      <c r="O5" s="1654"/>
      <c r="P5" s="1654"/>
      <c r="Q5" s="1654"/>
      <c r="R5" s="1654"/>
      <c r="S5" s="1654"/>
      <c r="T5" s="1654"/>
      <c r="U5" s="1654"/>
    </row>
    <row customHeight="1" ht="27.75">
      <c r="C6" s="1546"/>
      <c r="D6" s="2085" t="s">
        <v>392</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199" customFormat="1" customHeight="1" ht="6">
      <c r="A8" s="1651"/>
      <c r="C8" s="492"/>
      <c r="D8" s="491"/>
      <c r="E8" s="491"/>
      <c r="F8" s="491"/>
      <c r="G8" s="491"/>
      <c r="H8" s="491"/>
      <c r="I8" s="491"/>
      <c r="J8" s="491"/>
      <c r="L8" s="1654"/>
      <c r="M8" s="1654"/>
      <c r="N8" s="1654"/>
      <c r="O8" s="1654"/>
      <c r="P8" s="1654"/>
      <c r="Q8" s="1654"/>
      <c r="R8" s="1654"/>
      <c r="S8" s="1654"/>
      <c r="T8" s="1654"/>
      <c r="U8" s="1654"/>
    </row>
    <row s="3199"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306</v>
      </c>
      <c r="E10" s="2083"/>
      <c r="F10" s="2083"/>
      <c r="G10" s="2083"/>
      <c r="H10" s="2083"/>
      <c r="I10" s="2083"/>
      <c r="J10" s="2067" t="s">
        <v>307</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393</v>
      </c>
      <c r="I11" s="2028" t="s">
        <v>394</v>
      </c>
      <c r="J11" s="2067"/>
    </row>
    <row customHeight="1" ht="14.25">
      <c r="C12" s="1546"/>
      <c r="D12" s="1971"/>
      <c r="E12" s="2067"/>
      <c r="F12" s="2037"/>
      <c r="G12" s="2038"/>
      <c r="H12" s="2090"/>
      <c r="I12" s="2090"/>
      <c r="J12" s="2067"/>
    </row>
    <row s="2613" customFormat="1" customHeight="1" ht="11.25" hidden="1">
      <c r="C13" s="504"/>
      <c r="D13" s="505" t="s">
        <v>384</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395</v>
      </c>
      <c r="K14" s="1647"/>
      <c r="R14" s="506" t="s">
        <v>389</v>
      </c>
      <c r="S14" s="506" t="s">
        <v>389</v>
      </c>
    </row>
    <row customHeight="1" ht="14.25">
      <c r="A15" s="1647"/>
      <c r="C15" s="1546"/>
      <c r="D15" s="2087"/>
      <c r="E15" s="2089"/>
      <c r="F15" s="411"/>
      <c r="G15" s="875"/>
      <c r="H15" s="875" t="s">
        <v>391</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F31A6-849B-EE65-D389-99B71FA3BD3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57" width="9.140625" hidden="1" customWidth="1"/>
    <col min="3" max="3" style="2626" width="9.140625" hidden="1" customWidth="1"/>
    <col min="4" max="4" style="3179" width="3.7109375" customWidth="1"/>
    <col min="5" max="5" style="3157" width="6.28125" customWidth="1"/>
    <col min="6" max="6" style="2626" width="1.7109375" hidden="1" customWidth="1"/>
    <col min="7" max="8" style="3157" width="30.7109375" customWidth="1"/>
    <col min="9" max="9" style="3157" width="9.00390625" customWidth="1"/>
    <col min="10" max="10" style="3157" width="12.140625" customWidth="1"/>
    <col min="11" max="11" style="3157" width="46.7109375" customWidth="1"/>
    <col min="12" max="12" style="3157" width="100.28125" customWidth="1"/>
    <col min="13" max="13" style="3181" width="7.57421875" customWidth="1"/>
    <col min="14" max="22" style="3157" width="10.57421875"/>
  </cols>
  <sheetData>
    <row s="3134" customFormat="1" customHeight="1" ht="5.25" hidden="1">
      <c r="C1" s="517"/>
      <c r="D1" s="500"/>
      <c r="F1" s="517"/>
      <c r="G1" s="495" t="s">
        <v>84</v>
      </c>
      <c r="H1" s="495" t="s">
        <v>85</v>
      </c>
      <c r="I1" s="495" t="s">
        <v>86</v>
      </c>
      <c r="P1" s="495" t="s">
        <v>84</v>
      </c>
      <c r="Q1" s="495" t="s">
        <v>85</v>
      </c>
      <c r="R1" s="495" t="s">
        <v>86</v>
      </c>
    </row>
    <row s="3134" customFormat="1" customHeight="1" ht="5.25" hidden="1">
      <c r="C2" s="517"/>
      <c r="D2" s="500"/>
      <c r="F2" s="517"/>
    </row>
    <row s="3129" customFormat="1" customHeight="1" ht="6">
      <c r="A3" s="485"/>
      <c r="D3" s="492"/>
      <c r="E3" s="487"/>
      <c r="F3" s="487"/>
      <c r="G3" s="487"/>
      <c r="H3" s="487"/>
      <c r="I3" s="488"/>
      <c r="J3" s="489"/>
      <c r="K3" s="489"/>
      <c r="L3" s="489"/>
    </row>
    <row customHeight="1" ht="22.5">
      <c r="D4" s="456"/>
      <c r="E4" s="2091" t="s">
        <v>396</v>
      </c>
      <c r="F4" s="2091"/>
      <c r="G4" s="2092"/>
      <c r="H4" s="2092"/>
      <c r="I4" s="2093"/>
      <c r="J4" s="497"/>
      <c r="K4" s="459"/>
      <c r="L4" s="459"/>
    </row>
    <row s="2626" customFormat="1" customHeight="1" ht="17.25">
      <c r="A5" s="765"/>
      <c r="D5" s="828"/>
      <c r="E5" s="2079" t="str">
        <f>IF(org=0,"Не определено",org)</f>
        <v>АО "Мурманэнергосбыт"</v>
      </c>
      <c r="F5" s="2079"/>
      <c r="G5" s="2080"/>
      <c r="H5" s="2080"/>
      <c r="I5" s="2081"/>
      <c r="J5" s="497"/>
      <c r="K5" s="459"/>
      <c r="L5" s="459"/>
      <c r="M5" s="513"/>
    </row>
    <row s="3129" customFormat="1" customHeight="1" ht="11.25">
      <c r="A6" s="485"/>
      <c r="D6" s="492"/>
      <c r="E6" s="487"/>
      <c r="F6" s="487"/>
      <c r="G6" s="490"/>
      <c r="H6" s="490"/>
      <c r="I6" s="491"/>
      <c r="J6" s="491"/>
      <c r="K6" s="758"/>
      <c r="L6" s="491"/>
    </row>
    <row customHeight="1" ht="14.25">
      <c r="D7" s="456"/>
      <c r="E7" s="2061" t="s">
        <v>306</v>
      </c>
      <c r="F7" s="2061"/>
      <c r="G7" s="2062"/>
      <c r="H7" s="2062"/>
      <c r="I7" s="2062"/>
      <c r="J7" s="2062"/>
      <c r="K7" s="2062"/>
      <c r="L7" s="2067" t="s">
        <v>307</v>
      </c>
    </row>
    <row customHeight="1" ht="45">
      <c r="D8" s="456"/>
      <c r="E8" s="479" t="s">
        <v>89</v>
      </c>
      <c r="F8" s="829"/>
      <c r="G8" s="471" t="s">
        <v>87</v>
      </c>
      <c r="H8" s="471" t="s">
        <v>88</v>
      </c>
      <c r="I8" s="420" t="s">
        <v>86</v>
      </c>
      <c r="J8" s="420" t="s">
        <v>397</v>
      </c>
      <c r="K8" s="420" t="s">
        <v>398</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399</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29" customFormat="1" customHeight="1" ht="14.25">
      <c r="A12" s="1953"/>
      <c r="B12" s="510"/>
      <c r="C12" s="510"/>
      <c r="D12" s="872"/>
      <c r="E12" s="829">
        <v>1</v>
      </c>
      <c r="F12" s="870">
        <v>23</v>
      </c>
      <c r="G12" s="869"/>
      <c r="H12" s="799"/>
      <c r="I12" s="797"/>
      <c r="J12" s="526" t="s">
        <v>63</v>
      </c>
      <c r="K12" s="1172" t="s">
        <v>24</v>
      </c>
      <c r="L12" s="2094"/>
      <c r="M12" s="517"/>
      <c r="N12" s="517"/>
      <c r="O12" s="517"/>
      <c r="P12" s="522" t="s">
        <v>400</v>
      </c>
      <c r="Q12" s="522" t="s">
        <v>401</v>
      </c>
      <c r="R12" s="523" t="s">
        <v>402</v>
      </c>
      <c r="S12" s="517" t="s">
        <v>403</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7B135-2B55-CEF7-1528-9B495A951F8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97" width="3.7109375" customWidth="1"/>
    <col min="17" max="18" style="3398" width="3.7109375" customWidth="1"/>
    <col min="19" max="19" style="3399" width="12.7109375" customWidth="1"/>
    <col min="20" max="20" style="2968" width="35.7109375" customWidth="1"/>
    <col min="21" max="21" style="2968" width="0.140625" customWidth="1"/>
    <col min="22" max="22" style="2968" width="24.7109375" hidden="1" customWidth="1"/>
    <col min="23" max="23" style="2968" width="0.140625" hidden="1" customWidth="1"/>
    <col min="24" max="25" style="2968" width="24.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24.7109375" customWidth="1"/>
    <col min="31" max="31" style="2968" width="0.140625" customWidth="1"/>
    <col min="32" max="33" style="2968" width="24.7109375" customWidth="1"/>
    <col min="34" max="34" style="2968" width="11.7109375" customWidth="1"/>
    <col min="35" max="35" style="2968" width="3.7109375" customWidth="1"/>
    <col min="36" max="36" style="2968" width="11.7109375" customWidth="1"/>
    <col min="37" max="37" style="2968" width="8.57421875" hidden="1" customWidth="1"/>
    <col min="38" max="38" style="2968" width="4.7109375" customWidth="1"/>
    <col min="39" max="39" style="2968"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404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405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406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407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411</v>
      </c>
      <c r="M6" s="543"/>
      <c r="P6" s="2111">
        <v>1</v>
      </c>
      <c r="Q6" s="1335"/>
      <c r="R6" s="352"/>
      <c r="S6" s="1339">
        <f>$I6</f>
      </c>
      <c r="T6" s="273" t="s">
        <v>412</v>
      </c>
      <c r="U6" s="288"/>
      <c r="V6" s="2095"/>
      <c r="W6" s="2096"/>
      <c r="X6" s="2096"/>
      <c r="Y6" s="2096"/>
      <c r="Z6" s="2096"/>
      <c r="AA6" s="2096"/>
      <c r="AB6" s="2096"/>
      <c r="AC6" s="2097"/>
      <c r="AD6" s="2095"/>
      <c r="AE6" s="2096"/>
      <c r="AF6" s="2096"/>
      <c r="AG6" s="2096"/>
      <c r="AH6" s="2096"/>
      <c r="AI6" s="2096"/>
      <c r="AJ6" s="2096"/>
      <c r="AK6" s="2096"/>
      <c r="AL6" s="2097"/>
      <c r="AM6" s="1286" t="s">
        <v>413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414</v>
      </c>
      <c r="M7" s="543"/>
      <c r="N7" s="1396"/>
      <c r="P7" s="2111"/>
      <c r="Q7" s="2111">
        <v>1</v>
      </c>
      <c r="R7" s="353"/>
      <c r="S7" s="1339">
        <f>$J7</f>
      </c>
      <c r="T7" s="274" t="s">
        <v>415</v>
      </c>
      <c r="U7" s="288"/>
      <c r="V7" s="2095"/>
      <c r="W7" s="2096"/>
      <c r="X7" s="2096"/>
      <c r="Y7" s="2096"/>
      <c r="Z7" s="2096"/>
      <c r="AA7" s="2096"/>
      <c r="AB7" s="2096"/>
      <c r="AC7" s="2097"/>
      <c r="AD7" s="2095"/>
      <c r="AE7" s="2096"/>
      <c r="AF7" s="2096"/>
      <c r="AG7" s="2096"/>
      <c r="AH7" s="2096"/>
      <c r="AI7" s="2096"/>
      <c r="AJ7" s="2096"/>
      <c r="AK7" s="2096"/>
      <c r="AL7" s="2097"/>
      <c r="AM7" s="1286" t="s">
        <v>416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417</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418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420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319" customFormat="1" customHeight="1" ht="22.5" hidden="1">
      <c r="L20" s="1359"/>
      <c r="M20" s="1392"/>
      <c r="N20" s="1392"/>
      <c r="O20" s="1397" t="s">
        <v>422</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423</v>
      </c>
      <c r="P22" s="1392"/>
      <c r="Q22" s="1401"/>
      <c r="R22" s="1401"/>
      <c r="S22" s="735"/>
      <c r="T22" s="1168" t="s">
        <v>424</v>
      </c>
      <c r="AA22" s="172" t="s">
        <v>425</v>
      </c>
      <c r="AC22" s="172" t="s">
        <v>426</v>
      </c>
      <c r="AD22" s="1168" t="s">
        <v>424</v>
      </c>
      <c r="AI22" s="172" t="s">
        <v>427</v>
      </c>
      <c r="AK22" s="172" t="s">
        <v>426</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428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429</v>
      </c>
      <c r="T31" s="2098"/>
      <c r="U31" s="1402"/>
      <c r="V31" s="2100" t="str">
        <f>IF(TITLE_NUMBER_PR_CHANGE="",IF(TITLE_NUMBER_PR="","",TITLE_NUMBER_PR),TITLE_NUMBER_PR_CHANGE)</f>
        <v>51/12</v>
      </c>
      <c r="W31" s="2100"/>
      <c r="X31" s="2100"/>
      <c r="Y31" s="2100"/>
      <c r="Z31" s="2100"/>
      <c r="AA31" s="2100"/>
      <c r="AB31" s="2100"/>
      <c r="AC31" s="322"/>
      <c r="AD31" s="2100" t="str">
        <f>IF(TITLE_NUMBER_PR_CHANGE="",IF(TITLE_NUMBER_PR="","",TITLE_NUMBER_PR),TITLE_NUMBER_PR_CHANGE)</f>
        <v>51/12</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https://npa.gov-murman.ru/bitrix/components/b1team/govmurman.element.file/download.php?ID=508452&amp;FID=750725</v>
      </c>
      <c r="W32" s="2100"/>
      <c r="X32" s="2100"/>
      <c r="Y32" s="2100"/>
      <c r="Z32" s="2100"/>
      <c r="AA32" s="2100"/>
      <c r="AB32" s="2100"/>
      <c r="AC32" s="322"/>
      <c r="AD32" s="2100" t="str">
        <f>IF(TITLE_IST_PUB_CHANGE="",IF(TITLE_IST_PUB="","",TITLE_IST_PUB),TITLE_IST_PUB_CHANGE)</f>
        <v>https://npa.gov-murman.ru/bitrix/components/b1team/govmurman.element.file/download.php?ID=508452&amp;FID=750725</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430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431</v>
      </c>
      <c r="T35" s="2098"/>
      <c r="U35" s="1402"/>
      <c r="V35" s="2100" t="str">
        <f>IF(TITLE_NUMBER_PR_CHANGE="",IF(TITLE_NUMBER_PR="","",TITLE_NUMBER_PR),TITLE_NUMBER_PR_CHANGE)</f>
        <v>51/12</v>
      </c>
      <c r="W35" s="2100"/>
      <c r="X35" s="2100"/>
      <c r="Y35" s="2100"/>
      <c r="Z35" s="2100"/>
      <c r="AA35" s="2100"/>
      <c r="AB35" s="2100"/>
      <c r="AC35" s="322"/>
      <c r="AD35" s="2100" t="str">
        <f>IF(TITLE_NUMBER_PR_CHANGE="",IF(TITLE_NUMBER_PR="","",TITLE_NUMBER_PR),TITLE_NUMBER_PR_CHANGE)</f>
        <v>51/12</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306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307</v>
      </c>
    </row>
    <row customHeight="1" ht="14.25">
      <c r="Q39" s="377"/>
      <c r="R39" s="377"/>
      <c r="S39" s="2125" t="s">
        <v>89</v>
      </c>
      <c r="T39" s="2062" t="s">
        <v>433</v>
      </c>
      <c r="U39" s="289"/>
      <c r="V39" s="2126" t="s">
        <v>434</v>
      </c>
      <c r="W39" s="2127"/>
      <c r="X39" s="2127"/>
      <c r="Y39" s="2127"/>
      <c r="Z39" s="2127"/>
      <c r="AA39" s="2127"/>
      <c r="AB39" s="2128"/>
      <c r="AC39" s="2129" t="s">
        <v>435</v>
      </c>
      <c r="AD39" s="2126" t="s">
        <v>434</v>
      </c>
      <c r="AE39" s="2127"/>
      <c r="AF39" s="2127"/>
      <c r="AG39" s="2127"/>
      <c r="AH39" s="2127"/>
      <c r="AI39" s="2127"/>
      <c r="AJ39" s="2128"/>
      <c r="AK39" s="2129" t="s">
        <v>436</v>
      </c>
      <c r="AL39" s="2132" t="s">
        <v>437</v>
      </c>
      <c r="AM39" s="1971"/>
    </row>
    <row customHeight="1" ht="33.75">
      <c r="Q40" s="377"/>
      <c r="R40" s="377"/>
      <c r="S40" s="2125"/>
      <c r="T40" s="2062"/>
      <c r="U40" s="1038"/>
      <c r="V40" s="2135" t="s">
        <v>438</v>
      </c>
      <c r="W40" s="2116" t="s">
        <v>439</v>
      </c>
      <c r="X40" s="2118" t="s">
        <v>440</v>
      </c>
      <c r="Y40" s="2120"/>
      <c r="Z40" s="2118" t="s">
        <v>441</v>
      </c>
      <c r="AA40" s="2119"/>
      <c r="AB40" s="2120"/>
      <c r="AC40" s="2130"/>
      <c r="AD40" s="2135" t="s">
        <v>438</v>
      </c>
      <c r="AE40" s="2116" t="s">
        <v>439</v>
      </c>
      <c r="AF40" s="2118" t="s">
        <v>440</v>
      </c>
      <c r="AG40" s="2120"/>
      <c r="AH40" s="2118" t="s">
        <v>441</v>
      </c>
      <c r="AI40" s="2119"/>
      <c r="AJ40" s="2120"/>
      <c r="AK40" s="2130"/>
      <c r="AL40" s="2133"/>
      <c r="AM40" s="1971"/>
    </row>
    <row customHeight="1" ht="33.75">
      <c r="A41" s="1400"/>
      <c r="B41" s="1400" t="s">
        <v>136</v>
      </c>
      <c r="C41" s="1400" t="s">
        <v>137</v>
      </c>
      <c r="D41" s="1400" t="s">
        <v>138</v>
      </c>
      <c r="E41" s="1394" t="s">
        <v>442</v>
      </c>
      <c r="F41" s="1394" t="s">
        <v>443</v>
      </c>
      <c r="G41" s="1394" t="s">
        <v>444</v>
      </c>
      <c r="H41" s="1394" t="s">
        <v>445</v>
      </c>
      <c r="I41" s="1394" t="s">
        <v>446</v>
      </c>
      <c r="J41" s="1394" t="s">
        <v>447</v>
      </c>
      <c r="K41" s="1394" t="s">
        <v>448</v>
      </c>
      <c r="L41" s="1394" t="s">
        <v>423</v>
      </c>
      <c r="Q41" s="377"/>
      <c r="R41" s="377"/>
      <c r="S41" s="2125"/>
      <c r="T41" s="2062"/>
      <c r="U41" s="290"/>
      <c r="V41" s="2136"/>
      <c r="W41" s="2117"/>
      <c r="X41" s="1237" t="s">
        <v>449</v>
      </c>
      <c r="Y41" s="1237" t="s">
        <v>450</v>
      </c>
      <c r="Z41" s="1236" t="s">
        <v>451</v>
      </c>
      <c r="AA41" s="2121" t="s">
        <v>452</v>
      </c>
      <c r="AB41" s="2122"/>
      <c r="AC41" s="2131"/>
      <c r="AD41" s="2136"/>
      <c r="AE41" s="2117"/>
      <c r="AF41" s="1237" t="s">
        <v>449</v>
      </c>
      <c r="AG41" s="1237" t="s">
        <v>450</v>
      </c>
      <c r="AH41" s="1343" t="s">
        <v>451</v>
      </c>
      <c r="AI41" s="2121" t="s">
        <v>452</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405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406</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407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408</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410</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411</v>
      </c>
      <c r="P47" s="2111">
        <v>1</v>
      </c>
      <c r="Q47" s="1235"/>
      <c r="R47" s="352"/>
      <c r="S47" s="1241" t="str">
        <f>$I47</f>
        <v>....1</v>
      </c>
      <c r="T47" s="273" t="s">
        <v>412</v>
      </c>
      <c r="U47" s="288"/>
      <c r="V47" s="2095"/>
      <c r="W47" s="2096"/>
      <c r="X47" s="2096"/>
      <c r="Y47" s="2096"/>
      <c r="Z47" s="2096"/>
      <c r="AA47" s="2096"/>
      <c r="AB47" s="2096"/>
      <c r="AC47" s="2097"/>
      <c r="AD47" s="2095"/>
      <c r="AE47" s="2096"/>
      <c r="AF47" s="2096"/>
      <c r="AG47" s="2096"/>
      <c r="AH47" s="2096"/>
      <c r="AI47" s="2096"/>
      <c r="AJ47" s="2096"/>
      <c r="AK47" s="2096"/>
      <c r="AL47" s="2097"/>
      <c r="AM47" s="1286" t="s">
        <v>413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414</v>
      </c>
      <c r="P48" s="2111"/>
      <c r="Q48" s="2111">
        <v>1</v>
      </c>
      <c r="R48" s="353"/>
      <c r="S48" s="1241" t="str">
        <f>$J48</f>
        <v>....1.1</v>
      </c>
      <c r="T48" s="274" t="s">
        <v>415</v>
      </c>
      <c r="U48" s="288"/>
      <c r="V48" s="2095"/>
      <c r="W48" s="2096"/>
      <c r="X48" s="2096"/>
      <c r="Y48" s="2096"/>
      <c r="Z48" s="2096"/>
      <c r="AA48" s="2096"/>
      <c r="AB48" s="2096"/>
      <c r="AC48" s="2097"/>
      <c r="AD48" s="2095"/>
      <c r="AE48" s="2096"/>
      <c r="AF48" s="2096"/>
      <c r="AG48" s="2096"/>
      <c r="AH48" s="2096"/>
      <c r="AI48" s="2096"/>
      <c r="AJ48" s="2096"/>
      <c r="AK48" s="2096"/>
      <c r="AL48" s="2097"/>
      <c r="AM48" s="1286" t="s">
        <v>416</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417</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418</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419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420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421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0"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695C8-62FA-F4CE-D175-15D8C4869128}" mc:Ignorable="x14ac xr xr2 xr3">
  <sheetPr>
    <tabColor theme="6" tint="0.4"/>
  </sheetPr>
  <dimension ref="A1:GN92"/>
  <sheetViews>
    <sheetView topLeftCell="P25" showGridLines="0" zoomScale="90" workbookViewId="0" tabSelected="1">
      <selection activeCell="FS81" sqref="FS8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customWidth="1"/>
    <col min="17" max="18" style="3398" width="3.7109375" customWidth="1"/>
    <col min="19" max="19" style="3399" width="12.7109375" customWidth="1"/>
    <col min="20" max="20" style="2968" width="32.00390625" customWidth="1"/>
    <col min="21" max="21" style="2968" width="10.00390625" customWidth="1"/>
    <col min="22" max="22" style="2968" width="24.7109375" hidden="1" customWidth="1"/>
    <col min="23" max="23" style="2968" width="0.140625" hidden="1" customWidth="1"/>
    <col min="24" max="25" style="2968" width="24.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24.7109375" customWidth="1"/>
    <col min="31" max="31" style="2968" width="0.140625" customWidth="1"/>
    <col min="32" max="33" style="2968" width="24.7109375" customWidth="1"/>
    <col min="34" max="34" style="2968" width="11.7109375" customWidth="1"/>
    <col min="35" max="35" style="2968" width="3.7109375" customWidth="1"/>
    <col min="36" max="36" style="2968" width="11.7109375" customWidth="1"/>
    <col min="37" max="37" style="2968" width="8.57421875" customWidth="1"/>
    <col min="189" max="189" width="10.57421875" hidden="1"/>
    <col min="190" max="190" style="2968" width="4.7109375" customWidth="1"/>
    <col min="191" max="191" style="2968" width="115.7109375" customWidth="1"/>
    <col min="192" max="193" style="2614" width="10.57421875"/>
    <col min="194" max="194" style="2614" width="11.140625" customWidth="1"/>
    <col min="195" max="196" style="2614" width="10.57421875"/>
  </cols>
  <sheetData>
    <row customHeight="1" ht="14.25" hidden="1">
      <c r="Y1" s="323"/>
      <c r="Z1" s="323"/>
      <c r="AG1" s="323"/>
      <c r="AH1" s="323"/>
      <c r="AL1" s="3400"/>
      <c r="AM1" s="3400"/>
      <c r="AN1" s="3400"/>
      <c r="AO1" s="3400"/>
      <c r="AP1" s="3400"/>
      <c r="AQ1" s="3400"/>
      <c r="AR1" s="3400"/>
      <c r="AS1" s="3400"/>
      <c r="AT1" s="3400"/>
      <c r="AU1" s="3400"/>
      <c r="AV1" s="3400"/>
      <c r="AW1" s="3400"/>
      <c r="AX1" s="3400"/>
      <c r="AY1" s="3400"/>
      <c r="AZ1" s="3400"/>
      <c r="BA1" s="3400"/>
      <c r="BB1" s="3400"/>
      <c r="BC1" s="3400"/>
      <c r="BD1" s="3400"/>
      <c r="BE1" s="3400"/>
      <c r="BF1" s="3400"/>
      <c r="BG1" s="3400"/>
      <c r="BH1" s="3400"/>
      <c r="BI1" s="3400"/>
      <c r="BJ1" s="3400"/>
      <c r="BK1" s="3400"/>
      <c r="BL1" s="3400"/>
      <c r="BM1" s="3400"/>
      <c r="BN1" s="3400"/>
      <c r="BO1" s="3400"/>
      <c r="BP1" s="3400"/>
      <c r="BQ1" s="3400"/>
      <c r="BR1" s="3400"/>
      <c r="BS1" s="3400"/>
      <c r="BT1" s="3400"/>
      <c r="BU1" s="3400"/>
      <c r="BV1" s="3400"/>
      <c r="BW1" s="3400"/>
      <c r="BX1" s="3400"/>
      <c r="BY1" s="3400"/>
      <c r="BZ1" s="3400"/>
      <c r="CA1" s="3400"/>
      <c r="CB1" s="3400"/>
      <c r="CC1" s="3400"/>
      <c r="CD1" s="3400"/>
      <c r="CE1" s="3400"/>
      <c r="CF1" s="3400"/>
      <c r="CG1" s="3400"/>
      <c r="CH1" s="3400"/>
      <c r="CI1" s="3400"/>
      <c r="CJ1" s="3400"/>
      <c r="CK1" s="3400"/>
      <c r="CL1" s="3400"/>
      <c r="CM1" s="3400"/>
      <c r="CN1" s="3400"/>
      <c r="CO1" s="3400"/>
      <c r="CP1" s="3400"/>
      <c r="CQ1" s="3400"/>
      <c r="CR1" s="3400"/>
      <c r="CS1" s="3400"/>
      <c r="CT1" s="3400"/>
      <c r="CU1" s="3400"/>
      <c r="CV1" s="3400"/>
      <c r="CW1" s="3400"/>
      <c r="CX1" s="3400"/>
      <c r="CY1" s="3400"/>
      <c r="CZ1" s="3400"/>
      <c r="DA1" s="3400"/>
      <c r="DB1" s="3400"/>
      <c r="DC1" s="3400"/>
      <c r="DD1" s="3400"/>
      <c r="DE1" s="3400"/>
      <c r="DF1" s="3400"/>
      <c r="DG1" s="3400"/>
      <c r="DH1" s="3400"/>
      <c r="DI1" s="3400"/>
      <c r="DJ1" s="3400"/>
      <c r="DK1" s="3400"/>
      <c r="DL1" s="3400"/>
      <c r="DM1" s="3400"/>
      <c r="DN1" s="3400"/>
      <c r="DO1" s="3400"/>
      <c r="DP1" s="3400"/>
      <c r="DQ1" s="3400"/>
      <c r="DR1" s="3400"/>
      <c r="DS1" s="3400"/>
      <c r="DT1" s="3400"/>
      <c r="DU1" s="3400"/>
      <c r="DV1" s="3400"/>
      <c r="DW1" s="3400"/>
      <c r="DX1" s="3400"/>
      <c r="DY1" s="3400"/>
      <c r="DZ1" s="3400"/>
      <c r="EA1" s="3400"/>
      <c r="EB1" s="3400"/>
      <c r="EC1" s="3400"/>
      <c r="ED1" s="3400"/>
      <c r="EE1" s="3400"/>
      <c r="EF1" s="3400"/>
      <c r="EG1" s="3400"/>
      <c r="EH1" s="3400"/>
      <c r="EI1" s="3400"/>
      <c r="EJ1" s="3400"/>
      <c r="EK1" s="3400"/>
      <c r="EL1" s="3400"/>
      <c r="EM1" s="3400"/>
      <c r="EN1" s="3400"/>
      <c r="EO1" s="3400"/>
      <c r="EP1" s="3400"/>
      <c r="EQ1" s="3400"/>
      <c r="ER1" s="3400"/>
      <c r="ES1" s="3400"/>
      <c r="ET1" s="3400"/>
      <c r="EU1" s="3400"/>
      <c r="EV1" s="3400"/>
      <c r="EW1" s="3400"/>
      <c r="EX1" s="3400"/>
      <c r="EY1" s="3400"/>
      <c r="EZ1" s="3400"/>
      <c r="FA1" s="3400"/>
      <c r="FB1" s="3400"/>
      <c r="FC1" s="3400"/>
      <c r="FD1" s="3400"/>
      <c r="FE1" s="3400"/>
      <c r="FF1" s="3400"/>
      <c r="FG1" s="3400"/>
      <c r="FH1" s="3400"/>
      <c r="FI1" s="3400"/>
      <c r="FJ1" s="3400"/>
      <c r="FK1" s="3400"/>
      <c r="FL1" s="3400"/>
      <c r="FM1" s="3400"/>
      <c r="FN1" s="3400"/>
      <c r="FO1" s="3400"/>
      <c r="FP1" s="3400"/>
      <c r="FQ1" s="3400"/>
      <c r="FR1" s="3400"/>
      <c r="FS1" s="3400"/>
      <c r="FT1" s="3400"/>
      <c r="FU1" s="3400"/>
      <c r="FV1" s="3400"/>
      <c r="FW1" s="3400"/>
      <c r="FX1" s="3400"/>
      <c r="FY1" s="3400"/>
      <c r="FZ1" s="3400"/>
      <c r="GA1" s="3400"/>
      <c r="GB1" s="3400"/>
      <c r="GC1" s="3400"/>
      <c r="GD1" s="3400"/>
      <c r="GE1" s="3400"/>
      <c r="GF1" s="3400"/>
      <c r="GG1" s="3400"/>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2"/>
      <c r="AM2" s="3403"/>
      <c r="AN2" s="3403"/>
      <c r="AO2" s="3403"/>
      <c r="AP2" s="3403"/>
      <c r="AQ2" s="3403"/>
      <c r="AR2" s="3403"/>
      <c r="AS2" s="3404"/>
      <c r="AT2" s="3402"/>
      <c r="AU2" s="3403"/>
      <c r="AV2" s="3403"/>
      <c r="AW2" s="3403"/>
      <c r="AX2" s="3403"/>
      <c r="AY2" s="3403"/>
      <c r="AZ2" s="3403"/>
      <c r="BA2" s="3404"/>
      <c r="BB2" s="3402"/>
      <c r="BC2" s="3403"/>
      <c r="BD2" s="3403"/>
      <c r="BE2" s="3403"/>
      <c r="BF2" s="3403"/>
      <c r="BG2" s="3403"/>
      <c r="BH2" s="3403"/>
      <c r="BI2" s="3404"/>
      <c r="BJ2" s="3402"/>
      <c r="BK2" s="3403"/>
      <c r="BL2" s="3403"/>
      <c r="BM2" s="3403"/>
      <c r="BN2" s="3403"/>
      <c r="BO2" s="3403"/>
      <c r="BP2" s="3403"/>
      <c r="BQ2" s="3404"/>
      <c r="BR2" s="3402"/>
      <c r="BS2" s="3403"/>
      <c r="BT2" s="3403"/>
      <c r="BU2" s="3403"/>
      <c r="BV2" s="3403"/>
      <c r="BW2" s="3403"/>
      <c r="BX2" s="3403"/>
      <c r="BY2" s="3404"/>
      <c r="BZ2" s="3402"/>
      <c r="CA2" s="3403"/>
      <c r="CB2" s="3403"/>
      <c r="CC2" s="3403"/>
      <c r="CD2" s="3403"/>
      <c r="CE2" s="3403"/>
      <c r="CF2" s="3403"/>
      <c r="CG2" s="3404"/>
      <c r="CH2" s="3402"/>
      <c r="CI2" s="3403"/>
      <c r="CJ2" s="3403"/>
      <c r="CK2" s="3403"/>
      <c r="CL2" s="3403"/>
      <c r="CM2" s="3403"/>
      <c r="CN2" s="3403"/>
      <c r="CO2" s="3404"/>
      <c r="CP2" s="3402"/>
      <c r="CQ2" s="3403"/>
      <c r="CR2" s="3403"/>
      <c r="CS2" s="3403"/>
      <c r="CT2" s="3403"/>
      <c r="CU2" s="3403"/>
      <c r="CV2" s="3403"/>
      <c r="CW2" s="3404"/>
      <c r="CX2" s="3402"/>
      <c r="CY2" s="3403"/>
      <c r="CZ2" s="3403"/>
      <c r="DA2" s="3403"/>
      <c r="DB2" s="3403"/>
      <c r="DC2" s="3403"/>
      <c r="DD2" s="3403"/>
      <c r="DE2" s="3404"/>
      <c r="DF2" s="3402"/>
      <c r="DG2" s="3403"/>
      <c r="DH2" s="3403"/>
      <c r="DI2" s="3403"/>
      <c r="DJ2" s="3403"/>
      <c r="DK2" s="3403"/>
      <c r="DL2" s="3403"/>
      <c r="DM2" s="3404"/>
      <c r="DN2" s="3402"/>
      <c r="DO2" s="3403"/>
      <c r="DP2" s="3403"/>
      <c r="DQ2" s="3403"/>
      <c r="DR2" s="3403"/>
      <c r="DS2" s="3403"/>
      <c r="DT2" s="3403"/>
      <c r="DU2" s="3404"/>
      <c r="DV2" s="3402"/>
      <c r="DW2" s="3403"/>
      <c r="DX2" s="3403"/>
      <c r="DY2" s="3403"/>
      <c r="DZ2" s="3403"/>
      <c r="EA2" s="3403"/>
      <c r="EB2" s="3403"/>
      <c r="EC2" s="3404"/>
      <c r="ED2" s="3402"/>
      <c r="EE2" s="3403"/>
      <c r="EF2" s="3403"/>
      <c r="EG2" s="3403"/>
      <c r="EH2" s="3403"/>
      <c r="EI2" s="3403"/>
      <c r="EJ2" s="3403"/>
      <c r="EK2" s="3404"/>
      <c r="EL2" s="3402"/>
      <c r="EM2" s="3403"/>
      <c r="EN2" s="3403"/>
      <c r="EO2" s="3403"/>
      <c r="EP2" s="3403"/>
      <c r="EQ2" s="3403"/>
      <c r="ER2" s="3403"/>
      <c r="ES2" s="3404"/>
      <c r="ET2" s="3402"/>
      <c r="EU2" s="3403"/>
      <c r="EV2" s="3403"/>
      <c r="EW2" s="3403"/>
      <c r="EX2" s="3403"/>
      <c r="EY2" s="3403"/>
      <c r="EZ2" s="3403"/>
      <c r="FA2" s="3404"/>
      <c r="FB2" s="3402"/>
      <c r="FC2" s="3403"/>
      <c r="FD2" s="3403"/>
      <c r="FE2" s="3403"/>
      <c r="FF2" s="3403"/>
      <c r="FG2" s="3403"/>
      <c r="FH2" s="3403"/>
      <c r="FI2" s="3404"/>
      <c r="FJ2" s="3402"/>
      <c r="FK2" s="3403"/>
      <c r="FL2" s="3403"/>
      <c r="FM2" s="3403"/>
      <c r="FN2" s="3403"/>
      <c r="FO2" s="3403"/>
      <c r="FP2" s="3403"/>
      <c r="FQ2" s="3404"/>
      <c r="FR2" s="3402"/>
      <c r="FS2" s="3403"/>
      <c r="FT2" s="3403"/>
      <c r="FU2" s="3403"/>
      <c r="FV2" s="3403"/>
      <c r="FW2" s="3403"/>
      <c r="FX2" s="3403"/>
      <c r="FY2" s="3404"/>
      <c r="FZ2" s="3402"/>
      <c r="GA2" s="3403"/>
      <c r="GB2" s="3403"/>
      <c r="GC2" s="3403"/>
      <c r="GD2" s="3403"/>
      <c r="GE2" s="3403"/>
      <c r="GF2" s="3403"/>
      <c r="GG2" s="3404"/>
      <c r="GH2" s="2103"/>
      <c r="GI2" s="1286" t="s">
        <v>404</v>
      </c>
      <c r="GK2" s="506"/>
      <c r="GL2" s="506" t="str">
        <f>IF(T2="","",T2)</f>
        <v>Наименование тарифа</v>
      </c>
      <c r="GM2" s="506"/>
      <c r="GN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405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2"/>
      <c r="AM3" s="3403"/>
      <c r="AN3" s="3403"/>
      <c r="AO3" s="3403"/>
      <c r="AP3" s="3403"/>
      <c r="AQ3" s="3403"/>
      <c r="AR3" s="3403"/>
      <c r="AS3" s="3404"/>
      <c r="AT3" s="3402"/>
      <c r="AU3" s="3403"/>
      <c r="AV3" s="3403"/>
      <c r="AW3" s="3403"/>
      <c r="AX3" s="3403"/>
      <c r="AY3" s="3403"/>
      <c r="AZ3" s="3403"/>
      <c r="BA3" s="3404"/>
      <c r="BB3" s="3402"/>
      <c r="BC3" s="3403"/>
      <c r="BD3" s="3403"/>
      <c r="BE3" s="3403"/>
      <c r="BF3" s="3403"/>
      <c r="BG3" s="3403"/>
      <c r="BH3" s="3403"/>
      <c r="BI3" s="3404"/>
      <c r="BJ3" s="3402"/>
      <c r="BK3" s="3403"/>
      <c r="BL3" s="3403"/>
      <c r="BM3" s="3403"/>
      <c r="BN3" s="3403"/>
      <c r="BO3" s="3403"/>
      <c r="BP3" s="3403"/>
      <c r="BQ3" s="3404"/>
      <c r="BR3" s="3402"/>
      <c r="BS3" s="3403"/>
      <c r="BT3" s="3403"/>
      <c r="BU3" s="3403"/>
      <c r="BV3" s="3403"/>
      <c r="BW3" s="3403"/>
      <c r="BX3" s="3403"/>
      <c r="BY3" s="3404"/>
      <c r="BZ3" s="3402"/>
      <c r="CA3" s="3403"/>
      <c r="CB3" s="3403"/>
      <c r="CC3" s="3403"/>
      <c r="CD3" s="3403"/>
      <c r="CE3" s="3403"/>
      <c r="CF3" s="3403"/>
      <c r="CG3" s="3404"/>
      <c r="CH3" s="3402"/>
      <c r="CI3" s="3403"/>
      <c r="CJ3" s="3403"/>
      <c r="CK3" s="3403"/>
      <c r="CL3" s="3403"/>
      <c r="CM3" s="3403"/>
      <c r="CN3" s="3403"/>
      <c r="CO3" s="3404"/>
      <c r="CP3" s="3402"/>
      <c r="CQ3" s="3403"/>
      <c r="CR3" s="3403"/>
      <c r="CS3" s="3403"/>
      <c r="CT3" s="3403"/>
      <c r="CU3" s="3403"/>
      <c r="CV3" s="3403"/>
      <c r="CW3" s="3404"/>
      <c r="CX3" s="3402"/>
      <c r="CY3" s="3403"/>
      <c r="CZ3" s="3403"/>
      <c r="DA3" s="3403"/>
      <c r="DB3" s="3403"/>
      <c r="DC3" s="3403"/>
      <c r="DD3" s="3403"/>
      <c r="DE3" s="3404"/>
      <c r="DF3" s="3402"/>
      <c r="DG3" s="3403"/>
      <c r="DH3" s="3403"/>
      <c r="DI3" s="3403"/>
      <c r="DJ3" s="3403"/>
      <c r="DK3" s="3403"/>
      <c r="DL3" s="3403"/>
      <c r="DM3" s="3404"/>
      <c r="DN3" s="3402"/>
      <c r="DO3" s="3403"/>
      <c r="DP3" s="3403"/>
      <c r="DQ3" s="3403"/>
      <c r="DR3" s="3403"/>
      <c r="DS3" s="3403"/>
      <c r="DT3" s="3403"/>
      <c r="DU3" s="3404"/>
      <c r="DV3" s="3402"/>
      <c r="DW3" s="3403"/>
      <c r="DX3" s="3403"/>
      <c r="DY3" s="3403"/>
      <c r="DZ3" s="3403"/>
      <c r="EA3" s="3403"/>
      <c r="EB3" s="3403"/>
      <c r="EC3" s="3404"/>
      <c r="ED3" s="3402"/>
      <c r="EE3" s="3403"/>
      <c r="EF3" s="3403"/>
      <c r="EG3" s="3403"/>
      <c r="EH3" s="3403"/>
      <c r="EI3" s="3403"/>
      <c r="EJ3" s="3403"/>
      <c r="EK3" s="3404"/>
      <c r="EL3" s="3402"/>
      <c r="EM3" s="3403"/>
      <c r="EN3" s="3403"/>
      <c r="EO3" s="3403"/>
      <c r="EP3" s="3403"/>
      <c r="EQ3" s="3403"/>
      <c r="ER3" s="3403"/>
      <c r="ES3" s="3404"/>
      <c r="ET3" s="3402"/>
      <c r="EU3" s="3403"/>
      <c r="EV3" s="3403"/>
      <c r="EW3" s="3403"/>
      <c r="EX3" s="3403"/>
      <c r="EY3" s="3403"/>
      <c r="EZ3" s="3403"/>
      <c r="FA3" s="3404"/>
      <c r="FB3" s="3402"/>
      <c r="FC3" s="3403"/>
      <c r="FD3" s="3403"/>
      <c r="FE3" s="3403"/>
      <c r="FF3" s="3403"/>
      <c r="FG3" s="3403"/>
      <c r="FH3" s="3403"/>
      <c r="FI3" s="3404"/>
      <c r="FJ3" s="3402"/>
      <c r="FK3" s="3403"/>
      <c r="FL3" s="3403"/>
      <c r="FM3" s="3403"/>
      <c r="FN3" s="3403"/>
      <c r="FO3" s="3403"/>
      <c r="FP3" s="3403"/>
      <c r="FQ3" s="3404"/>
      <c r="FR3" s="3402"/>
      <c r="FS3" s="3403"/>
      <c r="FT3" s="3403"/>
      <c r="FU3" s="3403"/>
      <c r="FV3" s="3403"/>
      <c r="FW3" s="3403"/>
      <c r="FX3" s="3403"/>
      <c r="FY3" s="3404"/>
      <c r="FZ3" s="3402"/>
      <c r="GA3" s="3403"/>
      <c r="GB3" s="3403"/>
      <c r="GC3" s="3403"/>
      <c r="GD3" s="3403"/>
      <c r="GE3" s="3403"/>
      <c r="GF3" s="3403"/>
      <c r="GG3" s="3404"/>
      <c r="GH3" s="2103"/>
      <c r="GI3" s="1286" t="s">
        <v>406</v>
      </c>
      <c r="GK3" s="506"/>
      <c r="GL3" s="506" t="str">
        <f>IF(T3="","",T3)</f>
        <v>Территория действия тарифа</v>
      </c>
      <c r="GM3" s="506"/>
      <c r="GN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2"/>
      <c r="AM4" s="3403"/>
      <c r="AN4" s="3403"/>
      <c r="AO4" s="3403"/>
      <c r="AP4" s="3403"/>
      <c r="AQ4" s="3403"/>
      <c r="AR4" s="3403"/>
      <c r="AS4" s="3404"/>
      <c r="AT4" s="3402"/>
      <c r="AU4" s="3403"/>
      <c r="AV4" s="3403"/>
      <c r="AW4" s="3403"/>
      <c r="AX4" s="3403"/>
      <c r="AY4" s="3403"/>
      <c r="AZ4" s="3403"/>
      <c r="BA4" s="3404"/>
      <c r="BB4" s="3402"/>
      <c r="BC4" s="3403"/>
      <c r="BD4" s="3403"/>
      <c r="BE4" s="3403"/>
      <c r="BF4" s="3403"/>
      <c r="BG4" s="3403"/>
      <c r="BH4" s="3403"/>
      <c r="BI4" s="3404"/>
      <c r="BJ4" s="3402"/>
      <c r="BK4" s="3403"/>
      <c r="BL4" s="3403"/>
      <c r="BM4" s="3403"/>
      <c r="BN4" s="3403"/>
      <c r="BO4" s="3403"/>
      <c r="BP4" s="3403"/>
      <c r="BQ4" s="3404"/>
      <c r="BR4" s="3402"/>
      <c r="BS4" s="3403"/>
      <c r="BT4" s="3403"/>
      <c r="BU4" s="3403"/>
      <c r="BV4" s="3403"/>
      <c r="BW4" s="3403"/>
      <c r="BX4" s="3403"/>
      <c r="BY4" s="3404"/>
      <c r="BZ4" s="3402"/>
      <c r="CA4" s="3403"/>
      <c r="CB4" s="3403"/>
      <c r="CC4" s="3403"/>
      <c r="CD4" s="3403"/>
      <c r="CE4" s="3403"/>
      <c r="CF4" s="3403"/>
      <c r="CG4" s="3404"/>
      <c r="CH4" s="3402"/>
      <c r="CI4" s="3403"/>
      <c r="CJ4" s="3403"/>
      <c r="CK4" s="3403"/>
      <c r="CL4" s="3403"/>
      <c r="CM4" s="3403"/>
      <c r="CN4" s="3403"/>
      <c r="CO4" s="3404"/>
      <c r="CP4" s="3402"/>
      <c r="CQ4" s="3403"/>
      <c r="CR4" s="3403"/>
      <c r="CS4" s="3403"/>
      <c r="CT4" s="3403"/>
      <c r="CU4" s="3403"/>
      <c r="CV4" s="3403"/>
      <c r="CW4" s="3404"/>
      <c r="CX4" s="3402"/>
      <c r="CY4" s="3403"/>
      <c r="CZ4" s="3403"/>
      <c r="DA4" s="3403"/>
      <c r="DB4" s="3403"/>
      <c r="DC4" s="3403"/>
      <c r="DD4" s="3403"/>
      <c r="DE4" s="3404"/>
      <c r="DF4" s="3402"/>
      <c r="DG4" s="3403"/>
      <c r="DH4" s="3403"/>
      <c r="DI4" s="3403"/>
      <c r="DJ4" s="3403"/>
      <c r="DK4" s="3403"/>
      <c r="DL4" s="3403"/>
      <c r="DM4" s="3404"/>
      <c r="DN4" s="3402"/>
      <c r="DO4" s="3403"/>
      <c r="DP4" s="3403"/>
      <c r="DQ4" s="3403"/>
      <c r="DR4" s="3403"/>
      <c r="DS4" s="3403"/>
      <c r="DT4" s="3403"/>
      <c r="DU4" s="3404"/>
      <c r="DV4" s="3402"/>
      <c r="DW4" s="3403"/>
      <c r="DX4" s="3403"/>
      <c r="DY4" s="3403"/>
      <c r="DZ4" s="3403"/>
      <c r="EA4" s="3403"/>
      <c r="EB4" s="3403"/>
      <c r="EC4" s="3404"/>
      <c r="ED4" s="3402"/>
      <c r="EE4" s="3403"/>
      <c r="EF4" s="3403"/>
      <c r="EG4" s="3403"/>
      <c r="EH4" s="3403"/>
      <c r="EI4" s="3403"/>
      <c r="EJ4" s="3403"/>
      <c r="EK4" s="3404"/>
      <c r="EL4" s="3402"/>
      <c r="EM4" s="3403"/>
      <c r="EN4" s="3403"/>
      <c r="EO4" s="3403"/>
      <c r="EP4" s="3403"/>
      <c r="EQ4" s="3403"/>
      <c r="ER4" s="3403"/>
      <c r="ES4" s="3404"/>
      <c r="ET4" s="3402"/>
      <c r="EU4" s="3403"/>
      <c r="EV4" s="3403"/>
      <c r="EW4" s="3403"/>
      <c r="EX4" s="3403"/>
      <c r="EY4" s="3403"/>
      <c r="EZ4" s="3403"/>
      <c r="FA4" s="3404"/>
      <c r="FB4" s="3402"/>
      <c r="FC4" s="3403"/>
      <c r="FD4" s="3403"/>
      <c r="FE4" s="3403"/>
      <c r="FF4" s="3403"/>
      <c r="FG4" s="3403"/>
      <c r="FH4" s="3403"/>
      <c r="FI4" s="3404"/>
      <c r="FJ4" s="3402"/>
      <c r="FK4" s="3403"/>
      <c r="FL4" s="3403"/>
      <c r="FM4" s="3403"/>
      <c r="FN4" s="3403"/>
      <c r="FO4" s="3403"/>
      <c r="FP4" s="3403"/>
      <c r="FQ4" s="3404"/>
      <c r="FR4" s="3402"/>
      <c r="FS4" s="3403"/>
      <c r="FT4" s="3403"/>
      <c r="FU4" s="3403"/>
      <c r="FV4" s="3403"/>
      <c r="FW4" s="3403"/>
      <c r="FX4" s="3403"/>
      <c r="FY4" s="3404"/>
      <c r="FZ4" s="3402"/>
      <c r="GA4" s="3403"/>
      <c r="GB4" s="3403"/>
      <c r="GC4" s="3403"/>
      <c r="GD4" s="3403"/>
      <c r="GE4" s="3403"/>
      <c r="GF4" s="3403"/>
      <c r="GG4" s="3404"/>
      <c r="GH4" s="2103"/>
      <c r="GI4" s="1286" t="s">
        <v>408</v>
      </c>
      <c r="GK4" s="506"/>
      <c r="GL4" s="506" t="str">
        <f>IF(T4="","",T4)</f>
        <v>Наименование системы теплоснабжения </v>
      </c>
      <c r="GM4" s="506"/>
      <c r="GN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2"/>
      <c r="AM5" s="3403"/>
      <c r="AN5" s="3403"/>
      <c r="AO5" s="3403"/>
      <c r="AP5" s="3403"/>
      <c r="AQ5" s="3403"/>
      <c r="AR5" s="3403"/>
      <c r="AS5" s="3404"/>
      <c r="AT5" s="3402"/>
      <c r="AU5" s="3403"/>
      <c r="AV5" s="3403"/>
      <c r="AW5" s="3403"/>
      <c r="AX5" s="3403"/>
      <c r="AY5" s="3403"/>
      <c r="AZ5" s="3403"/>
      <c r="BA5" s="3404"/>
      <c r="BB5" s="3402"/>
      <c r="BC5" s="3403"/>
      <c r="BD5" s="3403"/>
      <c r="BE5" s="3403"/>
      <c r="BF5" s="3403"/>
      <c r="BG5" s="3403"/>
      <c r="BH5" s="3403"/>
      <c r="BI5" s="3404"/>
      <c r="BJ5" s="3402"/>
      <c r="BK5" s="3403"/>
      <c r="BL5" s="3403"/>
      <c r="BM5" s="3403"/>
      <c r="BN5" s="3403"/>
      <c r="BO5" s="3403"/>
      <c r="BP5" s="3403"/>
      <c r="BQ5" s="3404"/>
      <c r="BR5" s="3402"/>
      <c r="BS5" s="3403"/>
      <c r="BT5" s="3403"/>
      <c r="BU5" s="3403"/>
      <c r="BV5" s="3403"/>
      <c r="BW5" s="3403"/>
      <c r="BX5" s="3403"/>
      <c r="BY5" s="3404"/>
      <c r="BZ5" s="3402"/>
      <c r="CA5" s="3403"/>
      <c r="CB5" s="3403"/>
      <c r="CC5" s="3403"/>
      <c r="CD5" s="3403"/>
      <c r="CE5" s="3403"/>
      <c r="CF5" s="3403"/>
      <c r="CG5" s="3404"/>
      <c r="CH5" s="3402"/>
      <c r="CI5" s="3403"/>
      <c r="CJ5" s="3403"/>
      <c r="CK5" s="3403"/>
      <c r="CL5" s="3403"/>
      <c r="CM5" s="3403"/>
      <c r="CN5" s="3403"/>
      <c r="CO5" s="3404"/>
      <c r="CP5" s="3402"/>
      <c r="CQ5" s="3403"/>
      <c r="CR5" s="3403"/>
      <c r="CS5" s="3403"/>
      <c r="CT5" s="3403"/>
      <c r="CU5" s="3403"/>
      <c r="CV5" s="3403"/>
      <c r="CW5" s="3404"/>
      <c r="CX5" s="3402"/>
      <c r="CY5" s="3403"/>
      <c r="CZ5" s="3403"/>
      <c r="DA5" s="3403"/>
      <c r="DB5" s="3403"/>
      <c r="DC5" s="3403"/>
      <c r="DD5" s="3403"/>
      <c r="DE5" s="3404"/>
      <c r="DF5" s="3402"/>
      <c r="DG5" s="3403"/>
      <c r="DH5" s="3403"/>
      <c r="DI5" s="3403"/>
      <c r="DJ5" s="3403"/>
      <c r="DK5" s="3403"/>
      <c r="DL5" s="3403"/>
      <c r="DM5" s="3404"/>
      <c r="DN5" s="3402"/>
      <c r="DO5" s="3403"/>
      <c r="DP5" s="3403"/>
      <c r="DQ5" s="3403"/>
      <c r="DR5" s="3403"/>
      <c r="DS5" s="3403"/>
      <c r="DT5" s="3403"/>
      <c r="DU5" s="3404"/>
      <c r="DV5" s="3402"/>
      <c r="DW5" s="3403"/>
      <c r="DX5" s="3403"/>
      <c r="DY5" s="3403"/>
      <c r="DZ5" s="3403"/>
      <c r="EA5" s="3403"/>
      <c r="EB5" s="3403"/>
      <c r="EC5" s="3404"/>
      <c r="ED5" s="3402"/>
      <c r="EE5" s="3403"/>
      <c r="EF5" s="3403"/>
      <c r="EG5" s="3403"/>
      <c r="EH5" s="3403"/>
      <c r="EI5" s="3403"/>
      <c r="EJ5" s="3403"/>
      <c r="EK5" s="3404"/>
      <c r="EL5" s="3402"/>
      <c r="EM5" s="3403"/>
      <c r="EN5" s="3403"/>
      <c r="EO5" s="3403"/>
      <c r="EP5" s="3403"/>
      <c r="EQ5" s="3403"/>
      <c r="ER5" s="3403"/>
      <c r="ES5" s="3404"/>
      <c r="ET5" s="3402"/>
      <c r="EU5" s="3403"/>
      <c r="EV5" s="3403"/>
      <c r="EW5" s="3403"/>
      <c r="EX5" s="3403"/>
      <c r="EY5" s="3403"/>
      <c r="EZ5" s="3403"/>
      <c r="FA5" s="3404"/>
      <c r="FB5" s="3402"/>
      <c r="FC5" s="3403"/>
      <c r="FD5" s="3403"/>
      <c r="FE5" s="3403"/>
      <c r="FF5" s="3403"/>
      <c r="FG5" s="3403"/>
      <c r="FH5" s="3403"/>
      <c r="FI5" s="3404"/>
      <c r="FJ5" s="3402"/>
      <c r="FK5" s="3403"/>
      <c r="FL5" s="3403"/>
      <c r="FM5" s="3403"/>
      <c r="FN5" s="3403"/>
      <c r="FO5" s="3403"/>
      <c r="FP5" s="3403"/>
      <c r="FQ5" s="3404"/>
      <c r="FR5" s="3402"/>
      <c r="FS5" s="3403"/>
      <c r="FT5" s="3403"/>
      <c r="FU5" s="3403"/>
      <c r="FV5" s="3403"/>
      <c r="FW5" s="3403"/>
      <c r="FX5" s="3403"/>
      <c r="FY5" s="3404"/>
      <c r="FZ5" s="3402"/>
      <c r="GA5" s="3403"/>
      <c r="GB5" s="3403"/>
      <c r="GC5" s="3403"/>
      <c r="GD5" s="3403"/>
      <c r="GE5" s="3403"/>
      <c r="GF5" s="3403"/>
      <c r="GG5" s="3404"/>
      <c r="GH5" s="2103"/>
      <c r="GI5" s="1286" t="s">
        <v>410</v>
      </c>
      <c r="GK5" s="506"/>
      <c r="GL5" s="506" t="str">
        <f>IF(T5="","",T5)</f>
        <v>Источник тепловой энергии  </v>
      </c>
      <c r="GM5" s="506"/>
      <c r="GN5" s="506"/>
    </row>
    <row customHeight="1" ht="47.25" hidden="1">
      <c r="A6" s="1393"/>
      <c r="B6" s="1393"/>
      <c r="C6" s="1393"/>
      <c r="D6" s="1393"/>
      <c r="E6" s="2108"/>
      <c r="F6" s="2108"/>
      <c r="G6" s="2108"/>
      <c r="H6" s="2108"/>
      <c r="I6" s="2109">
        <f>S5&amp;".1"</f>
      </c>
      <c r="J6" s="1393"/>
      <c r="K6" s="1393"/>
      <c r="L6" s="1394" t="s">
        <v>411</v>
      </c>
      <c r="M6" s="543"/>
      <c r="P6" s="2111">
        <v>1</v>
      </c>
      <c r="Q6" s="1361"/>
      <c r="R6" s="352"/>
      <c r="S6" s="1366">
        <f>$I6</f>
      </c>
      <c r="T6" s="273" t="s">
        <v>412</v>
      </c>
      <c r="U6" s="288"/>
      <c r="V6" s="2095"/>
      <c r="W6" s="2096"/>
      <c r="X6" s="2096"/>
      <c r="Y6" s="2096"/>
      <c r="Z6" s="2096"/>
      <c r="AA6" s="2096"/>
      <c r="AB6" s="2096"/>
      <c r="AC6" s="2097"/>
      <c r="AD6" s="2095"/>
      <c r="AE6" s="2096"/>
      <c r="AF6" s="2096"/>
      <c r="AG6" s="2096"/>
      <c r="AH6" s="2096"/>
      <c r="AI6" s="2096"/>
      <c r="AJ6" s="2096"/>
      <c r="AK6" s="2096"/>
      <c r="AL6" s="3407"/>
      <c r="AM6" s="3408"/>
      <c r="AN6" s="3408"/>
      <c r="AO6" s="3408"/>
      <c r="AP6" s="3408"/>
      <c r="AQ6" s="3408"/>
      <c r="AR6" s="3408"/>
      <c r="AS6" s="3409"/>
      <c r="AT6" s="3407"/>
      <c r="AU6" s="3408"/>
      <c r="AV6" s="3408"/>
      <c r="AW6" s="3408"/>
      <c r="AX6" s="3408"/>
      <c r="AY6" s="3408"/>
      <c r="AZ6" s="3408"/>
      <c r="BA6" s="3409"/>
      <c r="BB6" s="3407"/>
      <c r="BC6" s="3408"/>
      <c r="BD6" s="3408"/>
      <c r="BE6" s="3408"/>
      <c r="BF6" s="3408"/>
      <c r="BG6" s="3408"/>
      <c r="BH6" s="3408"/>
      <c r="BI6" s="3409"/>
      <c r="BJ6" s="3407"/>
      <c r="BK6" s="3408"/>
      <c r="BL6" s="3408"/>
      <c r="BM6" s="3408"/>
      <c r="BN6" s="3408"/>
      <c r="BO6" s="3408"/>
      <c r="BP6" s="3408"/>
      <c r="BQ6" s="3409"/>
      <c r="BR6" s="3407"/>
      <c r="BS6" s="3408"/>
      <c r="BT6" s="3408"/>
      <c r="BU6" s="3408"/>
      <c r="BV6" s="3408"/>
      <c r="BW6" s="3408"/>
      <c r="BX6" s="3408"/>
      <c r="BY6" s="3409"/>
      <c r="BZ6" s="3407"/>
      <c r="CA6" s="3408"/>
      <c r="CB6" s="3408"/>
      <c r="CC6" s="3408"/>
      <c r="CD6" s="3408"/>
      <c r="CE6" s="3408"/>
      <c r="CF6" s="3408"/>
      <c r="CG6" s="3409"/>
      <c r="CH6" s="3407"/>
      <c r="CI6" s="3408"/>
      <c r="CJ6" s="3408"/>
      <c r="CK6" s="3408"/>
      <c r="CL6" s="3408"/>
      <c r="CM6" s="3408"/>
      <c r="CN6" s="3408"/>
      <c r="CO6" s="3409"/>
      <c r="CP6" s="3407"/>
      <c r="CQ6" s="3408"/>
      <c r="CR6" s="3408"/>
      <c r="CS6" s="3408"/>
      <c r="CT6" s="3408"/>
      <c r="CU6" s="3408"/>
      <c r="CV6" s="3408"/>
      <c r="CW6" s="3409"/>
      <c r="CX6" s="3407"/>
      <c r="CY6" s="3408"/>
      <c r="CZ6" s="3408"/>
      <c r="DA6" s="3408"/>
      <c r="DB6" s="3408"/>
      <c r="DC6" s="3408"/>
      <c r="DD6" s="3408"/>
      <c r="DE6" s="3409"/>
      <c r="DF6" s="3407"/>
      <c r="DG6" s="3408"/>
      <c r="DH6" s="3408"/>
      <c r="DI6" s="3408"/>
      <c r="DJ6" s="3408"/>
      <c r="DK6" s="3408"/>
      <c r="DL6" s="3408"/>
      <c r="DM6" s="3409"/>
      <c r="DN6" s="3407"/>
      <c r="DO6" s="3408"/>
      <c r="DP6" s="3408"/>
      <c r="DQ6" s="3408"/>
      <c r="DR6" s="3408"/>
      <c r="DS6" s="3408"/>
      <c r="DT6" s="3408"/>
      <c r="DU6" s="3409"/>
      <c r="DV6" s="3407"/>
      <c r="DW6" s="3408"/>
      <c r="DX6" s="3408"/>
      <c r="DY6" s="3408"/>
      <c r="DZ6" s="3408"/>
      <c r="EA6" s="3408"/>
      <c r="EB6" s="3408"/>
      <c r="EC6" s="3409"/>
      <c r="ED6" s="3407"/>
      <c r="EE6" s="3408"/>
      <c r="EF6" s="3408"/>
      <c r="EG6" s="3408"/>
      <c r="EH6" s="3408"/>
      <c r="EI6" s="3408"/>
      <c r="EJ6" s="3408"/>
      <c r="EK6" s="3409"/>
      <c r="EL6" s="3407"/>
      <c r="EM6" s="3408"/>
      <c r="EN6" s="3408"/>
      <c r="EO6" s="3408"/>
      <c r="EP6" s="3408"/>
      <c r="EQ6" s="3408"/>
      <c r="ER6" s="3408"/>
      <c r="ES6" s="3409"/>
      <c r="ET6" s="3407"/>
      <c r="EU6" s="3408"/>
      <c r="EV6" s="3408"/>
      <c r="EW6" s="3408"/>
      <c r="EX6" s="3408"/>
      <c r="EY6" s="3408"/>
      <c r="EZ6" s="3408"/>
      <c r="FA6" s="3409"/>
      <c r="FB6" s="3407"/>
      <c r="FC6" s="3408"/>
      <c r="FD6" s="3408"/>
      <c r="FE6" s="3408"/>
      <c r="FF6" s="3408"/>
      <c r="FG6" s="3408"/>
      <c r="FH6" s="3408"/>
      <c r="FI6" s="3409"/>
      <c r="FJ6" s="3407"/>
      <c r="FK6" s="3408"/>
      <c r="FL6" s="3408"/>
      <c r="FM6" s="3408"/>
      <c r="FN6" s="3408"/>
      <c r="FO6" s="3408"/>
      <c r="FP6" s="3408"/>
      <c r="FQ6" s="3409"/>
      <c r="FR6" s="3407"/>
      <c r="FS6" s="3408"/>
      <c r="FT6" s="3408"/>
      <c r="FU6" s="3408"/>
      <c r="FV6" s="3408"/>
      <c r="FW6" s="3408"/>
      <c r="FX6" s="3408"/>
      <c r="FY6" s="3409"/>
      <c r="FZ6" s="3407"/>
      <c r="GA6" s="3408"/>
      <c r="GB6" s="3408"/>
      <c r="GC6" s="3408"/>
      <c r="GD6" s="3408"/>
      <c r="GE6" s="3408"/>
      <c r="GF6" s="3408"/>
      <c r="GG6" s="3409"/>
      <c r="GH6" s="2097"/>
      <c r="GI6" s="1286" t="s">
        <v>413</v>
      </c>
      <c r="GK6" s="506"/>
      <c r="GL6" s="506" t="str">
        <f>IF(T6="","",T6)</f>
        <v>Схема подключения теплопотребляющей установки к коллектору источника тепловой энергии</v>
      </c>
      <c r="GM6" s="506"/>
      <c r="GN6" s="506"/>
    </row>
    <row customHeight="1" ht="21" hidden="1">
      <c r="A7" s="1393"/>
      <c r="B7" s="1393"/>
      <c r="C7" s="1393"/>
      <c r="D7" s="1393"/>
      <c r="E7" s="2108"/>
      <c r="F7" s="2108"/>
      <c r="G7" s="2108"/>
      <c r="H7" s="2108"/>
      <c r="I7" s="2110"/>
      <c r="J7" s="2109">
        <f>I6&amp;".1"</f>
      </c>
      <c r="K7" s="1393"/>
      <c r="L7" s="1394" t="s">
        <v>414</v>
      </c>
      <c r="M7" s="543"/>
      <c r="N7" s="1396"/>
      <c r="P7" s="2111"/>
      <c r="Q7" s="2111">
        <v>1</v>
      </c>
      <c r="R7" s="353"/>
      <c r="S7" s="1366">
        <f>$J7</f>
      </c>
      <c r="T7" s="274" t="s">
        <v>415</v>
      </c>
      <c r="U7" s="288"/>
      <c r="V7" s="2095"/>
      <c r="W7" s="2096"/>
      <c r="X7" s="2096"/>
      <c r="Y7" s="2096"/>
      <c r="Z7" s="2096"/>
      <c r="AA7" s="2096"/>
      <c r="AB7" s="2096"/>
      <c r="AC7" s="2097"/>
      <c r="AD7" s="2095"/>
      <c r="AE7" s="2096"/>
      <c r="AF7" s="2096"/>
      <c r="AG7" s="2096"/>
      <c r="AH7" s="2096"/>
      <c r="AI7" s="2096"/>
      <c r="AJ7" s="2096"/>
      <c r="AK7" s="2096"/>
      <c r="AL7" s="3407"/>
      <c r="AM7" s="3408"/>
      <c r="AN7" s="3408"/>
      <c r="AO7" s="3408"/>
      <c r="AP7" s="3408"/>
      <c r="AQ7" s="3408"/>
      <c r="AR7" s="3408"/>
      <c r="AS7" s="3409"/>
      <c r="AT7" s="3407"/>
      <c r="AU7" s="3408"/>
      <c r="AV7" s="3408"/>
      <c r="AW7" s="3408"/>
      <c r="AX7" s="3408"/>
      <c r="AY7" s="3408"/>
      <c r="AZ7" s="3408"/>
      <c r="BA7" s="3409"/>
      <c r="BB7" s="3407"/>
      <c r="BC7" s="3408"/>
      <c r="BD7" s="3408"/>
      <c r="BE7" s="3408"/>
      <c r="BF7" s="3408"/>
      <c r="BG7" s="3408"/>
      <c r="BH7" s="3408"/>
      <c r="BI7" s="3409"/>
      <c r="BJ7" s="3407"/>
      <c r="BK7" s="3408"/>
      <c r="BL7" s="3408"/>
      <c r="BM7" s="3408"/>
      <c r="BN7" s="3408"/>
      <c r="BO7" s="3408"/>
      <c r="BP7" s="3408"/>
      <c r="BQ7" s="3409"/>
      <c r="BR7" s="3407"/>
      <c r="BS7" s="3408"/>
      <c r="BT7" s="3408"/>
      <c r="BU7" s="3408"/>
      <c r="BV7" s="3408"/>
      <c r="BW7" s="3408"/>
      <c r="BX7" s="3408"/>
      <c r="BY7" s="3409"/>
      <c r="BZ7" s="3407"/>
      <c r="CA7" s="3408"/>
      <c r="CB7" s="3408"/>
      <c r="CC7" s="3408"/>
      <c r="CD7" s="3408"/>
      <c r="CE7" s="3408"/>
      <c r="CF7" s="3408"/>
      <c r="CG7" s="3409"/>
      <c r="CH7" s="3407"/>
      <c r="CI7" s="3408"/>
      <c r="CJ7" s="3408"/>
      <c r="CK7" s="3408"/>
      <c r="CL7" s="3408"/>
      <c r="CM7" s="3408"/>
      <c r="CN7" s="3408"/>
      <c r="CO7" s="3409"/>
      <c r="CP7" s="3407"/>
      <c r="CQ7" s="3408"/>
      <c r="CR7" s="3408"/>
      <c r="CS7" s="3408"/>
      <c r="CT7" s="3408"/>
      <c r="CU7" s="3408"/>
      <c r="CV7" s="3408"/>
      <c r="CW7" s="3409"/>
      <c r="CX7" s="3407"/>
      <c r="CY7" s="3408"/>
      <c r="CZ7" s="3408"/>
      <c r="DA7" s="3408"/>
      <c r="DB7" s="3408"/>
      <c r="DC7" s="3408"/>
      <c r="DD7" s="3408"/>
      <c r="DE7" s="3409"/>
      <c r="DF7" s="3407"/>
      <c r="DG7" s="3408"/>
      <c r="DH7" s="3408"/>
      <c r="DI7" s="3408"/>
      <c r="DJ7" s="3408"/>
      <c r="DK7" s="3408"/>
      <c r="DL7" s="3408"/>
      <c r="DM7" s="3409"/>
      <c r="DN7" s="3407"/>
      <c r="DO7" s="3408"/>
      <c r="DP7" s="3408"/>
      <c r="DQ7" s="3408"/>
      <c r="DR7" s="3408"/>
      <c r="DS7" s="3408"/>
      <c r="DT7" s="3408"/>
      <c r="DU7" s="3409"/>
      <c r="DV7" s="3407"/>
      <c r="DW7" s="3408"/>
      <c r="DX7" s="3408"/>
      <c r="DY7" s="3408"/>
      <c r="DZ7" s="3408"/>
      <c r="EA7" s="3408"/>
      <c r="EB7" s="3408"/>
      <c r="EC7" s="3409"/>
      <c r="ED7" s="3407"/>
      <c r="EE7" s="3408"/>
      <c r="EF7" s="3408"/>
      <c r="EG7" s="3408"/>
      <c r="EH7" s="3408"/>
      <c r="EI7" s="3408"/>
      <c r="EJ7" s="3408"/>
      <c r="EK7" s="3409"/>
      <c r="EL7" s="3407"/>
      <c r="EM7" s="3408"/>
      <c r="EN7" s="3408"/>
      <c r="EO7" s="3408"/>
      <c r="EP7" s="3408"/>
      <c r="EQ7" s="3408"/>
      <c r="ER7" s="3408"/>
      <c r="ES7" s="3409"/>
      <c r="ET7" s="3407"/>
      <c r="EU7" s="3408"/>
      <c r="EV7" s="3408"/>
      <c r="EW7" s="3408"/>
      <c r="EX7" s="3408"/>
      <c r="EY7" s="3408"/>
      <c r="EZ7" s="3408"/>
      <c r="FA7" s="3409"/>
      <c r="FB7" s="3407"/>
      <c r="FC7" s="3408"/>
      <c r="FD7" s="3408"/>
      <c r="FE7" s="3408"/>
      <c r="FF7" s="3408"/>
      <c r="FG7" s="3408"/>
      <c r="FH7" s="3408"/>
      <c r="FI7" s="3409"/>
      <c r="FJ7" s="3407"/>
      <c r="FK7" s="3408"/>
      <c r="FL7" s="3408"/>
      <c r="FM7" s="3408"/>
      <c r="FN7" s="3408"/>
      <c r="FO7" s="3408"/>
      <c r="FP7" s="3408"/>
      <c r="FQ7" s="3409"/>
      <c r="FR7" s="3407"/>
      <c r="FS7" s="3408"/>
      <c r="FT7" s="3408"/>
      <c r="FU7" s="3408"/>
      <c r="FV7" s="3408"/>
      <c r="FW7" s="3408"/>
      <c r="FX7" s="3408"/>
      <c r="FY7" s="3409"/>
      <c r="FZ7" s="3407"/>
      <c r="GA7" s="3408"/>
      <c r="GB7" s="3408"/>
      <c r="GC7" s="3408"/>
      <c r="GD7" s="3408"/>
      <c r="GE7" s="3408"/>
      <c r="GF7" s="3408"/>
      <c r="GG7" s="3409"/>
      <c r="GH7" s="2097"/>
      <c r="GI7" s="1286" t="s">
        <v>416</v>
      </c>
      <c r="GK7" s="506"/>
      <c r="GL7" s="506" t="str">
        <f>IF(T7="","",T7)</f>
        <v>Группа потребителей</v>
      </c>
      <c r="GM7" s="506"/>
      <c r="GN7" s="506"/>
    </row>
    <row customHeight="1" ht="21" hidden="1">
      <c r="A8" s="1393"/>
      <c r="B8" s="1393"/>
      <c r="C8" s="1393"/>
      <c r="D8" s="1393"/>
      <c r="E8" s="2108"/>
      <c r="F8" s="2108"/>
      <c r="G8" s="2108"/>
      <c r="H8" s="2108"/>
      <c r="I8" s="2110"/>
      <c r="J8" s="2110"/>
      <c r="K8" s="2109">
        <f>J7&amp;".1"</f>
      </c>
      <c r="L8" s="1394" t="s">
        <v>417</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410"/>
      <c r="AM8" s="3411"/>
      <c r="AN8" s="3410"/>
      <c r="AO8" s="3412"/>
      <c r="AP8" s="3413"/>
      <c r="AQ8" s="2863" t="s">
        <v>63</v>
      </c>
      <c r="AR8" s="3413"/>
      <c r="AS8" s="2863" t="s">
        <v>63</v>
      </c>
      <c r="AT8" s="3410"/>
      <c r="AU8" s="3411"/>
      <c r="AV8" s="3410"/>
      <c r="AW8" s="3412"/>
      <c r="AX8" s="3413"/>
      <c r="AY8" s="2863" t="s">
        <v>63</v>
      </c>
      <c r="AZ8" s="3413"/>
      <c r="BA8" s="2863" t="s">
        <v>63</v>
      </c>
      <c r="BB8" s="3410"/>
      <c r="BC8" s="3411"/>
      <c r="BD8" s="3410"/>
      <c r="BE8" s="3412"/>
      <c r="BF8" s="3413"/>
      <c r="BG8" s="2863" t="s">
        <v>63</v>
      </c>
      <c r="BH8" s="3413"/>
      <c r="BI8" s="2863" t="s">
        <v>63</v>
      </c>
      <c r="BJ8" s="3410"/>
      <c r="BK8" s="3411"/>
      <c r="BL8" s="3410"/>
      <c r="BM8" s="3412"/>
      <c r="BN8" s="3413"/>
      <c r="BO8" s="2863" t="s">
        <v>63</v>
      </c>
      <c r="BP8" s="3413"/>
      <c r="BQ8" s="2863" t="s">
        <v>63</v>
      </c>
      <c r="BR8" s="3410"/>
      <c r="BS8" s="3411"/>
      <c r="BT8" s="3410"/>
      <c r="BU8" s="3412"/>
      <c r="BV8" s="3413"/>
      <c r="BW8" s="2863" t="s">
        <v>63</v>
      </c>
      <c r="BX8" s="3413"/>
      <c r="BY8" s="2863" t="s">
        <v>63</v>
      </c>
      <c r="BZ8" s="3410"/>
      <c r="CA8" s="3411"/>
      <c r="CB8" s="3410"/>
      <c r="CC8" s="3412"/>
      <c r="CD8" s="3413"/>
      <c r="CE8" s="2863" t="s">
        <v>63</v>
      </c>
      <c r="CF8" s="3413"/>
      <c r="CG8" s="2863" t="s">
        <v>63</v>
      </c>
      <c r="CH8" s="3410"/>
      <c r="CI8" s="3411"/>
      <c r="CJ8" s="3410"/>
      <c r="CK8" s="3412"/>
      <c r="CL8" s="3413"/>
      <c r="CM8" s="2863" t="s">
        <v>63</v>
      </c>
      <c r="CN8" s="3413"/>
      <c r="CO8" s="2863" t="s">
        <v>63</v>
      </c>
      <c r="CP8" s="3410"/>
      <c r="CQ8" s="3411"/>
      <c r="CR8" s="3410"/>
      <c r="CS8" s="3412"/>
      <c r="CT8" s="3413"/>
      <c r="CU8" s="2863" t="s">
        <v>63</v>
      </c>
      <c r="CV8" s="3413"/>
      <c r="CW8" s="2863" t="s">
        <v>63</v>
      </c>
      <c r="CX8" s="3410"/>
      <c r="CY8" s="3411"/>
      <c r="CZ8" s="3410"/>
      <c r="DA8" s="3412"/>
      <c r="DB8" s="3413"/>
      <c r="DC8" s="2863" t="s">
        <v>63</v>
      </c>
      <c r="DD8" s="3413"/>
      <c r="DE8" s="2863" t="s">
        <v>63</v>
      </c>
      <c r="DF8" s="3410"/>
      <c r="DG8" s="3411"/>
      <c r="DH8" s="3410"/>
      <c r="DI8" s="3412"/>
      <c r="DJ8" s="3413"/>
      <c r="DK8" s="2863" t="s">
        <v>63</v>
      </c>
      <c r="DL8" s="3413"/>
      <c r="DM8" s="2863" t="s">
        <v>63</v>
      </c>
      <c r="DN8" s="3410"/>
      <c r="DO8" s="3411"/>
      <c r="DP8" s="3410"/>
      <c r="DQ8" s="3412"/>
      <c r="DR8" s="3413"/>
      <c r="DS8" s="2863" t="s">
        <v>63</v>
      </c>
      <c r="DT8" s="3413"/>
      <c r="DU8" s="2863" t="s">
        <v>63</v>
      </c>
      <c r="DV8" s="3410"/>
      <c r="DW8" s="3411"/>
      <c r="DX8" s="3410"/>
      <c r="DY8" s="3412"/>
      <c r="DZ8" s="3413"/>
      <c r="EA8" s="2863" t="s">
        <v>63</v>
      </c>
      <c r="EB8" s="3413"/>
      <c r="EC8" s="2863" t="s">
        <v>63</v>
      </c>
      <c r="ED8" s="3410"/>
      <c r="EE8" s="3411"/>
      <c r="EF8" s="3410"/>
      <c r="EG8" s="3412"/>
      <c r="EH8" s="3413"/>
      <c r="EI8" s="2863" t="s">
        <v>63</v>
      </c>
      <c r="EJ8" s="3413"/>
      <c r="EK8" s="2863" t="s">
        <v>63</v>
      </c>
      <c r="EL8" s="3410"/>
      <c r="EM8" s="3411"/>
      <c r="EN8" s="3410"/>
      <c r="EO8" s="3412"/>
      <c r="EP8" s="3413"/>
      <c r="EQ8" s="2863" t="s">
        <v>63</v>
      </c>
      <c r="ER8" s="3413"/>
      <c r="ES8" s="2863" t="s">
        <v>63</v>
      </c>
      <c r="ET8" s="3410"/>
      <c r="EU8" s="3411"/>
      <c r="EV8" s="3410"/>
      <c r="EW8" s="3412"/>
      <c r="EX8" s="3413"/>
      <c r="EY8" s="2863" t="s">
        <v>63</v>
      </c>
      <c r="EZ8" s="3413"/>
      <c r="FA8" s="2863" t="s">
        <v>63</v>
      </c>
      <c r="FB8" s="3410"/>
      <c r="FC8" s="3411"/>
      <c r="FD8" s="3410"/>
      <c r="FE8" s="3412"/>
      <c r="FF8" s="3413"/>
      <c r="FG8" s="2863" t="s">
        <v>63</v>
      </c>
      <c r="FH8" s="3413"/>
      <c r="FI8" s="2863" t="s">
        <v>63</v>
      </c>
      <c r="FJ8" s="3410"/>
      <c r="FK8" s="3411"/>
      <c r="FL8" s="3410"/>
      <c r="FM8" s="3412"/>
      <c r="FN8" s="3413"/>
      <c r="FO8" s="2863" t="s">
        <v>63</v>
      </c>
      <c r="FP8" s="3413"/>
      <c r="FQ8" s="2863" t="s">
        <v>63</v>
      </c>
      <c r="FR8" s="3410"/>
      <c r="FS8" s="3411"/>
      <c r="FT8" s="3410"/>
      <c r="FU8" s="3412"/>
      <c r="FV8" s="3413"/>
      <c r="FW8" s="2863" t="s">
        <v>63</v>
      </c>
      <c r="FX8" s="3413"/>
      <c r="FY8" s="2863" t="s">
        <v>63</v>
      </c>
      <c r="FZ8" s="3410"/>
      <c r="GA8" s="3411"/>
      <c r="GB8" s="3410"/>
      <c r="GC8" s="3412"/>
      <c r="GD8" s="3413"/>
      <c r="GE8" s="2863" t="s">
        <v>63</v>
      </c>
      <c r="GF8" s="3413"/>
      <c r="GG8" s="2863" t="s">
        <v>63</v>
      </c>
      <c r="GH8" s="320"/>
      <c r="GI8" s="2137" t="s">
        <v>418</v>
      </c>
      <c r="GJ8" s="517">
        <f>STRCHECKDATE(V9:GH9)</f>
      </c>
      <c r="GK8" s="506"/>
      <c r="GL8" s="506" t="str">
        <f>IF(T8="","",T8)</f>
        <v/>
      </c>
      <c r="GM8" s="506"/>
      <c r="GN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1"/>
      <c r="AM9" s="3411"/>
      <c r="AN9" s="3411"/>
      <c r="AO9" s="3415" t="str">
        <f>AP8&amp;"-"&amp;AR8</f>
        <v>-</v>
      </c>
      <c r="AP9" s="3416"/>
      <c r="AQ9" s="2863"/>
      <c r="AR9" s="3416"/>
      <c r="AS9" s="2863"/>
      <c r="AT9" s="3411"/>
      <c r="AU9" s="3411"/>
      <c r="AV9" s="3411"/>
      <c r="AW9" s="3415" t="str">
        <f>AX8&amp;"-"&amp;AZ8</f>
        <v>-</v>
      </c>
      <c r="AX9" s="3416"/>
      <c r="AY9" s="2863"/>
      <c r="AZ9" s="3416"/>
      <c r="BA9" s="2863"/>
      <c r="BB9" s="3411"/>
      <c r="BC9" s="3411"/>
      <c r="BD9" s="3411"/>
      <c r="BE9" s="3415" t="str">
        <f>BF8&amp;"-"&amp;BH8</f>
        <v>-</v>
      </c>
      <c r="BF9" s="3416"/>
      <c r="BG9" s="2863"/>
      <c r="BH9" s="3416"/>
      <c r="BI9" s="2863"/>
      <c r="BJ9" s="3411"/>
      <c r="BK9" s="3411"/>
      <c r="BL9" s="3411"/>
      <c r="BM9" s="3415" t="str">
        <f>BN8&amp;"-"&amp;BP8</f>
        <v>-</v>
      </c>
      <c r="BN9" s="3416"/>
      <c r="BO9" s="2863"/>
      <c r="BP9" s="3416"/>
      <c r="BQ9" s="2863"/>
      <c r="BR9" s="3411"/>
      <c r="BS9" s="3411"/>
      <c r="BT9" s="3411"/>
      <c r="BU9" s="3415" t="str">
        <f>BV8&amp;"-"&amp;BX8</f>
        <v>-</v>
      </c>
      <c r="BV9" s="3416"/>
      <c r="BW9" s="2863"/>
      <c r="BX9" s="3416"/>
      <c r="BY9" s="2863"/>
      <c r="BZ9" s="3411"/>
      <c r="CA9" s="3411"/>
      <c r="CB9" s="3411"/>
      <c r="CC9" s="3415" t="str">
        <f>CD8&amp;"-"&amp;CF8</f>
        <v>-</v>
      </c>
      <c r="CD9" s="3416"/>
      <c r="CE9" s="2863"/>
      <c r="CF9" s="3416"/>
      <c r="CG9" s="2863"/>
      <c r="CH9" s="3411"/>
      <c r="CI9" s="3411"/>
      <c r="CJ9" s="3411"/>
      <c r="CK9" s="3415" t="str">
        <f>CL8&amp;"-"&amp;CN8</f>
        <v>-</v>
      </c>
      <c r="CL9" s="3416"/>
      <c r="CM9" s="2863"/>
      <c r="CN9" s="3416"/>
      <c r="CO9" s="2863"/>
      <c r="CP9" s="3411"/>
      <c r="CQ9" s="3411"/>
      <c r="CR9" s="3411"/>
      <c r="CS9" s="3415" t="str">
        <f>CT8&amp;"-"&amp;CV8</f>
        <v>-</v>
      </c>
      <c r="CT9" s="3416"/>
      <c r="CU9" s="2863"/>
      <c r="CV9" s="3416"/>
      <c r="CW9" s="2863"/>
      <c r="CX9" s="3411"/>
      <c r="CY9" s="3411"/>
      <c r="CZ9" s="3411"/>
      <c r="DA9" s="3415" t="str">
        <f>DB8&amp;"-"&amp;DD8</f>
        <v>-</v>
      </c>
      <c r="DB9" s="3416"/>
      <c r="DC9" s="2863"/>
      <c r="DD9" s="3416"/>
      <c r="DE9" s="2863"/>
      <c r="DF9" s="3411"/>
      <c r="DG9" s="3411"/>
      <c r="DH9" s="3411"/>
      <c r="DI9" s="3415" t="str">
        <f>DJ8&amp;"-"&amp;DL8</f>
        <v>-</v>
      </c>
      <c r="DJ9" s="3416"/>
      <c r="DK9" s="2863"/>
      <c r="DL9" s="3416"/>
      <c r="DM9" s="2863"/>
      <c r="DN9" s="3411"/>
      <c r="DO9" s="3411"/>
      <c r="DP9" s="3411"/>
      <c r="DQ9" s="3415" t="str">
        <f>DR8&amp;"-"&amp;DT8</f>
        <v>-</v>
      </c>
      <c r="DR9" s="3416"/>
      <c r="DS9" s="2863"/>
      <c r="DT9" s="3416"/>
      <c r="DU9" s="2863"/>
      <c r="DV9" s="3411"/>
      <c r="DW9" s="3411"/>
      <c r="DX9" s="3411"/>
      <c r="DY9" s="3415" t="str">
        <f>DZ8&amp;"-"&amp;EB8</f>
        <v>-</v>
      </c>
      <c r="DZ9" s="3416"/>
      <c r="EA9" s="2863"/>
      <c r="EB9" s="3416"/>
      <c r="EC9" s="2863"/>
      <c r="ED9" s="3411"/>
      <c r="EE9" s="3411"/>
      <c r="EF9" s="3411"/>
      <c r="EG9" s="3415" t="str">
        <f>EH8&amp;"-"&amp;EJ8</f>
        <v>-</v>
      </c>
      <c r="EH9" s="3416"/>
      <c r="EI9" s="2863"/>
      <c r="EJ9" s="3416"/>
      <c r="EK9" s="2863"/>
      <c r="EL9" s="3411"/>
      <c r="EM9" s="3411"/>
      <c r="EN9" s="3411"/>
      <c r="EO9" s="3415" t="str">
        <f>EP8&amp;"-"&amp;ER8</f>
        <v>-</v>
      </c>
      <c r="EP9" s="3416"/>
      <c r="EQ9" s="2863"/>
      <c r="ER9" s="3416"/>
      <c r="ES9" s="2863"/>
      <c r="ET9" s="3411"/>
      <c r="EU9" s="3411"/>
      <c r="EV9" s="3411"/>
      <c r="EW9" s="3415" t="str">
        <f>EX8&amp;"-"&amp;EZ8</f>
        <v>-</v>
      </c>
      <c r="EX9" s="3416"/>
      <c r="EY9" s="2863"/>
      <c r="EZ9" s="3416"/>
      <c r="FA9" s="2863"/>
      <c r="FB9" s="3411"/>
      <c r="FC9" s="3411"/>
      <c r="FD9" s="3411"/>
      <c r="FE9" s="3415" t="str">
        <f>FF8&amp;"-"&amp;FH8</f>
        <v>-</v>
      </c>
      <c r="FF9" s="3416"/>
      <c r="FG9" s="2863"/>
      <c r="FH9" s="3416"/>
      <c r="FI9" s="2863"/>
      <c r="FJ9" s="3411"/>
      <c r="FK9" s="3411"/>
      <c r="FL9" s="3411"/>
      <c r="FM9" s="3415" t="str">
        <f>FN8&amp;"-"&amp;FP8</f>
        <v>-</v>
      </c>
      <c r="FN9" s="3416"/>
      <c r="FO9" s="2863"/>
      <c r="FP9" s="3416"/>
      <c r="FQ9" s="2863"/>
      <c r="FR9" s="3411"/>
      <c r="FS9" s="3411"/>
      <c r="FT9" s="3411"/>
      <c r="FU9" s="3415" t="str">
        <f>FV8&amp;"-"&amp;FX8</f>
        <v>-</v>
      </c>
      <c r="FV9" s="3416"/>
      <c r="FW9" s="2863"/>
      <c r="FX9" s="3416"/>
      <c r="FY9" s="2863"/>
      <c r="FZ9" s="3411"/>
      <c r="GA9" s="3411"/>
      <c r="GB9" s="3411"/>
      <c r="GC9" s="3415" t="str">
        <f>GD8&amp;"-"&amp;GF8</f>
        <v>-</v>
      </c>
      <c r="GD9" s="3416"/>
      <c r="GE9" s="2863"/>
      <c r="GF9" s="3416"/>
      <c r="GG9" s="2863"/>
      <c r="GH9" s="320"/>
      <c r="GI9" s="2138"/>
      <c r="GK9" s="506"/>
      <c r="GL9" s="506" t="str">
        <f>IF(T9="","",T9)</f>
        <v/>
      </c>
      <c r="GM9" s="506"/>
      <c r="GN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419</v>
      </c>
      <c r="U10" s="367"/>
      <c r="V10" s="367"/>
      <c r="W10" s="367"/>
      <c r="X10" s="367"/>
      <c r="Y10" s="367"/>
      <c r="Z10" s="367"/>
      <c r="AA10" s="367"/>
      <c r="AB10" s="367"/>
      <c r="AC10" s="367"/>
      <c r="AD10" s="367"/>
      <c r="AE10" s="367"/>
      <c r="AF10" s="367"/>
      <c r="AG10" s="367"/>
      <c r="AH10" s="367"/>
      <c r="AI10" s="367"/>
      <c r="AJ10" s="367"/>
      <c r="AK10" s="367"/>
      <c r="AL10" s="3417"/>
      <c r="AM10" s="3418"/>
      <c r="AN10" s="3419"/>
      <c r="AO10" s="3420"/>
      <c r="AP10" s="3421"/>
      <c r="AQ10" s="3422"/>
      <c r="AR10" s="3423"/>
      <c r="AS10" s="3424"/>
      <c r="AT10" s="3425"/>
      <c r="AU10" s="3426"/>
      <c r="AV10" s="3427"/>
      <c r="AW10" s="3428"/>
      <c r="AX10" s="3429"/>
      <c r="AY10" s="3430"/>
      <c r="AZ10" s="3431"/>
      <c r="BA10" s="3432"/>
      <c r="BB10" s="3433"/>
      <c r="BC10" s="3434"/>
      <c r="BD10" s="3435"/>
      <c r="BE10" s="3436"/>
      <c r="BF10" s="3437"/>
      <c r="BG10" s="3438"/>
      <c r="BH10" s="3439"/>
      <c r="BI10" s="3440"/>
      <c r="BJ10" s="3441"/>
      <c r="BK10" s="3442"/>
      <c r="BL10" s="3443"/>
      <c r="BM10" s="3444"/>
      <c r="BN10" s="3445"/>
      <c r="BO10" s="3446"/>
      <c r="BP10" s="3447"/>
      <c r="BQ10" s="3448"/>
      <c r="BR10" s="3449"/>
      <c r="BS10" s="3450"/>
      <c r="BT10" s="3451"/>
      <c r="BU10" s="3452"/>
      <c r="BV10" s="3453"/>
      <c r="BW10" s="3454"/>
      <c r="BX10" s="3455"/>
      <c r="BY10" s="3456"/>
      <c r="BZ10" s="3457"/>
      <c r="CA10" s="3458"/>
      <c r="CB10" s="3459"/>
      <c r="CC10" s="3460"/>
      <c r="CD10" s="3461"/>
      <c r="CE10" s="3462"/>
      <c r="CF10" s="3463"/>
      <c r="CG10" s="3464"/>
      <c r="CH10" s="3465"/>
      <c r="CI10" s="3466"/>
      <c r="CJ10" s="3467"/>
      <c r="CK10" s="3468"/>
      <c r="CL10" s="3469"/>
      <c r="CM10" s="3470"/>
      <c r="CN10" s="3471"/>
      <c r="CO10" s="3472"/>
      <c r="CP10" s="3473"/>
      <c r="CQ10" s="3474"/>
      <c r="CR10" s="3475"/>
      <c r="CS10" s="3476"/>
      <c r="CT10" s="3477"/>
      <c r="CU10" s="3478"/>
      <c r="CV10" s="3479"/>
      <c r="CW10" s="3480"/>
      <c r="CX10" s="3481"/>
      <c r="CY10" s="3482"/>
      <c r="CZ10" s="3483"/>
      <c r="DA10" s="3484"/>
      <c r="DB10" s="3485"/>
      <c r="DC10" s="3486"/>
      <c r="DD10" s="3487"/>
      <c r="DE10" s="3488"/>
      <c r="DF10" s="3489"/>
      <c r="DG10" s="3490"/>
      <c r="DH10" s="3491"/>
      <c r="DI10" s="3492"/>
      <c r="DJ10" s="3493"/>
      <c r="DK10" s="3494"/>
      <c r="DL10" s="3495"/>
      <c r="DM10" s="3496"/>
      <c r="DN10" s="3497"/>
      <c r="DO10" s="3498"/>
      <c r="DP10" s="3499"/>
      <c r="DQ10" s="3500"/>
      <c r="DR10" s="3501"/>
      <c r="DS10" s="3502"/>
      <c r="DT10" s="3503"/>
      <c r="DU10" s="3504"/>
      <c r="DV10" s="3505"/>
      <c r="DW10" s="3506"/>
      <c r="DX10" s="3507"/>
      <c r="DY10" s="3508"/>
      <c r="DZ10" s="3509"/>
      <c r="EA10" s="3510"/>
      <c r="EB10" s="3511"/>
      <c r="EC10" s="3512"/>
      <c r="ED10" s="3513"/>
      <c r="EE10" s="3514"/>
      <c r="EF10" s="3515"/>
      <c r="EG10" s="3516"/>
      <c r="EH10" s="3517"/>
      <c r="EI10" s="3518"/>
      <c r="EJ10" s="3519"/>
      <c r="EK10" s="3520"/>
      <c r="EL10" s="3521"/>
      <c r="EM10" s="3522"/>
      <c r="EN10" s="3523"/>
      <c r="EO10" s="3524"/>
      <c r="EP10" s="3525"/>
      <c r="EQ10" s="3526"/>
      <c r="ER10" s="3527"/>
      <c r="ES10" s="3528"/>
      <c r="ET10" s="3529"/>
      <c r="EU10" s="3530"/>
      <c r="EV10" s="3531"/>
      <c r="EW10" s="3532"/>
      <c r="EX10" s="3533"/>
      <c r="EY10" s="3534"/>
      <c r="EZ10" s="3535"/>
      <c r="FA10" s="3536"/>
      <c r="FB10" s="3537"/>
      <c r="FC10" s="3538"/>
      <c r="FD10" s="3539"/>
      <c r="FE10" s="3540"/>
      <c r="FF10" s="3541"/>
      <c r="FG10" s="3542"/>
      <c r="FH10" s="3543"/>
      <c r="FI10" s="3544"/>
      <c r="FJ10" s="3545"/>
      <c r="FK10" s="3546"/>
      <c r="FL10" s="3547"/>
      <c r="FM10" s="3548"/>
      <c r="FN10" s="3549"/>
      <c r="FO10" s="3550"/>
      <c r="FP10" s="3551"/>
      <c r="FQ10" s="3552"/>
      <c r="FR10" s="3553"/>
      <c r="FS10" s="3554"/>
      <c r="FT10" s="3555"/>
      <c r="FU10" s="3556"/>
      <c r="FV10" s="3557"/>
      <c r="FW10" s="3558"/>
      <c r="FX10" s="3559"/>
      <c r="FY10" s="3560"/>
      <c r="FZ10" s="3561"/>
      <c r="GA10" s="3562"/>
      <c r="GB10" s="3563"/>
      <c r="GC10" s="3564"/>
      <c r="GD10" s="3565"/>
      <c r="GE10" s="3566"/>
      <c r="GF10" s="3567"/>
      <c r="GG10" s="3568"/>
      <c r="GH10" s="319"/>
      <c r="GI10" s="2139"/>
      <c r="GK10" s="506"/>
      <c r="GL10" s="506" t="str">
        <f>IF(T10="","",T10)</f>
        <v>Добавить вид теплоносителя (параметры теплоносителя)</v>
      </c>
      <c r="GM10" s="506"/>
      <c r="GN10" s="506"/>
    </row>
    <row customHeight="1" ht="15" hidden="1">
      <c r="A11" s="1393"/>
      <c r="B11" s="1393"/>
      <c r="C11" s="1393"/>
      <c r="D11" s="1393"/>
      <c r="E11" s="2108"/>
      <c r="F11" s="2108"/>
      <c r="G11" s="2108"/>
      <c r="H11" s="2108"/>
      <c r="I11" s="2109"/>
      <c r="J11" s="1393"/>
      <c r="K11" s="1393"/>
      <c r="L11" s="1394"/>
      <c r="M11" s="543"/>
      <c r="P11" s="2111"/>
      <c r="Q11" s="1361"/>
      <c r="R11" s="352"/>
      <c r="S11" s="1308"/>
      <c r="T11" s="275" t="s">
        <v>420</v>
      </c>
      <c r="U11" s="367"/>
      <c r="V11" s="367"/>
      <c r="W11" s="367"/>
      <c r="X11" s="367"/>
      <c r="Y11" s="367"/>
      <c r="Z11" s="367"/>
      <c r="AA11" s="367"/>
      <c r="AB11" s="367"/>
      <c r="AC11" s="366"/>
      <c r="AD11" s="367"/>
      <c r="AE11" s="367"/>
      <c r="AF11" s="367"/>
      <c r="AG11" s="367"/>
      <c r="AH11" s="367"/>
      <c r="AI11" s="367"/>
      <c r="AJ11" s="367"/>
      <c r="AK11" s="366"/>
      <c r="AL11" s="3569"/>
      <c r="AM11" s="3570"/>
      <c r="AN11" s="3571"/>
      <c r="AO11" s="3572"/>
      <c r="AP11" s="3573"/>
      <c r="AQ11" s="3574"/>
      <c r="AR11" s="3575"/>
      <c r="AS11" s="3576"/>
      <c r="AT11" s="3577"/>
      <c r="AU11" s="3578"/>
      <c r="AV11" s="3579"/>
      <c r="AW11" s="3580"/>
      <c r="AX11" s="3581"/>
      <c r="AY11" s="3582"/>
      <c r="AZ11" s="3583"/>
      <c r="BA11" s="3584"/>
      <c r="BB11" s="3585"/>
      <c r="BC11" s="3586"/>
      <c r="BD11" s="3587"/>
      <c r="BE11" s="3588"/>
      <c r="BF11" s="3589"/>
      <c r="BG11" s="3590"/>
      <c r="BH11" s="3591"/>
      <c r="BI11" s="3592"/>
      <c r="BJ11" s="3593"/>
      <c r="BK11" s="3594"/>
      <c r="BL11" s="3595"/>
      <c r="BM11" s="3596"/>
      <c r="BN11" s="3597"/>
      <c r="BO11" s="3598"/>
      <c r="BP11" s="3599"/>
      <c r="BQ11" s="3600"/>
      <c r="BR11" s="3601"/>
      <c r="BS11" s="3602"/>
      <c r="BT11" s="3603"/>
      <c r="BU11" s="3604"/>
      <c r="BV11" s="3605"/>
      <c r="BW11" s="3606"/>
      <c r="BX11" s="3607"/>
      <c r="BY11" s="3608"/>
      <c r="BZ11" s="3609"/>
      <c r="CA11" s="3610"/>
      <c r="CB11" s="3611"/>
      <c r="CC11" s="3612"/>
      <c r="CD11" s="3613"/>
      <c r="CE11" s="3614"/>
      <c r="CF11" s="3615"/>
      <c r="CG11" s="3616"/>
      <c r="CH11" s="3617"/>
      <c r="CI11" s="3618"/>
      <c r="CJ11" s="3619"/>
      <c r="CK11" s="3620"/>
      <c r="CL11" s="3621"/>
      <c r="CM11" s="3622"/>
      <c r="CN11" s="3623"/>
      <c r="CO11" s="3624"/>
      <c r="CP11" s="3625"/>
      <c r="CQ11" s="3626"/>
      <c r="CR11" s="3627"/>
      <c r="CS11" s="3628"/>
      <c r="CT11" s="3629"/>
      <c r="CU11" s="3630"/>
      <c r="CV11" s="3631"/>
      <c r="CW11" s="3632"/>
      <c r="CX11" s="3633"/>
      <c r="CY11" s="3634"/>
      <c r="CZ11" s="3635"/>
      <c r="DA11" s="3636"/>
      <c r="DB11" s="3637"/>
      <c r="DC11" s="3638"/>
      <c r="DD11" s="3639"/>
      <c r="DE11" s="3640"/>
      <c r="DF11" s="3641"/>
      <c r="DG11" s="3642"/>
      <c r="DH11" s="3643"/>
      <c r="DI11" s="3644"/>
      <c r="DJ11" s="3645"/>
      <c r="DK11" s="3646"/>
      <c r="DL11" s="3647"/>
      <c r="DM11" s="3648"/>
      <c r="DN11" s="3649"/>
      <c r="DO11" s="3650"/>
      <c r="DP11" s="3651"/>
      <c r="DQ11" s="3652"/>
      <c r="DR11" s="3653"/>
      <c r="DS11" s="3654"/>
      <c r="DT11" s="3655"/>
      <c r="DU11" s="3656"/>
      <c r="DV11" s="3657"/>
      <c r="DW11" s="3658"/>
      <c r="DX11" s="3659"/>
      <c r="DY11" s="3660"/>
      <c r="DZ11" s="3661"/>
      <c r="EA11" s="3662"/>
      <c r="EB11" s="3663"/>
      <c r="EC11" s="3664"/>
      <c r="ED11" s="3665"/>
      <c r="EE11" s="3666"/>
      <c r="EF11" s="3667"/>
      <c r="EG11" s="3668"/>
      <c r="EH11" s="3669"/>
      <c r="EI11" s="3670"/>
      <c r="EJ11" s="3671"/>
      <c r="EK11" s="3672"/>
      <c r="EL11" s="3673"/>
      <c r="EM11" s="3674"/>
      <c r="EN11" s="3675"/>
      <c r="EO11" s="3676"/>
      <c r="EP11" s="3677"/>
      <c r="EQ11" s="3678"/>
      <c r="ER11" s="3679"/>
      <c r="ES11" s="3680"/>
      <c r="ET11" s="3681"/>
      <c r="EU11" s="3682"/>
      <c r="EV11" s="3683"/>
      <c r="EW11" s="3684"/>
      <c r="EX11" s="3685"/>
      <c r="EY11" s="3686"/>
      <c r="EZ11" s="3687"/>
      <c r="FA11" s="3688"/>
      <c r="FB11" s="3689"/>
      <c r="FC11" s="3690"/>
      <c r="FD11" s="3691"/>
      <c r="FE11" s="3692"/>
      <c r="FF11" s="3693"/>
      <c r="FG11" s="3694"/>
      <c r="FH11" s="3695"/>
      <c r="FI11" s="3696"/>
      <c r="FJ11" s="3697"/>
      <c r="FK11" s="3698"/>
      <c r="FL11" s="3699"/>
      <c r="FM11" s="3700"/>
      <c r="FN11" s="3701"/>
      <c r="FO11" s="3702"/>
      <c r="FP11" s="3703"/>
      <c r="FQ11" s="3704"/>
      <c r="FR11" s="3705"/>
      <c r="FS11" s="3706"/>
      <c r="FT11" s="3707"/>
      <c r="FU11" s="3708"/>
      <c r="FV11" s="3709"/>
      <c r="FW11" s="3710"/>
      <c r="FX11" s="3711"/>
      <c r="FY11" s="3712"/>
      <c r="FZ11" s="3713"/>
      <c r="GA11" s="3714"/>
      <c r="GB11" s="3715"/>
      <c r="GC11" s="3716"/>
      <c r="GD11" s="3717"/>
      <c r="GE11" s="3718"/>
      <c r="GF11" s="3719"/>
      <c r="GG11" s="3720"/>
      <c r="GH11" s="367"/>
      <c r="GI11" s="291"/>
      <c r="GK11" s="506"/>
      <c r="GL11" s="506" t="str">
        <f>IF(T11="","",T11)</f>
        <v>Добавить группу потребителей</v>
      </c>
      <c r="GM11" s="506"/>
      <c r="GN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421</v>
      </c>
      <c r="U12" s="367"/>
      <c r="V12" s="367"/>
      <c r="W12" s="367"/>
      <c r="X12" s="367"/>
      <c r="Y12" s="367"/>
      <c r="Z12" s="367"/>
      <c r="AA12" s="367"/>
      <c r="AB12" s="367"/>
      <c r="AC12" s="366"/>
      <c r="AD12" s="367"/>
      <c r="AE12" s="367"/>
      <c r="AF12" s="367"/>
      <c r="AG12" s="367"/>
      <c r="AH12" s="367"/>
      <c r="AI12" s="367"/>
      <c r="AJ12" s="367"/>
      <c r="AK12" s="366"/>
      <c r="AL12" s="3721"/>
      <c r="AM12" s="3722"/>
      <c r="AN12" s="3723"/>
      <c r="AO12" s="3724"/>
      <c r="AP12" s="3725"/>
      <c r="AQ12" s="3726"/>
      <c r="AR12" s="3727"/>
      <c r="AS12" s="3728"/>
      <c r="AT12" s="3729"/>
      <c r="AU12" s="3730"/>
      <c r="AV12" s="3731"/>
      <c r="AW12" s="3732"/>
      <c r="AX12" s="3733"/>
      <c r="AY12" s="3734"/>
      <c r="AZ12" s="3735"/>
      <c r="BA12" s="3736"/>
      <c r="BB12" s="3737"/>
      <c r="BC12" s="3738"/>
      <c r="BD12" s="3739"/>
      <c r="BE12" s="3740"/>
      <c r="BF12" s="3741"/>
      <c r="BG12" s="3742"/>
      <c r="BH12" s="3743"/>
      <c r="BI12" s="3744"/>
      <c r="BJ12" s="3745"/>
      <c r="BK12" s="3746"/>
      <c r="BL12" s="3747"/>
      <c r="BM12" s="3748"/>
      <c r="BN12" s="3749"/>
      <c r="BO12" s="3750"/>
      <c r="BP12" s="3751"/>
      <c r="BQ12" s="3752"/>
      <c r="BR12" s="3753"/>
      <c r="BS12" s="3754"/>
      <c r="BT12" s="3755"/>
      <c r="BU12" s="3756"/>
      <c r="BV12" s="3757"/>
      <c r="BW12" s="3758"/>
      <c r="BX12" s="3759"/>
      <c r="BY12" s="3760"/>
      <c r="BZ12" s="3761"/>
      <c r="CA12" s="3762"/>
      <c r="CB12" s="3763"/>
      <c r="CC12" s="3764"/>
      <c r="CD12" s="3765"/>
      <c r="CE12" s="3766"/>
      <c r="CF12" s="3767"/>
      <c r="CG12" s="3768"/>
      <c r="CH12" s="3769"/>
      <c r="CI12" s="3770"/>
      <c r="CJ12" s="3771"/>
      <c r="CK12" s="3772"/>
      <c r="CL12" s="3773"/>
      <c r="CM12" s="3774"/>
      <c r="CN12" s="3775"/>
      <c r="CO12" s="3776"/>
      <c r="CP12" s="3777"/>
      <c r="CQ12" s="3778"/>
      <c r="CR12" s="3779"/>
      <c r="CS12" s="3780"/>
      <c r="CT12" s="3781"/>
      <c r="CU12" s="3782"/>
      <c r="CV12" s="3783"/>
      <c r="CW12" s="3784"/>
      <c r="CX12" s="3785"/>
      <c r="CY12" s="3786"/>
      <c r="CZ12" s="3787"/>
      <c r="DA12" s="3788"/>
      <c r="DB12" s="3789"/>
      <c r="DC12" s="3790"/>
      <c r="DD12" s="3791"/>
      <c r="DE12" s="3792"/>
      <c r="DF12" s="3793"/>
      <c r="DG12" s="3794"/>
      <c r="DH12" s="3795"/>
      <c r="DI12" s="3796"/>
      <c r="DJ12" s="3797"/>
      <c r="DK12" s="3798"/>
      <c r="DL12" s="3799"/>
      <c r="DM12" s="3800"/>
      <c r="DN12" s="3801"/>
      <c r="DO12" s="3802"/>
      <c r="DP12" s="3803"/>
      <c r="DQ12" s="3804"/>
      <c r="DR12" s="3805"/>
      <c r="DS12" s="3806"/>
      <c r="DT12" s="3807"/>
      <c r="DU12" s="3808"/>
      <c r="DV12" s="3809"/>
      <c r="DW12" s="3810"/>
      <c r="DX12" s="3811"/>
      <c r="DY12" s="3812"/>
      <c r="DZ12" s="3813"/>
      <c r="EA12" s="3814"/>
      <c r="EB12" s="3815"/>
      <c r="EC12" s="3816"/>
      <c r="ED12" s="3817"/>
      <c r="EE12" s="3818"/>
      <c r="EF12" s="3819"/>
      <c r="EG12" s="3820"/>
      <c r="EH12" s="3821"/>
      <c r="EI12" s="3822"/>
      <c r="EJ12" s="3823"/>
      <c r="EK12" s="3824"/>
      <c r="EL12" s="3825"/>
      <c r="EM12" s="3826"/>
      <c r="EN12" s="3827"/>
      <c r="EO12" s="3828"/>
      <c r="EP12" s="3829"/>
      <c r="EQ12" s="3830"/>
      <c r="ER12" s="3831"/>
      <c r="ES12" s="3832"/>
      <c r="ET12" s="3833"/>
      <c r="EU12" s="3834"/>
      <c r="EV12" s="3835"/>
      <c r="EW12" s="3836"/>
      <c r="EX12" s="3837"/>
      <c r="EY12" s="3838"/>
      <c r="EZ12" s="3839"/>
      <c r="FA12" s="3840"/>
      <c r="FB12" s="3841"/>
      <c r="FC12" s="3842"/>
      <c r="FD12" s="3843"/>
      <c r="FE12" s="3844"/>
      <c r="FF12" s="3845"/>
      <c r="FG12" s="3846"/>
      <c r="FH12" s="3847"/>
      <c r="FI12" s="3848"/>
      <c r="FJ12" s="3849"/>
      <c r="FK12" s="3850"/>
      <c r="FL12" s="3851"/>
      <c r="FM12" s="3852"/>
      <c r="FN12" s="3853"/>
      <c r="FO12" s="3854"/>
      <c r="FP12" s="3855"/>
      <c r="FQ12" s="3856"/>
      <c r="FR12" s="3857"/>
      <c r="FS12" s="3858"/>
      <c r="FT12" s="3859"/>
      <c r="FU12" s="3860"/>
      <c r="FV12" s="3861"/>
      <c r="FW12" s="3862"/>
      <c r="FX12" s="3863"/>
      <c r="FY12" s="3864"/>
      <c r="FZ12" s="3865"/>
      <c r="GA12" s="3866"/>
      <c r="GB12" s="3867"/>
      <c r="GC12" s="3868"/>
      <c r="GD12" s="3869"/>
      <c r="GE12" s="3870"/>
      <c r="GF12" s="3871"/>
      <c r="GG12" s="3872"/>
      <c r="GH12" s="367"/>
      <c r="GI12" s="291"/>
      <c r="GK12" s="506"/>
      <c r="GL12" s="506" t="str">
        <f>IF(T12="","",T12)</f>
        <v>Добавить схему подключения</v>
      </c>
      <c r="GM12" s="506"/>
      <c r="GN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3873"/>
      <c r="AM13" s="3873"/>
      <c r="AN13" s="3873"/>
      <c r="AO13" s="3873"/>
      <c r="AP13" s="3873"/>
      <c r="AQ13" s="3873"/>
      <c r="AR13" s="3873"/>
      <c r="AS13" s="3873"/>
      <c r="AT13" s="3873"/>
      <c r="AU13" s="3873"/>
      <c r="AV13" s="3873"/>
      <c r="AW13" s="3873"/>
      <c r="AX13" s="3873"/>
      <c r="AY13" s="3873"/>
      <c r="AZ13" s="3873"/>
      <c r="BA13" s="3873"/>
      <c r="BB13" s="3873"/>
      <c r="BC13" s="3873"/>
      <c r="BD13" s="3873"/>
      <c r="BE13" s="3873"/>
      <c r="BF13" s="3873"/>
      <c r="BG13" s="3873"/>
      <c r="BH13" s="3873"/>
      <c r="BI13" s="3873"/>
      <c r="BJ13" s="3873"/>
      <c r="BK13" s="3873"/>
      <c r="BL13" s="3873"/>
      <c r="BM13" s="3873"/>
      <c r="BN13" s="3873"/>
      <c r="BO13" s="3873"/>
      <c r="BP13" s="3873"/>
      <c r="BQ13" s="3873"/>
      <c r="BR13" s="3873"/>
      <c r="BS13" s="3873"/>
      <c r="BT13" s="3873"/>
      <c r="BU13" s="3873"/>
      <c r="BV13" s="3873"/>
      <c r="BW13" s="3873"/>
      <c r="BX13" s="3873"/>
      <c r="BY13" s="3873"/>
      <c r="BZ13" s="3873"/>
      <c r="CA13" s="3873"/>
      <c r="CB13" s="3873"/>
      <c r="CC13" s="3873"/>
      <c r="CD13" s="3873"/>
      <c r="CE13" s="3873"/>
      <c r="CF13" s="3873"/>
      <c r="CG13" s="3873"/>
      <c r="CH13" s="3873"/>
      <c r="CI13" s="3873"/>
      <c r="CJ13" s="3873"/>
      <c r="CK13" s="3873"/>
      <c r="CL13" s="3873"/>
      <c r="CM13" s="3873"/>
      <c r="CN13" s="3873"/>
      <c r="CO13" s="3873"/>
      <c r="CP13" s="3873"/>
      <c r="CQ13" s="3873"/>
      <c r="CR13" s="3873"/>
      <c r="CS13" s="3873"/>
      <c r="CT13" s="3873"/>
      <c r="CU13" s="3873"/>
      <c r="CV13" s="3873"/>
      <c r="CW13" s="3873"/>
      <c r="CX13" s="3873"/>
      <c r="CY13" s="3873"/>
      <c r="CZ13" s="3873"/>
      <c r="DA13" s="3873"/>
      <c r="DB13" s="3873"/>
      <c r="DC13" s="3873"/>
      <c r="DD13" s="3873"/>
      <c r="DE13" s="3873"/>
      <c r="DF13" s="3873"/>
      <c r="DG13" s="3873"/>
      <c r="DH13" s="3873"/>
      <c r="DI13" s="3873"/>
      <c r="DJ13" s="3873"/>
      <c r="DK13" s="3873"/>
      <c r="DL13" s="3873"/>
      <c r="DM13" s="3873"/>
      <c r="DN13" s="3873"/>
      <c r="DO13" s="3873"/>
      <c r="DP13" s="3873"/>
      <c r="DQ13" s="3873"/>
      <c r="DR13" s="3873"/>
      <c r="DS13" s="3873"/>
      <c r="DT13" s="3873"/>
      <c r="DU13" s="3873"/>
      <c r="DV13" s="3873"/>
      <c r="DW13" s="3873"/>
      <c r="DX13" s="3873"/>
      <c r="DY13" s="3873"/>
      <c r="DZ13" s="3873"/>
      <c r="EA13" s="3873"/>
      <c r="EB13" s="3873"/>
      <c r="EC13" s="3873"/>
      <c r="ED13" s="3873"/>
      <c r="EE13" s="3873"/>
      <c r="EF13" s="3873"/>
      <c r="EG13" s="3873"/>
      <c r="EH13" s="3873"/>
      <c r="EI13" s="3873"/>
      <c r="EJ13" s="3873"/>
      <c r="EK13" s="3873"/>
      <c r="EL13" s="3873"/>
      <c r="EM13" s="3873"/>
      <c r="EN13" s="3873"/>
      <c r="EO13" s="3873"/>
      <c r="EP13" s="3873"/>
      <c r="EQ13" s="3873"/>
      <c r="ER13" s="3873"/>
      <c r="ES13" s="3873"/>
      <c r="ET13" s="3873"/>
      <c r="EU13" s="3873"/>
      <c r="EV13" s="3873"/>
      <c r="EW13" s="3873"/>
      <c r="EX13" s="3873"/>
      <c r="EY13" s="3873"/>
      <c r="EZ13" s="3873"/>
      <c r="FA13" s="3873"/>
      <c r="FB13" s="3873"/>
      <c r="FC13" s="3873"/>
      <c r="FD13" s="3873"/>
      <c r="FE13" s="3873"/>
      <c r="FF13" s="3873"/>
      <c r="FG13" s="3873"/>
      <c r="FH13" s="3873"/>
      <c r="FI13" s="3873"/>
      <c r="FJ13" s="3873"/>
      <c r="FK13" s="3873"/>
      <c r="FL13" s="3873"/>
      <c r="FM13" s="3873"/>
      <c r="FN13" s="3873"/>
      <c r="FO13" s="3873"/>
      <c r="FP13" s="3873"/>
      <c r="FQ13" s="3873"/>
      <c r="FR13" s="3873"/>
      <c r="FS13" s="3873"/>
      <c r="FT13" s="3873"/>
      <c r="FU13" s="3873"/>
      <c r="FV13" s="3873"/>
      <c r="FW13" s="3873"/>
      <c r="FX13" s="3873"/>
      <c r="FY13" s="3873"/>
      <c r="FZ13" s="3873"/>
      <c r="GA13" s="3873"/>
      <c r="GB13" s="3873"/>
      <c r="GC13" s="3873"/>
      <c r="GD13" s="3873"/>
      <c r="GE13" s="3873"/>
      <c r="GF13" s="3873"/>
      <c r="GG13" s="3873"/>
      <c r="GH13" s="1350"/>
      <c r="GI13" s="1350"/>
      <c r="GK13" s="795"/>
      <c r="GL13" s="795" t="str">
        <f>IF(T13="","",T13)</f>
        <v>Добавить источник для дифференциации</v>
      </c>
      <c r="GM13" s="795"/>
      <c r="GN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3874"/>
      <c r="AM14" s="3874"/>
      <c r="AN14" s="3874"/>
      <c r="AO14" s="3874"/>
      <c r="AP14" s="3874"/>
      <c r="AQ14" s="3874"/>
      <c r="AR14" s="3874"/>
      <c r="AS14" s="3874"/>
      <c r="AT14" s="3874"/>
      <c r="AU14" s="3874"/>
      <c r="AV14" s="3874"/>
      <c r="AW14" s="3874"/>
      <c r="AX14" s="3874"/>
      <c r="AY14" s="3874"/>
      <c r="AZ14" s="3874"/>
      <c r="BA14" s="3874"/>
      <c r="BB14" s="3874"/>
      <c r="BC14" s="3874"/>
      <c r="BD14" s="3874"/>
      <c r="BE14" s="3874"/>
      <c r="BF14" s="3874"/>
      <c r="BG14" s="3874"/>
      <c r="BH14" s="3874"/>
      <c r="BI14" s="3874"/>
      <c r="BJ14" s="3874"/>
      <c r="BK14" s="3874"/>
      <c r="BL14" s="3874"/>
      <c r="BM14" s="3874"/>
      <c r="BN14" s="3874"/>
      <c r="BO14" s="3874"/>
      <c r="BP14" s="3874"/>
      <c r="BQ14" s="3874"/>
      <c r="BR14" s="3874"/>
      <c r="BS14" s="3874"/>
      <c r="BT14" s="3874"/>
      <c r="BU14" s="3874"/>
      <c r="BV14" s="3874"/>
      <c r="BW14" s="3874"/>
      <c r="BX14" s="3874"/>
      <c r="BY14" s="3874"/>
      <c r="BZ14" s="3874"/>
      <c r="CA14" s="3874"/>
      <c r="CB14" s="3874"/>
      <c r="CC14" s="3874"/>
      <c r="CD14" s="3874"/>
      <c r="CE14" s="3874"/>
      <c r="CF14" s="3874"/>
      <c r="CG14" s="3874"/>
      <c r="CH14" s="3874"/>
      <c r="CI14" s="3874"/>
      <c r="CJ14" s="3874"/>
      <c r="CK14" s="3874"/>
      <c r="CL14" s="3874"/>
      <c r="CM14" s="3874"/>
      <c r="CN14" s="3874"/>
      <c r="CO14" s="3874"/>
      <c r="CP14" s="3874"/>
      <c r="CQ14" s="3874"/>
      <c r="CR14" s="3874"/>
      <c r="CS14" s="3874"/>
      <c r="CT14" s="3874"/>
      <c r="CU14" s="3874"/>
      <c r="CV14" s="3874"/>
      <c r="CW14" s="3874"/>
      <c r="CX14" s="3874"/>
      <c r="CY14" s="3874"/>
      <c r="CZ14" s="3874"/>
      <c r="DA14" s="3874"/>
      <c r="DB14" s="3874"/>
      <c r="DC14" s="3874"/>
      <c r="DD14" s="3874"/>
      <c r="DE14" s="3874"/>
      <c r="DF14" s="3874"/>
      <c r="DG14" s="3874"/>
      <c r="DH14" s="3874"/>
      <c r="DI14" s="3874"/>
      <c r="DJ14" s="3874"/>
      <c r="DK14" s="3874"/>
      <c r="DL14" s="3874"/>
      <c r="DM14" s="3874"/>
      <c r="DN14" s="3874"/>
      <c r="DO14" s="3874"/>
      <c r="DP14" s="3874"/>
      <c r="DQ14" s="3874"/>
      <c r="DR14" s="3874"/>
      <c r="DS14" s="3874"/>
      <c r="DT14" s="3874"/>
      <c r="DU14" s="3874"/>
      <c r="DV14" s="3874"/>
      <c r="DW14" s="3874"/>
      <c r="DX14" s="3874"/>
      <c r="DY14" s="3874"/>
      <c r="DZ14" s="3874"/>
      <c r="EA14" s="3874"/>
      <c r="EB14" s="3874"/>
      <c r="EC14" s="3874"/>
      <c r="ED14" s="3874"/>
      <c r="EE14" s="3874"/>
      <c r="EF14" s="3874"/>
      <c r="EG14" s="3874"/>
      <c r="EH14" s="3874"/>
      <c r="EI14" s="3874"/>
      <c r="EJ14" s="3874"/>
      <c r="EK14" s="3874"/>
      <c r="EL14" s="3874"/>
      <c r="EM14" s="3874"/>
      <c r="EN14" s="3874"/>
      <c r="EO14" s="3874"/>
      <c r="EP14" s="3874"/>
      <c r="EQ14" s="3874"/>
      <c r="ER14" s="3874"/>
      <c r="ES14" s="3874"/>
      <c r="ET14" s="3874"/>
      <c r="EU14" s="3874"/>
      <c r="EV14" s="3874"/>
      <c r="EW14" s="3874"/>
      <c r="EX14" s="3874"/>
      <c r="EY14" s="3874"/>
      <c r="EZ14" s="3874"/>
      <c r="FA14" s="3874"/>
      <c r="FB14" s="3874"/>
      <c r="FC14" s="3874"/>
      <c r="FD14" s="3874"/>
      <c r="FE14" s="3874"/>
      <c r="FF14" s="3874"/>
      <c r="FG14" s="3874"/>
      <c r="FH14" s="3874"/>
      <c r="FI14" s="3874"/>
      <c r="FJ14" s="3874"/>
      <c r="FK14" s="3874"/>
      <c r="FL14" s="3874"/>
      <c r="FM14" s="3874"/>
      <c r="FN14" s="3874"/>
      <c r="FO14" s="3874"/>
      <c r="FP14" s="3874"/>
      <c r="FQ14" s="3874"/>
      <c r="FR14" s="3874"/>
      <c r="FS14" s="3874"/>
      <c r="FT14" s="3874"/>
      <c r="FU14" s="3874"/>
      <c r="FV14" s="3874"/>
      <c r="FW14" s="3874"/>
      <c r="FX14" s="3874"/>
      <c r="FY14" s="3874"/>
      <c r="FZ14" s="3874"/>
      <c r="GA14" s="3874"/>
      <c r="GB14" s="3874"/>
      <c r="GC14" s="3874"/>
      <c r="GD14" s="3874"/>
      <c r="GE14" s="3874"/>
      <c r="GF14" s="3874"/>
      <c r="GG14" s="3874"/>
      <c r="GH14" s="1354"/>
      <c r="GI14" s="1354"/>
      <c r="GK14" s="795"/>
      <c r="GL14" s="795" t="str">
        <f>IF(T14="","",T14)</f>
        <v>Добавить централизованную систему для дифференциации</v>
      </c>
      <c r="GM14" s="795"/>
      <c r="GN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3874"/>
      <c r="AM15" s="3874"/>
      <c r="AN15" s="3874"/>
      <c r="AO15" s="3874"/>
      <c r="AP15" s="3874"/>
      <c r="AQ15" s="3874"/>
      <c r="AR15" s="3874"/>
      <c r="AS15" s="3874"/>
      <c r="AT15" s="3874"/>
      <c r="AU15" s="3874"/>
      <c r="AV15" s="3874"/>
      <c r="AW15" s="3874"/>
      <c r="AX15" s="3874"/>
      <c r="AY15" s="3874"/>
      <c r="AZ15" s="3874"/>
      <c r="BA15" s="3874"/>
      <c r="BB15" s="3874"/>
      <c r="BC15" s="3874"/>
      <c r="BD15" s="3874"/>
      <c r="BE15" s="3874"/>
      <c r="BF15" s="3874"/>
      <c r="BG15" s="3874"/>
      <c r="BH15" s="3874"/>
      <c r="BI15" s="3874"/>
      <c r="BJ15" s="3874"/>
      <c r="BK15" s="3874"/>
      <c r="BL15" s="3874"/>
      <c r="BM15" s="3874"/>
      <c r="BN15" s="3874"/>
      <c r="BO15" s="3874"/>
      <c r="BP15" s="3874"/>
      <c r="BQ15" s="3874"/>
      <c r="BR15" s="3874"/>
      <c r="BS15" s="3874"/>
      <c r="BT15" s="3874"/>
      <c r="BU15" s="3874"/>
      <c r="BV15" s="3874"/>
      <c r="BW15" s="3874"/>
      <c r="BX15" s="3874"/>
      <c r="BY15" s="3874"/>
      <c r="BZ15" s="3874"/>
      <c r="CA15" s="3874"/>
      <c r="CB15" s="3874"/>
      <c r="CC15" s="3874"/>
      <c r="CD15" s="3874"/>
      <c r="CE15" s="3874"/>
      <c r="CF15" s="3874"/>
      <c r="CG15" s="3874"/>
      <c r="CH15" s="3874"/>
      <c r="CI15" s="3874"/>
      <c r="CJ15" s="3874"/>
      <c r="CK15" s="3874"/>
      <c r="CL15" s="3874"/>
      <c r="CM15" s="3874"/>
      <c r="CN15" s="3874"/>
      <c r="CO15" s="3874"/>
      <c r="CP15" s="3874"/>
      <c r="CQ15" s="3874"/>
      <c r="CR15" s="3874"/>
      <c r="CS15" s="3874"/>
      <c r="CT15" s="3874"/>
      <c r="CU15" s="3874"/>
      <c r="CV15" s="3874"/>
      <c r="CW15" s="3874"/>
      <c r="CX15" s="3874"/>
      <c r="CY15" s="3874"/>
      <c r="CZ15" s="3874"/>
      <c r="DA15" s="3874"/>
      <c r="DB15" s="3874"/>
      <c r="DC15" s="3874"/>
      <c r="DD15" s="3874"/>
      <c r="DE15" s="3874"/>
      <c r="DF15" s="3874"/>
      <c r="DG15" s="3874"/>
      <c r="DH15" s="3874"/>
      <c r="DI15" s="3874"/>
      <c r="DJ15" s="3874"/>
      <c r="DK15" s="3874"/>
      <c r="DL15" s="3874"/>
      <c r="DM15" s="3874"/>
      <c r="DN15" s="3874"/>
      <c r="DO15" s="3874"/>
      <c r="DP15" s="3874"/>
      <c r="DQ15" s="3874"/>
      <c r="DR15" s="3874"/>
      <c r="DS15" s="3874"/>
      <c r="DT15" s="3874"/>
      <c r="DU15" s="3874"/>
      <c r="DV15" s="3874"/>
      <c r="DW15" s="3874"/>
      <c r="DX15" s="3874"/>
      <c r="DY15" s="3874"/>
      <c r="DZ15" s="3874"/>
      <c r="EA15" s="3874"/>
      <c r="EB15" s="3874"/>
      <c r="EC15" s="3874"/>
      <c r="ED15" s="3874"/>
      <c r="EE15" s="3874"/>
      <c r="EF15" s="3874"/>
      <c r="EG15" s="3874"/>
      <c r="EH15" s="3874"/>
      <c r="EI15" s="3874"/>
      <c r="EJ15" s="3874"/>
      <c r="EK15" s="3874"/>
      <c r="EL15" s="3874"/>
      <c r="EM15" s="3874"/>
      <c r="EN15" s="3874"/>
      <c r="EO15" s="3874"/>
      <c r="EP15" s="3874"/>
      <c r="EQ15" s="3874"/>
      <c r="ER15" s="3874"/>
      <c r="ES15" s="3874"/>
      <c r="ET15" s="3874"/>
      <c r="EU15" s="3874"/>
      <c r="EV15" s="3874"/>
      <c r="EW15" s="3874"/>
      <c r="EX15" s="3874"/>
      <c r="EY15" s="3874"/>
      <c r="EZ15" s="3874"/>
      <c r="FA15" s="3874"/>
      <c r="FB15" s="3874"/>
      <c r="FC15" s="3874"/>
      <c r="FD15" s="3874"/>
      <c r="FE15" s="3874"/>
      <c r="FF15" s="3874"/>
      <c r="FG15" s="3874"/>
      <c r="FH15" s="3874"/>
      <c r="FI15" s="3874"/>
      <c r="FJ15" s="3874"/>
      <c r="FK15" s="3874"/>
      <c r="FL15" s="3874"/>
      <c r="FM15" s="3874"/>
      <c r="FN15" s="3874"/>
      <c r="FO15" s="3874"/>
      <c r="FP15" s="3874"/>
      <c r="FQ15" s="3874"/>
      <c r="FR15" s="3874"/>
      <c r="FS15" s="3874"/>
      <c r="FT15" s="3874"/>
      <c r="FU15" s="3874"/>
      <c r="FV15" s="3874"/>
      <c r="FW15" s="3874"/>
      <c r="FX15" s="3874"/>
      <c r="FY15" s="3874"/>
      <c r="FZ15" s="3874"/>
      <c r="GA15" s="3874"/>
      <c r="GB15" s="3874"/>
      <c r="GC15" s="3874"/>
      <c r="GD15" s="3874"/>
      <c r="GE15" s="3874"/>
      <c r="GF15" s="3874"/>
      <c r="GG15" s="3874"/>
      <c r="GH15" s="1354"/>
      <c r="GI15" s="1354"/>
      <c r="GK15" s="795"/>
      <c r="GL15" s="795" t="str">
        <f>IF(T15="","",T15)</f>
        <v>Добавить территорию для дифференциации</v>
      </c>
      <c r="GM15" s="795"/>
      <c r="GN15" s="795"/>
    </row>
    <row customHeight="1" ht="14.25" hidden="1">
      <c r="AC16" s="323"/>
      <c r="AK16" s="323"/>
      <c r="AL16" s="3400"/>
      <c r="AM16" s="3400"/>
      <c r="AN16" s="3400"/>
      <c r="AO16" s="3400"/>
      <c r="AP16" s="3400"/>
      <c r="AQ16" s="3400"/>
      <c r="AR16" s="3400"/>
      <c r="AS16" s="3400"/>
      <c r="AT16" s="3400"/>
      <c r="AU16" s="3400"/>
      <c r="AV16" s="3400"/>
      <c r="AW16" s="3400"/>
      <c r="AX16" s="3400"/>
      <c r="AY16" s="3400"/>
      <c r="AZ16" s="3400"/>
      <c r="BA16" s="3400"/>
      <c r="BB16" s="3400"/>
      <c r="BC16" s="3400"/>
      <c r="BD16" s="3400"/>
      <c r="BE16" s="3400"/>
      <c r="BF16" s="3400"/>
      <c r="BG16" s="3400"/>
      <c r="BH16" s="3400"/>
      <c r="BI16" s="3400"/>
      <c r="BJ16" s="3400"/>
      <c r="BK16" s="3400"/>
      <c r="BL16" s="3400"/>
      <c r="BM16" s="3400"/>
      <c r="BN16" s="3400"/>
      <c r="BO16" s="3400"/>
      <c r="BP16" s="3400"/>
      <c r="BQ16" s="3400"/>
      <c r="BR16" s="3400"/>
      <c r="BS16" s="3400"/>
      <c r="BT16" s="3400"/>
      <c r="BU16" s="3400"/>
      <c r="BV16" s="3400"/>
      <c r="BW16" s="3400"/>
      <c r="BX16" s="3400"/>
      <c r="BY16" s="3400"/>
      <c r="BZ16" s="3400"/>
      <c r="CA16" s="3400"/>
      <c r="CB16" s="3400"/>
      <c r="CC16" s="3400"/>
      <c r="CD16" s="3400"/>
      <c r="CE16" s="3400"/>
      <c r="CF16" s="3400"/>
      <c r="CG16" s="3400"/>
      <c r="CH16" s="3400"/>
      <c r="CI16" s="3400"/>
      <c r="CJ16" s="3400"/>
      <c r="CK16" s="3400"/>
      <c r="CL16" s="3400"/>
      <c r="CM16" s="3400"/>
      <c r="CN16" s="3400"/>
      <c r="CO16" s="3400"/>
      <c r="CP16" s="3400"/>
      <c r="CQ16" s="3400"/>
      <c r="CR16" s="3400"/>
      <c r="CS16" s="3400"/>
      <c r="CT16" s="3400"/>
      <c r="CU16" s="3400"/>
      <c r="CV16" s="3400"/>
      <c r="CW16" s="3400"/>
      <c r="CX16" s="3400"/>
      <c r="CY16" s="3400"/>
      <c r="CZ16" s="3400"/>
      <c r="DA16" s="3400"/>
      <c r="DB16" s="3400"/>
      <c r="DC16" s="3400"/>
      <c r="DD16" s="3400"/>
      <c r="DE16" s="3400"/>
      <c r="DF16" s="3400"/>
      <c r="DG16" s="3400"/>
      <c r="DH16" s="3400"/>
      <c r="DI16" s="3400"/>
      <c r="DJ16" s="3400"/>
      <c r="DK16" s="3400"/>
      <c r="DL16" s="3400"/>
      <c r="DM16" s="3400"/>
      <c r="DN16" s="3400"/>
      <c r="DO16" s="3400"/>
      <c r="DP16" s="3400"/>
      <c r="DQ16" s="3400"/>
      <c r="DR16" s="3400"/>
      <c r="DS16" s="3400"/>
      <c r="DT16" s="3400"/>
      <c r="DU16" s="3400"/>
      <c r="DV16" s="3400"/>
      <c r="DW16" s="3400"/>
      <c r="DX16" s="3400"/>
      <c r="DY16" s="3400"/>
      <c r="DZ16" s="3400"/>
      <c r="EA16" s="3400"/>
      <c r="EB16" s="3400"/>
      <c r="EC16" s="3400"/>
      <c r="ED16" s="3400"/>
      <c r="EE16" s="3400"/>
      <c r="EF16" s="3400"/>
      <c r="EG16" s="3400"/>
      <c r="EH16" s="3400"/>
      <c r="EI16" s="3400"/>
      <c r="EJ16" s="3400"/>
      <c r="EK16" s="3400"/>
      <c r="EL16" s="3400"/>
      <c r="EM16" s="3400"/>
      <c r="EN16" s="3400"/>
      <c r="EO16" s="3400"/>
      <c r="EP16" s="3400"/>
      <c r="EQ16" s="3400"/>
      <c r="ER16" s="3400"/>
      <c r="ES16" s="3400"/>
      <c r="ET16" s="3400"/>
      <c r="EU16" s="3400"/>
      <c r="EV16" s="3400"/>
      <c r="EW16" s="3400"/>
      <c r="EX16" s="3400"/>
      <c r="EY16" s="3400"/>
      <c r="EZ16" s="3400"/>
      <c r="FA16" s="3400"/>
      <c r="FB16" s="3400"/>
      <c r="FC16" s="3400"/>
      <c r="FD16" s="3400"/>
      <c r="FE16" s="3400"/>
      <c r="FF16" s="3400"/>
      <c r="FG16" s="3400"/>
      <c r="FH16" s="3400"/>
      <c r="FI16" s="3400"/>
      <c r="FJ16" s="3400"/>
      <c r="FK16" s="3400"/>
      <c r="FL16" s="3400"/>
      <c r="FM16" s="3400"/>
      <c r="FN16" s="3400"/>
      <c r="FO16" s="3400"/>
      <c r="FP16" s="3400"/>
      <c r="FQ16" s="3400"/>
      <c r="FR16" s="3400"/>
      <c r="FS16" s="3400"/>
      <c r="FT16" s="3400"/>
      <c r="FU16" s="3400"/>
      <c r="FV16" s="3400"/>
      <c r="FW16" s="3400"/>
      <c r="FX16" s="3400"/>
      <c r="FY16" s="3400"/>
      <c r="FZ16" s="3400"/>
      <c r="GA16" s="3400"/>
      <c r="GB16" s="3400"/>
      <c r="GC16" s="3400"/>
      <c r="GD16" s="3400"/>
      <c r="GE16" s="3400"/>
      <c r="GF16" s="3400"/>
      <c r="GG16" s="3400"/>
    </row>
    <row customHeight="1" ht="14.25" hidden="1">
      <c r="AD17" s="1390"/>
      <c r="AE17" s="1390"/>
      <c r="AF17" s="1390"/>
      <c r="AG17" s="1391"/>
      <c r="AH17" s="2105"/>
      <c r="AI17" s="2104" t="s">
        <v>63</v>
      </c>
      <c r="AJ17" s="2105"/>
      <c r="AK17" s="2104" t="s">
        <v>63</v>
      </c>
      <c r="AL17" s="3400"/>
      <c r="AM17" s="3400"/>
      <c r="AN17" s="3400"/>
      <c r="AO17" s="3400"/>
      <c r="AP17" s="3400"/>
      <c r="AQ17" s="3400"/>
      <c r="AR17" s="3400"/>
      <c r="AS17" s="3400"/>
      <c r="AT17" s="3400"/>
      <c r="AU17" s="3400"/>
      <c r="AV17" s="3400"/>
      <c r="AW17" s="3400"/>
      <c r="AX17" s="3400"/>
      <c r="AY17" s="3400"/>
      <c r="AZ17" s="3400"/>
      <c r="BA17" s="3400"/>
      <c r="BB17" s="3400"/>
      <c r="BC17" s="3400"/>
      <c r="BD17" s="3400"/>
      <c r="BE17" s="3400"/>
      <c r="BF17" s="3400"/>
      <c r="BG17" s="3400"/>
      <c r="BH17" s="3400"/>
      <c r="BI17" s="3400"/>
      <c r="BJ17" s="3400"/>
      <c r="BK17" s="3400"/>
      <c r="BL17" s="3400"/>
      <c r="BM17" s="3400"/>
      <c r="BN17" s="3400"/>
      <c r="BO17" s="3400"/>
      <c r="BP17" s="3400"/>
      <c r="BQ17" s="3400"/>
      <c r="BR17" s="3400"/>
      <c r="BS17" s="3400"/>
      <c r="BT17" s="3400"/>
      <c r="BU17" s="3400"/>
      <c r="BV17" s="3400"/>
      <c r="BW17" s="3400"/>
      <c r="BX17" s="3400"/>
      <c r="BY17" s="3400"/>
      <c r="BZ17" s="3400"/>
      <c r="CA17" s="3400"/>
      <c r="CB17" s="3400"/>
      <c r="CC17" s="3400"/>
      <c r="CD17" s="3400"/>
      <c r="CE17" s="3400"/>
      <c r="CF17" s="3400"/>
      <c r="CG17" s="3400"/>
      <c r="CH17" s="3400"/>
      <c r="CI17" s="3400"/>
      <c r="CJ17" s="3400"/>
      <c r="CK17" s="3400"/>
      <c r="CL17" s="3400"/>
      <c r="CM17" s="3400"/>
      <c r="CN17" s="3400"/>
      <c r="CO17" s="3400"/>
      <c r="CP17" s="3400"/>
      <c r="CQ17" s="3400"/>
      <c r="CR17" s="3400"/>
      <c r="CS17" s="3400"/>
      <c r="CT17" s="3400"/>
      <c r="CU17" s="3400"/>
      <c r="CV17" s="3400"/>
      <c r="CW17" s="3400"/>
      <c r="CX17" s="3400"/>
      <c r="CY17" s="3400"/>
      <c r="CZ17" s="3400"/>
      <c r="DA17" s="3400"/>
      <c r="DB17" s="3400"/>
      <c r="DC17" s="3400"/>
      <c r="DD17" s="3400"/>
      <c r="DE17" s="3400"/>
      <c r="DF17" s="3400"/>
      <c r="DG17" s="3400"/>
      <c r="DH17" s="3400"/>
      <c r="DI17" s="3400"/>
      <c r="DJ17" s="3400"/>
      <c r="DK17" s="3400"/>
      <c r="DL17" s="3400"/>
      <c r="DM17" s="3400"/>
      <c r="DN17" s="3400"/>
      <c r="DO17" s="3400"/>
      <c r="DP17" s="3400"/>
      <c r="DQ17" s="3400"/>
      <c r="DR17" s="3400"/>
      <c r="DS17" s="3400"/>
      <c r="DT17" s="3400"/>
      <c r="DU17" s="3400"/>
      <c r="DV17" s="3400"/>
      <c r="DW17" s="3400"/>
      <c r="DX17" s="3400"/>
      <c r="DY17" s="3400"/>
      <c r="DZ17" s="3400"/>
      <c r="EA17" s="3400"/>
      <c r="EB17" s="3400"/>
      <c r="EC17" s="3400"/>
      <c r="ED17" s="3400"/>
      <c r="EE17" s="3400"/>
      <c r="EF17" s="3400"/>
      <c r="EG17" s="3400"/>
      <c r="EH17" s="3400"/>
      <c r="EI17" s="3400"/>
      <c r="EJ17" s="3400"/>
      <c r="EK17" s="3400"/>
      <c r="EL17" s="3400"/>
      <c r="EM17" s="3400"/>
      <c r="EN17" s="3400"/>
      <c r="EO17" s="3400"/>
      <c r="EP17" s="3400"/>
      <c r="EQ17" s="3400"/>
      <c r="ER17" s="3400"/>
      <c r="ES17" s="3400"/>
      <c r="ET17" s="3400"/>
      <c r="EU17" s="3400"/>
      <c r="EV17" s="3400"/>
      <c r="EW17" s="3400"/>
      <c r="EX17" s="3400"/>
      <c r="EY17" s="3400"/>
      <c r="EZ17" s="3400"/>
      <c r="FA17" s="3400"/>
      <c r="FB17" s="3400"/>
      <c r="FC17" s="3400"/>
      <c r="FD17" s="3400"/>
      <c r="FE17" s="3400"/>
      <c r="FF17" s="3400"/>
      <c r="FG17" s="3400"/>
      <c r="FH17" s="3400"/>
      <c r="FI17" s="3400"/>
      <c r="FJ17" s="3400"/>
      <c r="FK17" s="3400"/>
      <c r="FL17" s="3400"/>
      <c r="FM17" s="3400"/>
      <c r="FN17" s="3400"/>
      <c r="FO17" s="3400"/>
      <c r="FP17" s="3400"/>
      <c r="FQ17" s="3400"/>
      <c r="FR17" s="3400"/>
      <c r="FS17" s="3400"/>
      <c r="FT17" s="3400"/>
      <c r="FU17" s="3400"/>
      <c r="FV17" s="3400"/>
      <c r="FW17" s="3400"/>
      <c r="FX17" s="3400"/>
      <c r="FY17" s="3400"/>
      <c r="FZ17" s="3400"/>
      <c r="GA17" s="3400"/>
      <c r="GB17" s="3400"/>
      <c r="GC17" s="3400"/>
      <c r="GD17" s="3400"/>
      <c r="GE17" s="3400"/>
      <c r="GF17" s="3400"/>
      <c r="GG17" s="3400"/>
    </row>
    <row customHeight="1" ht="14.25" hidden="1">
      <c r="AD18" s="1390"/>
      <c r="AE18" s="1390"/>
      <c r="AF18" s="1390"/>
      <c r="AG18" s="324" t="str">
        <f>AH17&amp;"-"&amp;AJ17</f>
        <v>-</v>
      </c>
      <c r="AH18" s="2104"/>
      <c r="AI18" s="2104"/>
      <c r="AJ18" s="2104"/>
      <c r="AK18" s="2104"/>
      <c r="AL18" s="3400"/>
      <c r="AM18" s="3400"/>
      <c r="AN18" s="3400"/>
      <c r="AO18" s="3400"/>
      <c r="AP18" s="3400"/>
      <c r="AQ18" s="3400"/>
      <c r="AR18" s="3400"/>
      <c r="AS18" s="3400"/>
      <c r="AT18" s="3400"/>
      <c r="AU18" s="3400"/>
      <c r="AV18" s="3400"/>
      <c r="AW18" s="3400"/>
      <c r="AX18" s="3400"/>
      <c r="AY18" s="3400"/>
      <c r="AZ18" s="3400"/>
      <c r="BA18" s="3400"/>
      <c r="BB18" s="3400"/>
      <c r="BC18" s="3400"/>
      <c r="BD18" s="3400"/>
      <c r="BE18" s="3400"/>
      <c r="BF18" s="3400"/>
      <c r="BG18" s="3400"/>
      <c r="BH18" s="3400"/>
      <c r="BI18" s="3400"/>
      <c r="BJ18" s="3400"/>
      <c r="BK18" s="3400"/>
      <c r="BL18" s="3400"/>
      <c r="BM18" s="3400"/>
      <c r="BN18" s="3400"/>
      <c r="BO18" s="3400"/>
      <c r="BP18" s="3400"/>
      <c r="BQ18" s="3400"/>
      <c r="BR18" s="3400"/>
      <c r="BS18" s="3400"/>
      <c r="BT18" s="3400"/>
      <c r="BU18" s="3400"/>
      <c r="BV18" s="3400"/>
      <c r="BW18" s="3400"/>
      <c r="BX18" s="3400"/>
      <c r="BY18" s="3400"/>
      <c r="BZ18" s="3400"/>
      <c r="CA18" s="3400"/>
      <c r="CB18" s="3400"/>
      <c r="CC18" s="3400"/>
      <c r="CD18" s="3400"/>
      <c r="CE18" s="3400"/>
      <c r="CF18" s="3400"/>
      <c r="CG18" s="3400"/>
      <c r="CH18" s="3400"/>
      <c r="CI18" s="3400"/>
      <c r="CJ18" s="3400"/>
      <c r="CK18" s="3400"/>
      <c r="CL18" s="3400"/>
      <c r="CM18" s="3400"/>
      <c r="CN18" s="3400"/>
      <c r="CO18" s="3400"/>
      <c r="CP18" s="3400"/>
      <c r="CQ18" s="3400"/>
      <c r="CR18" s="3400"/>
      <c r="CS18" s="3400"/>
      <c r="CT18" s="3400"/>
      <c r="CU18" s="3400"/>
      <c r="CV18" s="3400"/>
      <c r="CW18" s="3400"/>
      <c r="CX18" s="3400"/>
      <c r="CY18" s="3400"/>
      <c r="CZ18" s="3400"/>
      <c r="DA18" s="3400"/>
      <c r="DB18" s="3400"/>
      <c r="DC18" s="3400"/>
      <c r="DD18" s="3400"/>
      <c r="DE18" s="3400"/>
      <c r="DF18" s="3400"/>
      <c r="DG18" s="3400"/>
      <c r="DH18" s="3400"/>
      <c r="DI18" s="3400"/>
      <c r="DJ18" s="3400"/>
      <c r="DK18" s="3400"/>
      <c r="DL18" s="3400"/>
      <c r="DM18" s="3400"/>
      <c r="DN18" s="3400"/>
      <c r="DO18" s="3400"/>
      <c r="DP18" s="3400"/>
      <c r="DQ18" s="3400"/>
      <c r="DR18" s="3400"/>
      <c r="DS18" s="3400"/>
      <c r="DT18" s="3400"/>
      <c r="DU18" s="3400"/>
      <c r="DV18" s="3400"/>
      <c r="DW18" s="3400"/>
      <c r="DX18" s="3400"/>
      <c r="DY18" s="3400"/>
      <c r="DZ18" s="3400"/>
      <c r="EA18" s="3400"/>
      <c r="EB18" s="3400"/>
      <c r="EC18" s="3400"/>
      <c r="ED18" s="3400"/>
      <c r="EE18" s="3400"/>
      <c r="EF18" s="3400"/>
      <c r="EG18" s="3400"/>
      <c r="EH18" s="3400"/>
      <c r="EI18" s="3400"/>
      <c r="EJ18" s="3400"/>
      <c r="EK18" s="3400"/>
      <c r="EL18" s="3400"/>
      <c r="EM18" s="3400"/>
      <c r="EN18" s="3400"/>
      <c r="EO18" s="3400"/>
      <c r="EP18" s="3400"/>
      <c r="EQ18" s="3400"/>
      <c r="ER18" s="3400"/>
      <c r="ES18" s="3400"/>
      <c r="ET18" s="3400"/>
      <c r="EU18" s="3400"/>
      <c r="EV18" s="3400"/>
      <c r="EW18" s="3400"/>
      <c r="EX18" s="3400"/>
      <c r="EY18" s="3400"/>
      <c r="EZ18" s="3400"/>
      <c r="FA18" s="3400"/>
      <c r="FB18" s="3400"/>
      <c r="FC18" s="3400"/>
      <c r="FD18" s="3400"/>
      <c r="FE18" s="3400"/>
      <c r="FF18" s="3400"/>
      <c r="FG18" s="3400"/>
      <c r="FH18" s="3400"/>
      <c r="FI18" s="3400"/>
      <c r="FJ18" s="3400"/>
      <c r="FK18" s="3400"/>
      <c r="FL18" s="3400"/>
      <c r="FM18" s="3400"/>
      <c r="FN18" s="3400"/>
      <c r="FO18" s="3400"/>
      <c r="FP18" s="3400"/>
      <c r="FQ18" s="3400"/>
      <c r="FR18" s="3400"/>
      <c r="FS18" s="3400"/>
      <c r="FT18" s="3400"/>
      <c r="FU18" s="3400"/>
      <c r="FV18" s="3400"/>
      <c r="FW18" s="3400"/>
      <c r="FX18" s="3400"/>
      <c r="FY18" s="3400"/>
      <c r="FZ18" s="3400"/>
      <c r="GA18" s="3400"/>
      <c r="GB18" s="3400"/>
      <c r="GC18" s="3400"/>
      <c r="GD18" s="3400"/>
      <c r="GE18" s="3400"/>
      <c r="GF18" s="3400"/>
      <c r="GG18" s="3400"/>
    </row>
    <row customHeight="1" ht="14.25" hidden="1">
      <c r="AK19" s="323"/>
      <c r="AL19" s="3400"/>
      <c r="AM19" s="3400"/>
      <c r="AN19" s="3400"/>
      <c r="AO19" s="3400"/>
      <c r="AP19" s="3400"/>
      <c r="AQ19" s="3400"/>
      <c r="AR19" s="3400"/>
      <c r="AS19" s="3400"/>
      <c r="AT19" s="3400"/>
      <c r="AU19" s="3400"/>
      <c r="AV19" s="3400"/>
      <c r="AW19" s="3400"/>
      <c r="AX19" s="3400"/>
      <c r="AY19" s="3400"/>
      <c r="AZ19" s="3400"/>
      <c r="BA19" s="3400"/>
      <c r="BB19" s="3400"/>
      <c r="BC19" s="3400"/>
      <c r="BD19" s="3400"/>
      <c r="BE19" s="3400"/>
      <c r="BF19" s="3400"/>
      <c r="BG19" s="3400"/>
      <c r="BH19" s="3400"/>
      <c r="BI19" s="3400"/>
      <c r="BJ19" s="3400"/>
      <c r="BK19" s="3400"/>
      <c r="BL19" s="3400"/>
      <c r="BM19" s="3400"/>
      <c r="BN19" s="3400"/>
      <c r="BO19" s="3400"/>
      <c r="BP19" s="3400"/>
      <c r="BQ19" s="3400"/>
      <c r="BR19" s="3400"/>
      <c r="BS19" s="3400"/>
      <c r="BT19" s="3400"/>
      <c r="BU19" s="3400"/>
      <c r="BV19" s="3400"/>
      <c r="BW19" s="3400"/>
      <c r="BX19" s="3400"/>
      <c r="BY19" s="3400"/>
      <c r="BZ19" s="3400"/>
      <c r="CA19" s="3400"/>
      <c r="CB19" s="3400"/>
      <c r="CC19" s="3400"/>
      <c r="CD19" s="3400"/>
      <c r="CE19" s="3400"/>
      <c r="CF19" s="3400"/>
      <c r="CG19" s="3400"/>
      <c r="CH19" s="3400"/>
      <c r="CI19" s="3400"/>
      <c r="CJ19" s="3400"/>
      <c r="CK19" s="3400"/>
      <c r="CL19" s="3400"/>
      <c r="CM19" s="3400"/>
      <c r="CN19" s="3400"/>
      <c r="CO19" s="3400"/>
      <c r="CP19" s="3400"/>
      <c r="CQ19" s="3400"/>
      <c r="CR19" s="3400"/>
      <c r="CS19" s="3400"/>
      <c r="CT19" s="3400"/>
      <c r="CU19" s="3400"/>
      <c r="CV19" s="3400"/>
      <c r="CW19" s="3400"/>
      <c r="CX19" s="3400"/>
      <c r="CY19" s="3400"/>
      <c r="CZ19" s="3400"/>
      <c r="DA19" s="3400"/>
      <c r="DB19" s="3400"/>
      <c r="DC19" s="3400"/>
      <c r="DD19" s="3400"/>
      <c r="DE19" s="3400"/>
      <c r="DF19" s="3400"/>
      <c r="DG19" s="3400"/>
      <c r="DH19" s="3400"/>
      <c r="DI19" s="3400"/>
      <c r="DJ19" s="3400"/>
      <c r="DK19" s="3400"/>
      <c r="DL19" s="3400"/>
      <c r="DM19" s="3400"/>
      <c r="DN19" s="3400"/>
      <c r="DO19" s="3400"/>
      <c r="DP19" s="3400"/>
      <c r="DQ19" s="3400"/>
      <c r="DR19" s="3400"/>
      <c r="DS19" s="3400"/>
      <c r="DT19" s="3400"/>
      <c r="DU19" s="3400"/>
      <c r="DV19" s="3400"/>
      <c r="DW19" s="3400"/>
      <c r="DX19" s="3400"/>
      <c r="DY19" s="3400"/>
      <c r="DZ19" s="3400"/>
      <c r="EA19" s="3400"/>
      <c r="EB19" s="3400"/>
      <c r="EC19" s="3400"/>
      <c r="ED19" s="3400"/>
      <c r="EE19" s="3400"/>
      <c r="EF19" s="3400"/>
      <c r="EG19" s="3400"/>
      <c r="EH19" s="3400"/>
      <c r="EI19" s="3400"/>
      <c r="EJ19" s="3400"/>
      <c r="EK19" s="3400"/>
      <c r="EL19" s="3400"/>
      <c r="EM19" s="3400"/>
      <c r="EN19" s="3400"/>
      <c r="EO19" s="3400"/>
      <c r="EP19" s="3400"/>
      <c r="EQ19" s="3400"/>
      <c r="ER19" s="3400"/>
      <c r="ES19" s="3400"/>
      <c r="ET19" s="3400"/>
      <c r="EU19" s="3400"/>
      <c r="EV19" s="3400"/>
      <c r="EW19" s="3400"/>
      <c r="EX19" s="3400"/>
      <c r="EY19" s="3400"/>
      <c r="EZ19" s="3400"/>
      <c r="FA19" s="3400"/>
      <c r="FB19" s="3400"/>
      <c r="FC19" s="3400"/>
      <c r="FD19" s="3400"/>
      <c r="FE19" s="3400"/>
      <c r="FF19" s="3400"/>
      <c r="FG19" s="3400"/>
      <c r="FH19" s="3400"/>
      <c r="FI19" s="3400"/>
      <c r="FJ19" s="3400"/>
      <c r="FK19" s="3400"/>
      <c r="FL19" s="3400"/>
      <c r="FM19" s="3400"/>
      <c r="FN19" s="3400"/>
      <c r="FO19" s="3400"/>
      <c r="FP19" s="3400"/>
      <c r="FQ19" s="3400"/>
      <c r="FR19" s="3400"/>
      <c r="FS19" s="3400"/>
      <c r="FT19" s="3400"/>
      <c r="FU19" s="3400"/>
      <c r="FV19" s="3400"/>
      <c r="FW19" s="3400"/>
      <c r="FX19" s="3400"/>
      <c r="FY19" s="3400"/>
      <c r="FZ19" s="3400"/>
      <c r="GA19" s="3400"/>
      <c r="GB19" s="3400"/>
      <c r="GC19" s="3400"/>
      <c r="GD19" s="3400"/>
      <c r="GE19" s="3400"/>
      <c r="GF19" s="3400"/>
      <c r="GG19" s="3400"/>
    </row>
    <row s="3319" customFormat="1" customHeight="1" ht="22.5" hidden="1">
      <c r="L20" s="1359"/>
      <c r="M20" s="1392"/>
      <c r="N20" s="1392"/>
      <c r="O20" s="1397" t="s">
        <v>422</v>
      </c>
      <c r="P20" s="1392"/>
      <c r="Q20" s="1401"/>
      <c r="R20" s="1401"/>
      <c r="S20" s="735"/>
      <c r="Z20" s="1397"/>
      <c r="AB20" s="1397"/>
      <c r="AC20" s="1396"/>
      <c r="AH20" s="1397"/>
      <c r="AJ20" s="1397"/>
      <c r="AK20" s="1396"/>
      <c r="AL20" s="3875"/>
      <c r="AM20" s="3875"/>
      <c r="AN20" s="3875"/>
      <c r="AO20" s="3875"/>
      <c r="AP20" s="3876"/>
      <c r="AQ20" s="3875"/>
      <c r="AR20" s="3876"/>
      <c r="AS20" s="3875"/>
      <c r="AT20" s="3875"/>
      <c r="AU20" s="3875"/>
      <c r="AV20" s="3875"/>
      <c r="AW20" s="3875"/>
      <c r="AX20" s="3876"/>
      <c r="AY20" s="3875"/>
      <c r="AZ20" s="3876"/>
      <c r="BA20" s="3875"/>
      <c r="BB20" s="3875"/>
      <c r="BC20" s="3875"/>
      <c r="BD20" s="3875"/>
      <c r="BE20" s="3875"/>
      <c r="BF20" s="3876"/>
      <c r="BG20" s="3875"/>
      <c r="BH20" s="3876"/>
      <c r="BI20" s="3875"/>
      <c r="BJ20" s="3875"/>
      <c r="BK20" s="3875"/>
      <c r="BL20" s="3875"/>
      <c r="BM20" s="3875"/>
      <c r="BN20" s="3876"/>
      <c r="BO20" s="3875"/>
      <c r="BP20" s="3876"/>
      <c r="BQ20" s="3875"/>
      <c r="BR20" s="3875"/>
      <c r="BS20" s="3875"/>
      <c r="BT20" s="3875"/>
      <c r="BU20" s="3875"/>
      <c r="BV20" s="3876"/>
      <c r="BW20" s="3875"/>
      <c r="BX20" s="3876"/>
      <c r="BY20" s="3875"/>
      <c r="BZ20" s="3875"/>
      <c r="CA20" s="3875"/>
      <c r="CB20" s="3875"/>
      <c r="CC20" s="3875"/>
      <c r="CD20" s="3876"/>
      <c r="CE20" s="3875"/>
      <c r="CF20" s="3876"/>
      <c r="CG20" s="3875"/>
      <c r="CH20" s="3875"/>
      <c r="CI20" s="3875"/>
      <c r="CJ20" s="3875"/>
      <c r="CK20" s="3875"/>
      <c r="CL20" s="3876"/>
      <c r="CM20" s="3875"/>
      <c r="CN20" s="3876"/>
      <c r="CO20" s="3875"/>
      <c r="CP20" s="3875"/>
      <c r="CQ20" s="3875"/>
      <c r="CR20" s="3875"/>
      <c r="CS20" s="3875"/>
      <c r="CT20" s="3876"/>
      <c r="CU20" s="3875"/>
      <c r="CV20" s="3876"/>
      <c r="CW20" s="3875"/>
      <c r="CX20" s="3875"/>
      <c r="CY20" s="3875"/>
      <c r="CZ20" s="3875"/>
      <c r="DA20" s="3875"/>
      <c r="DB20" s="3876"/>
      <c r="DC20" s="3875"/>
      <c r="DD20" s="3876"/>
      <c r="DE20" s="3875"/>
      <c r="DF20" s="3875"/>
      <c r="DG20" s="3875"/>
      <c r="DH20" s="3875"/>
      <c r="DI20" s="3875"/>
      <c r="DJ20" s="3876"/>
      <c r="DK20" s="3875"/>
      <c r="DL20" s="3876"/>
      <c r="DM20" s="3875"/>
      <c r="DN20" s="3875"/>
      <c r="DO20" s="3875"/>
      <c r="DP20" s="3875"/>
      <c r="DQ20" s="3875"/>
      <c r="DR20" s="3876"/>
      <c r="DS20" s="3875"/>
      <c r="DT20" s="3876"/>
      <c r="DU20" s="3875"/>
      <c r="DV20" s="3875"/>
      <c r="DW20" s="3875"/>
      <c r="DX20" s="3875"/>
      <c r="DY20" s="3875"/>
      <c r="DZ20" s="3876"/>
      <c r="EA20" s="3875"/>
      <c r="EB20" s="3876"/>
      <c r="EC20" s="3875"/>
      <c r="ED20" s="3875"/>
      <c r="EE20" s="3875"/>
      <c r="EF20" s="3875"/>
      <c r="EG20" s="3875"/>
      <c r="EH20" s="3876"/>
      <c r="EI20" s="3875"/>
      <c r="EJ20" s="3876"/>
      <c r="EK20" s="3875"/>
      <c r="EL20" s="3875"/>
      <c r="EM20" s="3875"/>
      <c r="EN20" s="3875"/>
      <c r="EO20" s="3875"/>
      <c r="EP20" s="3876"/>
      <c r="EQ20" s="3875"/>
      <c r="ER20" s="3876"/>
      <c r="ES20" s="3875"/>
      <c r="ET20" s="3875"/>
      <c r="EU20" s="3875"/>
      <c r="EV20" s="3875"/>
      <c r="EW20" s="3875"/>
      <c r="EX20" s="3876"/>
      <c r="EY20" s="3875"/>
      <c r="EZ20" s="3876"/>
      <c r="FA20" s="3875"/>
      <c r="FB20" s="3875"/>
      <c r="FC20" s="3875"/>
      <c r="FD20" s="3875"/>
      <c r="FE20" s="3875"/>
      <c r="FF20" s="3876"/>
      <c r="FG20" s="3875"/>
      <c r="FH20" s="3876"/>
      <c r="FI20" s="3875"/>
      <c r="FJ20" s="3875"/>
      <c r="FK20" s="3875"/>
      <c r="FL20" s="3875"/>
      <c r="FM20" s="3875"/>
      <c r="FN20" s="3876"/>
      <c r="FO20" s="3875"/>
      <c r="FP20" s="3876"/>
      <c r="FQ20" s="3875"/>
      <c r="FR20" s="3875"/>
      <c r="FS20" s="3875"/>
      <c r="FT20" s="3875"/>
      <c r="FU20" s="3875"/>
      <c r="FV20" s="3876"/>
      <c r="FW20" s="3875"/>
      <c r="FX20" s="3876"/>
      <c r="FY20" s="3875"/>
      <c r="FZ20" s="3875"/>
      <c r="GA20" s="3875"/>
      <c r="GB20" s="3875"/>
      <c r="GC20" s="3875"/>
      <c r="GD20" s="3876"/>
      <c r="GE20" s="3875"/>
      <c r="GF20" s="3876"/>
      <c r="GG20" s="3875"/>
      <c r="GJ20" s="517"/>
      <c r="GK20" s="517"/>
      <c r="GL20" s="517"/>
      <c r="GM20" s="517"/>
      <c r="GN20" s="517"/>
    </row>
    <row s="3319" customFormat="1" customHeight="1" ht="14.25" hidden="1">
      <c r="L21" s="1359"/>
      <c r="M21" s="1392"/>
      <c r="N21" s="1392"/>
      <c r="O21" s="1392"/>
      <c r="P21" s="1392"/>
      <c r="Q21" s="1401"/>
      <c r="R21" s="1401"/>
      <c r="S21" s="735"/>
      <c r="AC21" s="1396"/>
      <c r="AK21" s="1396"/>
      <c r="AL21" s="3875"/>
      <c r="AM21" s="3875"/>
      <c r="AN21" s="3875"/>
      <c r="AO21" s="3875"/>
      <c r="AP21" s="3875"/>
      <c r="AQ21" s="3875"/>
      <c r="AR21" s="3875"/>
      <c r="AS21" s="3875"/>
      <c r="AT21" s="3875"/>
      <c r="AU21" s="3875"/>
      <c r="AV21" s="3875"/>
      <c r="AW21" s="3875"/>
      <c r="AX21" s="3875"/>
      <c r="AY21" s="3875"/>
      <c r="AZ21" s="3875"/>
      <c r="BA21" s="3875"/>
      <c r="BB21" s="3875"/>
      <c r="BC21" s="3875"/>
      <c r="BD21" s="3875"/>
      <c r="BE21" s="3875"/>
      <c r="BF21" s="3875"/>
      <c r="BG21" s="3875"/>
      <c r="BH21" s="3875"/>
      <c r="BI21" s="3875"/>
      <c r="BJ21" s="3875"/>
      <c r="BK21" s="3875"/>
      <c r="BL21" s="3875"/>
      <c r="BM21" s="3875"/>
      <c r="BN21" s="3875"/>
      <c r="BO21" s="3875"/>
      <c r="BP21" s="3875"/>
      <c r="BQ21" s="3875"/>
      <c r="BR21" s="3875"/>
      <c r="BS21" s="3875"/>
      <c r="BT21" s="3875"/>
      <c r="BU21" s="3875"/>
      <c r="BV21" s="3875"/>
      <c r="BW21" s="3875"/>
      <c r="BX21" s="3875"/>
      <c r="BY21" s="3875"/>
      <c r="BZ21" s="3875"/>
      <c r="CA21" s="3875"/>
      <c r="CB21" s="3875"/>
      <c r="CC21" s="3875"/>
      <c r="CD21" s="3875"/>
      <c r="CE21" s="3875"/>
      <c r="CF21" s="3875"/>
      <c r="CG21" s="3875"/>
      <c r="CH21" s="3875"/>
      <c r="CI21" s="3875"/>
      <c r="CJ21" s="3875"/>
      <c r="CK21" s="3875"/>
      <c r="CL21" s="3875"/>
      <c r="CM21" s="3875"/>
      <c r="CN21" s="3875"/>
      <c r="CO21" s="3875"/>
      <c r="CP21" s="3875"/>
      <c r="CQ21" s="3875"/>
      <c r="CR21" s="3875"/>
      <c r="CS21" s="3875"/>
      <c r="CT21" s="3875"/>
      <c r="CU21" s="3875"/>
      <c r="CV21" s="3875"/>
      <c r="CW21" s="3875"/>
      <c r="CX21" s="3875"/>
      <c r="CY21" s="3875"/>
      <c r="CZ21" s="3875"/>
      <c r="DA21" s="3875"/>
      <c r="DB21" s="3875"/>
      <c r="DC21" s="3875"/>
      <c r="DD21" s="3875"/>
      <c r="DE21" s="3875"/>
      <c r="DF21" s="3875"/>
      <c r="DG21" s="3875"/>
      <c r="DH21" s="3875"/>
      <c r="DI21" s="3875"/>
      <c r="DJ21" s="3875"/>
      <c r="DK21" s="3875"/>
      <c r="DL21" s="3875"/>
      <c r="DM21" s="3875"/>
      <c r="DN21" s="3875"/>
      <c r="DO21" s="3875"/>
      <c r="DP21" s="3875"/>
      <c r="DQ21" s="3875"/>
      <c r="DR21" s="3875"/>
      <c r="DS21" s="3875"/>
      <c r="DT21" s="3875"/>
      <c r="DU21" s="3875"/>
      <c r="DV21" s="3875"/>
      <c r="DW21" s="3875"/>
      <c r="DX21" s="3875"/>
      <c r="DY21" s="3875"/>
      <c r="DZ21" s="3875"/>
      <c r="EA21" s="3875"/>
      <c r="EB21" s="3875"/>
      <c r="EC21" s="3875"/>
      <c r="ED21" s="3875"/>
      <c r="EE21" s="3875"/>
      <c r="EF21" s="3875"/>
      <c r="EG21" s="3875"/>
      <c r="EH21" s="3875"/>
      <c r="EI21" s="3875"/>
      <c r="EJ21" s="3875"/>
      <c r="EK21" s="3875"/>
      <c r="EL21" s="3875"/>
      <c r="EM21" s="3875"/>
      <c r="EN21" s="3875"/>
      <c r="EO21" s="3875"/>
      <c r="EP21" s="3875"/>
      <c r="EQ21" s="3875"/>
      <c r="ER21" s="3875"/>
      <c r="ES21" s="3875"/>
      <c r="ET21" s="3875"/>
      <c r="EU21" s="3875"/>
      <c r="EV21" s="3875"/>
      <c r="EW21" s="3875"/>
      <c r="EX21" s="3875"/>
      <c r="EY21" s="3875"/>
      <c r="EZ21" s="3875"/>
      <c r="FA21" s="3875"/>
      <c r="FB21" s="3875"/>
      <c r="FC21" s="3875"/>
      <c r="FD21" s="3875"/>
      <c r="FE21" s="3875"/>
      <c r="FF21" s="3875"/>
      <c r="FG21" s="3875"/>
      <c r="FH21" s="3875"/>
      <c r="FI21" s="3875"/>
      <c r="FJ21" s="3875"/>
      <c r="FK21" s="3875"/>
      <c r="FL21" s="3875"/>
      <c r="FM21" s="3875"/>
      <c r="FN21" s="3875"/>
      <c r="FO21" s="3875"/>
      <c r="FP21" s="3875"/>
      <c r="FQ21" s="3875"/>
      <c r="FR21" s="3875"/>
      <c r="FS21" s="3875"/>
      <c r="FT21" s="3875"/>
      <c r="FU21" s="3875"/>
      <c r="FV21" s="3875"/>
      <c r="FW21" s="3875"/>
      <c r="FX21" s="3875"/>
      <c r="FY21" s="3875"/>
      <c r="FZ21" s="3875"/>
      <c r="GA21" s="3875"/>
      <c r="GB21" s="3875"/>
      <c r="GC21" s="3875"/>
      <c r="GD21" s="3875"/>
      <c r="GE21" s="3875"/>
      <c r="GF21" s="3875"/>
      <c r="GG21" s="3875"/>
      <c r="GJ21" s="517"/>
      <c r="GK21" s="517"/>
      <c r="GL21" s="517"/>
      <c r="GM21" s="517"/>
      <c r="GN21" s="517"/>
    </row>
    <row s="3319" customFormat="1" customHeight="1" ht="14.25" hidden="1">
      <c r="L22" s="1359"/>
      <c r="M22" s="1392"/>
      <c r="N22" s="1392"/>
      <c r="O22" s="1394" t="s">
        <v>423</v>
      </c>
      <c r="P22" s="1392"/>
      <c r="Q22" s="1401"/>
      <c r="R22" s="1401"/>
      <c r="S22" s="735"/>
      <c r="T22" s="1168" t="s">
        <v>424</v>
      </c>
      <c r="AA22" s="172" t="s">
        <v>425</v>
      </c>
      <c r="AC22" s="172" t="s">
        <v>426</v>
      </c>
      <c r="AD22" s="1168" t="s">
        <v>424</v>
      </c>
      <c r="AI22" s="172" t="s">
        <v>427</v>
      </c>
      <c r="AK22" s="172" t="s">
        <v>426</v>
      </c>
      <c r="AL22" s="3875"/>
      <c r="AM22" s="3875"/>
      <c r="AN22" s="3875"/>
      <c r="AO22" s="3875"/>
      <c r="AP22" s="3875"/>
      <c r="AQ22" s="3877" t="s">
        <v>425</v>
      </c>
      <c r="AR22" s="3875"/>
      <c r="AS22" s="3877" t="s">
        <v>426</v>
      </c>
      <c r="AT22" s="3875"/>
      <c r="AU22" s="3875"/>
      <c r="AV22" s="3875"/>
      <c r="AW22" s="3875"/>
      <c r="AX22" s="3875"/>
      <c r="AY22" s="3877" t="s">
        <v>425</v>
      </c>
      <c r="AZ22" s="3875"/>
      <c r="BA22" s="3877" t="s">
        <v>426</v>
      </c>
      <c r="BB22" s="3875"/>
      <c r="BC22" s="3875"/>
      <c r="BD22" s="3875"/>
      <c r="BE22" s="3875"/>
      <c r="BF22" s="3875"/>
      <c r="BG22" s="3877" t="s">
        <v>425</v>
      </c>
      <c r="BH22" s="3875"/>
      <c r="BI22" s="3877" t="s">
        <v>426</v>
      </c>
      <c r="BJ22" s="3875"/>
      <c r="BK22" s="3875"/>
      <c r="BL22" s="3875"/>
      <c r="BM22" s="3875"/>
      <c r="BN22" s="3875"/>
      <c r="BO22" s="3877" t="s">
        <v>425</v>
      </c>
      <c r="BP22" s="3875"/>
      <c r="BQ22" s="3877" t="s">
        <v>426</v>
      </c>
      <c r="BR22" s="3875"/>
      <c r="BS22" s="3875"/>
      <c r="BT22" s="3875"/>
      <c r="BU22" s="3875"/>
      <c r="BV22" s="3875"/>
      <c r="BW22" s="3877" t="s">
        <v>425</v>
      </c>
      <c r="BX22" s="3875"/>
      <c r="BY22" s="3877" t="s">
        <v>426</v>
      </c>
      <c r="BZ22" s="3875"/>
      <c r="CA22" s="3875"/>
      <c r="CB22" s="3875"/>
      <c r="CC22" s="3875"/>
      <c r="CD22" s="3875"/>
      <c r="CE22" s="3877" t="s">
        <v>425</v>
      </c>
      <c r="CF22" s="3875"/>
      <c r="CG22" s="3877" t="s">
        <v>426</v>
      </c>
      <c r="CH22" s="3875"/>
      <c r="CI22" s="3875"/>
      <c r="CJ22" s="3875"/>
      <c r="CK22" s="3875"/>
      <c r="CL22" s="3875"/>
      <c r="CM22" s="3877" t="s">
        <v>425</v>
      </c>
      <c r="CN22" s="3875"/>
      <c r="CO22" s="3877" t="s">
        <v>426</v>
      </c>
      <c r="CP22" s="3875"/>
      <c r="CQ22" s="3875"/>
      <c r="CR22" s="3875"/>
      <c r="CS22" s="3875"/>
      <c r="CT22" s="3875"/>
      <c r="CU22" s="3877" t="s">
        <v>425</v>
      </c>
      <c r="CV22" s="3875"/>
      <c r="CW22" s="3877" t="s">
        <v>426</v>
      </c>
      <c r="CX22" s="3875"/>
      <c r="CY22" s="3875"/>
      <c r="CZ22" s="3875"/>
      <c r="DA22" s="3875"/>
      <c r="DB22" s="3875"/>
      <c r="DC22" s="3877" t="s">
        <v>425</v>
      </c>
      <c r="DD22" s="3875"/>
      <c r="DE22" s="3877" t="s">
        <v>426</v>
      </c>
      <c r="DF22" s="3875"/>
      <c r="DG22" s="3875"/>
      <c r="DH22" s="3875"/>
      <c r="DI22" s="3875"/>
      <c r="DJ22" s="3875"/>
      <c r="DK22" s="3877" t="s">
        <v>425</v>
      </c>
      <c r="DL22" s="3875"/>
      <c r="DM22" s="3877" t="s">
        <v>426</v>
      </c>
      <c r="DN22" s="3875"/>
      <c r="DO22" s="3875"/>
      <c r="DP22" s="3875"/>
      <c r="DQ22" s="3875"/>
      <c r="DR22" s="3875"/>
      <c r="DS22" s="3877" t="s">
        <v>425</v>
      </c>
      <c r="DT22" s="3875"/>
      <c r="DU22" s="3877" t="s">
        <v>426</v>
      </c>
      <c r="DV22" s="3875"/>
      <c r="DW22" s="3875"/>
      <c r="DX22" s="3875"/>
      <c r="DY22" s="3875"/>
      <c r="DZ22" s="3875"/>
      <c r="EA22" s="3877" t="s">
        <v>425</v>
      </c>
      <c r="EB22" s="3875"/>
      <c r="EC22" s="3877" t="s">
        <v>426</v>
      </c>
      <c r="ED22" s="3875"/>
      <c r="EE22" s="3875"/>
      <c r="EF22" s="3875"/>
      <c r="EG22" s="3875"/>
      <c r="EH22" s="3875"/>
      <c r="EI22" s="3877" t="s">
        <v>425</v>
      </c>
      <c r="EJ22" s="3875"/>
      <c r="EK22" s="3877" t="s">
        <v>426</v>
      </c>
      <c r="EL22" s="3875"/>
      <c r="EM22" s="3875"/>
      <c r="EN22" s="3875"/>
      <c r="EO22" s="3875"/>
      <c r="EP22" s="3875"/>
      <c r="EQ22" s="3877" t="s">
        <v>425</v>
      </c>
      <c r="ER22" s="3875"/>
      <c r="ES22" s="3877" t="s">
        <v>426</v>
      </c>
      <c r="ET22" s="3875"/>
      <c r="EU22" s="3875"/>
      <c r="EV22" s="3875"/>
      <c r="EW22" s="3875"/>
      <c r="EX22" s="3875"/>
      <c r="EY22" s="3877" t="s">
        <v>425</v>
      </c>
      <c r="EZ22" s="3875"/>
      <c r="FA22" s="3877" t="s">
        <v>426</v>
      </c>
      <c r="FB22" s="3875"/>
      <c r="FC22" s="3875"/>
      <c r="FD22" s="3875"/>
      <c r="FE22" s="3875"/>
      <c r="FF22" s="3875"/>
      <c r="FG22" s="3877" t="s">
        <v>425</v>
      </c>
      <c r="FH22" s="3875"/>
      <c r="FI22" s="3877" t="s">
        <v>426</v>
      </c>
      <c r="FJ22" s="3875"/>
      <c r="FK22" s="3875"/>
      <c r="FL22" s="3875"/>
      <c r="FM22" s="3875"/>
      <c r="FN22" s="3875"/>
      <c r="FO22" s="3877" t="s">
        <v>425</v>
      </c>
      <c r="FP22" s="3875"/>
      <c r="FQ22" s="3877" t="s">
        <v>426</v>
      </c>
      <c r="FR22" s="3875"/>
      <c r="FS22" s="3875"/>
      <c r="FT22" s="3875"/>
      <c r="FU22" s="3875"/>
      <c r="FV22" s="3875"/>
      <c r="FW22" s="3877" t="s">
        <v>425</v>
      </c>
      <c r="FX22" s="3875"/>
      <c r="FY22" s="3877" t="s">
        <v>426</v>
      </c>
      <c r="FZ22" s="3875"/>
      <c r="GA22" s="3875"/>
      <c r="GB22" s="3875"/>
      <c r="GC22" s="3875"/>
      <c r="GD22" s="3875"/>
      <c r="GE22" s="3877" t="s">
        <v>425</v>
      </c>
      <c r="GF22" s="3875"/>
      <c r="GG22" s="3877" t="s">
        <v>426</v>
      </c>
      <c r="GJ22" s="517"/>
      <c r="GK22" s="517"/>
      <c r="GL22" s="517"/>
      <c r="GM22" s="517"/>
      <c r="GN22" s="517"/>
    </row>
    <row customHeight="1" ht="14.25" hidden="1">
      <c r="O23" s="1394"/>
      <c r="AL23" s="3400"/>
      <c r="AM23" s="3400"/>
      <c r="AN23" s="3400"/>
      <c r="AO23" s="3400"/>
      <c r="AP23" s="3400"/>
      <c r="AQ23" s="3400"/>
      <c r="AR23" s="3400"/>
      <c r="AS23" s="3400"/>
      <c r="AT23" s="3400"/>
      <c r="AU23" s="3400"/>
      <c r="AV23" s="3400"/>
      <c r="AW23" s="3400"/>
      <c r="AX23" s="3400"/>
      <c r="AY23" s="3400"/>
      <c r="AZ23" s="3400"/>
      <c r="BA23" s="3400"/>
      <c r="BB23" s="3400"/>
      <c r="BC23" s="3400"/>
      <c r="BD23" s="3400"/>
      <c r="BE23" s="3400"/>
      <c r="BF23" s="3400"/>
      <c r="BG23" s="3400"/>
      <c r="BH23" s="3400"/>
      <c r="BI23" s="3400"/>
      <c r="BJ23" s="3400"/>
      <c r="BK23" s="3400"/>
      <c r="BL23" s="3400"/>
      <c r="BM23" s="3400"/>
      <c r="BN23" s="3400"/>
      <c r="BO23" s="3400"/>
      <c r="BP23" s="3400"/>
      <c r="BQ23" s="3400"/>
      <c r="BR23" s="3400"/>
      <c r="BS23" s="3400"/>
      <c r="BT23" s="3400"/>
      <c r="BU23" s="3400"/>
      <c r="BV23" s="3400"/>
      <c r="BW23" s="3400"/>
      <c r="BX23" s="3400"/>
      <c r="BY23" s="3400"/>
      <c r="BZ23" s="3400"/>
      <c r="CA23" s="3400"/>
      <c r="CB23" s="3400"/>
      <c r="CC23" s="3400"/>
      <c r="CD23" s="3400"/>
      <c r="CE23" s="3400"/>
      <c r="CF23" s="3400"/>
      <c r="CG23" s="3400"/>
      <c r="CH23" s="3400"/>
      <c r="CI23" s="3400"/>
      <c r="CJ23" s="3400"/>
      <c r="CK23" s="3400"/>
      <c r="CL23" s="3400"/>
      <c r="CM23" s="3400"/>
      <c r="CN23" s="3400"/>
      <c r="CO23" s="3400"/>
      <c r="CP23" s="3400"/>
      <c r="CQ23" s="3400"/>
      <c r="CR23" s="3400"/>
      <c r="CS23" s="3400"/>
      <c r="CT23" s="3400"/>
      <c r="CU23" s="3400"/>
      <c r="CV23" s="3400"/>
      <c r="CW23" s="3400"/>
      <c r="CX23" s="3400"/>
      <c r="CY23" s="3400"/>
      <c r="CZ23" s="3400"/>
      <c r="DA23" s="3400"/>
      <c r="DB23" s="3400"/>
      <c r="DC23" s="3400"/>
      <c r="DD23" s="3400"/>
      <c r="DE23" s="3400"/>
      <c r="DF23" s="3400"/>
      <c r="DG23" s="3400"/>
      <c r="DH23" s="3400"/>
      <c r="DI23" s="3400"/>
      <c r="DJ23" s="3400"/>
      <c r="DK23" s="3400"/>
      <c r="DL23" s="3400"/>
      <c r="DM23" s="3400"/>
      <c r="DN23" s="3400"/>
      <c r="DO23" s="3400"/>
      <c r="DP23" s="3400"/>
      <c r="DQ23" s="3400"/>
      <c r="DR23" s="3400"/>
      <c r="DS23" s="3400"/>
      <c r="DT23" s="3400"/>
      <c r="DU23" s="3400"/>
      <c r="DV23" s="3400"/>
      <c r="DW23" s="3400"/>
      <c r="DX23" s="3400"/>
      <c r="DY23" s="3400"/>
      <c r="DZ23" s="3400"/>
      <c r="EA23" s="3400"/>
      <c r="EB23" s="3400"/>
      <c r="EC23" s="3400"/>
      <c r="ED23" s="3400"/>
      <c r="EE23" s="3400"/>
      <c r="EF23" s="3400"/>
      <c r="EG23" s="3400"/>
      <c r="EH23" s="3400"/>
      <c r="EI23" s="3400"/>
      <c r="EJ23" s="3400"/>
      <c r="EK23" s="3400"/>
      <c r="EL23" s="3400"/>
      <c r="EM23" s="3400"/>
      <c r="EN23" s="3400"/>
      <c r="EO23" s="3400"/>
      <c r="EP23" s="3400"/>
      <c r="EQ23" s="3400"/>
      <c r="ER23" s="3400"/>
      <c r="ES23" s="3400"/>
      <c r="ET23" s="3400"/>
      <c r="EU23" s="3400"/>
      <c r="EV23" s="3400"/>
      <c r="EW23" s="3400"/>
      <c r="EX23" s="3400"/>
      <c r="EY23" s="3400"/>
      <c r="EZ23" s="3400"/>
      <c r="FA23" s="3400"/>
      <c r="FB23" s="3400"/>
      <c r="FC23" s="3400"/>
      <c r="FD23" s="3400"/>
      <c r="FE23" s="3400"/>
      <c r="FF23" s="3400"/>
      <c r="FG23" s="3400"/>
      <c r="FH23" s="3400"/>
      <c r="FI23" s="3400"/>
      <c r="FJ23" s="3400"/>
      <c r="FK23" s="3400"/>
      <c r="FL23" s="3400"/>
      <c r="FM23" s="3400"/>
      <c r="FN23" s="3400"/>
      <c r="FO23" s="3400"/>
      <c r="FP23" s="3400"/>
      <c r="FQ23" s="3400"/>
      <c r="FR23" s="3400"/>
      <c r="FS23" s="3400"/>
      <c r="FT23" s="3400"/>
      <c r="FU23" s="3400"/>
      <c r="FV23" s="3400"/>
      <c r="FW23" s="3400"/>
      <c r="FX23" s="3400"/>
      <c r="FY23" s="3400"/>
      <c r="FZ23" s="3400"/>
      <c r="GA23" s="3400"/>
      <c r="GB23" s="3400"/>
      <c r="GC23" s="3400"/>
      <c r="GD23" s="3400"/>
      <c r="GE23" s="3400"/>
      <c r="GF23" s="3400"/>
      <c r="GG23" s="3400"/>
    </row>
    <row customHeight="1" ht="14.25" hidden="1">
      <c r="O24" s="1394"/>
      <c r="AL24" s="3400"/>
      <c r="AM24" s="3400"/>
      <c r="AN24" s="3400"/>
      <c r="AO24" s="3400"/>
      <c r="AP24" s="3400"/>
      <c r="AQ24" s="3400"/>
      <c r="AR24" s="3400"/>
      <c r="AS24" s="3400"/>
      <c r="AT24" s="3400"/>
      <c r="AU24" s="3400"/>
      <c r="AV24" s="3400"/>
      <c r="AW24" s="3400"/>
      <c r="AX24" s="3400"/>
      <c r="AY24" s="3400"/>
      <c r="AZ24" s="3400"/>
      <c r="BA24" s="3400"/>
      <c r="BB24" s="3400"/>
      <c r="BC24" s="3400"/>
      <c r="BD24" s="3400"/>
      <c r="BE24" s="3400"/>
      <c r="BF24" s="3400"/>
      <c r="BG24" s="3400"/>
      <c r="BH24" s="3400"/>
      <c r="BI24" s="3400"/>
      <c r="BJ24" s="3400"/>
      <c r="BK24" s="3400"/>
      <c r="BL24" s="3400"/>
      <c r="BM24" s="3400"/>
      <c r="BN24" s="3400"/>
      <c r="BO24" s="3400"/>
      <c r="BP24" s="3400"/>
      <c r="BQ24" s="3400"/>
      <c r="BR24" s="3400"/>
      <c r="BS24" s="3400"/>
      <c r="BT24" s="3400"/>
      <c r="BU24" s="3400"/>
      <c r="BV24" s="3400"/>
      <c r="BW24" s="3400"/>
      <c r="BX24" s="3400"/>
      <c r="BY24" s="3400"/>
      <c r="BZ24" s="3400"/>
      <c r="CA24" s="3400"/>
      <c r="CB24" s="3400"/>
      <c r="CC24" s="3400"/>
      <c r="CD24" s="3400"/>
      <c r="CE24" s="3400"/>
      <c r="CF24" s="3400"/>
      <c r="CG24" s="3400"/>
      <c r="CH24" s="3400"/>
      <c r="CI24" s="3400"/>
      <c r="CJ24" s="3400"/>
      <c r="CK24" s="3400"/>
      <c r="CL24" s="3400"/>
      <c r="CM24" s="3400"/>
      <c r="CN24" s="3400"/>
      <c r="CO24" s="3400"/>
      <c r="CP24" s="3400"/>
      <c r="CQ24" s="3400"/>
      <c r="CR24" s="3400"/>
      <c r="CS24" s="3400"/>
      <c r="CT24" s="3400"/>
      <c r="CU24" s="3400"/>
      <c r="CV24" s="3400"/>
      <c r="CW24" s="3400"/>
      <c r="CX24" s="3400"/>
      <c r="CY24" s="3400"/>
      <c r="CZ24" s="3400"/>
      <c r="DA24" s="3400"/>
      <c r="DB24" s="3400"/>
      <c r="DC24" s="3400"/>
      <c r="DD24" s="3400"/>
      <c r="DE24" s="3400"/>
      <c r="DF24" s="3400"/>
      <c r="DG24" s="3400"/>
      <c r="DH24" s="3400"/>
      <c r="DI24" s="3400"/>
      <c r="DJ24" s="3400"/>
      <c r="DK24" s="3400"/>
      <c r="DL24" s="3400"/>
      <c r="DM24" s="3400"/>
      <c r="DN24" s="3400"/>
      <c r="DO24" s="3400"/>
      <c r="DP24" s="3400"/>
      <c r="DQ24" s="3400"/>
      <c r="DR24" s="3400"/>
      <c r="DS24" s="3400"/>
      <c r="DT24" s="3400"/>
      <c r="DU24" s="3400"/>
      <c r="DV24" s="3400"/>
      <c r="DW24" s="3400"/>
      <c r="DX24" s="3400"/>
      <c r="DY24" s="3400"/>
      <c r="DZ24" s="3400"/>
      <c r="EA24" s="3400"/>
      <c r="EB24" s="3400"/>
      <c r="EC24" s="3400"/>
      <c r="ED24" s="3400"/>
      <c r="EE24" s="3400"/>
      <c r="EF24" s="3400"/>
      <c r="EG24" s="3400"/>
      <c r="EH24" s="3400"/>
      <c r="EI24" s="3400"/>
      <c r="EJ24" s="3400"/>
      <c r="EK24" s="3400"/>
      <c r="EL24" s="3400"/>
      <c r="EM24" s="3400"/>
      <c r="EN24" s="3400"/>
      <c r="EO24" s="3400"/>
      <c r="EP24" s="3400"/>
      <c r="EQ24" s="3400"/>
      <c r="ER24" s="3400"/>
      <c r="ES24" s="3400"/>
      <c r="ET24" s="3400"/>
      <c r="EU24" s="3400"/>
      <c r="EV24" s="3400"/>
      <c r="EW24" s="3400"/>
      <c r="EX24" s="3400"/>
      <c r="EY24" s="3400"/>
      <c r="EZ24" s="3400"/>
      <c r="FA24" s="3400"/>
      <c r="FB24" s="3400"/>
      <c r="FC24" s="3400"/>
      <c r="FD24" s="3400"/>
      <c r="FE24" s="3400"/>
      <c r="FF24" s="3400"/>
      <c r="FG24" s="3400"/>
      <c r="FH24" s="3400"/>
      <c r="FI24" s="3400"/>
      <c r="FJ24" s="3400"/>
      <c r="FK24" s="3400"/>
      <c r="FL24" s="3400"/>
      <c r="FM24" s="3400"/>
      <c r="FN24" s="3400"/>
      <c r="FO24" s="3400"/>
      <c r="FP24" s="3400"/>
      <c r="FQ24" s="3400"/>
      <c r="FR24" s="3400"/>
      <c r="FS24" s="3400"/>
      <c r="FT24" s="3400"/>
      <c r="FU24" s="3400"/>
      <c r="FV24" s="3400"/>
      <c r="FW24" s="3400"/>
      <c r="FX24" s="3400"/>
      <c r="FY24" s="3400"/>
      <c r="FZ24" s="3400"/>
      <c r="GA24" s="3400"/>
      <c r="GB24" s="3400"/>
      <c r="GC24" s="3400"/>
      <c r="GD24" s="3400"/>
      <c r="GE24" s="3400"/>
      <c r="GF24" s="3400"/>
      <c r="GG24" s="340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0"/>
      <c r="AM25" s="3400"/>
      <c r="AN25" s="3400"/>
      <c r="AO25" s="3400"/>
      <c r="AP25" s="3400"/>
      <c r="AQ25" s="3400"/>
      <c r="AR25" s="3400"/>
      <c r="AS25" s="3400"/>
      <c r="AT25" s="3400"/>
      <c r="AU25" s="3400"/>
      <c r="AV25" s="3400"/>
      <c r="AW25" s="3400"/>
      <c r="AX25" s="3400"/>
      <c r="AY25" s="3400"/>
      <c r="AZ25" s="3400"/>
      <c r="BA25" s="3400"/>
      <c r="BB25" s="3400"/>
      <c r="BC25" s="3400"/>
      <c r="BD25" s="3400"/>
      <c r="BE25" s="3400"/>
      <c r="BF25" s="3400"/>
      <c r="BG25" s="3400"/>
      <c r="BH25" s="3400"/>
      <c r="BI25" s="3400"/>
      <c r="BJ25" s="3400"/>
      <c r="BK25" s="3400"/>
      <c r="BL25" s="3400"/>
      <c r="BM25" s="3400"/>
      <c r="BN25" s="3400"/>
      <c r="BO25" s="3400"/>
      <c r="BP25" s="3400"/>
      <c r="BQ25" s="3400"/>
      <c r="BR25" s="3400"/>
      <c r="BS25" s="3400"/>
      <c r="BT25" s="3400"/>
      <c r="BU25" s="3400"/>
      <c r="BV25" s="3400"/>
      <c r="BW25" s="3400"/>
      <c r="BX25" s="3400"/>
      <c r="BY25" s="3400"/>
      <c r="BZ25" s="3400"/>
      <c r="CA25" s="3400"/>
      <c r="CB25" s="3400"/>
      <c r="CC25" s="3400"/>
      <c r="CD25" s="3400"/>
      <c r="CE25" s="3400"/>
      <c r="CF25" s="3400"/>
      <c r="CG25" s="3400"/>
      <c r="CH25" s="3400"/>
      <c r="CI25" s="3400"/>
      <c r="CJ25" s="3400"/>
      <c r="CK25" s="3400"/>
      <c r="CL25" s="3400"/>
      <c r="CM25" s="3400"/>
      <c r="CN25" s="3400"/>
      <c r="CO25" s="3400"/>
      <c r="CP25" s="3400"/>
      <c r="CQ25" s="3400"/>
      <c r="CR25" s="3400"/>
      <c r="CS25" s="3400"/>
      <c r="CT25" s="3400"/>
      <c r="CU25" s="3400"/>
      <c r="CV25" s="3400"/>
      <c r="CW25" s="3400"/>
      <c r="CX25" s="3400"/>
      <c r="CY25" s="3400"/>
      <c r="CZ25" s="3400"/>
      <c r="DA25" s="3400"/>
      <c r="DB25" s="3400"/>
      <c r="DC25" s="3400"/>
      <c r="DD25" s="3400"/>
      <c r="DE25" s="3400"/>
      <c r="DF25" s="3400"/>
      <c r="DG25" s="3400"/>
      <c r="DH25" s="3400"/>
      <c r="DI25" s="3400"/>
      <c r="DJ25" s="3400"/>
      <c r="DK25" s="3400"/>
      <c r="DL25" s="3400"/>
      <c r="DM25" s="3400"/>
      <c r="DN25" s="3400"/>
      <c r="DO25" s="3400"/>
      <c r="DP25" s="3400"/>
      <c r="DQ25" s="3400"/>
      <c r="DR25" s="3400"/>
      <c r="DS25" s="3400"/>
      <c r="DT25" s="3400"/>
      <c r="DU25" s="3400"/>
      <c r="DV25" s="3400"/>
      <c r="DW25" s="3400"/>
      <c r="DX25" s="3400"/>
      <c r="DY25" s="3400"/>
      <c r="DZ25" s="3400"/>
      <c r="EA25" s="3400"/>
      <c r="EB25" s="3400"/>
      <c r="EC25" s="3400"/>
      <c r="ED25" s="3400"/>
      <c r="EE25" s="3400"/>
      <c r="EF25" s="3400"/>
      <c r="EG25" s="3400"/>
      <c r="EH25" s="3400"/>
      <c r="EI25" s="3400"/>
      <c r="EJ25" s="3400"/>
      <c r="EK25" s="3400"/>
      <c r="EL25" s="3400"/>
      <c r="EM25" s="3400"/>
      <c r="EN25" s="3400"/>
      <c r="EO25" s="3400"/>
      <c r="EP25" s="3400"/>
      <c r="EQ25" s="3400"/>
      <c r="ER25" s="3400"/>
      <c r="ES25" s="3400"/>
      <c r="ET25" s="3400"/>
      <c r="EU25" s="3400"/>
      <c r="EV25" s="3400"/>
      <c r="EW25" s="3400"/>
      <c r="EX25" s="3400"/>
      <c r="EY25" s="3400"/>
      <c r="EZ25" s="3400"/>
      <c r="FA25" s="3400"/>
      <c r="FB25" s="3400"/>
      <c r="FC25" s="3400"/>
      <c r="FD25" s="3400"/>
      <c r="FE25" s="3400"/>
      <c r="FF25" s="3400"/>
      <c r="FG25" s="3400"/>
      <c r="FH25" s="3400"/>
      <c r="FI25" s="3400"/>
      <c r="FJ25" s="3400"/>
      <c r="FK25" s="3400"/>
      <c r="FL25" s="3400"/>
      <c r="FM25" s="3400"/>
      <c r="FN25" s="3400"/>
      <c r="FO25" s="3400"/>
      <c r="FP25" s="3400"/>
      <c r="FQ25" s="3400"/>
      <c r="FR25" s="3400"/>
      <c r="FS25" s="3400"/>
      <c r="FT25" s="3400"/>
      <c r="FU25" s="3400"/>
      <c r="FV25" s="3400"/>
      <c r="FW25" s="3400"/>
      <c r="FX25" s="3400"/>
      <c r="FY25" s="3400"/>
      <c r="FZ25" s="3400"/>
      <c r="GA25" s="3400"/>
      <c r="GB25" s="3400"/>
      <c r="GC25" s="3400"/>
      <c r="GD25" s="3400"/>
      <c r="GE25" s="3400"/>
      <c r="GF25" s="3400"/>
      <c r="GG25" s="3400"/>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878"/>
      <c r="AM26" s="3878"/>
      <c r="AN26" s="3878"/>
      <c r="AO26" s="3878"/>
      <c r="AP26" s="3878"/>
      <c r="AQ26" s="3878"/>
      <c r="AR26" s="3878"/>
      <c r="AS26" s="3878"/>
      <c r="AT26" s="3878"/>
      <c r="AU26" s="3878"/>
      <c r="AV26" s="3878"/>
      <c r="AW26" s="3878"/>
      <c r="AX26" s="3878"/>
      <c r="AY26" s="3878"/>
      <c r="AZ26" s="3878"/>
      <c r="BA26" s="3878"/>
      <c r="BB26" s="3878"/>
      <c r="BC26" s="3878"/>
      <c r="BD26" s="3878"/>
      <c r="BE26" s="3878"/>
      <c r="BF26" s="3878"/>
      <c r="BG26" s="3878"/>
      <c r="BH26" s="3878"/>
      <c r="BI26" s="3878"/>
      <c r="BJ26" s="3878"/>
      <c r="BK26" s="3878"/>
      <c r="BL26" s="3878"/>
      <c r="BM26" s="3878"/>
      <c r="BN26" s="3878"/>
      <c r="BO26" s="3878"/>
      <c r="BP26" s="3878"/>
      <c r="BQ26" s="3878"/>
      <c r="BR26" s="3878"/>
      <c r="BS26" s="3878"/>
      <c r="BT26" s="3878"/>
      <c r="BU26" s="3878"/>
      <c r="BV26" s="3878"/>
      <c r="BW26" s="3878"/>
      <c r="BX26" s="3878"/>
      <c r="BY26" s="3878"/>
      <c r="BZ26" s="3878"/>
      <c r="CA26" s="3878"/>
      <c r="CB26" s="3878"/>
      <c r="CC26" s="3878"/>
      <c r="CD26" s="3878"/>
      <c r="CE26" s="3878"/>
      <c r="CF26" s="3878"/>
      <c r="CG26" s="3878"/>
      <c r="CH26" s="3878"/>
      <c r="CI26" s="3878"/>
      <c r="CJ26" s="3878"/>
      <c r="CK26" s="3878"/>
      <c r="CL26" s="3878"/>
      <c r="CM26" s="3878"/>
      <c r="CN26" s="3878"/>
      <c r="CO26" s="3878"/>
      <c r="CP26" s="3878"/>
      <c r="CQ26" s="3878"/>
      <c r="CR26" s="3878"/>
      <c r="CS26" s="3878"/>
      <c r="CT26" s="3878"/>
      <c r="CU26" s="3878"/>
      <c r="CV26" s="3878"/>
      <c r="CW26" s="3878"/>
      <c r="CX26" s="3878"/>
      <c r="CY26" s="3878"/>
      <c r="CZ26" s="3878"/>
      <c r="DA26" s="3878"/>
      <c r="DB26" s="3878"/>
      <c r="DC26" s="3878"/>
      <c r="DD26" s="3878"/>
      <c r="DE26" s="3878"/>
      <c r="DF26" s="3878"/>
      <c r="DG26" s="3878"/>
      <c r="DH26" s="3878"/>
      <c r="DI26" s="3878"/>
      <c r="DJ26" s="3878"/>
      <c r="DK26" s="3878"/>
      <c r="DL26" s="3878"/>
      <c r="DM26" s="3878"/>
      <c r="DN26" s="3878"/>
      <c r="DO26" s="3878"/>
      <c r="DP26" s="3878"/>
      <c r="DQ26" s="3878"/>
      <c r="DR26" s="3878"/>
      <c r="DS26" s="3878"/>
      <c r="DT26" s="3878"/>
      <c r="DU26" s="3878"/>
      <c r="DV26" s="3878"/>
      <c r="DW26" s="3878"/>
      <c r="DX26" s="3878"/>
      <c r="DY26" s="3878"/>
      <c r="DZ26" s="3878"/>
      <c r="EA26" s="3878"/>
      <c r="EB26" s="3878"/>
      <c r="EC26" s="3878"/>
      <c r="ED26" s="3878"/>
      <c r="EE26" s="3878"/>
      <c r="EF26" s="3878"/>
      <c r="EG26" s="3878"/>
      <c r="EH26" s="3878"/>
      <c r="EI26" s="3878"/>
      <c r="EJ26" s="3878"/>
      <c r="EK26" s="3878"/>
      <c r="EL26" s="3878"/>
      <c r="EM26" s="3878"/>
      <c r="EN26" s="3878"/>
      <c r="EO26" s="3878"/>
      <c r="EP26" s="3878"/>
      <c r="EQ26" s="3878"/>
      <c r="ER26" s="3878"/>
      <c r="ES26" s="3878"/>
      <c r="ET26" s="3878"/>
      <c r="EU26" s="3878"/>
      <c r="EV26" s="3878"/>
      <c r="EW26" s="3878"/>
      <c r="EX26" s="3878"/>
      <c r="EY26" s="3878"/>
      <c r="EZ26" s="3878"/>
      <c r="FA26" s="3878"/>
      <c r="FB26" s="3878"/>
      <c r="FC26" s="3878"/>
      <c r="FD26" s="3878"/>
      <c r="FE26" s="3878"/>
      <c r="FF26" s="3878"/>
      <c r="FG26" s="3878"/>
      <c r="FH26" s="3878"/>
      <c r="FI26" s="3878"/>
      <c r="FJ26" s="3878"/>
      <c r="FK26" s="3878"/>
      <c r="FL26" s="3878"/>
      <c r="FM26" s="3878"/>
      <c r="FN26" s="3878"/>
      <c r="FO26" s="3878"/>
      <c r="FP26" s="3878"/>
      <c r="FQ26" s="3878"/>
      <c r="FR26" s="3878"/>
      <c r="FS26" s="3878"/>
      <c r="FT26" s="3878"/>
      <c r="FU26" s="3878"/>
      <c r="FV26" s="3878"/>
      <c r="FW26" s="3878"/>
      <c r="FX26" s="3878"/>
      <c r="FY26" s="3878"/>
      <c r="FZ26" s="3878"/>
      <c r="GA26" s="3878"/>
      <c r="GB26" s="3878"/>
      <c r="GC26" s="3878"/>
      <c r="GD26" s="3878"/>
      <c r="GE26" s="3878"/>
      <c r="GF26" s="3878"/>
      <c r="GG26" s="3878"/>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c r="AL27" s="3879"/>
      <c r="AM27" s="3879"/>
      <c r="AN27" s="3879"/>
      <c r="AO27" s="3879"/>
      <c r="AP27" s="3879"/>
      <c r="AQ27" s="3879"/>
      <c r="AR27" s="3879"/>
      <c r="AS27" s="3879"/>
      <c r="AT27" s="3879"/>
      <c r="AU27" s="3879"/>
      <c r="AV27" s="3879"/>
      <c r="AW27" s="3879"/>
      <c r="AX27" s="3879"/>
      <c r="AY27" s="3879"/>
      <c r="AZ27" s="3879"/>
      <c r="BA27" s="3879"/>
      <c r="BB27" s="3879"/>
      <c r="BC27" s="3879"/>
      <c r="BD27" s="3879"/>
      <c r="BE27" s="3879"/>
      <c r="BF27" s="3879"/>
      <c r="BG27" s="3879"/>
      <c r="BH27" s="3879"/>
      <c r="BI27" s="3879"/>
      <c r="BJ27" s="3879"/>
      <c r="BK27" s="3879"/>
      <c r="BL27" s="3879"/>
      <c r="BM27" s="3879"/>
      <c r="BN27" s="3879"/>
      <c r="BO27" s="3879"/>
      <c r="BP27" s="3879"/>
      <c r="BQ27" s="3879"/>
      <c r="BR27" s="3879"/>
      <c r="BS27" s="3879"/>
      <c r="BT27" s="3879"/>
      <c r="BU27" s="3879"/>
      <c r="BV27" s="3879"/>
      <c r="BW27" s="3879"/>
      <c r="BX27" s="3879"/>
      <c r="BY27" s="3879"/>
      <c r="BZ27" s="3879"/>
      <c r="CA27" s="3879"/>
      <c r="CB27" s="3879"/>
      <c r="CC27" s="3879"/>
      <c r="CD27" s="3879"/>
      <c r="CE27" s="3879"/>
      <c r="CF27" s="3879"/>
      <c r="CG27" s="3879"/>
      <c r="CH27" s="3879"/>
      <c r="CI27" s="3879"/>
      <c r="CJ27" s="3879"/>
      <c r="CK27" s="3879"/>
      <c r="CL27" s="3879"/>
      <c r="CM27" s="3879"/>
      <c r="CN27" s="3879"/>
      <c r="CO27" s="3879"/>
      <c r="CP27" s="3879"/>
      <c r="CQ27" s="3879"/>
      <c r="CR27" s="3879"/>
      <c r="CS27" s="3879"/>
      <c r="CT27" s="3879"/>
      <c r="CU27" s="3879"/>
      <c r="CV27" s="3879"/>
      <c r="CW27" s="3879"/>
      <c r="CX27" s="3879"/>
      <c r="CY27" s="3879"/>
      <c r="CZ27" s="3879"/>
      <c r="DA27" s="3879"/>
      <c r="DB27" s="3879"/>
      <c r="DC27" s="3879"/>
      <c r="DD27" s="3879"/>
      <c r="DE27" s="3879"/>
      <c r="DF27" s="3879"/>
      <c r="DG27" s="3879"/>
      <c r="DH27" s="3879"/>
      <c r="DI27" s="3879"/>
      <c r="DJ27" s="3879"/>
      <c r="DK27" s="3879"/>
      <c r="DL27" s="3879"/>
      <c r="DM27" s="3879"/>
      <c r="DN27" s="3879"/>
      <c r="DO27" s="3879"/>
      <c r="DP27" s="3879"/>
      <c r="DQ27" s="3879"/>
      <c r="DR27" s="3879"/>
      <c r="DS27" s="3879"/>
      <c r="DT27" s="3879"/>
      <c r="DU27" s="3879"/>
      <c r="DV27" s="3879"/>
      <c r="DW27" s="3879"/>
      <c r="DX27" s="3879"/>
      <c r="DY27" s="3879"/>
      <c r="DZ27" s="3879"/>
      <c r="EA27" s="3879"/>
      <c r="EB27" s="3879"/>
      <c r="EC27" s="3879"/>
      <c r="ED27" s="3879"/>
      <c r="EE27" s="3879"/>
      <c r="EF27" s="3879"/>
      <c r="EG27" s="3879"/>
      <c r="EH27" s="3879"/>
      <c r="EI27" s="3879"/>
      <c r="EJ27" s="3879"/>
      <c r="EK27" s="3879"/>
      <c r="EL27" s="3879"/>
      <c r="EM27" s="3879"/>
      <c r="EN27" s="3879"/>
      <c r="EO27" s="3879"/>
      <c r="EP27" s="3879"/>
      <c r="EQ27" s="3879"/>
      <c r="ER27" s="3879"/>
      <c r="ES27" s="3879"/>
      <c r="ET27" s="3879"/>
      <c r="EU27" s="3879"/>
      <c r="EV27" s="3879"/>
      <c r="EW27" s="3879"/>
      <c r="EX27" s="3879"/>
      <c r="EY27" s="3879"/>
      <c r="EZ27" s="3879"/>
      <c r="FA27" s="3879"/>
      <c r="FB27" s="3879"/>
      <c r="FC27" s="3879"/>
      <c r="FD27" s="3879"/>
      <c r="FE27" s="3879"/>
      <c r="FF27" s="3879"/>
      <c r="FG27" s="3879"/>
      <c r="FH27" s="3879"/>
      <c r="FI27" s="3879"/>
      <c r="FJ27" s="3879"/>
      <c r="FK27" s="3879"/>
      <c r="FL27" s="3879"/>
      <c r="FM27" s="3879"/>
      <c r="FN27" s="3879"/>
      <c r="FO27" s="3879"/>
      <c r="FP27" s="3879"/>
      <c r="FQ27" s="3879"/>
      <c r="FR27" s="3879"/>
      <c r="FS27" s="3879"/>
      <c r="FT27" s="3879"/>
      <c r="FU27" s="3879"/>
      <c r="FV27" s="3879"/>
      <c r="FW27" s="3879"/>
      <c r="FX27" s="3879"/>
      <c r="FY27" s="3879"/>
      <c r="FZ27" s="3879"/>
      <c r="GA27" s="3879"/>
      <c r="GB27" s="3879"/>
      <c r="GC27" s="3879"/>
      <c r="GD27" s="3879"/>
      <c r="GE27" s="3879"/>
      <c r="GF27" s="3879"/>
      <c r="GG27" s="3879"/>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880"/>
      <c r="AM28" s="3880"/>
      <c r="AN28" s="3880"/>
      <c r="AO28" s="3880"/>
      <c r="AP28" s="3880"/>
      <c r="AQ28" s="3880"/>
      <c r="AR28" s="3880"/>
      <c r="AS28" s="3880"/>
      <c r="AT28" s="3880"/>
      <c r="AU28" s="3880"/>
      <c r="AV28" s="3880"/>
      <c r="AW28" s="3880"/>
      <c r="AX28" s="3880"/>
      <c r="AY28" s="3880"/>
      <c r="AZ28" s="3880"/>
      <c r="BA28" s="3880"/>
      <c r="BB28" s="3880"/>
      <c r="BC28" s="3880"/>
      <c r="BD28" s="3880"/>
      <c r="BE28" s="3880"/>
      <c r="BF28" s="3880"/>
      <c r="BG28" s="3880"/>
      <c r="BH28" s="3880"/>
      <c r="BI28" s="3880"/>
      <c r="BJ28" s="3880"/>
      <c r="BK28" s="3880"/>
      <c r="BL28" s="3880"/>
      <c r="BM28" s="3880"/>
      <c r="BN28" s="3880"/>
      <c r="BO28" s="3880"/>
      <c r="BP28" s="3880"/>
      <c r="BQ28" s="3880"/>
      <c r="BR28" s="3880"/>
      <c r="BS28" s="3880"/>
      <c r="BT28" s="3880"/>
      <c r="BU28" s="3880"/>
      <c r="BV28" s="3880"/>
      <c r="BW28" s="3880"/>
      <c r="BX28" s="3880"/>
      <c r="BY28" s="3880"/>
      <c r="BZ28" s="3880"/>
      <c r="CA28" s="3880"/>
      <c r="CB28" s="3880"/>
      <c r="CC28" s="3880"/>
      <c r="CD28" s="3880"/>
      <c r="CE28" s="3880"/>
      <c r="CF28" s="3880"/>
      <c r="CG28" s="3880"/>
      <c r="CH28" s="3880"/>
      <c r="CI28" s="3880"/>
      <c r="CJ28" s="3880"/>
      <c r="CK28" s="3880"/>
      <c r="CL28" s="3880"/>
      <c r="CM28" s="3880"/>
      <c r="CN28" s="3880"/>
      <c r="CO28" s="3880"/>
      <c r="CP28" s="3880"/>
      <c r="CQ28" s="3880"/>
      <c r="CR28" s="3880"/>
      <c r="CS28" s="3880"/>
      <c r="CT28" s="3880"/>
      <c r="CU28" s="3880"/>
      <c r="CV28" s="3880"/>
      <c r="CW28" s="3880"/>
      <c r="CX28" s="3880"/>
      <c r="CY28" s="3880"/>
      <c r="CZ28" s="3880"/>
      <c r="DA28" s="3880"/>
      <c r="DB28" s="3880"/>
      <c r="DC28" s="3880"/>
      <c r="DD28" s="3880"/>
      <c r="DE28" s="3880"/>
      <c r="DF28" s="3880"/>
      <c r="DG28" s="3880"/>
      <c r="DH28" s="3880"/>
      <c r="DI28" s="3880"/>
      <c r="DJ28" s="3880"/>
      <c r="DK28" s="3880"/>
      <c r="DL28" s="3880"/>
      <c r="DM28" s="3880"/>
      <c r="DN28" s="3880"/>
      <c r="DO28" s="3880"/>
      <c r="DP28" s="3880"/>
      <c r="DQ28" s="3880"/>
      <c r="DR28" s="3880"/>
      <c r="DS28" s="3880"/>
      <c r="DT28" s="3880"/>
      <c r="DU28" s="3880"/>
      <c r="DV28" s="3880"/>
      <c r="DW28" s="3880"/>
      <c r="DX28" s="3880"/>
      <c r="DY28" s="3880"/>
      <c r="DZ28" s="3880"/>
      <c r="EA28" s="3880"/>
      <c r="EB28" s="3880"/>
      <c r="EC28" s="3880"/>
      <c r="ED28" s="3880"/>
      <c r="EE28" s="3880"/>
      <c r="EF28" s="3880"/>
      <c r="EG28" s="3880"/>
      <c r="EH28" s="3880"/>
      <c r="EI28" s="3880"/>
      <c r="EJ28" s="3880"/>
      <c r="EK28" s="3880"/>
      <c r="EL28" s="3880"/>
      <c r="EM28" s="3880"/>
      <c r="EN28" s="3880"/>
      <c r="EO28" s="3880"/>
      <c r="EP28" s="3880"/>
      <c r="EQ28" s="3880"/>
      <c r="ER28" s="3880"/>
      <c r="ES28" s="3880"/>
      <c r="ET28" s="3880"/>
      <c r="EU28" s="3880"/>
      <c r="EV28" s="3880"/>
      <c r="EW28" s="3880"/>
      <c r="EX28" s="3880"/>
      <c r="EY28" s="3880"/>
      <c r="EZ28" s="3880"/>
      <c r="FA28" s="3880"/>
      <c r="FB28" s="3880"/>
      <c r="FC28" s="3880"/>
      <c r="FD28" s="3880"/>
      <c r="FE28" s="3880"/>
      <c r="FF28" s="3880"/>
      <c r="FG28" s="3880"/>
      <c r="FH28" s="3880"/>
      <c r="FI28" s="3880"/>
      <c r="FJ28" s="3880"/>
      <c r="FK28" s="3880"/>
      <c r="FL28" s="3880"/>
      <c r="FM28" s="3880"/>
      <c r="FN28" s="3880"/>
      <c r="FO28" s="3880"/>
      <c r="FP28" s="3880"/>
      <c r="FQ28" s="3880"/>
      <c r="FR28" s="3880"/>
      <c r="FS28" s="3880"/>
      <c r="FT28" s="3880"/>
      <c r="FU28" s="3880"/>
      <c r="FV28" s="3880"/>
      <c r="FW28" s="3880"/>
      <c r="FX28" s="3880"/>
      <c r="FY28" s="3880"/>
      <c r="FZ28" s="3880"/>
      <c r="GA28" s="3880"/>
      <c r="GB28" s="3880"/>
      <c r="GC28" s="3880"/>
      <c r="GD28" s="3880"/>
      <c r="GE28" s="3880"/>
      <c r="GF28" s="3880"/>
      <c r="GG28" s="3880"/>
      <c r="GH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881" t="str">
        <f>IF(TITLE_NAME_OR_PR_CHANGE="",IF(TITLE_NAME_OR_PR="","",TITLE_NAME_OR_PR),TITLE_NAME_OR_PR_CHANGE)</f>
        <v>Комитет по тарифному регулированию Мурманской области</v>
      </c>
      <c r="AM29" s="3881"/>
      <c r="AN29" s="3881"/>
      <c r="AO29" s="3881"/>
      <c r="AP29" s="3881"/>
      <c r="AQ29" s="3881"/>
      <c r="AR29" s="3881"/>
      <c r="AS29" s="3400"/>
      <c r="AT29" s="3881" t="str">
        <f>IF(TITLE_NAME_OR_PR_CHANGE="",IF(TITLE_NAME_OR_PR="","",TITLE_NAME_OR_PR),TITLE_NAME_OR_PR_CHANGE)</f>
        <v>Комитет по тарифному регулированию Мурманской области</v>
      </c>
      <c r="AU29" s="3881"/>
      <c r="AV29" s="3881"/>
      <c r="AW29" s="3881"/>
      <c r="AX29" s="3881"/>
      <c r="AY29" s="3881"/>
      <c r="AZ29" s="3881"/>
      <c r="BA29" s="3400"/>
      <c r="BB29" s="3881" t="str">
        <f>IF(TITLE_NAME_OR_PR_CHANGE="",IF(TITLE_NAME_OR_PR="","",TITLE_NAME_OR_PR),TITLE_NAME_OR_PR_CHANGE)</f>
        <v>Комитет по тарифному регулированию Мурманской области</v>
      </c>
      <c r="BC29" s="3881"/>
      <c r="BD29" s="3881"/>
      <c r="BE29" s="3881"/>
      <c r="BF29" s="3881"/>
      <c r="BG29" s="3881"/>
      <c r="BH29" s="3881"/>
      <c r="BI29" s="3400"/>
      <c r="BJ29" s="3881" t="str">
        <f>IF(TITLE_NAME_OR_PR_CHANGE="",IF(TITLE_NAME_OR_PR="","",TITLE_NAME_OR_PR),TITLE_NAME_OR_PR_CHANGE)</f>
        <v>Комитет по тарифному регулированию Мурманской области</v>
      </c>
      <c r="BK29" s="3881"/>
      <c r="BL29" s="3881"/>
      <c r="BM29" s="3881"/>
      <c r="BN29" s="3881"/>
      <c r="BO29" s="3881"/>
      <c r="BP29" s="3881"/>
      <c r="BQ29" s="3400"/>
      <c r="BR29" s="3881" t="str">
        <f>IF(TITLE_NAME_OR_PR_CHANGE="",IF(TITLE_NAME_OR_PR="","",TITLE_NAME_OR_PR),TITLE_NAME_OR_PR_CHANGE)</f>
        <v>Комитет по тарифному регулированию Мурманской области</v>
      </c>
      <c r="BS29" s="3881"/>
      <c r="BT29" s="3881"/>
      <c r="BU29" s="3881"/>
      <c r="BV29" s="3881"/>
      <c r="BW29" s="3881"/>
      <c r="BX29" s="3881"/>
      <c r="BY29" s="3400"/>
      <c r="BZ29" s="3881" t="str">
        <f>IF(TITLE_NAME_OR_PR_CHANGE="",IF(TITLE_NAME_OR_PR="","",TITLE_NAME_OR_PR),TITLE_NAME_OR_PR_CHANGE)</f>
        <v>Комитет по тарифному регулированию Мурманской области</v>
      </c>
      <c r="CA29" s="3881"/>
      <c r="CB29" s="3881"/>
      <c r="CC29" s="3881"/>
      <c r="CD29" s="3881"/>
      <c r="CE29" s="3881"/>
      <c r="CF29" s="3881"/>
      <c r="CG29" s="3400"/>
      <c r="CH29" s="3881" t="str">
        <f>IF(TITLE_NAME_OR_PR_CHANGE="",IF(TITLE_NAME_OR_PR="","",TITLE_NAME_OR_PR),TITLE_NAME_OR_PR_CHANGE)</f>
        <v>Комитет по тарифному регулированию Мурманской области</v>
      </c>
      <c r="CI29" s="3881"/>
      <c r="CJ29" s="3881"/>
      <c r="CK29" s="3881"/>
      <c r="CL29" s="3881"/>
      <c r="CM29" s="3881"/>
      <c r="CN29" s="3881"/>
      <c r="CO29" s="3400"/>
      <c r="CP29" s="3881" t="str">
        <f>IF(TITLE_NAME_OR_PR_CHANGE="",IF(TITLE_NAME_OR_PR="","",TITLE_NAME_OR_PR),TITLE_NAME_OR_PR_CHANGE)</f>
        <v>Комитет по тарифному регулированию Мурманской области</v>
      </c>
      <c r="CQ29" s="3881"/>
      <c r="CR29" s="3881"/>
      <c r="CS29" s="3881"/>
      <c r="CT29" s="3881"/>
      <c r="CU29" s="3881"/>
      <c r="CV29" s="3881"/>
      <c r="CW29" s="3400"/>
      <c r="CX29" s="3881" t="str">
        <f>IF(TITLE_NAME_OR_PR_CHANGE="",IF(TITLE_NAME_OR_PR="","",TITLE_NAME_OR_PR),TITLE_NAME_OR_PR_CHANGE)</f>
        <v>Комитет по тарифному регулированию Мурманской области</v>
      </c>
      <c r="CY29" s="3881"/>
      <c r="CZ29" s="3881"/>
      <c r="DA29" s="3881"/>
      <c r="DB29" s="3881"/>
      <c r="DC29" s="3881"/>
      <c r="DD29" s="3881"/>
      <c r="DE29" s="3400"/>
      <c r="DF29" s="3881" t="str">
        <f>IF(TITLE_NAME_OR_PR_CHANGE="",IF(TITLE_NAME_OR_PR="","",TITLE_NAME_OR_PR),TITLE_NAME_OR_PR_CHANGE)</f>
        <v>Комитет по тарифному регулированию Мурманской области</v>
      </c>
      <c r="DG29" s="3881"/>
      <c r="DH29" s="3881"/>
      <c r="DI29" s="3881"/>
      <c r="DJ29" s="3881"/>
      <c r="DK29" s="3881"/>
      <c r="DL29" s="3881"/>
      <c r="DM29" s="3400"/>
      <c r="DN29" s="3881" t="str">
        <f>IF(TITLE_NAME_OR_PR_CHANGE="",IF(TITLE_NAME_OR_PR="","",TITLE_NAME_OR_PR),TITLE_NAME_OR_PR_CHANGE)</f>
        <v>Комитет по тарифному регулированию Мурманской области</v>
      </c>
      <c r="DO29" s="3881"/>
      <c r="DP29" s="3881"/>
      <c r="DQ29" s="3881"/>
      <c r="DR29" s="3881"/>
      <c r="DS29" s="3881"/>
      <c r="DT29" s="3881"/>
      <c r="DU29" s="3400"/>
      <c r="DV29" s="3881" t="str">
        <f>IF(TITLE_NAME_OR_PR_CHANGE="",IF(TITLE_NAME_OR_PR="","",TITLE_NAME_OR_PR),TITLE_NAME_OR_PR_CHANGE)</f>
        <v>Комитет по тарифному регулированию Мурманской области</v>
      </c>
      <c r="DW29" s="3881"/>
      <c r="DX29" s="3881"/>
      <c r="DY29" s="3881"/>
      <c r="DZ29" s="3881"/>
      <c r="EA29" s="3881"/>
      <c r="EB29" s="3881"/>
      <c r="EC29" s="3400"/>
      <c r="ED29" s="3881" t="str">
        <f>IF(TITLE_NAME_OR_PR_CHANGE="",IF(TITLE_NAME_OR_PR="","",TITLE_NAME_OR_PR),TITLE_NAME_OR_PR_CHANGE)</f>
        <v>Комитет по тарифному регулированию Мурманской области</v>
      </c>
      <c r="EE29" s="3881"/>
      <c r="EF29" s="3881"/>
      <c r="EG29" s="3881"/>
      <c r="EH29" s="3881"/>
      <c r="EI29" s="3881"/>
      <c r="EJ29" s="3881"/>
      <c r="EK29" s="3400"/>
      <c r="EL29" s="3881" t="str">
        <f>IF(TITLE_NAME_OR_PR_CHANGE="",IF(TITLE_NAME_OR_PR="","",TITLE_NAME_OR_PR),TITLE_NAME_OR_PR_CHANGE)</f>
        <v>Комитет по тарифному регулированию Мурманской области</v>
      </c>
      <c r="EM29" s="3881"/>
      <c r="EN29" s="3881"/>
      <c r="EO29" s="3881"/>
      <c r="EP29" s="3881"/>
      <c r="EQ29" s="3881"/>
      <c r="ER29" s="3881"/>
      <c r="ES29" s="3400"/>
      <c r="ET29" s="3881" t="str">
        <f>IF(TITLE_NAME_OR_PR_CHANGE="",IF(TITLE_NAME_OR_PR="","",TITLE_NAME_OR_PR),TITLE_NAME_OR_PR_CHANGE)</f>
        <v>Комитет по тарифному регулированию Мурманской области</v>
      </c>
      <c r="EU29" s="3881"/>
      <c r="EV29" s="3881"/>
      <c r="EW29" s="3881"/>
      <c r="EX29" s="3881"/>
      <c r="EY29" s="3881"/>
      <c r="EZ29" s="3881"/>
      <c r="FA29" s="3400"/>
      <c r="FB29" s="3881" t="str">
        <f>IF(TITLE_NAME_OR_PR_CHANGE="",IF(TITLE_NAME_OR_PR="","",TITLE_NAME_OR_PR),TITLE_NAME_OR_PR_CHANGE)</f>
        <v>Комитет по тарифному регулированию Мурманской области</v>
      </c>
      <c r="FC29" s="3881"/>
      <c r="FD29" s="3881"/>
      <c r="FE29" s="3881"/>
      <c r="FF29" s="3881"/>
      <c r="FG29" s="3881"/>
      <c r="FH29" s="3881"/>
      <c r="FI29" s="3400"/>
      <c r="FJ29" s="3881" t="str">
        <f>IF(TITLE_NAME_OR_PR_CHANGE="",IF(TITLE_NAME_OR_PR="","",TITLE_NAME_OR_PR),TITLE_NAME_OR_PR_CHANGE)</f>
        <v>Комитет по тарифному регулированию Мурманской области</v>
      </c>
      <c r="FK29" s="3881"/>
      <c r="FL29" s="3881"/>
      <c r="FM29" s="3881"/>
      <c r="FN29" s="3881"/>
      <c r="FO29" s="3881"/>
      <c r="FP29" s="3881"/>
      <c r="FQ29" s="3400"/>
      <c r="FR29" s="3881" t="str">
        <f>IF(TITLE_NAME_OR_PR_CHANGE="",IF(TITLE_NAME_OR_PR="","",TITLE_NAME_OR_PR),TITLE_NAME_OR_PR_CHANGE)</f>
        <v>Комитет по тарифному регулированию Мурманской области</v>
      </c>
      <c r="FS29" s="3881"/>
      <c r="FT29" s="3881"/>
      <c r="FU29" s="3881"/>
      <c r="FV29" s="3881"/>
      <c r="FW29" s="3881"/>
      <c r="FX29" s="3881"/>
      <c r="FY29" s="3400"/>
      <c r="FZ29" s="3881" t="str">
        <f>IF(TITLE_NAME_OR_PR_CHANGE="",IF(TITLE_NAME_OR_PR="","",TITLE_NAME_OR_PR),TITLE_NAME_OR_PR_CHANGE)</f>
        <v>Комитет по тарифному регулированию Мурманской области</v>
      </c>
      <c r="GA29" s="3881"/>
      <c r="GB29" s="3881"/>
      <c r="GC29" s="3881"/>
      <c r="GD29" s="3881"/>
      <c r="GE29" s="3881"/>
      <c r="GF29" s="3881"/>
      <c r="GG29" s="3400"/>
      <c r="GH29" s="322"/>
      <c r="GI29" s="268"/>
      <c r="GJ29" s="368"/>
      <c r="GK29" s="368"/>
      <c r="GL29" s="368"/>
      <c r="GM29" s="368"/>
      <c r="GN29" s="368"/>
    </row>
    <row s="3332" customFormat="1" customHeight="1" ht="18.75">
      <c r="A30" s="1398"/>
      <c r="B30" s="1398"/>
      <c r="C30" s="1398"/>
      <c r="D30" s="1398"/>
      <c r="E30" s="1398"/>
      <c r="F30" s="1398"/>
      <c r="G30" s="1398"/>
      <c r="H30" s="1398"/>
      <c r="I30" s="1398"/>
      <c r="J30" s="1398"/>
      <c r="K30" s="1398"/>
      <c r="L30" s="1399"/>
      <c r="M30" s="1398"/>
      <c r="N30" s="1398"/>
      <c r="O30" s="1398"/>
      <c r="S30" s="2098" t="s">
        <v>428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882" t="str">
        <f>IF(TITLE_DATE_PR_CHANGE="",IF(TITLE_DATE_PR="","",TITLE_DATE_PR),TITLE_DATE_PR_CHANGE)</f>
        <v>45280</v>
      </c>
      <c r="AM30" s="3882"/>
      <c r="AN30" s="3882"/>
      <c r="AO30" s="3882"/>
      <c r="AP30" s="3882"/>
      <c r="AQ30" s="3882"/>
      <c r="AR30" s="3882"/>
      <c r="AS30" s="3400"/>
      <c r="AT30" s="3882" t="str">
        <f>IF(TITLE_DATE_PR_CHANGE="",IF(TITLE_DATE_PR="","",TITLE_DATE_PR),TITLE_DATE_PR_CHANGE)</f>
        <v>45280</v>
      </c>
      <c r="AU30" s="3882"/>
      <c r="AV30" s="3882"/>
      <c r="AW30" s="3882"/>
      <c r="AX30" s="3882"/>
      <c r="AY30" s="3882"/>
      <c r="AZ30" s="3882"/>
      <c r="BA30" s="3400"/>
      <c r="BB30" s="3882" t="str">
        <f>IF(TITLE_DATE_PR_CHANGE="",IF(TITLE_DATE_PR="","",TITLE_DATE_PR),TITLE_DATE_PR_CHANGE)</f>
        <v>45280</v>
      </c>
      <c r="BC30" s="3882"/>
      <c r="BD30" s="3882"/>
      <c r="BE30" s="3882"/>
      <c r="BF30" s="3882"/>
      <c r="BG30" s="3882"/>
      <c r="BH30" s="3882"/>
      <c r="BI30" s="3400"/>
      <c r="BJ30" s="3882" t="str">
        <f>IF(TITLE_DATE_PR_CHANGE="",IF(TITLE_DATE_PR="","",TITLE_DATE_PR),TITLE_DATE_PR_CHANGE)</f>
        <v>45280</v>
      </c>
      <c r="BK30" s="3882"/>
      <c r="BL30" s="3882"/>
      <c r="BM30" s="3882"/>
      <c r="BN30" s="3882"/>
      <c r="BO30" s="3882"/>
      <c r="BP30" s="3882"/>
      <c r="BQ30" s="3400"/>
      <c r="BR30" s="3882" t="str">
        <f>IF(TITLE_DATE_PR_CHANGE="",IF(TITLE_DATE_PR="","",TITLE_DATE_PR),TITLE_DATE_PR_CHANGE)</f>
        <v>45280</v>
      </c>
      <c r="BS30" s="3882"/>
      <c r="BT30" s="3882"/>
      <c r="BU30" s="3882"/>
      <c r="BV30" s="3882"/>
      <c r="BW30" s="3882"/>
      <c r="BX30" s="3882"/>
      <c r="BY30" s="3400"/>
      <c r="BZ30" s="3882" t="str">
        <f>IF(TITLE_DATE_PR_CHANGE="",IF(TITLE_DATE_PR="","",TITLE_DATE_PR),TITLE_DATE_PR_CHANGE)</f>
        <v>45280</v>
      </c>
      <c r="CA30" s="3882"/>
      <c r="CB30" s="3882"/>
      <c r="CC30" s="3882"/>
      <c r="CD30" s="3882"/>
      <c r="CE30" s="3882"/>
      <c r="CF30" s="3882"/>
      <c r="CG30" s="3400"/>
      <c r="CH30" s="3882" t="str">
        <f>IF(TITLE_DATE_PR_CHANGE="",IF(TITLE_DATE_PR="","",TITLE_DATE_PR),TITLE_DATE_PR_CHANGE)</f>
        <v>45280</v>
      </c>
      <c r="CI30" s="3882"/>
      <c r="CJ30" s="3882"/>
      <c r="CK30" s="3882"/>
      <c r="CL30" s="3882"/>
      <c r="CM30" s="3882"/>
      <c r="CN30" s="3882"/>
      <c r="CO30" s="3400"/>
      <c r="CP30" s="3882" t="str">
        <f>IF(TITLE_DATE_PR_CHANGE="",IF(TITLE_DATE_PR="","",TITLE_DATE_PR),TITLE_DATE_PR_CHANGE)</f>
        <v>45280</v>
      </c>
      <c r="CQ30" s="3882"/>
      <c r="CR30" s="3882"/>
      <c r="CS30" s="3882"/>
      <c r="CT30" s="3882"/>
      <c r="CU30" s="3882"/>
      <c r="CV30" s="3882"/>
      <c r="CW30" s="3400"/>
      <c r="CX30" s="3882" t="str">
        <f>IF(TITLE_DATE_PR_CHANGE="",IF(TITLE_DATE_PR="","",TITLE_DATE_PR),TITLE_DATE_PR_CHANGE)</f>
        <v>45280</v>
      </c>
      <c r="CY30" s="3882"/>
      <c r="CZ30" s="3882"/>
      <c r="DA30" s="3882"/>
      <c r="DB30" s="3882"/>
      <c r="DC30" s="3882"/>
      <c r="DD30" s="3882"/>
      <c r="DE30" s="3400"/>
      <c r="DF30" s="3882" t="str">
        <f>IF(TITLE_DATE_PR_CHANGE="",IF(TITLE_DATE_PR="","",TITLE_DATE_PR),TITLE_DATE_PR_CHANGE)</f>
        <v>45280</v>
      </c>
      <c r="DG30" s="3882"/>
      <c r="DH30" s="3882"/>
      <c r="DI30" s="3882"/>
      <c r="DJ30" s="3882"/>
      <c r="DK30" s="3882"/>
      <c r="DL30" s="3882"/>
      <c r="DM30" s="3400"/>
      <c r="DN30" s="3882" t="str">
        <f>IF(TITLE_DATE_PR_CHANGE="",IF(TITLE_DATE_PR="","",TITLE_DATE_PR),TITLE_DATE_PR_CHANGE)</f>
        <v>45280</v>
      </c>
      <c r="DO30" s="3882"/>
      <c r="DP30" s="3882"/>
      <c r="DQ30" s="3882"/>
      <c r="DR30" s="3882"/>
      <c r="DS30" s="3882"/>
      <c r="DT30" s="3882"/>
      <c r="DU30" s="3400"/>
      <c r="DV30" s="3882" t="str">
        <f>IF(TITLE_DATE_PR_CHANGE="",IF(TITLE_DATE_PR="","",TITLE_DATE_PR),TITLE_DATE_PR_CHANGE)</f>
        <v>45280</v>
      </c>
      <c r="DW30" s="3882"/>
      <c r="DX30" s="3882"/>
      <c r="DY30" s="3882"/>
      <c r="DZ30" s="3882"/>
      <c r="EA30" s="3882"/>
      <c r="EB30" s="3882"/>
      <c r="EC30" s="3400"/>
      <c r="ED30" s="3882" t="str">
        <f>IF(TITLE_DATE_PR_CHANGE="",IF(TITLE_DATE_PR="","",TITLE_DATE_PR),TITLE_DATE_PR_CHANGE)</f>
        <v>45280</v>
      </c>
      <c r="EE30" s="3882"/>
      <c r="EF30" s="3882"/>
      <c r="EG30" s="3882"/>
      <c r="EH30" s="3882"/>
      <c r="EI30" s="3882"/>
      <c r="EJ30" s="3882"/>
      <c r="EK30" s="3400"/>
      <c r="EL30" s="3882" t="str">
        <f>IF(TITLE_DATE_PR_CHANGE="",IF(TITLE_DATE_PR="","",TITLE_DATE_PR),TITLE_DATE_PR_CHANGE)</f>
        <v>45280</v>
      </c>
      <c r="EM30" s="3882"/>
      <c r="EN30" s="3882"/>
      <c r="EO30" s="3882"/>
      <c r="EP30" s="3882"/>
      <c r="EQ30" s="3882"/>
      <c r="ER30" s="3882"/>
      <c r="ES30" s="3400"/>
      <c r="ET30" s="3882" t="str">
        <f>IF(TITLE_DATE_PR_CHANGE="",IF(TITLE_DATE_PR="","",TITLE_DATE_PR),TITLE_DATE_PR_CHANGE)</f>
        <v>45280</v>
      </c>
      <c r="EU30" s="3882"/>
      <c r="EV30" s="3882"/>
      <c r="EW30" s="3882"/>
      <c r="EX30" s="3882"/>
      <c r="EY30" s="3882"/>
      <c r="EZ30" s="3882"/>
      <c r="FA30" s="3400"/>
      <c r="FB30" s="3882" t="str">
        <f>IF(TITLE_DATE_PR_CHANGE="",IF(TITLE_DATE_PR="","",TITLE_DATE_PR),TITLE_DATE_PR_CHANGE)</f>
        <v>45280</v>
      </c>
      <c r="FC30" s="3882"/>
      <c r="FD30" s="3882"/>
      <c r="FE30" s="3882"/>
      <c r="FF30" s="3882"/>
      <c r="FG30" s="3882"/>
      <c r="FH30" s="3882"/>
      <c r="FI30" s="3400"/>
      <c r="FJ30" s="3882" t="str">
        <f>IF(TITLE_DATE_PR_CHANGE="",IF(TITLE_DATE_PR="","",TITLE_DATE_PR),TITLE_DATE_PR_CHANGE)</f>
        <v>45280</v>
      </c>
      <c r="FK30" s="3882"/>
      <c r="FL30" s="3882"/>
      <c r="FM30" s="3882"/>
      <c r="FN30" s="3882"/>
      <c r="FO30" s="3882"/>
      <c r="FP30" s="3882"/>
      <c r="FQ30" s="3400"/>
      <c r="FR30" s="3882" t="str">
        <f>IF(TITLE_DATE_PR_CHANGE="",IF(TITLE_DATE_PR="","",TITLE_DATE_PR),TITLE_DATE_PR_CHANGE)</f>
        <v>45280</v>
      </c>
      <c r="FS30" s="3882"/>
      <c r="FT30" s="3882"/>
      <c r="FU30" s="3882"/>
      <c r="FV30" s="3882"/>
      <c r="FW30" s="3882"/>
      <c r="FX30" s="3882"/>
      <c r="FY30" s="3400"/>
      <c r="FZ30" s="3882" t="str">
        <f>IF(TITLE_DATE_PR_CHANGE="",IF(TITLE_DATE_PR="","",TITLE_DATE_PR),TITLE_DATE_PR_CHANGE)</f>
        <v>45280</v>
      </c>
      <c r="GA30" s="3882"/>
      <c r="GB30" s="3882"/>
      <c r="GC30" s="3882"/>
      <c r="GD30" s="3882"/>
      <c r="GE30" s="3882"/>
      <c r="GF30" s="3882"/>
      <c r="GG30" s="3400"/>
      <c r="GH30" s="322"/>
      <c r="GI30" s="268"/>
      <c r="GJ30" s="368"/>
      <c r="GK30" s="368"/>
      <c r="GL30" s="368"/>
      <c r="GM30" s="368"/>
      <c r="GN30" s="368"/>
    </row>
    <row s="3332" customFormat="1" customHeight="1" ht="18.75">
      <c r="A31" s="1398"/>
      <c r="B31" s="1398"/>
      <c r="C31" s="1398"/>
      <c r="D31" s="1398"/>
      <c r="E31" s="1398"/>
      <c r="F31" s="1398"/>
      <c r="G31" s="1398"/>
      <c r="H31" s="1398"/>
      <c r="I31" s="1398"/>
      <c r="J31" s="1398"/>
      <c r="K31" s="1398"/>
      <c r="L31" s="1399"/>
      <c r="M31" s="1398"/>
      <c r="N31" s="1398"/>
      <c r="O31" s="1398"/>
      <c r="S31" s="2098" t="s">
        <v>429</v>
      </c>
      <c r="T31" s="2098"/>
      <c r="U31" s="1402"/>
      <c r="V31" s="2100" t="str">
        <f>IF(TITLE_NUMBER_PR_CHANGE="",IF(TITLE_NUMBER_PR="","",TITLE_NUMBER_PR),TITLE_NUMBER_PR_CHANGE)</f>
        <v>51/12</v>
      </c>
      <c r="W31" s="2100"/>
      <c r="X31" s="2100"/>
      <c r="Y31" s="2100"/>
      <c r="Z31" s="2100"/>
      <c r="AA31" s="2100"/>
      <c r="AB31" s="2100"/>
      <c r="AC31" s="322"/>
      <c r="AD31" s="2100" t="str">
        <f>IF(TITLE_NUMBER_PR_CHANGE="",IF(TITLE_NUMBER_PR="","",TITLE_NUMBER_PR),TITLE_NUMBER_PR_CHANGE)</f>
        <v>51/12</v>
      </c>
      <c r="AE31" s="2100"/>
      <c r="AF31" s="2100"/>
      <c r="AG31" s="2100"/>
      <c r="AH31" s="2100"/>
      <c r="AI31" s="2100"/>
      <c r="AJ31" s="2100"/>
      <c r="AK31" s="322"/>
      <c r="AL31" s="3881" t="str">
        <f>IF(TITLE_NUMBER_PR_CHANGE="",IF(TITLE_NUMBER_PR="","",TITLE_NUMBER_PR),TITLE_NUMBER_PR_CHANGE)</f>
        <v>51/12</v>
      </c>
      <c r="AM31" s="3881"/>
      <c r="AN31" s="3881"/>
      <c r="AO31" s="3881"/>
      <c r="AP31" s="3881"/>
      <c r="AQ31" s="3881"/>
      <c r="AR31" s="3881"/>
      <c r="AS31" s="3400"/>
      <c r="AT31" s="3881" t="str">
        <f>IF(TITLE_NUMBER_PR_CHANGE="",IF(TITLE_NUMBER_PR="","",TITLE_NUMBER_PR),TITLE_NUMBER_PR_CHANGE)</f>
        <v>51/12</v>
      </c>
      <c r="AU31" s="3881"/>
      <c r="AV31" s="3881"/>
      <c r="AW31" s="3881"/>
      <c r="AX31" s="3881"/>
      <c r="AY31" s="3881"/>
      <c r="AZ31" s="3881"/>
      <c r="BA31" s="3400"/>
      <c r="BB31" s="3881" t="str">
        <f>IF(TITLE_NUMBER_PR_CHANGE="",IF(TITLE_NUMBER_PR="","",TITLE_NUMBER_PR),TITLE_NUMBER_PR_CHANGE)</f>
        <v>51/12</v>
      </c>
      <c r="BC31" s="3881"/>
      <c r="BD31" s="3881"/>
      <c r="BE31" s="3881"/>
      <c r="BF31" s="3881"/>
      <c r="BG31" s="3881"/>
      <c r="BH31" s="3881"/>
      <c r="BI31" s="3400"/>
      <c r="BJ31" s="3881" t="str">
        <f>IF(TITLE_NUMBER_PR_CHANGE="",IF(TITLE_NUMBER_PR="","",TITLE_NUMBER_PR),TITLE_NUMBER_PR_CHANGE)</f>
        <v>51/12</v>
      </c>
      <c r="BK31" s="3881"/>
      <c r="BL31" s="3881"/>
      <c r="BM31" s="3881"/>
      <c r="BN31" s="3881"/>
      <c r="BO31" s="3881"/>
      <c r="BP31" s="3881"/>
      <c r="BQ31" s="3400"/>
      <c r="BR31" s="3881" t="str">
        <f>IF(TITLE_NUMBER_PR_CHANGE="",IF(TITLE_NUMBER_PR="","",TITLE_NUMBER_PR),TITLE_NUMBER_PR_CHANGE)</f>
        <v>51/12</v>
      </c>
      <c r="BS31" s="3881"/>
      <c r="BT31" s="3881"/>
      <c r="BU31" s="3881"/>
      <c r="BV31" s="3881"/>
      <c r="BW31" s="3881"/>
      <c r="BX31" s="3881"/>
      <c r="BY31" s="3400"/>
      <c r="BZ31" s="3881" t="str">
        <f>IF(TITLE_NUMBER_PR_CHANGE="",IF(TITLE_NUMBER_PR="","",TITLE_NUMBER_PR),TITLE_NUMBER_PR_CHANGE)</f>
        <v>51/12</v>
      </c>
      <c r="CA31" s="3881"/>
      <c r="CB31" s="3881"/>
      <c r="CC31" s="3881"/>
      <c r="CD31" s="3881"/>
      <c r="CE31" s="3881"/>
      <c r="CF31" s="3881"/>
      <c r="CG31" s="3400"/>
      <c r="CH31" s="3881" t="str">
        <f>IF(TITLE_NUMBER_PR_CHANGE="",IF(TITLE_NUMBER_PR="","",TITLE_NUMBER_PR),TITLE_NUMBER_PR_CHANGE)</f>
        <v>51/12</v>
      </c>
      <c r="CI31" s="3881"/>
      <c r="CJ31" s="3881"/>
      <c r="CK31" s="3881"/>
      <c r="CL31" s="3881"/>
      <c r="CM31" s="3881"/>
      <c r="CN31" s="3881"/>
      <c r="CO31" s="3400"/>
      <c r="CP31" s="3881" t="str">
        <f>IF(TITLE_NUMBER_PR_CHANGE="",IF(TITLE_NUMBER_PR="","",TITLE_NUMBER_PR),TITLE_NUMBER_PR_CHANGE)</f>
        <v>51/12</v>
      </c>
      <c r="CQ31" s="3881"/>
      <c r="CR31" s="3881"/>
      <c r="CS31" s="3881"/>
      <c r="CT31" s="3881"/>
      <c r="CU31" s="3881"/>
      <c r="CV31" s="3881"/>
      <c r="CW31" s="3400"/>
      <c r="CX31" s="3881" t="str">
        <f>IF(TITLE_NUMBER_PR_CHANGE="",IF(TITLE_NUMBER_PR="","",TITLE_NUMBER_PR),TITLE_NUMBER_PR_CHANGE)</f>
        <v>51/12</v>
      </c>
      <c r="CY31" s="3881"/>
      <c r="CZ31" s="3881"/>
      <c r="DA31" s="3881"/>
      <c r="DB31" s="3881"/>
      <c r="DC31" s="3881"/>
      <c r="DD31" s="3881"/>
      <c r="DE31" s="3400"/>
      <c r="DF31" s="3881" t="str">
        <f>IF(TITLE_NUMBER_PR_CHANGE="",IF(TITLE_NUMBER_PR="","",TITLE_NUMBER_PR),TITLE_NUMBER_PR_CHANGE)</f>
        <v>51/12</v>
      </c>
      <c r="DG31" s="3881"/>
      <c r="DH31" s="3881"/>
      <c r="DI31" s="3881"/>
      <c r="DJ31" s="3881"/>
      <c r="DK31" s="3881"/>
      <c r="DL31" s="3881"/>
      <c r="DM31" s="3400"/>
      <c r="DN31" s="3881" t="str">
        <f>IF(TITLE_NUMBER_PR_CHANGE="",IF(TITLE_NUMBER_PR="","",TITLE_NUMBER_PR),TITLE_NUMBER_PR_CHANGE)</f>
        <v>51/12</v>
      </c>
      <c r="DO31" s="3881"/>
      <c r="DP31" s="3881"/>
      <c r="DQ31" s="3881"/>
      <c r="DR31" s="3881"/>
      <c r="DS31" s="3881"/>
      <c r="DT31" s="3881"/>
      <c r="DU31" s="3400"/>
      <c r="DV31" s="3881" t="str">
        <f>IF(TITLE_NUMBER_PR_CHANGE="",IF(TITLE_NUMBER_PR="","",TITLE_NUMBER_PR),TITLE_NUMBER_PR_CHANGE)</f>
        <v>51/12</v>
      </c>
      <c r="DW31" s="3881"/>
      <c r="DX31" s="3881"/>
      <c r="DY31" s="3881"/>
      <c r="DZ31" s="3881"/>
      <c r="EA31" s="3881"/>
      <c r="EB31" s="3881"/>
      <c r="EC31" s="3400"/>
      <c r="ED31" s="3881" t="str">
        <f>IF(TITLE_NUMBER_PR_CHANGE="",IF(TITLE_NUMBER_PR="","",TITLE_NUMBER_PR),TITLE_NUMBER_PR_CHANGE)</f>
        <v>51/12</v>
      </c>
      <c r="EE31" s="3881"/>
      <c r="EF31" s="3881"/>
      <c r="EG31" s="3881"/>
      <c r="EH31" s="3881"/>
      <c r="EI31" s="3881"/>
      <c r="EJ31" s="3881"/>
      <c r="EK31" s="3400"/>
      <c r="EL31" s="3881" t="str">
        <f>IF(TITLE_NUMBER_PR_CHANGE="",IF(TITLE_NUMBER_PR="","",TITLE_NUMBER_PR),TITLE_NUMBER_PR_CHANGE)</f>
        <v>51/12</v>
      </c>
      <c r="EM31" s="3881"/>
      <c r="EN31" s="3881"/>
      <c r="EO31" s="3881"/>
      <c r="EP31" s="3881"/>
      <c r="EQ31" s="3881"/>
      <c r="ER31" s="3881"/>
      <c r="ES31" s="3400"/>
      <c r="ET31" s="3881" t="str">
        <f>IF(TITLE_NUMBER_PR_CHANGE="",IF(TITLE_NUMBER_PR="","",TITLE_NUMBER_PR),TITLE_NUMBER_PR_CHANGE)</f>
        <v>51/12</v>
      </c>
      <c r="EU31" s="3881"/>
      <c r="EV31" s="3881"/>
      <c r="EW31" s="3881"/>
      <c r="EX31" s="3881"/>
      <c r="EY31" s="3881"/>
      <c r="EZ31" s="3881"/>
      <c r="FA31" s="3400"/>
      <c r="FB31" s="3881" t="str">
        <f>IF(TITLE_NUMBER_PR_CHANGE="",IF(TITLE_NUMBER_PR="","",TITLE_NUMBER_PR),TITLE_NUMBER_PR_CHANGE)</f>
        <v>51/12</v>
      </c>
      <c r="FC31" s="3881"/>
      <c r="FD31" s="3881"/>
      <c r="FE31" s="3881"/>
      <c r="FF31" s="3881"/>
      <c r="FG31" s="3881"/>
      <c r="FH31" s="3881"/>
      <c r="FI31" s="3400"/>
      <c r="FJ31" s="3881" t="str">
        <f>IF(TITLE_NUMBER_PR_CHANGE="",IF(TITLE_NUMBER_PR="","",TITLE_NUMBER_PR),TITLE_NUMBER_PR_CHANGE)</f>
        <v>51/12</v>
      </c>
      <c r="FK31" s="3881"/>
      <c r="FL31" s="3881"/>
      <c r="FM31" s="3881"/>
      <c r="FN31" s="3881"/>
      <c r="FO31" s="3881"/>
      <c r="FP31" s="3881"/>
      <c r="FQ31" s="3400"/>
      <c r="FR31" s="3881" t="str">
        <f>IF(TITLE_NUMBER_PR_CHANGE="",IF(TITLE_NUMBER_PR="","",TITLE_NUMBER_PR),TITLE_NUMBER_PR_CHANGE)</f>
        <v>51/12</v>
      </c>
      <c r="FS31" s="3881"/>
      <c r="FT31" s="3881"/>
      <c r="FU31" s="3881"/>
      <c r="FV31" s="3881"/>
      <c r="FW31" s="3881"/>
      <c r="FX31" s="3881"/>
      <c r="FY31" s="3400"/>
      <c r="FZ31" s="3881" t="str">
        <f>IF(TITLE_NUMBER_PR_CHANGE="",IF(TITLE_NUMBER_PR="","",TITLE_NUMBER_PR),TITLE_NUMBER_PR_CHANGE)</f>
        <v>51/12</v>
      </c>
      <c r="GA31" s="3881"/>
      <c r="GB31" s="3881"/>
      <c r="GC31" s="3881"/>
      <c r="GD31" s="3881"/>
      <c r="GE31" s="3881"/>
      <c r="GF31" s="3881"/>
      <c r="GG31" s="3400"/>
      <c r="GH31" s="322"/>
      <c r="GI31" s="268"/>
      <c r="GJ31" s="368"/>
      <c r="GK31" s="368"/>
      <c r="GL31" s="368"/>
      <c r="GM31" s="368"/>
      <c r="GN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https://npa.gov-murman.ru/bitrix/components/b1team/govmurman.element.file/download.php?ID=508452&amp;FID=750725</v>
      </c>
      <c r="W32" s="2100"/>
      <c r="X32" s="2100"/>
      <c r="Y32" s="2100"/>
      <c r="Z32" s="2100"/>
      <c r="AA32" s="2100"/>
      <c r="AB32" s="2100"/>
      <c r="AC32" s="322"/>
      <c r="AD32" s="2100" t="str">
        <f>IF(TITLE_IST_PUB_CHANGE="",IF(TITLE_IST_PUB="","",TITLE_IST_PUB),TITLE_IST_PUB_CHANGE)</f>
        <v>https://npa.gov-murman.ru/bitrix/components/b1team/govmurman.element.file/download.php?ID=508452&amp;FID=750725</v>
      </c>
      <c r="AE32" s="2100"/>
      <c r="AF32" s="2100"/>
      <c r="AG32" s="2100"/>
      <c r="AH32" s="2100"/>
      <c r="AI32" s="2100"/>
      <c r="AJ32" s="2100"/>
      <c r="AK32" s="322"/>
      <c r="AL32" s="3881" t="str">
        <f>IF(TITLE_IST_PUB_CHANGE="",IF(TITLE_IST_PUB="","",TITLE_IST_PUB),TITLE_IST_PUB_CHANGE)</f>
        <v>https://npa.gov-murman.ru/bitrix/components/b1team/govmurman.element.file/download.php?ID=508452&amp;FID=750725</v>
      </c>
      <c r="AM32" s="3881"/>
      <c r="AN32" s="3881"/>
      <c r="AO32" s="3881"/>
      <c r="AP32" s="3881"/>
      <c r="AQ32" s="3881"/>
      <c r="AR32" s="3881"/>
      <c r="AS32" s="3400"/>
      <c r="AT32" s="3881" t="str">
        <f>IF(TITLE_IST_PUB_CHANGE="",IF(TITLE_IST_PUB="","",TITLE_IST_PUB),TITLE_IST_PUB_CHANGE)</f>
        <v>https://npa.gov-murman.ru/bitrix/components/b1team/govmurman.element.file/download.php?ID=508452&amp;FID=750725</v>
      </c>
      <c r="AU32" s="3881"/>
      <c r="AV32" s="3881"/>
      <c r="AW32" s="3881"/>
      <c r="AX32" s="3881"/>
      <c r="AY32" s="3881"/>
      <c r="AZ32" s="3881"/>
      <c r="BA32" s="3400"/>
      <c r="BB32" s="3881" t="str">
        <f>IF(TITLE_IST_PUB_CHANGE="",IF(TITLE_IST_PUB="","",TITLE_IST_PUB),TITLE_IST_PUB_CHANGE)</f>
        <v>https://npa.gov-murman.ru/bitrix/components/b1team/govmurman.element.file/download.php?ID=508452&amp;FID=750725</v>
      </c>
      <c r="BC32" s="3881"/>
      <c r="BD32" s="3881"/>
      <c r="BE32" s="3881"/>
      <c r="BF32" s="3881"/>
      <c r="BG32" s="3881"/>
      <c r="BH32" s="3881"/>
      <c r="BI32" s="3400"/>
      <c r="BJ32" s="3881" t="str">
        <f>IF(TITLE_IST_PUB_CHANGE="",IF(TITLE_IST_PUB="","",TITLE_IST_PUB),TITLE_IST_PUB_CHANGE)</f>
        <v>https://npa.gov-murman.ru/bitrix/components/b1team/govmurman.element.file/download.php?ID=508452&amp;FID=750725</v>
      </c>
      <c r="BK32" s="3881"/>
      <c r="BL32" s="3881"/>
      <c r="BM32" s="3881"/>
      <c r="BN32" s="3881"/>
      <c r="BO32" s="3881"/>
      <c r="BP32" s="3881"/>
      <c r="BQ32" s="3400"/>
      <c r="BR32" s="3881" t="str">
        <f>IF(TITLE_IST_PUB_CHANGE="",IF(TITLE_IST_PUB="","",TITLE_IST_PUB),TITLE_IST_PUB_CHANGE)</f>
        <v>https://npa.gov-murman.ru/bitrix/components/b1team/govmurman.element.file/download.php?ID=508452&amp;FID=750725</v>
      </c>
      <c r="BS32" s="3881"/>
      <c r="BT32" s="3881"/>
      <c r="BU32" s="3881"/>
      <c r="BV32" s="3881"/>
      <c r="BW32" s="3881"/>
      <c r="BX32" s="3881"/>
      <c r="BY32" s="3400"/>
      <c r="BZ32" s="3881" t="str">
        <f>IF(TITLE_IST_PUB_CHANGE="",IF(TITLE_IST_PUB="","",TITLE_IST_PUB),TITLE_IST_PUB_CHANGE)</f>
        <v>https://npa.gov-murman.ru/bitrix/components/b1team/govmurman.element.file/download.php?ID=508452&amp;FID=750725</v>
      </c>
      <c r="CA32" s="3881"/>
      <c r="CB32" s="3881"/>
      <c r="CC32" s="3881"/>
      <c r="CD32" s="3881"/>
      <c r="CE32" s="3881"/>
      <c r="CF32" s="3881"/>
      <c r="CG32" s="3400"/>
      <c r="CH32" s="3881" t="str">
        <f>IF(TITLE_IST_PUB_CHANGE="",IF(TITLE_IST_PUB="","",TITLE_IST_PUB),TITLE_IST_PUB_CHANGE)</f>
        <v>https://npa.gov-murman.ru/bitrix/components/b1team/govmurman.element.file/download.php?ID=508452&amp;FID=750725</v>
      </c>
      <c r="CI32" s="3881"/>
      <c r="CJ32" s="3881"/>
      <c r="CK32" s="3881"/>
      <c r="CL32" s="3881"/>
      <c r="CM32" s="3881"/>
      <c r="CN32" s="3881"/>
      <c r="CO32" s="3400"/>
      <c r="CP32" s="3881" t="str">
        <f>IF(TITLE_IST_PUB_CHANGE="",IF(TITLE_IST_PUB="","",TITLE_IST_PUB),TITLE_IST_PUB_CHANGE)</f>
        <v>https://npa.gov-murman.ru/bitrix/components/b1team/govmurman.element.file/download.php?ID=508452&amp;FID=750725</v>
      </c>
      <c r="CQ32" s="3881"/>
      <c r="CR32" s="3881"/>
      <c r="CS32" s="3881"/>
      <c r="CT32" s="3881"/>
      <c r="CU32" s="3881"/>
      <c r="CV32" s="3881"/>
      <c r="CW32" s="3400"/>
      <c r="CX32" s="3881" t="str">
        <f>IF(TITLE_IST_PUB_CHANGE="",IF(TITLE_IST_PUB="","",TITLE_IST_PUB),TITLE_IST_PUB_CHANGE)</f>
        <v>https://npa.gov-murman.ru/bitrix/components/b1team/govmurman.element.file/download.php?ID=508452&amp;FID=750725</v>
      </c>
      <c r="CY32" s="3881"/>
      <c r="CZ32" s="3881"/>
      <c r="DA32" s="3881"/>
      <c r="DB32" s="3881"/>
      <c r="DC32" s="3881"/>
      <c r="DD32" s="3881"/>
      <c r="DE32" s="3400"/>
      <c r="DF32" s="3881" t="str">
        <f>IF(TITLE_IST_PUB_CHANGE="",IF(TITLE_IST_PUB="","",TITLE_IST_PUB),TITLE_IST_PUB_CHANGE)</f>
        <v>https://npa.gov-murman.ru/bitrix/components/b1team/govmurman.element.file/download.php?ID=508452&amp;FID=750725</v>
      </c>
      <c r="DG32" s="3881"/>
      <c r="DH32" s="3881"/>
      <c r="DI32" s="3881"/>
      <c r="DJ32" s="3881"/>
      <c r="DK32" s="3881"/>
      <c r="DL32" s="3881"/>
      <c r="DM32" s="3400"/>
      <c r="DN32" s="3881" t="str">
        <f>IF(TITLE_IST_PUB_CHANGE="",IF(TITLE_IST_PUB="","",TITLE_IST_PUB),TITLE_IST_PUB_CHANGE)</f>
        <v>https://npa.gov-murman.ru/bitrix/components/b1team/govmurman.element.file/download.php?ID=508452&amp;FID=750725</v>
      </c>
      <c r="DO32" s="3881"/>
      <c r="DP32" s="3881"/>
      <c r="DQ32" s="3881"/>
      <c r="DR32" s="3881"/>
      <c r="DS32" s="3881"/>
      <c r="DT32" s="3881"/>
      <c r="DU32" s="3400"/>
      <c r="DV32" s="3881" t="str">
        <f>IF(TITLE_IST_PUB_CHANGE="",IF(TITLE_IST_PUB="","",TITLE_IST_PUB),TITLE_IST_PUB_CHANGE)</f>
        <v>https://npa.gov-murman.ru/bitrix/components/b1team/govmurman.element.file/download.php?ID=508452&amp;FID=750725</v>
      </c>
      <c r="DW32" s="3881"/>
      <c r="DX32" s="3881"/>
      <c r="DY32" s="3881"/>
      <c r="DZ32" s="3881"/>
      <c r="EA32" s="3881"/>
      <c r="EB32" s="3881"/>
      <c r="EC32" s="3400"/>
      <c r="ED32" s="3881" t="str">
        <f>IF(TITLE_IST_PUB_CHANGE="",IF(TITLE_IST_PUB="","",TITLE_IST_PUB),TITLE_IST_PUB_CHANGE)</f>
        <v>https://npa.gov-murman.ru/bitrix/components/b1team/govmurman.element.file/download.php?ID=508452&amp;FID=750725</v>
      </c>
      <c r="EE32" s="3881"/>
      <c r="EF32" s="3881"/>
      <c r="EG32" s="3881"/>
      <c r="EH32" s="3881"/>
      <c r="EI32" s="3881"/>
      <c r="EJ32" s="3881"/>
      <c r="EK32" s="3400"/>
      <c r="EL32" s="3881" t="str">
        <f>IF(TITLE_IST_PUB_CHANGE="",IF(TITLE_IST_PUB="","",TITLE_IST_PUB),TITLE_IST_PUB_CHANGE)</f>
        <v>https://npa.gov-murman.ru/bitrix/components/b1team/govmurman.element.file/download.php?ID=508452&amp;FID=750725</v>
      </c>
      <c r="EM32" s="3881"/>
      <c r="EN32" s="3881"/>
      <c r="EO32" s="3881"/>
      <c r="EP32" s="3881"/>
      <c r="EQ32" s="3881"/>
      <c r="ER32" s="3881"/>
      <c r="ES32" s="3400"/>
      <c r="ET32" s="3881" t="str">
        <f>IF(TITLE_IST_PUB_CHANGE="",IF(TITLE_IST_PUB="","",TITLE_IST_PUB),TITLE_IST_PUB_CHANGE)</f>
        <v>https://npa.gov-murman.ru/bitrix/components/b1team/govmurman.element.file/download.php?ID=508452&amp;FID=750725</v>
      </c>
      <c r="EU32" s="3881"/>
      <c r="EV32" s="3881"/>
      <c r="EW32" s="3881"/>
      <c r="EX32" s="3881"/>
      <c r="EY32" s="3881"/>
      <c r="EZ32" s="3881"/>
      <c r="FA32" s="3400"/>
      <c r="FB32" s="3881" t="str">
        <f>IF(TITLE_IST_PUB_CHANGE="",IF(TITLE_IST_PUB="","",TITLE_IST_PUB),TITLE_IST_PUB_CHANGE)</f>
        <v>https://npa.gov-murman.ru/bitrix/components/b1team/govmurman.element.file/download.php?ID=508452&amp;FID=750725</v>
      </c>
      <c r="FC32" s="3881"/>
      <c r="FD32" s="3881"/>
      <c r="FE32" s="3881"/>
      <c r="FF32" s="3881"/>
      <c r="FG32" s="3881"/>
      <c r="FH32" s="3881"/>
      <c r="FI32" s="3400"/>
      <c r="FJ32" s="3881" t="str">
        <f>IF(TITLE_IST_PUB_CHANGE="",IF(TITLE_IST_PUB="","",TITLE_IST_PUB),TITLE_IST_PUB_CHANGE)</f>
        <v>https://npa.gov-murman.ru/bitrix/components/b1team/govmurman.element.file/download.php?ID=508452&amp;FID=750725</v>
      </c>
      <c r="FK32" s="3881"/>
      <c r="FL32" s="3881"/>
      <c r="FM32" s="3881"/>
      <c r="FN32" s="3881"/>
      <c r="FO32" s="3881"/>
      <c r="FP32" s="3881"/>
      <c r="FQ32" s="3400"/>
      <c r="FR32" s="3881" t="str">
        <f>IF(TITLE_IST_PUB_CHANGE="",IF(TITLE_IST_PUB="","",TITLE_IST_PUB),TITLE_IST_PUB_CHANGE)</f>
        <v>https://npa.gov-murman.ru/bitrix/components/b1team/govmurman.element.file/download.php?ID=508452&amp;FID=750725</v>
      </c>
      <c r="FS32" s="3881"/>
      <c r="FT32" s="3881"/>
      <c r="FU32" s="3881"/>
      <c r="FV32" s="3881"/>
      <c r="FW32" s="3881"/>
      <c r="FX32" s="3881"/>
      <c r="FY32" s="3400"/>
      <c r="FZ32" s="3881" t="str">
        <f>IF(TITLE_IST_PUB_CHANGE="",IF(TITLE_IST_PUB="","",TITLE_IST_PUB),TITLE_IST_PUB_CHANGE)</f>
        <v>https://npa.gov-murman.ru/bitrix/components/b1team/govmurman.element.file/download.php?ID=508452&amp;FID=750725</v>
      </c>
      <c r="GA32" s="3881"/>
      <c r="GB32" s="3881"/>
      <c r="GC32" s="3881"/>
      <c r="GD32" s="3881"/>
      <c r="GE32" s="3881"/>
      <c r="GF32" s="3881"/>
      <c r="GG32" s="3400"/>
      <c r="GH32" s="322"/>
      <c r="GI32" s="268"/>
      <c r="GJ32" s="368"/>
      <c r="GK32" s="368"/>
      <c r="GL32" s="368"/>
      <c r="GM32" s="368"/>
      <c r="GN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880"/>
      <c r="AM33" s="3880"/>
      <c r="AN33" s="3880"/>
      <c r="AO33" s="3880"/>
      <c r="AP33" s="3880"/>
      <c r="AQ33" s="3880"/>
      <c r="AR33" s="3880"/>
      <c r="AS33" s="3880"/>
      <c r="AT33" s="3880"/>
      <c r="AU33" s="3880"/>
      <c r="AV33" s="3880"/>
      <c r="AW33" s="3880"/>
      <c r="AX33" s="3880"/>
      <c r="AY33" s="3880"/>
      <c r="AZ33" s="3880"/>
      <c r="BA33" s="3880"/>
      <c r="BB33" s="3880"/>
      <c r="BC33" s="3880"/>
      <c r="BD33" s="3880"/>
      <c r="BE33" s="3880"/>
      <c r="BF33" s="3880"/>
      <c r="BG33" s="3880"/>
      <c r="BH33" s="3880"/>
      <c r="BI33" s="3880"/>
      <c r="BJ33" s="3880"/>
      <c r="BK33" s="3880"/>
      <c r="BL33" s="3880"/>
      <c r="BM33" s="3880"/>
      <c r="BN33" s="3880"/>
      <c r="BO33" s="3880"/>
      <c r="BP33" s="3880"/>
      <c r="BQ33" s="3880"/>
      <c r="BR33" s="3880"/>
      <c r="BS33" s="3880"/>
      <c r="BT33" s="3880"/>
      <c r="BU33" s="3880"/>
      <c r="BV33" s="3880"/>
      <c r="BW33" s="3880"/>
      <c r="BX33" s="3880"/>
      <c r="BY33" s="3880"/>
      <c r="BZ33" s="3880"/>
      <c r="CA33" s="3880"/>
      <c r="CB33" s="3880"/>
      <c r="CC33" s="3880"/>
      <c r="CD33" s="3880"/>
      <c r="CE33" s="3880"/>
      <c r="CF33" s="3880"/>
      <c r="CG33" s="3880"/>
      <c r="CH33" s="3880"/>
      <c r="CI33" s="3880"/>
      <c r="CJ33" s="3880"/>
      <c r="CK33" s="3880"/>
      <c r="CL33" s="3880"/>
      <c r="CM33" s="3880"/>
      <c r="CN33" s="3880"/>
      <c r="CO33" s="3880"/>
      <c r="CP33" s="3880"/>
      <c r="CQ33" s="3880"/>
      <c r="CR33" s="3880"/>
      <c r="CS33" s="3880"/>
      <c r="CT33" s="3880"/>
      <c r="CU33" s="3880"/>
      <c r="CV33" s="3880"/>
      <c r="CW33" s="3880"/>
      <c r="CX33" s="3880"/>
      <c r="CY33" s="3880"/>
      <c r="CZ33" s="3880"/>
      <c r="DA33" s="3880"/>
      <c r="DB33" s="3880"/>
      <c r="DC33" s="3880"/>
      <c r="DD33" s="3880"/>
      <c r="DE33" s="3880"/>
      <c r="DF33" s="3880"/>
      <c r="DG33" s="3880"/>
      <c r="DH33" s="3880"/>
      <c r="DI33" s="3880"/>
      <c r="DJ33" s="3880"/>
      <c r="DK33" s="3880"/>
      <c r="DL33" s="3880"/>
      <c r="DM33" s="3880"/>
      <c r="DN33" s="3880"/>
      <c r="DO33" s="3880"/>
      <c r="DP33" s="3880"/>
      <c r="DQ33" s="3880"/>
      <c r="DR33" s="3880"/>
      <c r="DS33" s="3880"/>
      <c r="DT33" s="3880"/>
      <c r="DU33" s="3880"/>
      <c r="DV33" s="3880"/>
      <c r="DW33" s="3880"/>
      <c r="DX33" s="3880"/>
      <c r="DY33" s="3880"/>
      <c r="DZ33" s="3880"/>
      <c r="EA33" s="3880"/>
      <c r="EB33" s="3880"/>
      <c r="EC33" s="3880"/>
      <c r="ED33" s="3880"/>
      <c r="EE33" s="3880"/>
      <c r="EF33" s="3880"/>
      <c r="EG33" s="3880"/>
      <c r="EH33" s="3880"/>
      <c r="EI33" s="3880"/>
      <c r="EJ33" s="3880"/>
      <c r="EK33" s="3880"/>
      <c r="EL33" s="3880"/>
      <c r="EM33" s="3880"/>
      <c r="EN33" s="3880"/>
      <c r="EO33" s="3880"/>
      <c r="EP33" s="3880"/>
      <c r="EQ33" s="3880"/>
      <c r="ER33" s="3880"/>
      <c r="ES33" s="3880"/>
      <c r="ET33" s="3880"/>
      <c r="EU33" s="3880"/>
      <c r="EV33" s="3880"/>
      <c r="EW33" s="3880"/>
      <c r="EX33" s="3880"/>
      <c r="EY33" s="3880"/>
      <c r="EZ33" s="3880"/>
      <c r="FA33" s="3880"/>
      <c r="FB33" s="3880"/>
      <c r="FC33" s="3880"/>
      <c r="FD33" s="3880"/>
      <c r="FE33" s="3880"/>
      <c r="FF33" s="3880"/>
      <c r="FG33" s="3880"/>
      <c r="FH33" s="3880"/>
      <c r="FI33" s="3880"/>
      <c r="FJ33" s="3880"/>
      <c r="FK33" s="3880"/>
      <c r="FL33" s="3880"/>
      <c r="FM33" s="3880"/>
      <c r="FN33" s="3880"/>
      <c r="FO33" s="3880"/>
      <c r="FP33" s="3880"/>
      <c r="FQ33" s="3880"/>
      <c r="FR33" s="3880"/>
      <c r="FS33" s="3880"/>
      <c r="FT33" s="3880"/>
      <c r="FU33" s="3880"/>
      <c r="FV33" s="3880"/>
      <c r="FW33" s="3880"/>
      <c r="FX33" s="3880"/>
      <c r="FY33" s="3880"/>
      <c r="FZ33" s="3880"/>
      <c r="GA33" s="3880"/>
      <c r="GB33" s="3880"/>
      <c r="GC33" s="3880"/>
      <c r="GD33" s="3880"/>
      <c r="GE33" s="3880"/>
      <c r="GF33" s="3880"/>
      <c r="GG33" s="3880"/>
      <c r="GH33" s="515"/>
    </row>
    <row s="3332" customFormat="1" customHeight="1" ht="18.75" hidden="1">
      <c r="A34" s="1398"/>
      <c r="B34" s="1398"/>
      <c r="C34" s="1398"/>
      <c r="D34" s="1398"/>
      <c r="E34" s="1398"/>
      <c r="F34" s="1398"/>
      <c r="G34" s="1398"/>
      <c r="H34" s="1398"/>
      <c r="I34" s="1398"/>
      <c r="J34" s="1398"/>
      <c r="K34" s="1398"/>
      <c r="L34" s="1399"/>
      <c r="M34" s="1398"/>
      <c r="N34" s="1398"/>
      <c r="O34" s="1398"/>
      <c r="S34" s="2098" t="s">
        <v>430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882" t="str">
        <f>IF(TITLE_DATE_PR_CHANGE="",IF(TITLE_DATE_PR="","",TITLE_DATE_PR),TITLE_DATE_PR_CHANGE)</f>
        <v>45280</v>
      </c>
      <c r="AM34" s="3882"/>
      <c r="AN34" s="3882"/>
      <c r="AO34" s="3882"/>
      <c r="AP34" s="3882"/>
      <c r="AQ34" s="3882"/>
      <c r="AR34" s="3882"/>
      <c r="AS34" s="3400"/>
      <c r="AT34" s="3882" t="str">
        <f>IF(TITLE_DATE_PR_CHANGE="",IF(TITLE_DATE_PR="","",TITLE_DATE_PR),TITLE_DATE_PR_CHANGE)</f>
        <v>45280</v>
      </c>
      <c r="AU34" s="3882"/>
      <c r="AV34" s="3882"/>
      <c r="AW34" s="3882"/>
      <c r="AX34" s="3882"/>
      <c r="AY34" s="3882"/>
      <c r="AZ34" s="3882"/>
      <c r="BA34" s="3400"/>
      <c r="BB34" s="3882" t="str">
        <f>IF(TITLE_DATE_PR_CHANGE="",IF(TITLE_DATE_PR="","",TITLE_DATE_PR),TITLE_DATE_PR_CHANGE)</f>
        <v>45280</v>
      </c>
      <c r="BC34" s="3882"/>
      <c r="BD34" s="3882"/>
      <c r="BE34" s="3882"/>
      <c r="BF34" s="3882"/>
      <c r="BG34" s="3882"/>
      <c r="BH34" s="3882"/>
      <c r="BI34" s="3400"/>
      <c r="BJ34" s="3882" t="str">
        <f>IF(TITLE_DATE_PR_CHANGE="",IF(TITLE_DATE_PR="","",TITLE_DATE_PR),TITLE_DATE_PR_CHANGE)</f>
        <v>45280</v>
      </c>
      <c r="BK34" s="3882"/>
      <c r="BL34" s="3882"/>
      <c r="BM34" s="3882"/>
      <c r="BN34" s="3882"/>
      <c r="BO34" s="3882"/>
      <c r="BP34" s="3882"/>
      <c r="BQ34" s="3400"/>
      <c r="BR34" s="3882" t="str">
        <f>IF(TITLE_DATE_PR_CHANGE="",IF(TITLE_DATE_PR="","",TITLE_DATE_PR),TITLE_DATE_PR_CHANGE)</f>
        <v>45280</v>
      </c>
      <c r="BS34" s="3882"/>
      <c r="BT34" s="3882"/>
      <c r="BU34" s="3882"/>
      <c r="BV34" s="3882"/>
      <c r="BW34" s="3882"/>
      <c r="BX34" s="3882"/>
      <c r="BY34" s="3400"/>
      <c r="BZ34" s="3882" t="str">
        <f>IF(TITLE_DATE_PR_CHANGE="",IF(TITLE_DATE_PR="","",TITLE_DATE_PR),TITLE_DATE_PR_CHANGE)</f>
        <v>45280</v>
      </c>
      <c r="CA34" s="3882"/>
      <c r="CB34" s="3882"/>
      <c r="CC34" s="3882"/>
      <c r="CD34" s="3882"/>
      <c r="CE34" s="3882"/>
      <c r="CF34" s="3882"/>
      <c r="CG34" s="3400"/>
      <c r="CH34" s="3882" t="str">
        <f>IF(TITLE_DATE_PR_CHANGE="",IF(TITLE_DATE_PR="","",TITLE_DATE_PR),TITLE_DATE_PR_CHANGE)</f>
        <v>45280</v>
      </c>
      <c r="CI34" s="3882"/>
      <c r="CJ34" s="3882"/>
      <c r="CK34" s="3882"/>
      <c r="CL34" s="3882"/>
      <c r="CM34" s="3882"/>
      <c r="CN34" s="3882"/>
      <c r="CO34" s="3400"/>
      <c r="CP34" s="3882" t="str">
        <f>IF(TITLE_DATE_PR_CHANGE="",IF(TITLE_DATE_PR="","",TITLE_DATE_PR),TITLE_DATE_PR_CHANGE)</f>
        <v>45280</v>
      </c>
      <c r="CQ34" s="3882"/>
      <c r="CR34" s="3882"/>
      <c r="CS34" s="3882"/>
      <c r="CT34" s="3882"/>
      <c r="CU34" s="3882"/>
      <c r="CV34" s="3882"/>
      <c r="CW34" s="3400"/>
      <c r="CX34" s="3882" t="str">
        <f>IF(TITLE_DATE_PR_CHANGE="",IF(TITLE_DATE_PR="","",TITLE_DATE_PR),TITLE_DATE_PR_CHANGE)</f>
        <v>45280</v>
      </c>
      <c r="CY34" s="3882"/>
      <c r="CZ34" s="3882"/>
      <c r="DA34" s="3882"/>
      <c r="DB34" s="3882"/>
      <c r="DC34" s="3882"/>
      <c r="DD34" s="3882"/>
      <c r="DE34" s="3400"/>
      <c r="DF34" s="3882" t="str">
        <f>IF(TITLE_DATE_PR_CHANGE="",IF(TITLE_DATE_PR="","",TITLE_DATE_PR),TITLE_DATE_PR_CHANGE)</f>
        <v>45280</v>
      </c>
      <c r="DG34" s="3882"/>
      <c r="DH34" s="3882"/>
      <c r="DI34" s="3882"/>
      <c r="DJ34" s="3882"/>
      <c r="DK34" s="3882"/>
      <c r="DL34" s="3882"/>
      <c r="DM34" s="3400"/>
      <c r="DN34" s="3882" t="str">
        <f>IF(TITLE_DATE_PR_CHANGE="",IF(TITLE_DATE_PR="","",TITLE_DATE_PR),TITLE_DATE_PR_CHANGE)</f>
        <v>45280</v>
      </c>
      <c r="DO34" s="3882"/>
      <c r="DP34" s="3882"/>
      <c r="DQ34" s="3882"/>
      <c r="DR34" s="3882"/>
      <c r="DS34" s="3882"/>
      <c r="DT34" s="3882"/>
      <c r="DU34" s="3400"/>
      <c r="DV34" s="3882" t="str">
        <f>IF(TITLE_DATE_PR_CHANGE="",IF(TITLE_DATE_PR="","",TITLE_DATE_PR),TITLE_DATE_PR_CHANGE)</f>
        <v>45280</v>
      </c>
      <c r="DW34" s="3882"/>
      <c r="DX34" s="3882"/>
      <c r="DY34" s="3882"/>
      <c r="DZ34" s="3882"/>
      <c r="EA34" s="3882"/>
      <c r="EB34" s="3882"/>
      <c r="EC34" s="3400"/>
      <c r="ED34" s="3882" t="str">
        <f>IF(TITLE_DATE_PR_CHANGE="",IF(TITLE_DATE_PR="","",TITLE_DATE_PR),TITLE_DATE_PR_CHANGE)</f>
        <v>45280</v>
      </c>
      <c r="EE34" s="3882"/>
      <c r="EF34" s="3882"/>
      <c r="EG34" s="3882"/>
      <c r="EH34" s="3882"/>
      <c r="EI34" s="3882"/>
      <c r="EJ34" s="3882"/>
      <c r="EK34" s="3400"/>
      <c r="EL34" s="3882" t="str">
        <f>IF(TITLE_DATE_PR_CHANGE="",IF(TITLE_DATE_PR="","",TITLE_DATE_PR),TITLE_DATE_PR_CHANGE)</f>
        <v>45280</v>
      </c>
      <c r="EM34" s="3882"/>
      <c r="EN34" s="3882"/>
      <c r="EO34" s="3882"/>
      <c r="EP34" s="3882"/>
      <c r="EQ34" s="3882"/>
      <c r="ER34" s="3882"/>
      <c r="ES34" s="3400"/>
      <c r="ET34" s="3882" t="str">
        <f>IF(TITLE_DATE_PR_CHANGE="",IF(TITLE_DATE_PR="","",TITLE_DATE_PR),TITLE_DATE_PR_CHANGE)</f>
        <v>45280</v>
      </c>
      <c r="EU34" s="3882"/>
      <c r="EV34" s="3882"/>
      <c r="EW34" s="3882"/>
      <c r="EX34" s="3882"/>
      <c r="EY34" s="3882"/>
      <c r="EZ34" s="3882"/>
      <c r="FA34" s="3400"/>
      <c r="FB34" s="3882" t="str">
        <f>IF(TITLE_DATE_PR_CHANGE="",IF(TITLE_DATE_PR="","",TITLE_DATE_PR),TITLE_DATE_PR_CHANGE)</f>
        <v>45280</v>
      </c>
      <c r="FC34" s="3882"/>
      <c r="FD34" s="3882"/>
      <c r="FE34" s="3882"/>
      <c r="FF34" s="3882"/>
      <c r="FG34" s="3882"/>
      <c r="FH34" s="3882"/>
      <c r="FI34" s="3400"/>
      <c r="FJ34" s="3882" t="str">
        <f>IF(TITLE_DATE_PR_CHANGE="",IF(TITLE_DATE_PR="","",TITLE_DATE_PR),TITLE_DATE_PR_CHANGE)</f>
        <v>45280</v>
      </c>
      <c r="FK34" s="3882"/>
      <c r="FL34" s="3882"/>
      <c r="FM34" s="3882"/>
      <c r="FN34" s="3882"/>
      <c r="FO34" s="3882"/>
      <c r="FP34" s="3882"/>
      <c r="FQ34" s="3400"/>
      <c r="FR34" s="3882" t="str">
        <f>IF(TITLE_DATE_PR_CHANGE="",IF(TITLE_DATE_PR="","",TITLE_DATE_PR),TITLE_DATE_PR_CHANGE)</f>
        <v>45280</v>
      </c>
      <c r="FS34" s="3882"/>
      <c r="FT34" s="3882"/>
      <c r="FU34" s="3882"/>
      <c r="FV34" s="3882"/>
      <c r="FW34" s="3882"/>
      <c r="FX34" s="3882"/>
      <c r="FY34" s="3400"/>
      <c r="FZ34" s="3882" t="str">
        <f>IF(TITLE_DATE_PR_CHANGE="",IF(TITLE_DATE_PR="","",TITLE_DATE_PR),TITLE_DATE_PR_CHANGE)</f>
        <v>45280</v>
      </c>
      <c r="GA34" s="3882"/>
      <c r="GB34" s="3882"/>
      <c r="GC34" s="3882"/>
      <c r="GD34" s="3882"/>
      <c r="GE34" s="3882"/>
      <c r="GF34" s="3882"/>
      <c r="GG34" s="3400"/>
      <c r="GH34" s="322"/>
      <c r="GI34" s="268"/>
      <c r="GJ34" s="368"/>
      <c r="GK34" s="368"/>
      <c r="GL34" s="368"/>
      <c r="GM34" s="368"/>
      <c r="GN34" s="368"/>
    </row>
    <row s="3332" customFormat="1" customHeight="1" ht="18.75" hidden="1">
      <c r="A35" s="1398"/>
      <c r="B35" s="1398"/>
      <c r="C35" s="1398"/>
      <c r="D35" s="1398"/>
      <c r="E35" s="1398"/>
      <c r="F35" s="1398"/>
      <c r="G35" s="1398"/>
      <c r="H35" s="1398"/>
      <c r="I35" s="1398"/>
      <c r="J35" s="1398"/>
      <c r="K35" s="1398"/>
      <c r="L35" s="1399"/>
      <c r="M35" s="1398"/>
      <c r="N35" s="1398"/>
      <c r="O35" s="1398"/>
      <c r="S35" s="2098" t="s">
        <v>431</v>
      </c>
      <c r="T35" s="2098"/>
      <c r="U35" s="1402"/>
      <c r="V35" s="2100" t="str">
        <f>IF(TITLE_NUMBER_PR_CHANGE="",IF(TITLE_NUMBER_PR="","",TITLE_NUMBER_PR),TITLE_NUMBER_PR_CHANGE)</f>
        <v>51/12</v>
      </c>
      <c r="W35" s="2100"/>
      <c r="X35" s="2100"/>
      <c r="Y35" s="2100"/>
      <c r="Z35" s="2100"/>
      <c r="AA35" s="2100"/>
      <c r="AB35" s="2100"/>
      <c r="AC35" s="322"/>
      <c r="AD35" s="2100" t="str">
        <f>IF(TITLE_NUMBER_PR_CHANGE="",IF(TITLE_NUMBER_PR="","",TITLE_NUMBER_PR),TITLE_NUMBER_PR_CHANGE)</f>
        <v>51/12</v>
      </c>
      <c r="AE35" s="2100"/>
      <c r="AF35" s="2100"/>
      <c r="AG35" s="2100"/>
      <c r="AH35" s="2100"/>
      <c r="AI35" s="2100"/>
      <c r="AJ35" s="2100"/>
      <c r="AK35" s="322"/>
      <c r="AL35" s="3881" t="str">
        <f>IF(TITLE_NUMBER_PR_CHANGE="",IF(TITLE_NUMBER_PR="","",TITLE_NUMBER_PR),TITLE_NUMBER_PR_CHANGE)</f>
        <v>51/12</v>
      </c>
      <c r="AM35" s="3881"/>
      <c r="AN35" s="3881"/>
      <c r="AO35" s="3881"/>
      <c r="AP35" s="3881"/>
      <c r="AQ35" s="3881"/>
      <c r="AR35" s="3881"/>
      <c r="AS35" s="3400"/>
      <c r="AT35" s="3881" t="str">
        <f>IF(TITLE_NUMBER_PR_CHANGE="",IF(TITLE_NUMBER_PR="","",TITLE_NUMBER_PR),TITLE_NUMBER_PR_CHANGE)</f>
        <v>51/12</v>
      </c>
      <c r="AU35" s="3881"/>
      <c r="AV35" s="3881"/>
      <c r="AW35" s="3881"/>
      <c r="AX35" s="3881"/>
      <c r="AY35" s="3881"/>
      <c r="AZ35" s="3881"/>
      <c r="BA35" s="3400"/>
      <c r="BB35" s="3881" t="str">
        <f>IF(TITLE_NUMBER_PR_CHANGE="",IF(TITLE_NUMBER_PR="","",TITLE_NUMBER_PR),TITLE_NUMBER_PR_CHANGE)</f>
        <v>51/12</v>
      </c>
      <c r="BC35" s="3881"/>
      <c r="BD35" s="3881"/>
      <c r="BE35" s="3881"/>
      <c r="BF35" s="3881"/>
      <c r="BG35" s="3881"/>
      <c r="BH35" s="3881"/>
      <c r="BI35" s="3400"/>
      <c r="BJ35" s="3881" t="str">
        <f>IF(TITLE_NUMBER_PR_CHANGE="",IF(TITLE_NUMBER_PR="","",TITLE_NUMBER_PR),TITLE_NUMBER_PR_CHANGE)</f>
        <v>51/12</v>
      </c>
      <c r="BK35" s="3881"/>
      <c r="BL35" s="3881"/>
      <c r="BM35" s="3881"/>
      <c r="BN35" s="3881"/>
      <c r="BO35" s="3881"/>
      <c r="BP35" s="3881"/>
      <c r="BQ35" s="3400"/>
      <c r="BR35" s="3881" t="str">
        <f>IF(TITLE_NUMBER_PR_CHANGE="",IF(TITLE_NUMBER_PR="","",TITLE_NUMBER_PR),TITLE_NUMBER_PR_CHANGE)</f>
        <v>51/12</v>
      </c>
      <c r="BS35" s="3881"/>
      <c r="BT35" s="3881"/>
      <c r="BU35" s="3881"/>
      <c r="BV35" s="3881"/>
      <c r="BW35" s="3881"/>
      <c r="BX35" s="3881"/>
      <c r="BY35" s="3400"/>
      <c r="BZ35" s="3881" t="str">
        <f>IF(TITLE_NUMBER_PR_CHANGE="",IF(TITLE_NUMBER_PR="","",TITLE_NUMBER_PR),TITLE_NUMBER_PR_CHANGE)</f>
        <v>51/12</v>
      </c>
      <c r="CA35" s="3881"/>
      <c r="CB35" s="3881"/>
      <c r="CC35" s="3881"/>
      <c r="CD35" s="3881"/>
      <c r="CE35" s="3881"/>
      <c r="CF35" s="3881"/>
      <c r="CG35" s="3400"/>
      <c r="CH35" s="3881" t="str">
        <f>IF(TITLE_NUMBER_PR_CHANGE="",IF(TITLE_NUMBER_PR="","",TITLE_NUMBER_PR),TITLE_NUMBER_PR_CHANGE)</f>
        <v>51/12</v>
      </c>
      <c r="CI35" s="3881"/>
      <c r="CJ35" s="3881"/>
      <c r="CK35" s="3881"/>
      <c r="CL35" s="3881"/>
      <c r="CM35" s="3881"/>
      <c r="CN35" s="3881"/>
      <c r="CO35" s="3400"/>
      <c r="CP35" s="3881" t="str">
        <f>IF(TITLE_NUMBER_PR_CHANGE="",IF(TITLE_NUMBER_PR="","",TITLE_NUMBER_PR),TITLE_NUMBER_PR_CHANGE)</f>
        <v>51/12</v>
      </c>
      <c r="CQ35" s="3881"/>
      <c r="CR35" s="3881"/>
      <c r="CS35" s="3881"/>
      <c r="CT35" s="3881"/>
      <c r="CU35" s="3881"/>
      <c r="CV35" s="3881"/>
      <c r="CW35" s="3400"/>
      <c r="CX35" s="3881" t="str">
        <f>IF(TITLE_NUMBER_PR_CHANGE="",IF(TITLE_NUMBER_PR="","",TITLE_NUMBER_PR),TITLE_NUMBER_PR_CHANGE)</f>
        <v>51/12</v>
      </c>
      <c r="CY35" s="3881"/>
      <c r="CZ35" s="3881"/>
      <c r="DA35" s="3881"/>
      <c r="DB35" s="3881"/>
      <c r="DC35" s="3881"/>
      <c r="DD35" s="3881"/>
      <c r="DE35" s="3400"/>
      <c r="DF35" s="3881" t="str">
        <f>IF(TITLE_NUMBER_PR_CHANGE="",IF(TITLE_NUMBER_PR="","",TITLE_NUMBER_PR),TITLE_NUMBER_PR_CHANGE)</f>
        <v>51/12</v>
      </c>
      <c r="DG35" s="3881"/>
      <c r="DH35" s="3881"/>
      <c r="DI35" s="3881"/>
      <c r="DJ35" s="3881"/>
      <c r="DK35" s="3881"/>
      <c r="DL35" s="3881"/>
      <c r="DM35" s="3400"/>
      <c r="DN35" s="3881" t="str">
        <f>IF(TITLE_NUMBER_PR_CHANGE="",IF(TITLE_NUMBER_PR="","",TITLE_NUMBER_PR),TITLE_NUMBER_PR_CHANGE)</f>
        <v>51/12</v>
      </c>
      <c r="DO35" s="3881"/>
      <c r="DP35" s="3881"/>
      <c r="DQ35" s="3881"/>
      <c r="DR35" s="3881"/>
      <c r="DS35" s="3881"/>
      <c r="DT35" s="3881"/>
      <c r="DU35" s="3400"/>
      <c r="DV35" s="3881" t="str">
        <f>IF(TITLE_NUMBER_PR_CHANGE="",IF(TITLE_NUMBER_PR="","",TITLE_NUMBER_PR),TITLE_NUMBER_PR_CHANGE)</f>
        <v>51/12</v>
      </c>
      <c r="DW35" s="3881"/>
      <c r="DX35" s="3881"/>
      <c r="DY35" s="3881"/>
      <c r="DZ35" s="3881"/>
      <c r="EA35" s="3881"/>
      <c r="EB35" s="3881"/>
      <c r="EC35" s="3400"/>
      <c r="ED35" s="3881" t="str">
        <f>IF(TITLE_NUMBER_PR_CHANGE="",IF(TITLE_NUMBER_PR="","",TITLE_NUMBER_PR),TITLE_NUMBER_PR_CHANGE)</f>
        <v>51/12</v>
      </c>
      <c r="EE35" s="3881"/>
      <c r="EF35" s="3881"/>
      <c r="EG35" s="3881"/>
      <c r="EH35" s="3881"/>
      <c r="EI35" s="3881"/>
      <c r="EJ35" s="3881"/>
      <c r="EK35" s="3400"/>
      <c r="EL35" s="3881" t="str">
        <f>IF(TITLE_NUMBER_PR_CHANGE="",IF(TITLE_NUMBER_PR="","",TITLE_NUMBER_PR),TITLE_NUMBER_PR_CHANGE)</f>
        <v>51/12</v>
      </c>
      <c r="EM35" s="3881"/>
      <c r="EN35" s="3881"/>
      <c r="EO35" s="3881"/>
      <c r="EP35" s="3881"/>
      <c r="EQ35" s="3881"/>
      <c r="ER35" s="3881"/>
      <c r="ES35" s="3400"/>
      <c r="ET35" s="3881" t="str">
        <f>IF(TITLE_NUMBER_PR_CHANGE="",IF(TITLE_NUMBER_PR="","",TITLE_NUMBER_PR),TITLE_NUMBER_PR_CHANGE)</f>
        <v>51/12</v>
      </c>
      <c r="EU35" s="3881"/>
      <c r="EV35" s="3881"/>
      <c r="EW35" s="3881"/>
      <c r="EX35" s="3881"/>
      <c r="EY35" s="3881"/>
      <c r="EZ35" s="3881"/>
      <c r="FA35" s="3400"/>
      <c r="FB35" s="3881" t="str">
        <f>IF(TITLE_NUMBER_PR_CHANGE="",IF(TITLE_NUMBER_PR="","",TITLE_NUMBER_PR),TITLE_NUMBER_PR_CHANGE)</f>
        <v>51/12</v>
      </c>
      <c r="FC35" s="3881"/>
      <c r="FD35" s="3881"/>
      <c r="FE35" s="3881"/>
      <c r="FF35" s="3881"/>
      <c r="FG35" s="3881"/>
      <c r="FH35" s="3881"/>
      <c r="FI35" s="3400"/>
      <c r="FJ35" s="3881" t="str">
        <f>IF(TITLE_NUMBER_PR_CHANGE="",IF(TITLE_NUMBER_PR="","",TITLE_NUMBER_PR),TITLE_NUMBER_PR_CHANGE)</f>
        <v>51/12</v>
      </c>
      <c r="FK35" s="3881"/>
      <c r="FL35" s="3881"/>
      <c r="FM35" s="3881"/>
      <c r="FN35" s="3881"/>
      <c r="FO35" s="3881"/>
      <c r="FP35" s="3881"/>
      <c r="FQ35" s="3400"/>
      <c r="FR35" s="3881" t="str">
        <f>IF(TITLE_NUMBER_PR_CHANGE="",IF(TITLE_NUMBER_PR="","",TITLE_NUMBER_PR),TITLE_NUMBER_PR_CHANGE)</f>
        <v>51/12</v>
      </c>
      <c r="FS35" s="3881"/>
      <c r="FT35" s="3881"/>
      <c r="FU35" s="3881"/>
      <c r="FV35" s="3881"/>
      <c r="FW35" s="3881"/>
      <c r="FX35" s="3881"/>
      <c r="FY35" s="3400"/>
      <c r="FZ35" s="3881" t="str">
        <f>IF(TITLE_NUMBER_PR_CHANGE="",IF(TITLE_NUMBER_PR="","",TITLE_NUMBER_PR),TITLE_NUMBER_PR_CHANGE)</f>
        <v>51/12</v>
      </c>
      <c r="GA35" s="3881"/>
      <c r="GB35" s="3881"/>
      <c r="GC35" s="3881"/>
      <c r="GD35" s="3881"/>
      <c r="GE35" s="3881"/>
      <c r="GF35" s="3881"/>
      <c r="GG35" s="3400"/>
      <c r="GH35" s="322"/>
      <c r="GI35" s="268"/>
      <c r="GJ35" s="368"/>
      <c r="GK35" s="368"/>
      <c r="GL35" s="368"/>
      <c r="GM35" s="368"/>
      <c r="GN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432</v>
      </c>
      <c r="AD36" s="322"/>
      <c r="AE36" s="322"/>
      <c r="AF36" s="322"/>
      <c r="AG36" s="322"/>
      <c r="AH36" s="322"/>
      <c r="AI36" s="322"/>
      <c r="AJ36" s="322"/>
      <c r="AK36" s="266" t="s">
        <v>432</v>
      </c>
      <c r="AL36" s="3400"/>
      <c r="AM36" s="3400"/>
      <c r="AN36" s="3400"/>
      <c r="AO36" s="3400"/>
      <c r="AP36" s="3400"/>
      <c r="AQ36" s="3400"/>
      <c r="AR36" s="3400"/>
      <c r="AS36" s="3884" t="s">
        <v>432</v>
      </c>
      <c r="AT36" s="3400"/>
      <c r="AU36" s="3400"/>
      <c r="AV36" s="3400"/>
      <c r="AW36" s="3400"/>
      <c r="AX36" s="3400"/>
      <c r="AY36" s="3400"/>
      <c r="AZ36" s="3400"/>
      <c r="BA36" s="3884" t="s">
        <v>432</v>
      </c>
      <c r="BB36" s="3400"/>
      <c r="BC36" s="3400"/>
      <c r="BD36" s="3400"/>
      <c r="BE36" s="3400"/>
      <c r="BF36" s="3400"/>
      <c r="BG36" s="3400"/>
      <c r="BH36" s="3400"/>
      <c r="BI36" s="3884" t="s">
        <v>432</v>
      </c>
      <c r="BJ36" s="3400"/>
      <c r="BK36" s="3400"/>
      <c r="BL36" s="3400"/>
      <c r="BM36" s="3400"/>
      <c r="BN36" s="3400"/>
      <c r="BO36" s="3400"/>
      <c r="BP36" s="3400"/>
      <c r="BQ36" s="3884" t="s">
        <v>432</v>
      </c>
      <c r="BR36" s="3400"/>
      <c r="BS36" s="3400"/>
      <c r="BT36" s="3400"/>
      <c r="BU36" s="3400"/>
      <c r="BV36" s="3400"/>
      <c r="BW36" s="3400"/>
      <c r="BX36" s="3400"/>
      <c r="BY36" s="3884" t="s">
        <v>432</v>
      </c>
      <c r="BZ36" s="3400"/>
      <c r="CA36" s="3400"/>
      <c r="CB36" s="3400"/>
      <c r="CC36" s="3400"/>
      <c r="CD36" s="3400"/>
      <c r="CE36" s="3400"/>
      <c r="CF36" s="3400"/>
      <c r="CG36" s="3884" t="s">
        <v>432</v>
      </c>
      <c r="CH36" s="3400"/>
      <c r="CI36" s="3400"/>
      <c r="CJ36" s="3400"/>
      <c r="CK36" s="3400"/>
      <c r="CL36" s="3400"/>
      <c r="CM36" s="3400"/>
      <c r="CN36" s="3400"/>
      <c r="CO36" s="3884" t="s">
        <v>432</v>
      </c>
      <c r="CP36" s="3400"/>
      <c r="CQ36" s="3400"/>
      <c r="CR36" s="3400"/>
      <c r="CS36" s="3400"/>
      <c r="CT36" s="3400"/>
      <c r="CU36" s="3400"/>
      <c r="CV36" s="3400"/>
      <c r="CW36" s="3884" t="s">
        <v>432</v>
      </c>
      <c r="CX36" s="3400"/>
      <c r="CY36" s="3400"/>
      <c r="CZ36" s="3400"/>
      <c r="DA36" s="3400"/>
      <c r="DB36" s="3400"/>
      <c r="DC36" s="3400"/>
      <c r="DD36" s="3400"/>
      <c r="DE36" s="3884" t="s">
        <v>432</v>
      </c>
      <c r="DF36" s="3400"/>
      <c r="DG36" s="3400"/>
      <c r="DH36" s="3400"/>
      <c r="DI36" s="3400"/>
      <c r="DJ36" s="3400"/>
      <c r="DK36" s="3400"/>
      <c r="DL36" s="3400"/>
      <c r="DM36" s="3884" t="s">
        <v>432</v>
      </c>
      <c r="DN36" s="3400"/>
      <c r="DO36" s="3400"/>
      <c r="DP36" s="3400"/>
      <c r="DQ36" s="3400"/>
      <c r="DR36" s="3400"/>
      <c r="DS36" s="3400"/>
      <c r="DT36" s="3400"/>
      <c r="DU36" s="3884" t="s">
        <v>432</v>
      </c>
      <c r="DV36" s="3400"/>
      <c r="DW36" s="3400"/>
      <c r="DX36" s="3400"/>
      <c r="DY36" s="3400"/>
      <c r="DZ36" s="3400"/>
      <c r="EA36" s="3400"/>
      <c r="EB36" s="3400"/>
      <c r="EC36" s="3884" t="s">
        <v>432</v>
      </c>
      <c r="ED36" s="3400"/>
      <c r="EE36" s="3400"/>
      <c r="EF36" s="3400"/>
      <c r="EG36" s="3400"/>
      <c r="EH36" s="3400"/>
      <c r="EI36" s="3400"/>
      <c r="EJ36" s="3400"/>
      <c r="EK36" s="3884" t="s">
        <v>432</v>
      </c>
      <c r="EL36" s="3400"/>
      <c r="EM36" s="3400"/>
      <c r="EN36" s="3400"/>
      <c r="EO36" s="3400"/>
      <c r="EP36" s="3400"/>
      <c r="EQ36" s="3400"/>
      <c r="ER36" s="3400"/>
      <c r="ES36" s="3884" t="s">
        <v>432</v>
      </c>
      <c r="ET36" s="3400"/>
      <c r="EU36" s="3400"/>
      <c r="EV36" s="3400"/>
      <c r="EW36" s="3400"/>
      <c r="EX36" s="3400"/>
      <c r="EY36" s="3400"/>
      <c r="EZ36" s="3400"/>
      <c r="FA36" s="3884" t="s">
        <v>432</v>
      </c>
      <c r="FB36" s="3400"/>
      <c r="FC36" s="3400"/>
      <c r="FD36" s="3400"/>
      <c r="FE36" s="3400"/>
      <c r="FF36" s="3400"/>
      <c r="FG36" s="3400"/>
      <c r="FH36" s="3400"/>
      <c r="FI36" s="3884" t="s">
        <v>432</v>
      </c>
      <c r="FJ36" s="3400"/>
      <c r="FK36" s="3400"/>
      <c r="FL36" s="3400"/>
      <c r="FM36" s="3400"/>
      <c r="FN36" s="3400"/>
      <c r="FO36" s="3400"/>
      <c r="FP36" s="3400"/>
      <c r="FQ36" s="3884" t="s">
        <v>432</v>
      </c>
      <c r="FR36" s="3400"/>
      <c r="FS36" s="3400"/>
      <c r="FT36" s="3400"/>
      <c r="FU36" s="3400"/>
      <c r="FV36" s="3400"/>
      <c r="FW36" s="3400"/>
      <c r="FX36" s="3400"/>
      <c r="FY36" s="3884" t="s">
        <v>432</v>
      </c>
      <c r="FZ36" s="3400"/>
      <c r="GA36" s="3400"/>
      <c r="GB36" s="3400"/>
      <c r="GC36" s="3400"/>
      <c r="GD36" s="3400"/>
      <c r="GE36" s="3400"/>
      <c r="GF36" s="3400"/>
      <c r="GG36" s="3884" t="s">
        <v>432</v>
      </c>
      <c r="GJ36" s="368"/>
      <c r="GK36" s="368"/>
      <c r="GL36" s="368"/>
      <c r="GM36" s="368"/>
      <c r="GN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885" t="s">
        <v>172</v>
      </c>
      <c r="AM37" s="3885"/>
      <c r="AN37" s="3885"/>
      <c r="AO37" s="3885"/>
      <c r="AP37" s="3885"/>
      <c r="AQ37" s="3885"/>
      <c r="AR37" s="3885"/>
      <c r="AS37" s="3885"/>
      <c r="AT37" s="3885" t="s">
        <v>172</v>
      </c>
      <c r="AU37" s="3885"/>
      <c r="AV37" s="3885"/>
      <c r="AW37" s="3885"/>
      <c r="AX37" s="3885"/>
      <c r="AY37" s="3885"/>
      <c r="AZ37" s="3885"/>
      <c r="BA37" s="3885"/>
      <c r="BB37" s="3885" t="s">
        <v>172</v>
      </c>
      <c r="BC37" s="3885"/>
      <c r="BD37" s="3885"/>
      <c r="BE37" s="3885"/>
      <c r="BF37" s="3885"/>
      <c r="BG37" s="3885"/>
      <c r="BH37" s="3885"/>
      <c r="BI37" s="3885"/>
      <c r="BJ37" s="3885" t="s">
        <v>172</v>
      </c>
      <c r="BK37" s="3885"/>
      <c r="BL37" s="3885"/>
      <c r="BM37" s="3885"/>
      <c r="BN37" s="3885"/>
      <c r="BO37" s="3885"/>
      <c r="BP37" s="3885"/>
      <c r="BQ37" s="3885"/>
      <c r="BR37" s="3885" t="s">
        <v>172</v>
      </c>
      <c r="BS37" s="3885"/>
      <c r="BT37" s="3885"/>
      <c r="BU37" s="3885"/>
      <c r="BV37" s="3885"/>
      <c r="BW37" s="3885"/>
      <c r="BX37" s="3885"/>
      <c r="BY37" s="3885"/>
      <c r="BZ37" s="3885" t="s">
        <v>172</v>
      </c>
      <c r="CA37" s="3885"/>
      <c r="CB37" s="3885"/>
      <c r="CC37" s="3885"/>
      <c r="CD37" s="3885"/>
      <c r="CE37" s="3885"/>
      <c r="CF37" s="3885"/>
      <c r="CG37" s="3885"/>
      <c r="CH37" s="3885" t="s">
        <v>172</v>
      </c>
      <c r="CI37" s="3885"/>
      <c r="CJ37" s="3885"/>
      <c r="CK37" s="3885"/>
      <c r="CL37" s="3885"/>
      <c r="CM37" s="3885"/>
      <c r="CN37" s="3885"/>
      <c r="CO37" s="3885"/>
      <c r="CP37" s="3885" t="s">
        <v>172</v>
      </c>
      <c r="CQ37" s="3885"/>
      <c r="CR37" s="3885"/>
      <c r="CS37" s="3885"/>
      <c r="CT37" s="3885"/>
      <c r="CU37" s="3885"/>
      <c r="CV37" s="3885"/>
      <c r="CW37" s="3885"/>
      <c r="CX37" s="3885" t="s">
        <v>172</v>
      </c>
      <c r="CY37" s="3885"/>
      <c r="CZ37" s="3885"/>
      <c r="DA37" s="3885"/>
      <c r="DB37" s="3885"/>
      <c r="DC37" s="3885"/>
      <c r="DD37" s="3885"/>
      <c r="DE37" s="3885"/>
      <c r="DF37" s="3885" t="s">
        <v>172</v>
      </c>
      <c r="DG37" s="3885"/>
      <c r="DH37" s="3885"/>
      <c r="DI37" s="3885"/>
      <c r="DJ37" s="3885"/>
      <c r="DK37" s="3885"/>
      <c r="DL37" s="3885"/>
      <c r="DM37" s="3885"/>
      <c r="DN37" s="3885" t="s">
        <v>172</v>
      </c>
      <c r="DO37" s="3885"/>
      <c r="DP37" s="3885"/>
      <c r="DQ37" s="3885"/>
      <c r="DR37" s="3885"/>
      <c r="DS37" s="3885"/>
      <c r="DT37" s="3885"/>
      <c r="DU37" s="3885"/>
      <c r="DV37" s="3885" t="s">
        <v>172</v>
      </c>
      <c r="DW37" s="3885"/>
      <c r="DX37" s="3885"/>
      <c r="DY37" s="3885"/>
      <c r="DZ37" s="3885"/>
      <c r="EA37" s="3885"/>
      <c r="EB37" s="3885"/>
      <c r="EC37" s="3885"/>
      <c r="ED37" s="3885" t="s">
        <v>172</v>
      </c>
      <c r="EE37" s="3885"/>
      <c r="EF37" s="3885"/>
      <c r="EG37" s="3885"/>
      <c r="EH37" s="3885"/>
      <c r="EI37" s="3885"/>
      <c r="EJ37" s="3885"/>
      <c r="EK37" s="3885"/>
      <c r="EL37" s="3885" t="s">
        <v>172</v>
      </c>
      <c r="EM37" s="3885"/>
      <c r="EN37" s="3885"/>
      <c r="EO37" s="3885"/>
      <c r="EP37" s="3885"/>
      <c r="EQ37" s="3885"/>
      <c r="ER37" s="3885"/>
      <c r="ES37" s="3885"/>
      <c r="ET37" s="3885" t="s">
        <v>172</v>
      </c>
      <c r="EU37" s="3885"/>
      <c r="EV37" s="3885"/>
      <c r="EW37" s="3885"/>
      <c r="EX37" s="3885"/>
      <c r="EY37" s="3885"/>
      <c r="EZ37" s="3885"/>
      <c r="FA37" s="3885"/>
      <c r="FB37" s="3885" t="s">
        <v>172</v>
      </c>
      <c r="FC37" s="3885"/>
      <c r="FD37" s="3885"/>
      <c r="FE37" s="3885"/>
      <c r="FF37" s="3885"/>
      <c r="FG37" s="3885"/>
      <c r="FH37" s="3885"/>
      <c r="FI37" s="3885"/>
      <c r="FJ37" s="3885" t="s">
        <v>172</v>
      </c>
      <c r="FK37" s="3885"/>
      <c r="FL37" s="3885"/>
      <c r="FM37" s="3885"/>
      <c r="FN37" s="3885"/>
      <c r="FO37" s="3885"/>
      <c r="FP37" s="3885"/>
      <c r="FQ37" s="3885"/>
      <c r="FR37" s="3885" t="s">
        <v>172</v>
      </c>
      <c r="FS37" s="3885"/>
      <c r="FT37" s="3885"/>
      <c r="FU37" s="3885"/>
      <c r="FV37" s="3885"/>
      <c r="FW37" s="3885"/>
      <c r="FX37" s="3885"/>
      <c r="FY37" s="3885"/>
      <c r="FZ37" s="3885" t="s">
        <v>172</v>
      </c>
      <c r="GA37" s="3885"/>
      <c r="GB37" s="3885"/>
      <c r="GC37" s="3885"/>
      <c r="GD37" s="3885"/>
      <c r="GE37" s="3885"/>
      <c r="GF37" s="3885"/>
      <c r="GG37" s="3885"/>
    </row>
    <row customHeight="1" ht="14.25">
      <c r="Q38" s="377"/>
      <c r="R38" s="377"/>
      <c r="S38" s="1971" t="s">
        <v>306</v>
      </c>
      <c r="T38" s="1971"/>
      <c r="U38" s="1971"/>
      <c r="V38" s="1971"/>
      <c r="W38" s="1971"/>
      <c r="X38" s="1971"/>
      <c r="Y38" s="1971"/>
      <c r="Z38" s="1971"/>
      <c r="AA38" s="1971"/>
      <c r="AB38" s="1971"/>
      <c r="AC38" s="1971"/>
      <c r="AD38" s="1971"/>
      <c r="AE38" s="1971"/>
      <c r="AF38" s="1971"/>
      <c r="AG38" s="1971"/>
      <c r="AH38" s="1971"/>
      <c r="AI38" s="1971"/>
      <c r="AJ38" s="1971"/>
      <c r="AK38" s="1971"/>
      <c r="AL38" s="3886" t="s">
        <v>306</v>
      </c>
      <c r="AM38" s="3886"/>
      <c r="AN38" s="3886"/>
      <c r="AO38" s="3886"/>
      <c r="AP38" s="3886"/>
      <c r="AQ38" s="3886"/>
      <c r="AR38" s="3886"/>
      <c r="AS38" s="3886"/>
      <c r="AT38" s="3886" t="s">
        <v>306</v>
      </c>
      <c r="AU38" s="3886"/>
      <c r="AV38" s="3886"/>
      <c r="AW38" s="3886"/>
      <c r="AX38" s="3886"/>
      <c r="AY38" s="3886"/>
      <c r="AZ38" s="3886"/>
      <c r="BA38" s="3886"/>
      <c r="BB38" s="3886" t="s">
        <v>306</v>
      </c>
      <c r="BC38" s="3886"/>
      <c r="BD38" s="3886"/>
      <c r="BE38" s="3886"/>
      <c r="BF38" s="3886"/>
      <c r="BG38" s="3886"/>
      <c r="BH38" s="3886"/>
      <c r="BI38" s="3886"/>
      <c r="BJ38" s="3886" t="s">
        <v>306</v>
      </c>
      <c r="BK38" s="3886"/>
      <c r="BL38" s="3886"/>
      <c r="BM38" s="3886"/>
      <c r="BN38" s="3886"/>
      <c r="BO38" s="3886"/>
      <c r="BP38" s="3886"/>
      <c r="BQ38" s="3886"/>
      <c r="BR38" s="3886" t="s">
        <v>306</v>
      </c>
      <c r="BS38" s="3886"/>
      <c r="BT38" s="3886"/>
      <c r="BU38" s="3886"/>
      <c r="BV38" s="3886"/>
      <c r="BW38" s="3886"/>
      <c r="BX38" s="3886"/>
      <c r="BY38" s="3886"/>
      <c r="BZ38" s="3886" t="s">
        <v>306</v>
      </c>
      <c r="CA38" s="3886"/>
      <c r="CB38" s="3886"/>
      <c r="CC38" s="3886"/>
      <c r="CD38" s="3886"/>
      <c r="CE38" s="3886"/>
      <c r="CF38" s="3886"/>
      <c r="CG38" s="3886"/>
      <c r="CH38" s="3886" t="s">
        <v>306</v>
      </c>
      <c r="CI38" s="3886"/>
      <c r="CJ38" s="3886"/>
      <c r="CK38" s="3886"/>
      <c r="CL38" s="3886"/>
      <c r="CM38" s="3886"/>
      <c r="CN38" s="3886"/>
      <c r="CO38" s="3886"/>
      <c r="CP38" s="3886" t="s">
        <v>306</v>
      </c>
      <c r="CQ38" s="3886"/>
      <c r="CR38" s="3886"/>
      <c r="CS38" s="3886"/>
      <c r="CT38" s="3886"/>
      <c r="CU38" s="3886"/>
      <c r="CV38" s="3886"/>
      <c r="CW38" s="3886"/>
      <c r="CX38" s="3886" t="s">
        <v>306</v>
      </c>
      <c r="CY38" s="3886"/>
      <c r="CZ38" s="3886"/>
      <c r="DA38" s="3886"/>
      <c r="DB38" s="3886"/>
      <c r="DC38" s="3886"/>
      <c r="DD38" s="3886"/>
      <c r="DE38" s="3886"/>
      <c r="DF38" s="3886" t="s">
        <v>306</v>
      </c>
      <c r="DG38" s="3886"/>
      <c r="DH38" s="3886"/>
      <c r="DI38" s="3886"/>
      <c r="DJ38" s="3886"/>
      <c r="DK38" s="3886"/>
      <c r="DL38" s="3886"/>
      <c r="DM38" s="3886"/>
      <c r="DN38" s="3886" t="s">
        <v>306</v>
      </c>
      <c r="DO38" s="3886"/>
      <c r="DP38" s="3886"/>
      <c r="DQ38" s="3886"/>
      <c r="DR38" s="3886"/>
      <c r="DS38" s="3886"/>
      <c r="DT38" s="3886"/>
      <c r="DU38" s="3886"/>
      <c r="DV38" s="3886" t="s">
        <v>306</v>
      </c>
      <c r="DW38" s="3886"/>
      <c r="DX38" s="3886"/>
      <c r="DY38" s="3886"/>
      <c r="DZ38" s="3886"/>
      <c r="EA38" s="3886"/>
      <c r="EB38" s="3886"/>
      <c r="EC38" s="3886"/>
      <c r="ED38" s="3886" t="s">
        <v>306</v>
      </c>
      <c r="EE38" s="3886"/>
      <c r="EF38" s="3886"/>
      <c r="EG38" s="3886"/>
      <c r="EH38" s="3886"/>
      <c r="EI38" s="3886"/>
      <c r="EJ38" s="3886"/>
      <c r="EK38" s="3886"/>
      <c r="EL38" s="3886" t="s">
        <v>306</v>
      </c>
      <c r="EM38" s="3886"/>
      <c r="EN38" s="3886"/>
      <c r="EO38" s="3886"/>
      <c r="EP38" s="3886"/>
      <c r="EQ38" s="3886"/>
      <c r="ER38" s="3886"/>
      <c r="ES38" s="3886"/>
      <c r="ET38" s="3886" t="s">
        <v>306</v>
      </c>
      <c r="EU38" s="3886"/>
      <c r="EV38" s="3886"/>
      <c r="EW38" s="3886"/>
      <c r="EX38" s="3886"/>
      <c r="EY38" s="3886"/>
      <c r="EZ38" s="3886"/>
      <c r="FA38" s="3886"/>
      <c r="FB38" s="3886" t="s">
        <v>306</v>
      </c>
      <c r="FC38" s="3886"/>
      <c r="FD38" s="3886"/>
      <c r="FE38" s="3886"/>
      <c r="FF38" s="3886"/>
      <c r="FG38" s="3886"/>
      <c r="FH38" s="3886"/>
      <c r="FI38" s="3886"/>
      <c r="FJ38" s="3886" t="s">
        <v>306</v>
      </c>
      <c r="FK38" s="3886"/>
      <c r="FL38" s="3886"/>
      <c r="FM38" s="3886"/>
      <c r="FN38" s="3886"/>
      <c r="FO38" s="3886"/>
      <c r="FP38" s="3886"/>
      <c r="FQ38" s="3886"/>
      <c r="FR38" s="3886" t="s">
        <v>306</v>
      </c>
      <c r="FS38" s="3886"/>
      <c r="FT38" s="3886"/>
      <c r="FU38" s="3886"/>
      <c r="FV38" s="3886"/>
      <c r="FW38" s="3886"/>
      <c r="FX38" s="3886"/>
      <c r="FY38" s="3886"/>
      <c r="FZ38" s="3886" t="s">
        <v>306</v>
      </c>
      <c r="GA38" s="3886"/>
      <c r="GB38" s="3886"/>
      <c r="GC38" s="3886"/>
      <c r="GD38" s="3886"/>
      <c r="GE38" s="3886"/>
      <c r="GF38" s="3886"/>
      <c r="GG38" s="3886"/>
      <c r="GH38" s="1971"/>
      <c r="GI38" s="1971"/>
    </row>
    <row customHeight="1" ht="14.25">
      <c r="Q39" s="377"/>
      <c r="R39" s="377"/>
      <c r="S39" s="2125" t="s">
        <v>89</v>
      </c>
      <c r="T39" s="2062" t="s">
        <v>433</v>
      </c>
      <c r="U39" s="289"/>
      <c r="V39" s="2126" t="s">
        <v>434</v>
      </c>
      <c r="W39" s="2127"/>
      <c r="X39" s="2127"/>
      <c r="Y39" s="2127"/>
      <c r="Z39" s="2127"/>
      <c r="AA39" s="2127"/>
      <c r="AB39" s="2128"/>
      <c r="AC39" s="2129" t="s">
        <v>435</v>
      </c>
      <c r="AD39" s="2126" t="s">
        <v>434</v>
      </c>
      <c r="AE39" s="2127"/>
      <c r="AF39" s="2127"/>
      <c r="AG39" s="2127"/>
      <c r="AH39" s="2127"/>
      <c r="AI39" s="2127"/>
      <c r="AJ39" s="2128"/>
      <c r="AK39" s="2129" t="s">
        <v>436</v>
      </c>
      <c r="AL39" s="3887" t="s">
        <v>434</v>
      </c>
      <c r="AM39" s="3888"/>
      <c r="AN39" s="3888"/>
      <c r="AO39" s="3888"/>
      <c r="AP39" s="3888"/>
      <c r="AQ39" s="3888"/>
      <c r="AR39" s="3889"/>
      <c r="AS39" s="3890" t="s">
        <v>435</v>
      </c>
      <c r="AT39" s="3887" t="s">
        <v>434</v>
      </c>
      <c r="AU39" s="3888"/>
      <c r="AV39" s="3888"/>
      <c r="AW39" s="3888"/>
      <c r="AX39" s="3888"/>
      <c r="AY39" s="3888"/>
      <c r="AZ39" s="3889"/>
      <c r="BA39" s="3890" t="s">
        <v>435</v>
      </c>
      <c r="BB39" s="3887" t="s">
        <v>434</v>
      </c>
      <c r="BC39" s="3888"/>
      <c r="BD39" s="3888"/>
      <c r="BE39" s="3888"/>
      <c r="BF39" s="3888"/>
      <c r="BG39" s="3888"/>
      <c r="BH39" s="3889"/>
      <c r="BI39" s="3890" t="s">
        <v>435</v>
      </c>
      <c r="BJ39" s="3887" t="s">
        <v>434</v>
      </c>
      <c r="BK39" s="3888"/>
      <c r="BL39" s="3888"/>
      <c r="BM39" s="3888"/>
      <c r="BN39" s="3888"/>
      <c r="BO39" s="3888"/>
      <c r="BP39" s="3889"/>
      <c r="BQ39" s="3890" t="s">
        <v>435</v>
      </c>
      <c r="BR39" s="3887" t="s">
        <v>434</v>
      </c>
      <c r="BS39" s="3888"/>
      <c r="BT39" s="3888"/>
      <c r="BU39" s="3888"/>
      <c r="BV39" s="3888"/>
      <c r="BW39" s="3888"/>
      <c r="BX39" s="3889"/>
      <c r="BY39" s="3890" t="s">
        <v>435</v>
      </c>
      <c r="BZ39" s="3887" t="s">
        <v>434</v>
      </c>
      <c r="CA39" s="3888"/>
      <c r="CB39" s="3888"/>
      <c r="CC39" s="3888"/>
      <c r="CD39" s="3888"/>
      <c r="CE39" s="3888"/>
      <c r="CF39" s="3889"/>
      <c r="CG39" s="3890" t="s">
        <v>435</v>
      </c>
      <c r="CH39" s="3887" t="s">
        <v>434</v>
      </c>
      <c r="CI39" s="3888"/>
      <c r="CJ39" s="3888"/>
      <c r="CK39" s="3888"/>
      <c r="CL39" s="3888"/>
      <c r="CM39" s="3888"/>
      <c r="CN39" s="3889"/>
      <c r="CO39" s="3890" t="s">
        <v>435</v>
      </c>
      <c r="CP39" s="3887" t="s">
        <v>434</v>
      </c>
      <c r="CQ39" s="3888"/>
      <c r="CR39" s="3888"/>
      <c r="CS39" s="3888"/>
      <c r="CT39" s="3888"/>
      <c r="CU39" s="3888"/>
      <c r="CV39" s="3889"/>
      <c r="CW39" s="3890" t="s">
        <v>435</v>
      </c>
      <c r="CX39" s="3887" t="s">
        <v>434</v>
      </c>
      <c r="CY39" s="3888"/>
      <c r="CZ39" s="3888"/>
      <c r="DA39" s="3888"/>
      <c r="DB39" s="3888"/>
      <c r="DC39" s="3888"/>
      <c r="DD39" s="3889"/>
      <c r="DE39" s="3890" t="s">
        <v>435</v>
      </c>
      <c r="DF39" s="3887" t="s">
        <v>434</v>
      </c>
      <c r="DG39" s="3888"/>
      <c r="DH39" s="3888"/>
      <c r="DI39" s="3888"/>
      <c r="DJ39" s="3888"/>
      <c r="DK39" s="3888"/>
      <c r="DL39" s="3889"/>
      <c r="DM39" s="3890" t="s">
        <v>435</v>
      </c>
      <c r="DN39" s="3887" t="s">
        <v>434</v>
      </c>
      <c r="DO39" s="3888"/>
      <c r="DP39" s="3888"/>
      <c r="DQ39" s="3888"/>
      <c r="DR39" s="3888"/>
      <c r="DS39" s="3888"/>
      <c r="DT39" s="3889"/>
      <c r="DU39" s="3890" t="s">
        <v>435</v>
      </c>
      <c r="DV39" s="3887" t="s">
        <v>434</v>
      </c>
      <c r="DW39" s="3888"/>
      <c r="DX39" s="3888"/>
      <c r="DY39" s="3888"/>
      <c r="DZ39" s="3888"/>
      <c r="EA39" s="3888"/>
      <c r="EB39" s="3889"/>
      <c r="EC39" s="3890" t="s">
        <v>435</v>
      </c>
      <c r="ED39" s="3887" t="s">
        <v>434</v>
      </c>
      <c r="EE39" s="3888"/>
      <c r="EF39" s="3888"/>
      <c r="EG39" s="3888"/>
      <c r="EH39" s="3888"/>
      <c r="EI39" s="3888"/>
      <c r="EJ39" s="3889"/>
      <c r="EK39" s="3890" t="s">
        <v>435</v>
      </c>
      <c r="EL39" s="3887" t="s">
        <v>434</v>
      </c>
      <c r="EM39" s="3888"/>
      <c r="EN39" s="3888"/>
      <c r="EO39" s="3888"/>
      <c r="EP39" s="3888"/>
      <c r="EQ39" s="3888"/>
      <c r="ER39" s="3889"/>
      <c r="ES39" s="3890" t="s">
        <v>435</v>
      </c>
      <c r="ET39" s="3887" t="s">
        <v>434</v>
      </c>
      <c r="EU39" s="3888"/>
      <c r="EV39" s="3888"/>
      <c r="EW39" s="3888"/>
      <c r="EX39" s="3888"/>
      <c r="EY39" s="3888"/>
      <c r="EZ39" s="3889"/>
      <c r="FA39" s="3890" t="s">
        <v>435</v>
      </c>
      <c r="FB39" s="3887" t="s">
        <v>434</v>
      </c>
      <c r="FC39" s="3888"/>
      <c r="FD39" s="3888"/>
      <c r="FE39" s="3888"/>
      <c r="FF39" s="3888"/>
      <c r="FG39" s="3888"/>
      <c r="FH39" s="3889"/>
      <c r="FI39" s="3890" t="s">
        <v>435</v>
      </c>
      <c r="FJ39" s="3887" t="s">
        <v>434</v>
      </c>
      <c r="FK39" s="3888"/>
      <c r="FL39" s="3888"/>
      <c r="FM39" s="3888"/>
      <c r="FN39" s="3888"/>
      <c r="FO39" s="3888"/>
      <c r="FP39" s="3889"/>
      <c r="FQ39" s="3890" t="s">
        <v>435</v>
      </c>
      <c r="FR39" s="3887" t="s">
        <v>434</v>
      </c>
      <c r="FS39" s="3888"/>
      <c r="FT39" s="3888"/>
      <c r="FU39" s="3888"/>
      <c r="FV39" s="3888"/>
      <c r="FW39" s="3888"/>
      <c r="FX39" s="3889"/>
      <c r="FY39" s="3890" t="s">
        <v>435</v>
      </c>
      <c r="FZ39" s="3887" t="s">
        <v>434</v>
      </c>
      <c r="GA39" s="3888"/>
      <c r="GB39" s="3888"/>
      <c r="GC39" s="3888"/>
      <c r="GD39" s="3888"/>
      <c r="GE39" s="3888"/>
      <c r="GF39" s="3889"/>
      <c r="GG39" s="3890" t="s">
        <v>435</v>
      </c>
      <c r="GH39" s="2132" t="s">
        <v>437</v>
      </c>
      <c r="GI39" s="1971"/>
    </row>
    <row customHeight="1" ht="33.75">
      <c r="Q40" s="377"/>
      <c r="R40" s="377"/>
      <c r="S40" s="2125"/>
      <c r="T40" s="2062"/>
      <c r="U40" s="1038"/>
      <c r="V40" s="2135" t="s">
        <v>438</v>
      </c>
      <c r="W40" s="2116" t="s">
        <v>439</v>
      </c>
      <c r="X40" s="2118" t="s">
        <v>440</v>
      </c>
      <c r="Y40" s="2120"/>
      <c r="Z40" s="2118" t="s">
        <v>453</v>
      </c>
      <c r="AA40" s="2119"/>
      <c r="AB40" s="2120"/>
      <c r="AC40" s="2130"/>
      <c r="AD40" s="2135" t="s">
        <v>438</v>
      </c>
      <c r="AE40" s="2116" t="s">
        <v>439</v>
      </c>
      <c r="AF40" s="2118" t="s">
        <v>440</v>
      </c>
      <c r="AG40" s="2120"/>
      <c r="AH40" s="2118" t="s">
        <v>441</v>
      </c>
      <c r="AI40" s="2119"/>
      <c r="AJ40" s="2120"/>
      <c r="AK40" s="2130"/>
      <c r="AL40" s="3891" t="s">
        <v>438</v>
      </c>
      <c r="AM40" s="3892" t="s">
        <v>439</v>
      </c>
      <c r="AN40" s="3893" t="s">
        <v>440</v>
      </c>
      <c r="AO40" s="3894"/>
      <c r="AP40" s="3893" t="s">
        <v>453</v>
      </c>
      <c r="AQ40" s="3895"/>
      <c r="AR40" s="3894"/>
      <c r="AS40" s="3896"/>
      <c r="AT40" s="3891" t="s">
        <v>438</v>
      </c>
      <c r="AU40" s="3892" t="s">
        <v>439</v>
      </c>
      <c r="AV40" s="3893" t="s">
        <v>440</v>
      </c>
      <c r="AW40" s="3894"/>
      <c r="AX40" s="3893" t="s">
        <v>453</v>
      </c>
      <c r="AY40" s="3895"/>
      <c r="AZ40" s="3894"/>
      <c r="BA40" s="3896"/>
      <c r="BB40" s="3891" t="s">
        <v>438</v>
      </c>
      <c r="BC40" s="3892" t="s">
        <v>439</v>
      </c>
      <c r="BD40" s="3893" t="s">
        <v>440</v>
      </c>
      <c r="BE40" s="3894"/>
      <c r="BF40" s="3893" t="s">
        <v>453</v>
      </c>
      <c r="BG40" s="3895"/>
      <c r="BH40" s="3894"/>
      <c r="BI40" s="3896"/>
      <c r="BJ40" s="3891" t="s">
        <v>438</v>
      </c>
      <c r="BK40" s="3892" t="s">
        <v>439</v>
      </c>
      <c r="BL40" s="3893" t="s">
        <v>440</v>
      </c>
      <c r="BM40" s="3894"/>
      <c r="BN40" s="3893" t="s">
        <v>453</v>
      </c>
      <c r="BO40" s="3895"/>
      <c r="BP40" s="3894"/>
      <c r="BQ40" s="3896"/>
      <c r="BR40" s="3891" t="s">
        <v>438</v>
      </c>
      <c r="BS40" s="3892" t="s">
        <v>439</v>
      </c>
      <c r="BT40" s="3893" t="s">
        <v>440</v>
      </c>
      <c r="BU40" s="3894"/>
      <c r="BV40" s="3893" t="s">
        <v>453</v>
      </c>
      <c r="BW40" s="3895"/>
      <c r="BX40" s="3894"/>
      <c r="BY40" s="3896"/>
      <c r="BZ40" s="3891" t="s">
        <v>438</v>
      </c>
      <c r="CA40" s="3892" t="s">
        <v>439</v>
      </c>
      <c r="CB40" s="3893" t="s">
        <v>440</v>
      </c>
      <c r="CC40" s="3894"/>
      <c r="CD40" s="3893" t="s">
        <v>453</v>
      </c>
      <c r="CE40" s="3895"/>
      <c r="CF40" s="3894"/>
      <c r="CG40" s="3896"/>
      <c r="CH40" s="3891" t="s">
        <v>438</v>
      </c>
      <c r="CI40" s="3892" t="s">
        <v>439</v>
      </c>
      <c r="CJ40" s="3893" t="s">
        <v>440</v>
      </c>
      <c r="CK40" s="3894"/>
      <c r="CL40" s="3893" t="s">
        <v>453</v>
      </c>
      <c r="CM40" s="3895"/>
      <c r="CN40" s="3894"/>
      <c r="CO40" s="3896"/>
      <c r="CP40" s="3891" t="s">
        <v>438</v>
      </c>
      <c r="CQ40" s="3892" t="s">
        <v>439</v>
      </c>
      <c r="CR40" s="3893" t="s">
        <v>440</v>
      </c>
      <c r="CS40" s="3894"/>
      <c r="CT40" s="3893" t="s">
        <v>453</v>
      </c>
      <c r="CU40" s="3895"/>
      <c r="CV40" s="3894"/>
      <c r="CW40" s="3896"/>
      <c r="CX40" s="3891" t="s">
        <v>438</v>
      </c>
      <c r="CY40" s="3892" t="s">
        <v>439</v>
      </c>
      <c r="CZ40" s="3893" t="s">
        <v>440</v>
      </c>
      <c r="DA40" s="3894"/>
      <c r="DB40" s="3893" t="s">
        <v>453</v>
      </c>
      <c r="DC40" s="3895"/>
      <c r="DD40" s="3894"/>
      <c r="DE40" s="3896"/>
      <c r="DF40" s="3891" t="s">
        <v>438</v>
      </c>
      <c r="DG40" s="3892" t="s">
        <v>439</v>
      </c>
      <c r="DH40" s="3893" t="s">
        <v>440</v>
      </c>
      <c r="DI40" s="3894"/>
      <c r="DJ40" s="3893" t="s">
        <v>453</v>
      </c>
      <c r="DK40" s="3895"/>
      <c r="DL40" s="3894"/>
      <c r="DM40" s="3896"/>
      <c r="DN40" s="3891" t="s">
        <v>438</v>
      </c>
      <c r="DO40" s="3892" t="s">
        <v>439</v>
      </c>
      <c r="DP40" s="3893" t="s">
        <v>440</v>
      </c>
      <c r="DQ40" s="3894"/>
      <c r="DR40" s="3893" t="s">
        <v>453</v>
      </c>
      <c r="DS40" s="3895"/>
      <c r="DT40" s="3894"/>
      <c r="DU40" s="3896"/>
      <c r="DV40" s="3891" t="s">
        <v>438</v>
      </c>
      <c r="DW40" s="3892" t="s">
        <v>439</v>
      </c>
      <c r="DX40" s="3893" t="s">
        <v>440</v>
      </c>
      <c r="DY40" s="3894"/>
      <c r="DZ40" s="3893" t="s">
        <v>453</v>
      </c>
      <c r="EA40" s="3895"/>
      <c r="EB40" s="3894"/>
      <c r="EC40" s="3896"/>
      <c r="ED40" s="3891" t="s">
        <v>438</v>
      </c>
      <c r="EE40" s="3892" t="s">
        <v>439</v>
      </c>
      <c r="EF40" s="3893" t="s">
        <v>440</v>
      </c>
      <c r="EG40" s="3894"/>
      <c r="EH40" s="3893" t="s">
        <v>453</v>
      </c>
      <c r="EI40" s="3895"/>
      <c r="EJ40" s="3894"/>
      <c r="EK40" s="3896"/>
      <c r="EL40" s="3891" t="s">
        <v>438</v>
      </c>
      <c r="EM40" s="3892" t="s">
        <v>439</v>
      </c>
      <c r="EN40" s="3893" t="s">
        <v>440</v>
      </c>
      <c r="EO40" s="3894"/>
      <c r="EP40" s="3893" t="s">
        <v>453</v>
      </c>
      <c r="EQ40" s="3895"/>
      <c r="ER40" s="3894"/>
      <c r="ES40" s="3896"/>
      <c r="ET40" s="3891" t="s">
        <v>438</v>
      </c>
      <c r="EU40" s="3892" t="s">
        <v>439</v>
      </c>
      <c r="EV40" s="3893" t="s">
        <v>440</v>
      </c>
      <c r="EW40" s="3894"/>
      <c r="EX40" s="3893" t="s">
        <v>453</v>
      </c>
      <c r="EY40" s="3895"/>
      <c r="EZ40" s="3894"/>
      <c r="FA40" s="3896"/>
      <c r="FB40" s="3891" t="s">
        <v>438</v>
      </c>
      <c r="FC40" s="3892" t="s">
        <v>439</v>
      </c>
      <c r="FD40" s="3893" t="s">
        <v>440</v>
      </c>
      <c r="FE40" s="3894"/>
      <c r="FF40" s="3893" t="s">
        <v>453</v>
      </c>
      <c r="FG40" s="3895"/>
      <c r="FH40" s="3894"/>
      <c r="FI40" s="3896"/>
      <c r="FJ40" s="3891" t="s">
        <v>438</v>
      </c>
      <c r="FK40" s="3892" t="s">
        <v>439</v>
      </c>
      <c r="FL40" s="3893" t="s">
        <v>440</v>
      </c>
      <c r="FM40" s="3894"/>
      <c r="FN40" s="3893" t="s">
        <v>453</v>
      </c>
      <c r="FO40" s="3895"/>
      <c r="FP40" s="3894"/>
      <c r="FQ40" s="3896"/>
      <c r="FR40" s="3891" t="s">
        <v>438</v>
      </c>
      <c r="FS40" s="3892" t="s">
        <v>439</v>
      </c>
      <c r="FT40" s="3893" t="s">
        <v>440</v>
      </c>
      <c r="FU40" s="3894"/>
      <c r="FV40" s="3893" t="s">
        <v>453</v>
      </c>
      <c r="FW40" s="3895"/>
      <c r="FX40" s="3894"/>
      <c r="FY40" s="3896"/>
      <c r="FZ40" s="3891" t="s">
        <v>438</v>
      </c>
      <c r="GA40" s="3892" t="s">
        <v>439</v>
      </c>
      <c r="GB40" s="3893" t="s">
        <v>440</v>
      </c>
      <c r="GC40" s="3894"/>
      <c r="GD40" s="3893" t="s">
        <v>453</v>
      </c>
      <c r="GE40" s="3895"/>
      <c r="GF40" s="3894"/>
      <c r="GG40" s="3896"/>
      <c r="GH40" s="2133"/>
      <c r="GI40" s="1971"/>
    </row>
    <row customHeight="1" ht="33.75">
      <c r="A41" s="1400"/>
      <c r="B41" s="1400" t="s">
        <v>136</v>
      </c>
      <c r="C41" s="1400" t="s">
        <v>137</v>
      </c>
      <c r="D41" s="1400" t="s">
        <v>138</v>
      </c>
      <c r="E41" s="1394" t="s">
        <v>442</v>
      </c>
      <c r="F41" s="1394" t="s">
        <v>443</v>
      </c>
      <c r="G41" s="1394" t="s">
        <v>444</v>
      </c>
      <c r="H41" s="1394" t="s">
        <v>445</v>
      </c>
      <c r="I41" s="1394" t="s">
        <v>446</v>
      </c>
      <c r="J41" s="1394" t="s">
        <v>447</v>
      </c>
      <c r="K41" s="1394" t="s">
        <v>448</v>
      </c>
      <c r="L41" s="1394" t="s">
        <v>423</v>
      </c>
      <c r="Q41" s="377"/>
      <c r="R41" s="377"/>
      <c r="S41" s="2125"/>
      <c r="T41" s="2062"/>
      <c r="U41" s="290"/>
      <c r="V41" s="2136"/>
      <c r="W41" s="2117"/>
      <c r="X41" s="1237" t="s">
        <v>449</v>
      </c>
      <c r="Y41" s="1237" t="s">
        <v>450</v>
      </c>
      <c r="Z41" s="1368" t="s">
        <v>451</v>
      </c>
      <c r="AA41" s="2121" t="s">
        <v>452</v>
      </c>
      <c r="AB41" s="2122"/>
      <c r="AC41" s="2131"/>
      <c r="AD41" s="2136"/>
      <c r="AE41" s="2117"/>
      <c r="AF41" s="1237" t="s">
        <v>449</v>
      </c>
      <c r="AG41" s="1237" t="s">
        <v>450</v>
      </c>
      <c r="AH41" s="1368" t="s">
        <v>451</v>
      </c>
      <c r="AI41" s="2121" t="s">
        <v>452</v>
      </c>
      <c r="AJ41" s="2122"/>
      <c r="AK41" s="2131"/>
      <c r="AL41" s="3898"/>
      <c r="AM41" s="3899"/>
      <c r="AN41" s="3900" t="s">
        <v>449</v>
      </c>
      <c r="AO41" s="3900" t="s">
        <v>450</v>
      </c>
      <c r="AP41" s="3900" t="s">
        <v>451</v>
      </c>
      <c r="AQ41" s="3901" t="s">
        <v>452</v>
      </c>
      <c r="AR41" s="3902"/>
      <c r="AS41" s="3903"/>
      <c r="AT41" s="3898"/>
      <c r="AU41" s="3899"/>
      <c r="AV41" s="3900" t="s">
        <v>449</v>
      </c>
      <c r="AW41" s="3900" t="s">
        <v>450</v>
      </c>
      <c r="AX41" s="3900" t="s">
        <v>451</v>
      </c>
      <c r="AY41" s="3901" t="s">
        <v>452</v>
      </c>
      <c r="AZ41" s="3902"/>
      <c r="BA41" s="3903"/>
      <c r="BB41" s="3898"/>
      <c r="BC41" s="3899"/>
      <c r="BD41" s="3900" t="s">
        <v>449</v>
      </c>
      <c r="BE41" s="3900" t="s">
        <v>450</v>
      </c>
      <c r="BF41" s="3900" t="s">
        <v>451</v>
      </c>
      <c r="BG41" s="3901" t="s">
        <v>452</v>
      </c>
      <c r="BH41" s="3902"/>
      <c r="BI41" s="3903"/>
      <c r="BJ41" s="3898"/>
      <c r="BK41" s="3899"/>
      <c r="BL41" s="3900" t="s">
        <v>449</v>
      </c>
      <c r="BM41" s="3900" t="s">
        <v>450</v>
      </c>
      <c r="BN41" s="3900" t="s">
        <v>451</v>
      </c>
      <c r="BO41" s="3901" t="s">
        <v>452</v>
      </c>
      <c r="BP41" s="3902"/>
      <c r="BQ41" s="3903"/>
      <c r="BR41" s="3898"/>
      <c r="BS41" s="3899"/>
      <c r="BT41" s="3900" t="s">
        <v>449</v>
      </c>
      <c r="BU41" s="3900" t="s">
        <v>450</v>
      </c>
      <c r="BV41" s="3900" t="s">
        <v>451</v>
      </c>
      <c r="BW41" s="3901" t="s">
        <v>452</v>
      </c>
      <c r="BX41" s="3902"/>
      <c r="BY41" s="3903"/>
      <c r="BZ41" s="3898"/>
      <c r="CA41" s="3899"/>
      <c r="CB41" s="3900" t="s">
        <v>449</v>
      </c>
      <c r="CC41" s="3900" t="s">
        <v>450</v>
      </c>
      <c r="CD41" s="3900" t="s">
        <v>451</v>
      </c>
      <c r="CE41" s="3901" t="s">
        <v>452</v>
      </c>
      <c r="CF41" s="3902"/>
      <c r="CG41" s="3903"/>
      <c r="CH41" s="3898"/>
      <c r="CI41" s="3899"/>
      <c r="CJ41" s="3900" t="s">
        <v>449</v>
      </c>
      <c r="CK41" s="3900" t="s">
        <v>450</v>
      </c>
      <c r="CL41" s="3900" t="s">
        <v>451</v>
      </c>
      <c r="CM41" s="3901" t="s">
        <v>452</v>
      </c>
      <c r="CN41" s="3902"/>
      <c r="CO41" s="3903"/>
      <c r="CP41" s="3898"/>
      <c r="CQ41" s="3899"/>
      <c r="CR41" s="3900" t="s">
        <v>449</v>
      </c>
      <c r="CS41" s="3900" t="s">
        <v>450</v>
      </c>
      <c r="CT41" s="3900" t="s">
        <v>451</v>
      </c>
      <c r="CU41" s="3901" t="s">
        <v>452</v>
      </c>
      <c r="CV41" s="3902"/>
      <c r="CW41" s="3903"/>
      <c r="CX41" s="3898"/>
      <c r="CY41" s="3899"/>
      <c r="CZ41" s="3900" t="s">
        <v>449</v>
      </c>
      <c r="DA41" s="3900" t="s">
        <v>450</v>
      </c>
      <c r="DB41" s="3900" t="s">
        <v>451</v>
      </c>
      <c r="DC41" s="3901" t="s">
        <v>452</v>
      </c>
      <c r="DD41" s="3902"/>
      <c r="DE41" s="3903"/>
      <c r="DF41" s="3898"/>
      <c r="DG41" s="3899"/>
      <c r="DH41" s="3900" t="s">
        <v>449</v>
      </c>
      <c r="DI41" s="3900" t="s">
        <v>450</v>
      </c>
      <c r="DJ41" s="3900" t="s">
        <v>451</v>
      </c>
      <c r="DK41" s="3901" t="s">
        <v>452</v>
      </c>
      <c r="DL41" s="3902"/>
      <c r="DM41" s="3903"/>
      <c r="DN41" s="3898"/>
      <c r="DO41" s="3899"/>
      <c r="DP41" s="3900" t="s">
        <v>449</v>
      </c>
      <c r="DQ41" s="3900" t="s">
        <v>450</v>
      </c>
      <c r="DR41" s="3900" t="s">
        <v>451</v>
      </c>
      <c r="DS41" s="3901" t="s">
        <v>452</v>
      </c>
      <c r="DT41" s="3902"/>
      <c r="DU41" s="3903"/>
      <c r="DV41" s="3898"/>
      <c r="DW41" s="3899"/>
      <c r="DX41" s="3900" t="s">
        <v>449</v>
      </c>
      <c r="DY41" s="3900" t="s">
        <v>450</v>
      </c>
      <c r="DZ41" s="3900" t="s">
        <v>451</v>
      </c>
      <c r="EA41" s="3901" t="s">
        <v>452</v>
      </c>
      <c r="EB41" s="3902"/>
      <c r="EC41" s="3903"/>
      <c r="ED41" s="3898"/>
      <c r="EE41" s="3899"/>
      <c r="EF41" s="3900" t="s">
        <v>449</v>
      </c>
      <c r="EG41" s="3900" t="s">
        <v>450</v>
      </c>
      <c r="EH41" s="3900" t="s">
        <v>451</v>
      </c>
      <c r="EI41" s="3901" t="s">
        <v>452</v>
      </c>
      <c r="EJ41" s="3902"/>
      <c r="EK41" s="3903"/>
      <c r="EL41" s="3898"/>
      <c r="EM41" s="3899"/>
      <c r="EN41" s="3900" t="s">
        <v>449</v>
      </c>
      <c r="EO41" s="3900" t="s">
        <v>450</v>
      </c>
      <c r="EP41" s="3900" t="s">
        <v>451</v>
      </c>
      <c r="EQ41" s="3901" t="s">
        <v>452</v>
      </c>
      <c r="ER41" s="3902"/>
      <c r="ES41" s="3903"/>
      <c r="ET41" s="3898"/>
      <c r="EU41" s="3899"/>
      <c r="EV41" s="3900" t="s">
        <v>449</v>
      </c>
      <c r="EW41" s="3900" t="s">
        <v>450</v>
      </c>
      <c r="EX41" s="3900" t="s">
        <v>451</v>
      </c>
      <c r="EY41" s="3901" t="s">
        <v>452</v>
      </c>
      <c r="EZ41" s="3902"/>
      <c r="FA41" s="3903"/>
      <c r="FB41" s="3898"/>
      <c r="FC41" s="3899"/>
      <c r="FD41" s="3900" t="s">
        <v>449</v>
      </c>
      <c r="FE41" s="3900" t="s">
        <v>450</v>
      </c>
      <c r="FF41" s="3900" t="s">
        <v>451</v>
      </c>
      <c r="FG41" s="3901" t="s">
        <v>452</v>
      </c>
      <c r="FH41" s="3902"/>
      <c r="FI41" s="3903"/>
      <c r="FJ41" s="3898"/>
      <c r="FK41" s="3899"/>
      <c r="FL41" s="3900" t="s">
        <v>449</v>
      </c>
      <c r="FM41" s="3900" t="s">
        <v>450</v>
      </c>
      <c r="FN41" s="3900" t="s">
        <v>451</v>
      </c>
      <c r="FO41" s="3901" t="s">
        <v>452</v>
      </c>
      <c r="FP41" s="3902"/>
      <c r="FQ41" s="3903"/>
      <c r="FR41" s="3898"/>
      <c r="FS41" s="3899"/>
      <c r="FT41" s="3900" t="s">
        <v>449</v>
      </c>
      <c r="FU41" s="3900" t="s">
        <v>450</v>
      </c>
      <c r="FV41" s="3900" t="s">
        <v>451</v>
      </c>
      <c r="FW41" s="3901" t="s">
        <v>452</v>
      </c>
      <c r="FX41" s="3902"/>
      <c r="FY41" s="3903"/>
      <c r="FZ41" s="3898"/>
      <c r="GA41" s="3899"/>
      <c r="GB41" s="3900" t="s">
        <v>449</v>
      </c>
      <c r="GC41" s="3900" t="s">
        <v>450</v>
      </c>
      <c r="GD41" s="3900" t="s">
        <v>451</v>
      </c>
      <c r="GE41" s="3901" t="s">
        <v>452</v>
      </c>
      <c r="GF41" s="3902"/>
      <c r="GG41" s="3903"/>
      <c r="GH41" s="2134"/>
      <c r="GI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905">
        <f>OFFSET(AL42,0,-1)+1</f>
        <v>3</v>
      </c>
      <c r="AM42" s="3905"/>
      <c r="AN42" s="3905">
        <f>OFFSET(AN42,0,-1)+1</f>
        <v>1</v>
      </c>
      <c r="AO42" s="3905">
        <f>OFFSET(AO42,0,-1)+1</f>
        <v>2</v>
      </c>
      <c r="AP42" s="3905">
        <f>OFFSET(AP42,0,-1)+1</f>
        <v>3</v>
      </c>
      <c r="AQ42" s="3905">
        <f>OFFSET(AQ42,0,-1)+1</f>
        <v>4</v>
      </c>
      <c r="AR42" s="3905"/>
      <c r="AS42" s="3905">
        <f>OFFSET(AS42,0,-2)+1</f>
        <v>5</v>
      </c>
      <c r="AT42" s="3905">
        <f>OFFSET(AT42,0,-1)+1</f>
        <v>3</v>
      </c>
      <c r="AU42" s="3905"/>
      <c r="AV42" s="3905">
        <f>OFFSET(AV42,0,-1)+1</f>
        <v>1</v>
      </c>
      <c r="AW42" s="3905">
        <f>OFFSET(AW42,0,-1)+1</f>
        <v>2</v>
      </c>
      <c r="AX42" s="3905">
        <f>OFFSET(AX42,0,-1)+1</f>
        <v>3</v>
      </c>
      <c r="AY42" s="3905">
        <f>OFFSET(AY42,0,-1)+1</f>
        <v>4</v>
      </c>
      <c r="AZ42" s="3905"/>
      <c r="BA42" s="3905">
        <f>OFFSET(BA42,0,-2)+1</f>
        <v>5</v>
      </c>
      <c r="BB42" s="3905">
        <f>OFFSET(BB42,0,-1)+1</f>
        <v>3</v>
      </c>
      <c r="BC42" s="3905"/>
      <c r="BD42" s="3905">
        <f>OFFSET(BD42,0,-1)+1</f>
        <v>1</v>
      </c>
      <c r="BE42" s="3905">
        <f>OFFSET(BE42,0,-1)+1</f>
        <v>2</v>
      </c>
      <c r="BF42" s="3905">
        <f>OFFSET(BF42,0,-1)+1</f>
        <v>3</v>
      </c>
      <c r="BG42" s="3905">
        <f>OFFSET(BG42,0,-1)+1</f>
        <v>4</v>
      </c>
      <c r="BH42" s="3905"/>
      <c r="BI42" s="3905">
        <f>OFFSET(BI42,0,-2)+1</f>
        <v>5</v>
      </c>
      <c r="BJ42" s="3905">
        <f>OFFSET(BJ42,0,-1)+1</f>
        <v>3</v>
      </c>
      <c r="BK42" s="3905"/>
      <c r="BL42" s="3905">
        <f>OFFSET(BL42,0,-1)+1</f>
        <v>1</v>
      </c>
      <c r="BM42" s="3905">
        <f>OFFSET(BM42,0,-1)+1</f>
        <v>2</v>
      </c>
      <c r="BN42" s="3905">
        <f>OFFSET(BN42,0,-1)+1</f>
        <v>3</v>
      </c>
      <c r="BO42" s="3905">
        <f>OFFSET(BO42,0,-1)+1</f>
        <v>4</v>
      </c>
      <c r="BP42" s="3905"/>
      <c r="BQ42" s="3905">
        <f>OFFSET(BQ42,0,-2)+1</f>
        <v>5</v>
      </c>
      <c r="BR42" s="3905">
        <f>OFFSET(BR42,0,-1)+1</f>
        <v>3</v>
      </c>
      <c r="BS42" s="3905"/>
      <c r="BT42" s="3905">
        <f>OFFSET(BT42,0,-1)+1</f>
        <v>1</v>
      </c>
      <c r="BU42" s="3905">
        <f>OFFSET(BU42,0,-1)+1</f>
        <v>2</v>
      </c>
      <c r="BV42" s="3905">
        <f>OFFSET(BV42,0,-1)+1</f>
        <v>3</v>
      </c>
      <c r="BW42" s="3905">
        <f>OFFSET(BW42,0,-1)+1</f>
        <v>4</v>
      </c>
      <c r="BX42" s="3905"/>
      <c r="BY42" s="3905">
        <f>OFFSET(BY42,0,-2)+1</f>
        <v>5</v>
      </c>
      <c r="BZ42" s="3905">
        <f>OFFSET(BZ42,0,-1)+1</f>
        <v>3</v>
      </c>
      <c r="CA42" s="3905"/>
      <c r="CB42" s="3905">
        <f>OFFSET(CB42,0,-1)+1</f>
        <v>1</v>
      </c>
      <c r="CC42" s="3905">
        <f>OFFSET(CC42,0,-1)+1</f>
        <v>2</v>
      </c>
      <c r="CD42" s="3905">
        <f>OFFSET(CD42,0,-1)+1</f>
        <v>3</v>
      </c>
      <c r="CE42" s="3905">
        <f>OFFSET(CE42,0,-1)+1</f>
        <v>4</v>
      </c>
      <c r="CF42" s="3905"/>
      <c r="CG42" s="3905">
        <f>OFFSET(CG42,0,-2)+1</f>
        <v>5</v>
      </c>
      <c r="CH42" s="3905">
        <f>OFFSET(CH42,0,-1)+1</f>
        <v>3</v>
      </c>
      <c r="CI42" s="3905"/>
      <c r="CJ42" s="3905">
        <f>OFFSET(CJ42,0,-1)+1</f>
        <v>1</v>
      </c>
      <c r="CK42" s="3905">
        <f>OFFSET(CK42,0,-1)+1</f>
        <v>2</v>
      </c>
      <c r="CL42" s="3905">
        <f>OFFSET(CL42,0,-1)+1</f>
        <v>3</v>
      </c>
      <c r="CM42" s="3905">
        <f>OFFSET(CM42,0,-1)+1</f>
        <v>4</v>
      </c>
      <c r="CN42" s="3905"/>
      <c r="CO42" s="3905">
        <f>OFFSET(CO42,0,-2)+1</f>
        <v>5</v>
      </c>
      <c r="CP42" s="3905">
        <f>OFFSET(CP42,0,-1)+1</f>
        <v>3</v>
      </c>
      <c r="CQ42" s="3905"/>
      <c r="CR42" s="3905">
        <f>OFFSET(CR42,0,-1)+1</f>
        <v>1</v>
      </c>
      <c r="CS42" s="3905">
        <f>OFFSET(CS42,0,-1)+1</f>
        <v>2</v>
      </c>
      <c r="CT42" s="3905">
        <f>OFFSET(CT42,0,-1)+1</f>
        <v>3</v>
      </c>
      <c r="CU42" s="3905">
        <f>OFFSET(CU42,0,-1)+1</f>
        <v>4</v>
      </c>
      <c r="CV42" s="3905"/>
      <c r="CW42" s="3905">
        <f>OFFSET(CW42,0,-2)+1</f>
        <v>5</v>
      </c>
      <c r="CX42" s="3905">
        <f>OFFSET(CX42,0,-1)+1</f>
        <v>3</v>
      </c>
      <c r="CY42" s="3905"/>
      <c r="CZ42" s="3905">
        <f>OFFSET(CZ42,0,-1)+1</f>
        <v>1</v>
      </c>
      <c r="DA42" s="3905">
        <f>OFFSET(DA42,0,-1)+1</f>
        <v>2</v>
      </c>
      <c r="DB42" s="3905">
        <f>OFFSET(DB42,0,-1)+1</f>
        <v>3</v>
      </c>
      <c r="DC42" s="3905">
        <f>OFFSET(DC42,0,-1)+1</f>
        <v>4</v>
      </c>
      <c r="DD42" s="3905"/>
      <c r="DE42" s="3905">
        <f>OFFSET(DE42,0,-2)+1</f>
        <v>5</v>
      </c>
      <c r="DF42" s="3905">
        <f>OFFSET(DF42,0,-1)+1</f>
        <v>3</v>
      </c>
      <c r="DG42" s="3905"/>
      <c r="DH42" s="3905">
        <f>OFFSET(DH42,0,-1)+1</f>
        <v>1</v>
      </c>
      <c r="DI42" s="3905">
        <f>OFFSET(DI42,0,-1)+1</f>
        <v>2</v>
      </c>
      <c r="DJ42" s="3905">
        <f>OFFSET(DJ42,0,-1)+1</f>
        <v>3</v>
      </c>
      <c r="DK42" s="3905">
        <f>OFFSET(DK42,0,-1)+1</f>
        <v>4</v>
      </c>
      <c r="DL42" s="3905"/>
      <c r="DM42" s="3905">
        <f>OFFSET(DM42,0,-2)+1</f>
        <v>5</v>
      </c>
      <c r="DN42" s="3905">
        <f>OFFSET(DN42,0,-1)+1</f>
        <v>3</v>
      </c>
      <c r="DO42" s="3905"/>
      <c r="DP42" s="3905">
        <f>OFFSET(DP42,0,-1)+1</f>
        <v>1</v>
      </c>
      <c r="DQ42" s="3905">
        <f>OFFSET(DQ42,0,-1)+1</f>
        <v>2</v>
      </c>
      <c r="DR42" s="3905">
        <f>OFFSET(DR42,0,-1)+1</f>
        <v>3</v>
      </c>
      <c r="DS42" s="3905">
        <f>OFFSET(DS42,0,-1)+1</f>
        <v>4</v>
      </c>
      <c r="DT42" s="3905"/>
      <c r="DU42" s="3905">
        <f>OFFSET(DU42,0,-2)+1</f>
        <v>5</v>
      </c>
      <c r="DV42" s="3905">
        <f>OFFSET(DV42,0,-1)+1</f>
        <v>3</v>
      </c>
      <c r="DW42" s="3905"/>
      <c r="DX42" s="3905">
        <f>OFFSET(DX42,0,-1)+1</f>
        <v>1</v>
      </c>
      <c r="DY42" s="3905">
        <f>OFFSET(DY42,0,-1)+1</f>
        <v>2</v>
      </c>
      <c r="DZ42" s="3905">
        <f>OFFSET(DZ42,0,-1)+1</f>
        <v>3</v>
      </c>
      <c r="EA42" s="3905">
        <f>OFFSET(EA42,0,-1)+1</f>
        <v>4</v>
      </c>
      <c r="EB42" s="3905"/>
      <c r="EC42" s="3905">
        <f>OFFSET(EC42,0,-2)+1</f>
        <v>5</v>
      </c>
      <c r="ED42" s="3905">
        <f>OFFSET(ED42,0,-1)+1</f>
        <v>3</v>
      </c>
      <c r="EE42" s="3905"/>
      <c r="EF42" s="3905">
        <f>OFFSET(EF42,0,-1)+1</f>
        <v>1</v>
      </c>
      <c r="EG42" s="3905">
        <f>OFFSET(EG42,0,-1)+1</f>
        <v>2</v>
      </c>
      <c r="EH42" s="3905">
        <f>OFFSET(EH42,0,-1)+1</f>
        <v>3</v>
      </c>
      <c r="EI42" s="3905">
        <f>OFFSET(EI42,0,-1)+1</f>
        <v>4</v>
      </c>
      <c r="EJ42" s="3905"/>
      <c r="EK42" s="3905">
        <f>OFFSET(EK42,0,-2)+1</f>
        <v>5</v>
      </c>
      <c r="EL42" s="3905">
        <f>OFFSET(EL42,0,-1)+1</f>
        <v>3</v>
      </c>
      <c r="EM42" s="3905"/>
      <c r="EN42" s="3905">
        <f>OFFSET(EN42,0,-1)+1</f>
        <v>1</v>
      </c>
      <c r="EO42" s="3905">
        <f>OFFSET(EO42,0,-1)+1</f>
        <v>2</v>
      </c>
      <c r="EP42" s="3905">
        <f>OFFSET(EP42,0,-1)+1</f>
        <v>3</v>
      </c>
      <c r="EQ42" s="3905">
        <f>OFFSET(EQ42,0,-1)+1</f>
        <v>4</v>
      </c>
      <c r="ER42" s="3905"/>
      <c r="ES42" s="3905">
        <f>OFFSET(ES42,0,-2)+1</f>
        <v>5</v>
      </c>
      <c r="ET42" s="3905">
        <f>OFFSET(ET42,0,-1)+1</f>
        <v>3</v>
      </c>
      <c r="EU42" s="3905"/>
      <c r="EV42" s="3905">
        <f>OFFSET(EV42,0,-1)+1</f>
        <v>1</v>
      </c>
      <c r="EW42" s="3905">
        <f>OFFSET(EW42,0,-1)+1</f>
        <v>2</v>
      </c>
      <c r="EX42" s="3905">
        <f>OFFSET(EX42,0,-1)+1</f>
        <v>3</v>
      </c>
      <c r="EY42" s="3905">
        <f>OFFSET(EY42,0,-1)+1</f>
        <v>4</v>
      </c>
      <c r="EZ42" s="3905"/>
      <c r="FA42" s="3905">
        <f>OFFSET(FA42,0,-2)+1</f>
        <v>5</v>
      </c>
      <c r="FB42" s="3905">
        <f>OFFSET(FB42,0,-1)+1</f>
        <v>3</v>
      </c>
      <c r="FC42" s="3905"/>
      <c r="FD42" s="3905">
        <f>OFFSET(FD42,0,-1)+1</f>
        <v>1</v>
      </c>
      <c r="FE42" s="3905">
        <f>OFFSET(FE42,0,-1)+1</f>
        <v>2</v>
      </c>
      <c r="FF42" s="3905">
        <f>OFFSET(FF42,0,-1)+1</f>
        <v>3</v>
      </c>
      <c r="FG42" s="3905">
        <f>OFFSET(FG42,0,-1)+1</f>
        <v>4</v>
      </c>
      <c r="FH42" s="3905"/>
      <c r="FI42" s="3905">
        <f>OFFSET(FI42,0,-2)+1</f>
        <v>5</v>
      </c>
      <c r="FJ42" s="3905">
        <f>OFFSET(FJ42,0,-1)+1</f>
        <v>3</v>
      </c>
      <c r="FK42" s="3905"/>
      <c r="FL42" s="3905">
        <f>OFFSET(FL42,0,-1)+1</f>
        <v>1</v>
      </c>
      <c r="FM42" s="3905">
        <f>OFFSET(FM42,0,-1)+1</f>
        <v>2</v>
      </c>
      <c r="FN42" s="3905">
        <f>OFFSET(FN42,0,-1)+1</f>
        <v>3</v>
      </c>
      <c r="FO42" s="3905">
        <f>OFFSET(FO42,0,-1)+1</f>
        <v>4</v>
      </c>
      <c r="FP42" s="3905"/>
      <c r="FQ42" s="3905">
        <f>OFFSET(FQ42,0,-2)+1</f>
        <v>5</v>
      </c>
      <c r="FR42" s="3905">
        <f>OFFSET(FR42,0,-1)+1</f>
        <v>3</v>
      </c>
      <c r="FS42" s="3905"/>
      <c r="FT42" s="3905">
        <f>OFFSET(FT42,0,-1)+1</f>
        <v>1</v>
      </c>
      <c r="FU42" s="3905">
        <f>OFFSET(FU42,0,-1)+1</f>
        <v>2</v>
      </c>
      <c r="FV42" s="3905">
        <f>OFFSET(FV42,0,-1)+1</f>
        <v>3</v>
      </c>
      <c r="FW42" s="3905">
        <f>OFFSET(FW42,0,-1)+1</f>
        <v>4</v>
      </c>
      <c r="FX42" s="3905"/>
      <c r="FY42" s="3905">
        <f>OFFSET(FY42,0,-2)+1</f>
        <v>5</v>
      </c>
      <c r="FZ42" s="3905">
        <f>OFFSET(FZ42,0,-1)+1</f>
        <v>3</v>
      </c>
      <c r="GA42" s="3905"/>
      <c r="GB42" s="3905">
        <f>OFFSET(GB42,0,-1)+1</f>
        <v>1</v>
      </c>
      <c r="GC42" s="3905">
        <f>OFFSET(GC42,0,-1)+1</f>
        <v>2</v>
      </c>
      <c r="GD42" s="3905">
        <f>OFFSET(GD42,0,-1)+1</f>
        <v>3</v>
      </c>
      <c r="GE42" s="3905">
        <f>OFFSET(GE42,0,-1)+1</f>
        <v>4</v>
      </c>
      <c r="GF42" s="3905"/>
      <c r="GG42" s="3905">
        <f>OFFSET(GG42,0,-2)+1</f>
        <v>5</v>
      </c>
      <c r="GH42" s="1263">
        <f>OFFSET(GH42,0,-1)</f>
        <v>5</v>
      </c>
      <c r="GI42" s="1365">
        <f>OFFSET(GI42,0,-1)+1</f>
        <v>6</v>
      </c>
      <c r="GJ42" s="517"/>
      <c r="GK42" s="517"/>
      <c r="GL42" s="517"/>
      <c r="GM42" s="517"/>
      <c r="GN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124</v>
      </c>
      <c r="U43" s="288"/>
      <c r="V43" s="2101"/>
      <c r="W43" s="2102"/>
      <c r="X43" s="2102"/>
      <c r="Y43" s="2102"/>
      <c r="Z43" s="2102"/>
      <c r="AA43" s="2102"/>
      <c r="AB43" s="2102"/>
      <c r="AC43" s="2103"/>
      <c r="AD43" s="2101" t="str">
        <f>INDEX(PT_DIFFERENTIATION_NTAR,MATCH(A43,PT_DIFFERENTIATION_NTAR_ID,0))</f>
        <v>Тарифы на тепловую энергию, поставляемую потребителям</v>
      </c>
      <c r="AE43" s="2102"/>
      <c r="AF43" s="2102"/>
      <c r="AG43" s="2102"/>
      <c r="AH43" s="2102"/>
      <c r="AI43" s="2102"/>
      <c r="AJ43" s="2102"/>
      <c r="AK43" s="2102"/>
      <c r="AL43" s="3402"/>
      <c r="AM43" s="3403"/>
      <c r="AN43" s="3403"/>
      <c r="AO43" s="3403"/>
      <c r="AP43" s="3403"/>
      <c r="AQ43" s="3403"/>
      <c r="AR43" s="3403"/>
      <c r="AS43" s="3404"/>
      <c r="AT43" s="3402"/>
      <c r="AU43" s="3403"/>
      <c r="AV43" s="3403"/>
      <c r="AW43" s="3403"/>
      <c r="AX43" s="3403"/>
      <c r="AY43" s="3403"/>
      <c r="AZ43" s="3403"/>
      <c r="BA43" s="3404"/>
      <c r="BB43" s="3402"/>
      <c r="BC43" s="3403"/>
      <c r="BD43" s="3403"/>
      <c r="BE43" s="3403"/>
      <c r="BF43" s="3403"/>
      <c r="BG43" s="3403"/>
      <c r="BH43" s="3403"/>
      <c r="BI43" s="3404"/>
      <c r="BJ43" s="3402"/>
      <c r="BK43" s="3403"/>
      <c r="BL43" s="3403"/>
      <c r="BM43" s="3403"/>
      <c r="BN43" s="3403"/>
      <c r="BO43" s="3403"/>
      <c r="BP43" s="3403"/>
      <c r="BQ43" s="3404"/>
      <c r="BR43" s="3402"/>
      <c r="BS43" s="3403"/>
      <c r="BT43" s="3403"/>
      <c r="BU43" s="3403"/>
      <c r="BV43" s="3403"/>
      <c r="BW43" s="3403"/>
      <c r="BX43" s="3403"/>
      <c r="BY43" s="3404"/>
      <c r="BZ43" s="3402"/>
      <c r="CA43" s="3403"/>
      <c r="CB43" s="3403"/>
      <c r="CC43" s="3403"/>
      <c r="CD43" s="3403"/>
      <c r="CE43" s="3403"/>
      <c r="CF43" s="3403"/>
      <c r="CG43" s="3404"/>
      <c r="CH43" s="3402"/>
      <c r="CI43" s="3403"/>
      <c r="CJ43" s="3403"/>
      <c r="CK43" s="3403"/>
      <c r="CL43" s="3403"/>
      <c r="CM43" s="3403"/>
      <c r="CN43" s="3403"/>
      <c r="CO43" s="3404"/>
      <c r="CP43" s="3402"/>
      <c r="CQ43" s="3403"/>
      <c r="CR43" s="3403"/>
      <c r="CS43" s="3403"/>
      <c r="CT43" s="3403"/>
      <c r="CU43" s="3403"/>
      <c r="CV43" s="3403"/>
      <c r="CW43" s="3404"/>
      <c r="CX43" s="3402"/>
      <c r="CY43" s="3403"/>
      <c r="CZ43" s="3403"/>
      <c r="DA43" s="3403"/>
      <c r="DB43" s="3403"/>
      <c r="DC43" s="3403"/>
      <c r="DD43" s="3403"/>
      <c r="DE43" s="3404"/>
      <c r="DF43" s="3402"/>
      <c r="DG43" s="3403"/>
      <c r="DH43" s="3403"/>
      <c r="DI43" s="3403"/>
      <c r="DJ43" s="3403"/>
      <c r="DK43" s="3403"/>
      <c r="DL43" s="3403"/>
      <c r="DM43" s="3404"/>
      <c r="DN43" s="3402"/>
      <c r="DO43" s="3403"/>
      <c r="DP43" s="3403"/>
      <c r="DQ43" s="3403"/>
      <c r="DR43" s="3403"/>
      <c r="DS43" s="3403"/>
      <c r="DT43" s="3403"/>
      <c r="DU43" s="3404"/>
      <c r="DV43" s="3402"/>
      <c r="DW43" s="3403"/>
      <c r="DX43" s="3403"/>
      <c r="DY43" s="3403"/>
      <c r="DZ43" s="3403"/>
      <c r="EA43" s="3403"/>
      <c r="EB43" s="3403"/>
      <c r="EC43" s="3404"/>
      <c r="ED43" s="3402"/>
      <c r="EE43" s="3403"/>
      <c r="EF43" s="3403"/>
      <c r="EG43" s="3403"/>
      <c r="EH43" s="3403"/>
      <c r="EI43" s="3403"/>
      <c r="EJ43" s="3403"/>
      <c r="EK43" s="3404"/>
      <c r="EL43" s="3402"/>
      <c r="EM43" s="3403"/>
      <c r="EN43" s="3403"/>
      <c r="EO43" s="3403"/>
      <c r="EP43" s="3403"/>
      <c r="EQ43" s="3403"/>
      <c r="ER43" s="3403"/>
      <c r="ES43" s="3404"/>
      <c r="ET43" s="3402"/>
      <c r="EU43" s="3403"/>
      <c r="EV43" s="3403"/>
      <c r="EW43" s="3403"/>
      <c r="EX43" s="3403"/>
      <c r="EY43" s="3403"/>
      <c r="EZ43" s="3403"/>
      <c r="FA43" s="3404"/>
      <c r="FB43" s="3402"/>
      <c r="FC43" s="3403"/>
      <c r="FD43" s="3403"/>
      <c r="FE43" s="3403"/>
      <c r="FF43" s="3403"/>
      <c r="FG43" s="3403"/>
      <c r="FH43" s="3403"/>
      <c r="FI43" s="3404"/>
      <c r="FJ43" s="3402"/>
      <c r="FK43" s="3403"/>
      <c r="FL43" s="3403"/>
      <c r="FM43" s="3403"/>
      <c r="FN43" s="3403"/>
      <c r="FO43" s="3403"/>
      <c r="FP43" s="3403"/>
      <c r="FQ43" s="3404"/>
      <c r="FR43" s="3402"/>
      <c r="FS43" s="3403"/>
      <c r="FT43" s="3403"/>
      <c r="FU43" s="3403"/>
      <c r="FV43" s="3403"/>
      <c r="FW43" s="3403"/>
      <c r="FX43" s="3403"/>
      <c r="FY43" s="3404"/>
      <c r="FZ43" s="3402"/>
      <c r="GA43" s="3403"/>
      <c r="GB43" s="3403"/>
      <c r="GC43" s="3403"/>
      <c r="GD43" s="3403"/>
      <c r="GE43" s="3403"/>
      <c r="GF43" s="3403"/>
      <c r="GG43" s="3404"/>
      <c r="GH43" s="2103"/>
      <c r="GI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GK43" s="506"/>
      <c r="GL43" s="506" t="str">
        <f>IF(T43="","",T43)</f>
        <v>Наименование тарифа</v>
      </c>
      <c r="GM43" s="506"/>
      <c r="GN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405</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02"/>
      <c r="AM44" s="3403"/>
      <c r="AN44" s="3403"/>
      <c r="AO44" s="3403"/>
      <c r="AP44" s="3403"/>
      <c r="AQ44" s="3403"/>
      <c r="AR44" s="3403"/>
      <c r="AS44" s="3404"/>
      <c r="AT44" s="3402"/>
      <c r="AU44" s="3403"/>
      <c r="AV44" s="3403"/>
      <c r="AW44" s="3403"/>
      <c r="AX44" s="3403"/>
      <c r="AY44" s="3403"/>
      <c r="AZ44" s="3403"/>
      <c r="BA44" s="3404"/>
      <c r="BB44" s="3402"/>
      <c r="BC44" s="3403"/>
      <c r="BD44" s="3403"/>
      <c r="BE44" s="3403"/>
      <c r="BF44" s="3403"/>
      <c r="BG44" s="3403"/>
      <c r="BH44" s="3403"/>
      <c r="BI44" s="3404"/>
      <c r="BJ44" s="3402"/>
      <c r="BK44" s="3403"/>
      <c r="BL44" s="3403"/>
      <c r="BM44" s="3403"/>
      <c r="BN44" s="3403"/>
      <c r="BO44" s="3403"/>
      <c r="BP44" s="3403"/>
      <c r="BQ44" s="3404"/>
      <c r="BR44" s="3402"/>
      <c r="BS44" s="3403"/>
      <c r="BT44" s="3403"/>
      <c r="BU44" s="3403"/>
      <c r="BV44" s="3403"/>
      <c r="BW44" s="3403"/>
      <c r="BX44" s="3403"/>
      <c r="BY44" s="3404"/>
      <c r="BZ44" s="3402"/>
      <c r="CA44" s="3403"/>
      <c r="CB44" s="3403"/>
      <c r="CC44" s="3403"/>
      <c r="CD44" s="3403"/>
      <c r="CE44" s="3403"/>
      <c r="CF44" s="3403"/>
      <c r="CG44" s="3404"/>
      <c r="CH44" s="3402"/>
      <c r="CI44" s="3403"/>
      <c r="CJ44" s="3403"/>
      <c r="CK44" s="3403"/>
      <c r="CL44" s="3403"/>
      <c r="CM44" s="3403"/>
      <c r="CN44" s="3403"/>
      <c r="CO44" s="3404"/>
      <c r="CP44" s="3402"/>
      <c r="CQ44" s="3403"/>
      <c r="CR44" s="3403"/>
      <c r="CS44" s="3403"/>
      <c r="CT44" s="3403"/>
      <c r="CU44" s="3403"/>
      <c r="CV44" s="3403"/>
      <c r="CW44" s="3404"/>
      <c r="CX44" s="3402"/>
      <c r="CY44" s="3403"/>
      <c r="CZ44" s="3403"/>
      <c r="DA44" s="3403"/>
      <c r="DB44" s="3403"/>
      <c r="DC44" s="3403"/>
      <c r="DD44" s="3403"/>
      <c r="DE44" s="3404"/>
      <c r="DF44" s="3402"/>
      <c r="DG44" s="3403"/>
      <c r="DH44" s="3403"/>
      <c r="DI44" s="3403"/>
      <c r="DJ44" s="3403"/>
      <c r="DK44" s="3403"/>
      <c r="DL44" s="3403"/>
      <c r="DM44" s="3404"/>
      <c r="DN44" s="3402"/>
      <c r="DO44" s="3403"/>
      <c r="DP44" s="3403"/>
      <c r="DQ44" s="3403"/>
      <c r="DR44" s="3403"/>
      <c r="DS44" s="3403"/>
      <c r="DT44" s="3403"/>
      <c r="DU44" s="3404"/>
      <c r="DV44" s="3402"/>
      <c r="DW44" s="3403"/>
      <c r="DX44" s="3403"/>
      <c r="DY44" s="3403"/>
      <c r="DZ44" s="3403"/>
      <c r="EA44" s="3403"/>
      <c r="EB44" s="3403"/>
      <c r="EC44" s="3404"/>
      <c r="ED44" s="3402"/>
      <c r="EE44" s="3403"/>
      <c r="EF44" s="3403"/>
      <c r="EG44" s="3403"/>
      <c r="EH44" s="3403"/>
      <c r="EI44" s="3403"/>
      <c r="EJ44" s="3403"/>
      <c r="EK44" s="3404"/>
      <c r="EL44" s="3402"/>
      <c r="EM44" s="3403"/>
      <c r="EN44" s="3403"/>
      <c r="EO44" s="3403"/>
      <c r="EP44" s="3403"/>
      <c r="EQ44" s="3403"/>
      <c r="ER44" s="3403"/>
      <c r="ES44" s="3404"/>
      <c r="ET44" s="3402"/>
      <c r="EU44" s="3403"/>
      <c r="EV44" s="3403"/>
      <c r="EW44" s="3403"/>
      <c r="EX44" s="3403"/>
      <c r="EY44" s="3403"/>
      <c r="EZ44" s="3403"/>
      <c r="FA44" s="3404"/>
      <c r="FB44" s="3402"/>
      <c r="FC44" s="3403"/>
      <c r="FD44" s="3403"/>
      <c r="FE44" s="3403"/>
      <c r="FF44" s="3403"/>
      <c r="FG44" s="3403"/>
      <c r="FH44" s="3403"/>
      <c r="FI44" s="3404"/>
      <c r="FJ44" s="3402"/>
      <c r="FK44" s="3403"/>
      <c r="FL44" s="3403"/>
      <c r="FM44" s="3403"/>
      <c r="FN44" s="3403"/>
      <c r="FO44" s="3403"/>
      <c r="FP44" s="3403"/>
      <c r="FQ44" s="3404"/>
      <c r="FR44" s="3402"/>
      <c r="FS44" s="3403"/>
      <c r="FT44" s="3403"/>
      <c r="FU44" s="3403"/>
      <c r="FV44" s="3403"/>
      <c r="FW44" s="3403"/>
      <c r="FX44" s="3403"/>
      <c r="FY44" s="3404"/>
      <c r="FZ44" s="3402"/>
      <c r="GA44" s="3403"/>
      <c r="GB44" s="3403"/>
      <c r="GC44" s="3403"/>
      <c r="GD44" s="3403"/>
      <c r="GE44" s="3403"/>
      <c r="GF44" s="3403"/>
      <c r="GG44" s="3404"/>
      <c r="GH44" s="2103"/>
      <c r="GI44" s="1286" t="s">
        <v>406</v>
      </c>
      <c r="GK44" s="506"/>
      <c r="GL44" s="506" t="str">
        <f>IF(T44="","",T44)</f>
        <v>Территория действия тарифа</v>
      </c>
      <c r="GM44" s="506"/>
      <c r="GN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407</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02"/>
      <c r="AM45" s="3403"/>
      <c r="AN45" s="3403"/>
      <c r="AO45" s="3403"/>
      <c r="AP45" s="3403"/>
      <c r="AQ45" s="3403"/>
      <c r="AR45" s="3403"/>
      <c r="AS45" s="3404"/>
      <c r="AT45" s="3402"/>
      <c r="AU45" s="3403"/>
      <c r="AV45" s="3403"/>
      <c r="AW45" s="3403"/>
      <c r="AX45" s="3403"/>
      <c r="AY45" s="3403"/>
      <c r="AZ45" s="3403"/>
      <c r="BA45" s="3404"/>
      <c r="BB45" s="3402"/>
      <c r="BC45" s="3403"/>
      <c r="BD45" s="3403"/>
      <c r="BE45" s="3403"/>
      <c r="BF45" s="3403"/>
      <c r="BG45" s="3403"/>
      <c r="BH45" s="3403"/>
      <c r="BI45" s="3404"/>
      <c r="BJ45" s="3402"/>
      <c r="BK45" s="3403"/>
      <c r="BL45" s="3403"/>
      <c r="BM45" s="3403"/>
      <c r="BN45" s="3403"/>
      <c r="BO45" s="3403"/>
      <c r="BP45" s="3403"/>
      <c r="BQ45" s="3404"/>
      <c r="BR45" s="3402"/>
      <c r="BS45" s="3403"/>
      <c r="BT45" s="3403"/>
      <c r="BU45" s="3403"/>
      <c r="BV45" s="3403"/>
      <c r="BW45" s="3403"/>
      <c r="BX45" s="3403"/>
      <c r="BY45" s="3404"/>
      <c r="BZ45" s="3402"/>
      <c r="CA45" s="3403"/>
      <c r="CB45" s="3403"/>
      <c r="CC45" s="3403"/>
      <c r="CD45" s="3403"/>
      <c r="CE45" s="3403"/>
      <c r="CF45" s="3403"/>
      <c r="CG45" s="3404"/>
      <c r="CH45" s="3402"/>
      <c r="CI45" s="3403"/>
      <c r="CJ45" s="3403"/>
      <c r="CK45" s="3403"/>
      <c r="CL45" s="3403"/>
      <c r="CM45" s="3403"/>
      <c r="CN45" s="3403"/>
      <c r="CO45" s="3404"/>
      <c r="CP45" s="3402"/>
      <c r="CQ45" s="3403"/>
      <c r="CR45" s="3403"/>
      <c r="CS45" s="3403"/>
      <c r="CT45" s="3403"/>
      <c r="CU45" s="3403"/>
      <c r="CV45" s="3403"/>
      <c r="CW45" s="3404"/>
      <c r="CX45" s="3402"/>
      <c r="CY45" s="3403"/>
      <c r="CZ45" s="3403"/>
      <c r="DA45" s="3403"/>
      <c r="DB45" s="3403"/>
      <c r="DC45" s="3403"/>
      <c r="DD45" s="3403"/>
      <c r="DE45" s="3404"/>
      <c r="DF45" s="3402"/>
      <c r="DG45" s="3403"/>
      <c r="DH45" s="3403"/>
      <c r="DI45" s="3403"/>
      <c r="DJ45" s="3403"/>
      <c r="DK45" s="3403"/>
      <c r="DL45" s="3403"/>
      <c r="DM45" s="3404"/>
      <c r="DN45" s="3402"/>
      <c r="DO45" s="3403"/>
      <c r="DP45" s="3403"/>
      <c r="DQ45" s="3403"/>
      <c r="DR45" s="3403"/>
      <c r="DS45" s="3403"/>
      <c r="DT45" s="3403"/>
      <c r="DU45" s="3404"/>
      <c r="DV45" s="3402"/>
      <c r="DW45" s="3403"/>
      <c r="DX45" s="3403"/>
      <c r="DY45" s="3403"/>
      <c r="DZ45" s="3403"/>
      <c r="EA45" s="3403"/>
      <c r="EB45" s="3403"/>
      <c r="EC45" s="3404"/>
      <c r="ED45" s="3402"/>
      <c r="EE45" s="3403"/>
      <c r="EF45" s="3403"/>
      <c r="EG45" s="3403"/>
      <c r="EH45" s="3403"/>
      <c r="EI45" s="3403"/>
      <c r="EJ45" s="3403"/>
      <c r="EK45" s="3404"/>
      <c r="EL45" s="3402"/>
      <c r="EM45" s="3403"/>
      <c r="EN45" s="3403"/>
      <c r="EO45" s="3403"/>
      <c r="EP45" s="3403"/>
      <c r="EQ45" s="3403"/>
      <c r="ER45" s="3403"/>
      <c r="ES45" s="3404"/>
      <c r="ET45" s="3402"/>
      <c r="EU45" s="3403"/>
      <c r="EV45" s="3403"/>
      <c r="EW45" s="3403"/>
      <c r="EX45" s="3403"/>
      <c r="EY45" s="3403"/>
      <c r="EZ45" s="3403"/>
      <c r="FA45" s="3404"/>
      <c r="FB45" s="3402"/>
      <c r="FC45" s="3403"/>
      <c r="FD45" s="3403"/>
      <c r="FE45" s="3403"/>
      <c r="FF45" s="3403"/>
      <c r="FG45" s="3403"/>
      <c r="FH45" s="3403"/>
      <c r="FI45" s="3404"/>
      <c r="FJ45" s="3402"/>
      <c r="FK45" s="3403"/>
      <c r="FL45" s="3403"/>
      <c r="FM45" s="3403"/>
      <c r="FN45" s="3403"/>
      <c r="FO45" s="3403"/>
      <c r="FP45" s="3403"/>
      <c r="FQ45" s="3404"/>
      <c r="FR45" s="3402"/>
      <c r="FS45" s="3403"/>
      <c r="FT45" s="3403"/>
      <c r="FU45" s="3403"/>
      <c r="FV45" s="3403"/>
      <c r="FW45" s="3403"/>
      <c r="FX45" s="3403"/>
      <c r="FY45" s="3404"/>
      <c r="FZ45" s="3402"/>
      <c r="GA45" s="3403"/>
      <c r="GB45" s="3403"/>
      <c r="GC45" s="3403"/>
      <c r="GD45" s="3403"/>
      <c r="GE45" s="3403"/>
      <c r="GF45" s="3403"/>
      <c r="GG45" s="3404"/>
      <c r="GH45" s="2103"/>
      <c r="GI45" s="1286" t="s">
        <v>408</v>
      </c>
      <c r="GK45" s="506"/>
      <c r="GL45" s="506" t="str">
        <f>IF(T45="","",T45)</f>
        <v>Наименование системы теплоснабжения </v>
      </c>
      <c r="GM45" s="506"/>
      <c r="GN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409</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02"/>
      <c r="AM46" s="3403"/>
      <c r="AN46" s="3403"/>
      <c r="AO46" s="3403"/>
      <c r="AP46" s="3403"/>
      <c r="AQ46" s="3403"/>
      <c r="AR46" s="3403"/>
      <c r="AS46" s="3404"/>
      <c r="AT46" s="3402"/>
      <c r="AU46" s="3403"/>
      <c r="AV46" s="3403"/>
      <c r="AW46" s="3403"/>
      <c r="AX46" s="3403"/>
      <c r="AY46" s="3403"/>
      <c r="AZ46" s="3403"/>
      <c r="BA46" s="3404"/>
      <c r="BB46" s="3402"/>
      <c r="BC46" s="3403"/>
      <c r="BD46" s="3403"/>
      <c r="BE46" s="3403"/>
      <c r="BF46" s="3403"/>
      <c r="BG46" s="3403"/>
      <c r="BH46" s="3403"/>
      <c r="BI46" s="3404"/>
      <c r="BJ46" s="3402"/>
      <c r="BK46" s="3403"/>
      <c r="BL46" s="3403"/>
      <c r="BM46" s="3403"/>
      <c r="BN46" s="3403"/>
      <c r="BO46" s="3403"/>
      <c r="BP46" s="3403"/>
      <c r="BQ46" s="3404"/>
      <c r="BR46" s="3402"/>
      <c r="BS46" s="3403"/>
      <c r="BT46" s="3403"/>
      <c r="BU46" s="3403"/>
      <c r="BV46" s="3403"/>
      <c r="BW46" s="3403"/>
      <c r="BX46" s="3403"/>
      <c r="BY46" s="3404"/>
      <c r="BZ46" s="3402"/>
      <c r="CA46" s="3403"/>
      <c r="CB46" s="3403"/>
      <c r="CC46" s="3403"/>
      <c r="CD46" s="3403"/>
      <c r="CE46" s="3403"/>
      <c r="CF46" s="3403"/>
      <c r="CG46" s="3404"/>
      <c r="CH46" s="3402"/>
      <c r="CI46" s="3403"/>
      <c r="CJ46" s="3403"/>
      <c r="CK46" s="3403"/>
      <c r="CL46" s="3403"/>
      <c r="CM46" s="3403"/>
      <c r="CN46" s="3403"/>
      <c r="CO46" s="3404"/>
      <c r="CP46" s="3402"/>
      <c r="CQ46" s="3403"/>
      <c r="CR46" s="3403"/>
      <c r="CS46" s="3403"/>
      <c r="CT46" s="3403"/>
      <c r="CU46" s="3403"/>
      <c r="CV46" s="3403"/>
      <c r="CW46" s="3404"/>
      <c r="CX46" s="3402"/>
      <c r="CY46" s="3403"/>
      <c r="CZ46" s="3403"/>
      <c r="DA46" s="3403"/>
      <c r="DB46" s="3403"/>
      <c r="DC46" s="3403"/>
      <c r="DD46" s="3403"/>
      <c r="DE46" s="3404"/>
      <c r="DF46" s="3402"/>
      <c r="DG46" s="3403"/>
      <c r="DH46" s="3403"/>
      <c r="DI46" s="3403"/>
      <c r="DJ46" s="3403"/>
      <c r="DK46" s="3403"/>
      <c r="DL46" s="3403"/>
      <c r="DM46" s="3404"/>
      <c r="DN46" s="3402"/>
      <c r="DO46" s="3403"/>
      <c r="DP46" s="3403"/>
      <c r="DQ46" s="3403"/>
      <c r="DR46" s="3403"/>
      <c r="DS46" s="3403"/>
      <c r="DT46" s="3403"/>
      <c r="DU46" s="3404"/>
      <c r="DV46" s="3402"/>
      <c r="DW46" s="3403"/>
      <c r="DX46" s="3403"/>
      <c r="DY46" s="3403"/>
      <c r="DZ46" s="3403"/>
      <c r="EA46" s="3403"/>
      <c r="EB46" s="3403"/>
      <c r="EC46" s="3404"/>
      <c r="ED46" s="3402"/>
      <c r="EE46" s="3403"/>
      <c r="EF46" s="3403"/>
      <c r="EG46" s="3403"/>
      <c r="EH46" s="3403"/>
      <c r="EI46" s="3403"/>
      <c r="EJ46" s="3403"/>
      <c r="EK46" s="3404"/>
      <c r="EL46" s="3402"/>
      <c r="EM46" s="3403"/>
      <c r="EN46" s="3403"/>
      <c r="EO46" s="3403"/>
      <c r="EP46" s="3403"/>
      <c r="EQ46" s="3403"/>
      <c r="ER46" s="3403"/>
      <c r="ES46" s="3404"/>
      <c r="ET46" s="3402"/>
      <c r="EU46" s="3403"/>
      <c r="EV46" s="3403"/>
      <c r="EW46" s="3403"/>
      <c r="EX46" s="3403"/>
      <c r="EY46" s="3403"/>
      <c r="EZ46" s="3403"/>
      <c r="FA46" s="3404"/>
      <c r="FB46" s="3402"/>
      <c r="FC46" s="3403"/>
      <c r="FD46" s="3403"/>
      <c r="FE46" s="3403"/>
      <c r="FF46" s="3403"/>
      <c r="FG46" s="3403"/>
      <c r="FH46" s="3403"/>
      <c r="FI46" s="3404"/>
      <c r="FJ46" s="3402"/>
      <c r="FK46" s="3403"/>
      <c r="FL46" s="3403"/>
      <c r="FM46" s="3403"/>
      <c r="FN46" s="3403"/>
      <c r="FO46" s="3403"/>
      <c r="FP46" s="3403"/>
      <c r="FQ46" s="3404"/>
      <c r="FR46" s="3402"/>
      <c r="FS46" s="3403"/>
      <c r="FT46" s="3403"/>
      <c r="FU46" s="3403"/>
      <c r="FV46" s="3403"/>
      <c r="FW46" s="3403"/>
      <c r="FX46" s="3403"/>
      <c r="FY46" s="3404"/>
      <c r="FZ46" s="3402"/>
      <c r="GA46" s="3403"/>
      <c r="GB46" s="3403"/>
      <c r="GC46" s="3403"/>
      <c r="GD46" s="3403"/>
      <c r="GE46" s="3403"/>
      <c r="GF46" s="3403"/>
      <c r="GG46" s="3404"/>
      <c r="GH46" s="2103"/>
      <c r="GI46" s="1286" t="s">
        <v>410</v>
      </c>
      <c r="GK46" s="506"/>
      <c r="GL46" s="506" t="str">
        <f>IF(T46="","",T46)</f>
        <v>Источник тепловой энергии  </v>
      </c>
      <c r="GM46" s="506"/>
      <c r="GN46" s="506"/>
    </row>
    <row customHeight="1" ht="47.25">
      <c r="A47" s="1393" t="s">
        <v>165</v>
      </c>
      <c r="B47" s="1393" t="s">
        <v>166</v>
      </c>
      <c r="C47" s="1393" t="s">
        <v>167</v>
      </c>
      <c r="D47" s="1393" t="s">
        <v>168</v>
      </c>
      <c r="E47" s="2108"/>
      <c r="F47" s="2108"/>
      <c r="G47" s="2108"/>
      <c r="H47" s="2108"/>
      <c r="I47" s="2109" t="str">
        <f>S46&amp;".1"</f>
        <v>1.1.1.1.1</v>
      </c>
      <c r="J47" s="1393"/>
      <c r="K47" s="1393"/>
      <c r="L47" s="1394" t="s">
        <v>411</v>
      </c>
      <c r="P47" s="2111">
        <v>1</v>
      </c>
      <c r="Q47" s="1361"/>
      <c r="R47" s="352"/>
      <c r="S47" s="1366" t="str">
        <f>$I47</f>
        <v>1.1.1.1.1</v>
      </c>
      <c r="T47" s="273" t="s">
        <v>412</v>
      </c>
      <c r="U47" s="288"/>
      <c r="V47" s="2095"/>
      <c r="W47" s="2096"/>
      <c r="X47" s="2096"/>
      <c r="Y47" s="2096"/>
      <c r="Z47" s="2096"/>
      <c r="AA47" s="2096"/>
      <c r="AB47" s="2096"/>
      <c r="AC47" s="2097"/>
      <c r="AD47" s="2095" t="s">
        <v>454</v>
      </c>
      <c r="AE47" s="2096"/>
      <c r="AF47" s="2096"/>
      <c r="AG47" s="2096"/>
      <c r="AH47" s="2096"/>
      <c r="AI47" s="2096"/>
      <c r="AJ47" s="2096"/>
      <c r="AK47" s="2096"/>
      <c r="AL47" s="3407"/>
      <c r="AM47" s="3408"/>
      <c r="AN47" s="3408"/>
      <c r="AO47" s="3408"/>
      <c r="AP47" s="3408"/>
      <c r="AQ47" s="3408"/>
      <c r="AR47" s="3408"/>
      <c r="AS47" s="3409"/>
      <c r="AT47" s="3407"/>
      <c r="AU47" s="3408"/>
      <c r="AV47" s="3408"/>
      <c r="AW47" s="3408"/>
      <c r="AX47" s="3408"/>
      <c r="AY47" s="3408"/>
      <c r="AZ47" s="3408"/>
      <c r="BA47" s="3409"/>
      <c r="BB47" s="3407"/>
      <c r="BC47" s="3408"/>
      <c r="BD47" s="3408"/>
      <c r="BE47" s="3408"/>
      <c r="BF47" s="3408"/>
      <c r="BG47" s="3408"/>
      <c r="BH47" s="3408"/>
      <c r="BI47" s="3409"/>
      <c r="BJ47" s="3407"/>
      <c r="BK47" s="3408"/>
      <c r="BL47" s="3408"/>
      <c r="BM47" s="3408"/>
      <c r="BN47" s="3408"/>
      <c r="BO47" s="3408"/>
      <c r="BP47" s="3408"/>
      <c r="BQ47" s="3409"/>
      <c r="BR47" s="3407"/>
      <c r="BS47" s="3408"/>
      <c r="BT47" s="3408"/>
      <c r="BU47" s="3408"/>
      <c r="BV47" s="3408"/>
      <c r="BW47" s="3408"/>
      <c r="BX47" s="3408"/>
      <c r="BY47" s="3409"/>
      <c r="BZ47" s="3407"/>
      <c r="CA47" s="3408"/>
      <c r="CB47" s="3408"/>
      <c r="CC47" s="3408"/>
      <c r="CD47" s="3408"/>
      <c r="CE47" s="3408"/>
      <c r="CF47" s="3408"/>
      <c r="CG47" s="3409"/>
      <c r="CH47" s="3407"/>
      <c r="CI47" s="3408"/>
      <c r="CJ47" s="3408"/>
      <c r="CK47" s="3408"/>
      <c r="CL47" s="3408"/>
      <c r="CM47" s="3408"/>
      <c r="CN47" s="3408"/>
      <c r="CO47" s="3409"/>
      <c r="CP47" s="3407"/>
      <c r="CQ47" s="3408"/>
      <c r="CR47" s="3408"/>
      <c r="CS47" s="3408"/>
      <c r="CT47" s="3408"/>
      <c r="CU47" s="3408"/>
      <c r="CV47" s="3408"/>
      <c r="CW47" s="3409"/>
      <c r="CX47" s="3407"/>
      <c r="CY47" s="3408"/>
      <c r="CZ47" s="3408"/>
      <c r="DA47" s="3408"/>
      <c r="DB47" s="3408"/>
      <c r="DC47" s="3408"/>
      <c r="DD47" s="3408"/>
      <c r="DE47" s="3409"/>
      <c r="DF47" s="3407"/>
      <c r="DG47" s="3408"/>
      <c r="DH47" s="3408"/>
      <c r="DI47" s="3408"/>
      <c r="DJ47" s="3408"/>
      <c r="DK47" s="3408"/>
      <c r="DL47" s="3408"/>
      <c r="DM47" s="3409"/>
      <c r="DN47" s="3407"/>
      <c r="DO47" s="3408"/>
      <c r="DP47" s="3408"/>
      <c r="DQ47" s="3408"/>
      <c r="DR47" s="3408"/>
      <c r="DS47" s="3408"/>
      <c r="DT47" s="3408"/>
      <c r="DU47" s="3409"/>
      <c r="DV47" s="3407"/>
      <c r="DW47" s="3408"/>
      <c r="DX47" s="3408"/>
      <c r="DY47" s="3408"/>
      <c r="DZ47" s="3408"/>
      <c r="EA47" s="3408"/>
      <c r="EB47" s="3408"/>
      <c r="EC47" s="3409"/>
      <c r="ED47" s="3407"/>
      <c r="EE47" s="3408"/>
      <c r="EF47" s="3408"/>
      <c r="EG47" s="3408"/>
      <c r="EH47" s="3408"/>
      <c r="EI47" s="3408"/>
      <c r="EJ47" s="3408"/>
      <c r="EK47" s="3409"/>
      <c r="EL47" s="3407"/>
      <c r="EM47" s="3408"/>
      <c r="EN47" s="3408"/>
      <c r="EO47" s="3408"/>
      <c r="EP47" s="3408"/>
      <c r="EQ47" s="3408"/>
      <c r="ER47" s="3408"/>
      <c r="ES47" s="3409"/>
      <c r="ET47" s="3407"/>
      <c r="EU47" s="3408"/>
      <c r="EV47" s="3408"/>
      <c r="EW47" s="3408"/>
      <c r="EX47" s="3408"/>
      <c r="EY47" s="3408"/>
      <c r="EZ47" s="3408"/>
      <c r="FA47" s="3409"/>
      <c r="FB47" s="3407"/>
      <c r="FC47" s="3408"/>
      <c r="FD47" s="3408"/>
      <c r="FE47" s="3408"/>
      <c r="FF47" s="3408"/>
      <c r="FG47" s="3408"/>
      <c r="FH47" s="3408"/>
      <c r="FI47" s="3409"/>
      <c r="FJ47" s="3407"/>
      <c r="FK47" s="3408"/>
      <c r="FL47" s="3408"/>
      <c r="FM47" s="3408"/>
      <c r="FN47" s="3408"/>
      <c r="FO47" s="3408"/>
      <c r="FP47" s="3408"/>
      <c r="FQ47" s="3409"/>
      <c r="FR47" s="3407"/>
      <c r="FS47" s="3408"/>
      <c r="FT47" s="3408"/>
      <c r="FU47" s="3408"/>
      <c r="FV47" s="3408"/>
      <c r="FW47" s="3408"/>
      <c r="FX47" s="3408"/>
      <c r="FY47" s="3409"/>
      <c r="FZ47" s="3407"/>
      <c r="GA47" s="3408"/>
      <c r="GB47" s="3408"/>
      <c r="GC47" s="3408"/>
      <c r="GD47" s="3408"/>
      <c r="GE47" s="3408"/>
      <c r="GF47" s="3408"/>
      <c r="GG47" s="3409"/>
      <c r="GH47" s="2097"/>
      <c r="GI47" s="1286" t="s">
        <v>413</v>
      </c>
      <c r="GK47" s="506"/>
      <c r="GL47" s="506" t="str">
        <f>IF(T47="","",T47)</f>
        <v>Схема подключения теплопотребляющей установки к коллектору источника тепловой энергии</v>
      </c>
      <c r="GM47" s="506"/>
      <c r="GN47" s="506"/>
    </row>
    <row customHeight="1" ht="21">
      <c r="A48" s="1393" t="s">
        <v>165</v>
      </c>
      <c r="B48" s="1393" t="s">
        <v>166</v>
      </c>
      <c r="C48" s="1393" t="s">
        <v>167</v>
      </c>
      <c r="D48" s="1393" t="s">
        <v>168</v>
      </c>
      <c r="E48" s="2108"/>
      <c r="F48" s="2108"/>
      <c r="G48" s="2108"/>
      <c r="H48" s="2108"/>
      <c r="I48" s="2110"/>
      <c r="J48" s="2109" t="str">
        <f>I47&amp;".1"</f>
        <v>1.1.1.1.1.1</v>
      </c>
      <c r="K48" s="1393"/>
      <c r="L48" s="1394" t="s">
        <v>414</v>
      </c>
      <c r="P48" s="2111"/>
      <c r="Q48" s="2111">
        <v>1</v>
      </c>
      <c r="R48" s="353"/>
      <c r="S48" s="1366" t="str">
        <f>$J48</f>
        <v>1.1.1.1.1.1</v>
      </c>
      <c r="T48" s="274" t="s">
        <v>415</v>
      </c>
      <c r="U48" s="288"/>
      <c r="V48" s="2095"/>
      <c r="W48" s="2096"/>
      <c r="X48" s="2096"/>
      <c r="Y48" s="2096"/>
      <c r="Z48" s="2096"/>
      <c r="AA48" s="2096"/>
      <c r="AB48" s="2096"/>
      <c r="AC48" s="2097"/>
      <c r="AD48" s="2095" t="s">
        <v>455</v>
      </c>
      <c r="AE48" s="2096"/>
      <c r="AF48" s="2096"/>
      <c r="AG48" s="2096"/>
      <c r="AH48" s="2096"/>
      <c r="AI48" s="2096"/>
      <c r="AJ48" s="2096"/>
      <c r="AK48" s="2096"/>
      <c r="AL48" s="3407"/>
      <c r="AM48" s="3408"/>
      <c r="AN48" s="3408"/>
      <c r="AO48" s="3408"/>
      <c r="AP48" s="3408"/>
      <c r="AQ48" s="3408"/>
      <c r="AR48" s="3408"/>
      <c r="AS48" s="3409"/>
      <c r="AT48" s="3407"/>
      <c r="AU48" s="3408"/>
      <c r="AV48" s="3408"/>
      <c r="AW48" s="3408"/>
      <c r="AX48" s="3408"/>
      <c r="AY48" s="3408"/>
      <c r="AZ48" s="3408"/>
      <c r="BA48" s="3409"/>
      <c r="BB48" s="3407"/>
      <c r="BC48" s="3408"/>
      <c r="BD48" s="3408"/>
      <c r="BE48" s="3408"/>
      <c r="BF48" s="3408"/>
      <c r="BG48" s="3408"/>
      <c r="BH48" s="3408"/>
      <c r="BI48" s="3409"/>
      <c r="BJ48" s="3407"/>
      <c r="BK48" s="3408"/>
      <c r="BL48" s="3408"/>
      <c r="BM48" s="3408"/>
      <c r="BN48" s="3408"/>
      <c r="BO48" s="3408"/>
      <c r="BP48" s="3408"/>
      <c r="BQ48" s="3409"/>
      <c r="BR48" s="3407"/>
      <c r="BS48" s="3408"/>
      <c r="BT48" s="3408"/>
      <c r="BU48" s="3408"/>
      <c r="BV48" s="3408"/>
      <c r="BW48" s="3408"/>
      <c r="BX48" s="3408"/>
      <c r="BY48" s="3409"/>
      <c r="BZ48" s="3407"/>
      <c r="CA48" s="3408"/>
      <c r="CB48" s="3408"/>
      <c r="CC48" s="3408"/>
      <c r="CD48" s="3408"/>
      <c r="CE48" s="3408"/>
      <c r="CF48" s="3408"/>
      <c r="CG48" s="3409"/>
      <c r="CH48" s="3407"/>
      <c r="CI48" s="3408"/>
      <c r="CJ48" s="3408"/>
      <c r="CK48" s="3408"/>
      <c r="CL48" s="3408"/>
      <c r="CM48" s="3408"/>
      <c r="CN48" s="3408"/>
      <c r="CO48" s="3409"/>
      <c r="CP48" s="3407"/>
      <c r="CQ48" s="3408"/>
      <c r="CR48" s="3408"/>
      <c r="CS48" s="3408"/>
      <c r="CT48" s="3408"/>
      <c r="CU48" s="3408"/>
      <c r="CV48" s="3408"/>
      <c r="CW48" s="3409"/>
      <c r="CX48" s="3407"/>
      <c r="CY48" s="3408"/>
      <c r="CZ48" s="3408"/>
      <c r="DA48" s="3408"/>
      <c r="DB48" s="3408"/>
      <c r="DC48" s="3408"/>
      <c r="DD48" s="3408"/>
      <c r="DE48" s="3409"/>
      <c r="DF48" s="3407"/>
      <c r="DG48" s="3408"/>
      <c r="DH48" s="3408"/>
      <c r="DI48" s="3408"/>
      <c r="DJ48" s="3408"/>
      <c r="DK48" s="3408"/>
      <c r="DL48" s="3408"/>
      <c r="DM48" s="3409"/>
      <c r="DN48" s="3407"/>
      <c r="DO48" s="3408"/>
      <c r="DP48" s="3408"/>
      <c r="DQ48" s="3408"/>
      <c r="DR48" s="3408"/>
      <c r="DS48" s="3408"/>
      <c r="DT48" s="3408"/>
      <c r="DU48" s="3409"/>
      <c r="DV48" s="3407"/>
      <c r="DW48" s="3408"/>
      <c r="DX48" s="3408"/>
      <c r="DY48" s="3408"/>
      <c r="DZ48" s="3408"/>
      <c r="EA48" s="3408"/>
      <c r="EB48" s="3408"/>
      <c r="EC48" s="3409"/>
      <c r="ED48" s="3407"/>
      <c r="EE48" s="3408"/>
      <c r="EF48" s="3408"/>
      <c r="EG48" s="3408"/>
      <c r="EH48" s="3408"/>
      <c r="EI48" s="3408"/>
      <c r="EJ48" s="3408"/>
      <c r="EK48" s="3409"/>
      <c r="EL48" s="3407"/>
      <c r="EM48" s="3408"/>
      <c r="EN48" s="3408"/>
      <c r="EO48" s="3408"/>
      <c r="EP48" s="3408"/>
      <c r="EQ48" s="3408"/>
      <c r="ER48" s="3408"/>
      <c r="ES48" s="3409"/>
      <c r="ET48" s="3407"/>
      <c r="EU48" s="3408"/>
      <c r="EV48" s="3408"/>
      <c r="EW48" s="3408"/>
      <c r="EX48" s="3408"/>
      <c r="EY48" s="3408"/>
      <c r="EZ48" s="3408"/>
      <c r="FA48" s="3409"/>
      <c r="FB48" s="3407"/>
      <c r="FC48" s="3408"/>
      <c r="FD48" s="3408"/>
      <c r="FE48" s="3408"/>
      <c r="FF48" s="3408"/>
      <c r="FG48" s="3408"/>
      <c r="FH48" s="3408"/>
      <c r="FI48" s="3409"/>
      <c r="FJ48" s="3407"/>
      <c r="FK48" s="3408"/>
      <c r="FL48" s="3408"/>
      <c r="FM48" s="3408"/>
      <c r="FN48" s="3408"/>
      <c r="FO48" s="3408"/>
      <c r="FP48" s="3408"/>
      <c r="FQ48" s="3409"/>
      <c r="FR48" s="3407"/>
      <c r="FS48" s="3408"/>
      <c r="FT48" s="3408"/>
      <c r="FU48" s="3408"/>
      <c r="FV48" s="3408"/>
      <c r="FW48" s="3408"/>
      <c r="FX48" s="3408"/>
      <c r="FY48" s="3409"/>
      <c r="FZ48" s="3407"/>
      <c r="GA48" s="3408"/>
      <c r="GB48" s="3408"/>
      <c r="GC48" s="3408"/>
      <c r="GD48" s="3408"/>
      <c r="GE48" s="3408"/>
      <c r="GF48" s="3408"/>
      <c r="GG48" s="3409"/>
      <c r="GH48" s="2097"/>
      <c r="GI48" s="1286" t="s">
        <v>416</v>
      </c>
      <c r="GK48" s="506"/>
      <c r="GL48" s="506" t="str">
        <f>IF(T48="","",T48)</f>
        <v>Группа потребителей</v>
      </c>
      <c r="GM48" s="506"/>
      <c r="GN48" s="506"/>
    </row>
    <row customHeight="1" ht="21">
      <c r="A49" s="1393" t="s">
        <v>165</v>
      </c>
      <c r="B49" s="1393" t="s">
        <v>166</v>
      </c>
      <c r="C49" s="1393" t="s">
        <v>167</v>
      </c>
      <c r="D49" s="1393" t="s">
        <v>168</v>
      </c>
      <c r="E49" s="2108"/>
      <c r="F49" s="2108"/>
      <c r="G49" s="2108"/>
      <c r="H49" s="2108"/>
      <c r="I49" s="2110"/>
      <c r="J49" s="2110"/>
      <c r="K49" s="2109" t="str">
        <f>J48&amp;".1"</f>
        <v>1.1.1.1.1.1.1</v>
      </c>
      <c r="L49" s="1394" t="s">
        <v>417</v>
      </c>
      <c r="P49" s="2111"/>
      <c r="Q49" s="2111"/>
      <c r="R49" s="353">
        <v>1</v>
      </c>
      <c r="S49" s="1366" t="str">
        <f>$K49</f>
        <v>1.1.1.1.1.1.1</v>
      </c>
      <c r="T49" s="1377" t="s">
        <v>456</v>
      </c>
      <c r="U49" s="288"/>
      <c r="V49" s="757"/>
      <c r="W49" s="320"/>
      <c r="X49" s="757"/>
      <c r="Y49" s="1285"/>
      <c r="Z49" s="2112"/>
      <c r="AA49" s="1981" t="s">
        <v>63</v>
      </c>
      <c r="AB49" s="2112"/>
      <c r="AC49" s="1981" t="s">
        <v>63</v>
      </c>
      <c r="AD49" s="757">
        <v>3211.82</v>
      </c>
      <c r="AE49" s="320"/>
      <c r="AF49" s="757"/>
      <c r="AG49" s="1285"/>
      <c r="AH49" s="3413">
        <v>42990</v>
      </c>
      <c r="AI49" s="1981" t="s">
        <v>63</v>
      </c>
      <c r="AJ49" s="3906">
        <v>43100</v>
      </c>
      <c r="AK49" s="1981" t="s">
        <v>63</v>
      </c>
      <c r="AL49" s="3410">
        <v>3211.82</v>
      </c>
      <c r="AM49" s="3411"/>
      <c r="AN49" s="3410"/>
      <c r="AO49" s="3412"/>
      <c r="AP49" s="3413">
        <v>43101</v>
      </c>
      <c r="AQ49" s="2863" t="s">
        <v>63</v>
      </c>
      <c r="AR49" s="3413">
        <v>43281</v>
      </c>
      <c r="AS49" s="2863" t="s">
        <v>63</v>
      </c>
      <c r="AT49" s="3410">
        <v>3327.68</v>
      </c>
      <c r="AU49" s="3411"/>
      <c r="AV49" s="3410"/>
      <c r="AW49" s="3412"/>
      <c r="AX49" s="3413">
        <v>43282</v>
      </c>
      <c r="AY49" s="2863" t="s">
        <v>63</v>
      </c>
      <c r="AZ49" s="3413">
        <v>43465</v>
      </c>
      <c r="BA49" s="2863" t="s">
        <v>63</v>
      </c>
      <c r="BB49" s="3410">
        <v>3327.68</v>
      </c>
      <c r="BC49" s="3411"/>
      <c r="BD49" s="3410"/>
      <c r="BE49" s="3412"/>
      <c r="BF49" s="3413">
        <v>43466</v>
      </c>
      <c r="BG49" s="2863" t="s">
        <v>63</v>
      </c>
      <c r="BH49" s="3413">
        <v>43646</v>
      </c>
      <c r="BI49" s="2863" t="s">
        <v>63</v>
      </c>
      <c r="BJ49" s="3410">
        <v>3826.83</v>
      </c>
      <c r="BK49" s="3411"/>
      <c r="BL49" s="3410"/>
      <c r="BM49" s="3412"/>
      <c r="BN49" s="3413">
        <v>43647</v>
      </c>
      <c r="BO49" s="2863" t="s">
        <v>63</v>
      </c>
      <c r="BP49" s="3413">
        <v>43830</v>
      </c>
      <c r="BQ49" s="2863" t="s">
        <v>63</v>
      </c>
      <c r="BR49" s="3410">
        <v>3319.89</v>
      </c>
      <c r="BS49" s="3411"/>
      <c r="BT49" s="3410"/>
      <c r="BU49" s="3412"/>
      <c r="BV49" s="3413">
        <v>43831</v>
      </c>
      <c r="BW49" s="2863" t="s">
        <v>63</v>
      </c>
      <c r="BX49" s="3413">
        <v>44012</v>
      </c>
      <c r="BY49" s="2863" t="s">
        <v>63</v>
      </c>
      <c r="BZ49" s="3410">
        <v>3319.89</v>
      </c>
      <c r="CA49" s="3411"/>
      <c r="CB49" s="3410"/>
      <c r="CC49" s="3412"/>
      <c r="CD49" s="3413">
        <v>44013</v>
      </c>
      <c r="CE49" s="2863" t="s">
        <v>63</v>
      </c>
      <c r="CF49" s="3413">
        <v>44196</v>
      </c>
      <c r="CG49" s="2863" t="s">
        <v>63</v>
      </c>
      <c r="CH49" s="3410">
        <v>3319.89</v>
      </c>
      <c r="CI49" s="3411"/>
      <c r="CJ49" s="3410"/>
      <c r="CK49" s="3412"/>
      <c r="CL49" s="3413">
        <v>44197</v>
      </c>
      <c r="CM49" s="2863" t="s">
        <v>63</v>
      </c>
      <c r="CN49" s="3413">
        <v>44377</v>
      </c>
      <c r="CO49" s="2863" t="s">
        <v>63</v>
      </c>
      <c r="CP49" s="3410">
        <v>3748.58</v>
      </c>
      <c r="CQ49" s="3411"/>
      <c r="CR49" s="3410"/>
      <c r="CS49" s="3412"/>
      <c r="CT49" s="3413">
        <v>44378</v>
      </c>
      <c r="CU49" s="2863" t="s">
        <v>63</v>
      </c>
      <c r="CV49" s="3413">
        <v>44561</v>
      </c>
      <c r="CW49" s="2863" t="s">
        <v>63</v>
      </c>
      <c r="CX49" s="3410">
        <v>3748.58</v>
      </c>
      <c r="CY49" s="3411"/>
      <c r="CZ49" s="3410"/>
      <c r="DA49" s="3412"/>
      <c r="DB49" s="3413">
        <v>44562</v>
      </c>
      <c r="DC49" s="2863" t="s">
        <v>63</v>
      </c>
      <c r="DD49" s="3413">
        <v>44742</v>
      </c>
      <c r="DE49" s="2863" t="s">
        <v>63</v>
      </c>
      <c r="DF49" s="3410">
        <v>6983.26</v>
      </c>
      <c r="DG49" s="3411"/>
      <c r="DH49" s="3410"/>
      <c r="DI49" s="3412"/>
      <c r="DJ49" s="3413">
        <v>44743</v>
      </c>
      <c r="DK49" s="2863" t="s">
        <v>63</v>
      </c>
      <c r="DL49" s="3413">
        <v>44895</v>
      </c>
      <c r="DM49" s="2863" t="s">
        <v>63</v>
      </c>
      <c r="DN49" s="3410">
        <v>3379.59</v>
      </c>
      <c r="DO49" s="3411"/>
      <c r="DP49" s="3410"/>
      <c r="DQ49" s="3412"/>
      <c r="DR49" s="3413">
        <v>44896</v>
      </c>
      <c r="DS49" s="2863" t="s">
        <v>63</v>
      </c>
      <c r="DT49" s="3413">
        <v>45291</v>
      </c>
      <c r="DU49" s="2863" t="s">
        <v>63</v>
      </c>
      <c r="DV49" s="3410">
        <v>3379.59</v>
      </c>
      <c r="DW49" s="3411"/>
      <c r="DX49" s="3410"/>
      <c r="DY49" s="3412"/>
      <c r="DZ49" s="3413">
        <v>45292</v>
      </c>
      <c r="EA49" s="2863" t="s">
        <v>63</v>
      </c>
      <c r="EB49" s="3413">
        <v>45473</v>
      </c>
      <c r="EC49" s="2863" t="s">
        <v>63</v>
      </c>
      <c r="ED49" s="3410">
        <v>9698.42</v>
      </c>
      <c r="EE49" s="3411"/>
      <c r="EF49" s="3410"/>
      <c r="EG49" s="3412"/>
      <c r="EH49" s="3413">
        <v>45474</v>
      </c>
      <c r="EI49" s="2863" t="s">
        <v>63</v>
      </c>
      <c r="EJ49" s="3413">
        <v>45657</v>
      </c>
      <c r="EK49" s="2863" t="s">
        <v>63</v>
      </c>
      <c r="EL49" s="3410">
        <v>3330.84</v>
      </c>
      <c r="EM49" s="3411"/>
      <c r="EN49" s="3410"/>
      <c r="EO49" s="3412"/>
      <c r="EP49" s="3413">
        <v>45658</v>
      </c>
      <c r="EQ49" s="2863" t="s">
        <v>63</v>
      </c>
      <c r="ER49" s="3413">
        <v>45838</v>
      </c>
      <c r="ES49" s="2863" t="s">
        <v>63</v>
      </c>
      <c r="ET49" s="3410">
        <v>3330.84</v>
      </c>
      <c r="EU49" s="3411"/>
      <c r="EV49" s="3410"/>
      <c r="EW49" s="3412"/>
      <c r="EX49" s="3413">
        <v>45839</v>
      </c>
      <c r="EY49" s="2863" t="s">
        <v>63</v>
      </c>
      <c r="EZ49" s="3413">
        <v>46022</v>
      </c>
      <c r="FA49" s="2863" t="s">
        <v>63</v>
      </c>
      <c r="FB49" s="3410">
        <v>3327.1</v>
      </c>
      <c r="FC49" s="3411"/>
      <c r="FD49" s="3410"/>
      <c r="FE49" s="3412"/>
      <c r="FF49" s="3413">
        <v>46023</v>
      </c>
      <c r="FG49" s="2863" t="s">
        <v>63</v>
      </c>
      <c r="FH49" s="3413">
        <v>46203</v>
      </c>
      <c r="FI49" s="2863" t="s">
        <v>63</v>
      </c>
      <c r="FJ49" s="3410">
        <v>3327.1</v>
      </c>
      <c r="FK49" s="3411"/>
      <c r="FL49" s="3410"/>
      <c r="FM49" s="3412"/>
      <c r="FN49" s="3413">
        <v>46204</v>
      </c>
      <c r="FO49" s="2863" t="s">
        <v>63</v>
      </c>
      <c r="FP49" s="3413">
        <v>46387</v>
      </c>
      <c r="FQ49" s="2863" t="s">
        <v>63</v>
      </c>
      <c r="FR49" s="3410">
        <v>3320.78</v>
      </c>
      <c r="FS49" s="3411"/>
      <c r="FT49" s="3410"/>
      <c r="FU49" s="3412"/>
      <c r="FV49" s="3413">
        <v>46388</v>
      </c>
      <c r="FW49" s="2863" t="s">
        <v>63</v>
      </c>
      <c r="FX49" s="3413">
        <v>46568</v>
      </c>
      <c r="FY49" s="2863" t="s">
        <v>63</v>
      </c>
      <c r="FZ49" s="3410">
        <v>3320.78</v>
      </c>
      <c r="GA49" s="3411"/>
      <c r="GB49" s="3410"/>
      <c r="GC49" s="3412"/>
      <c r="GD49" s="3413">
        <v>46569</v>
      </c>
      <c r="GE49" s="2863" t="s">
        <v>63</v>
      </c>
      <c r="GF49" s="3413">
        <v>46630</v>
      </c>
      <c r="GG49" s="2863" t="s">
        <v>63</v>
      </c>
      <c r="GH49" s="1378"/>
      <c r="GI49" s="2137" t="s">
        <v>418</v>
      </c>
      <c r="GJ49" s="517">
        <f>STRCHECKDATE(V50:GH50)</f>
      </c>
      <c r="GK49" s="506"/>
      <c r="GL49" s="506" t="str">
        <f>IF(T49="","",T49)</f>
        <v>вода</v>
      </c>
      <c r="GM49" s="506"/>
      <c r="GN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42990-43100</v>
      </c>
      <c r="AH50" s="2113"/>
      <c r="AI50" s="1981"/>
      <c r="AJ50" s="2115"/>
      <c r="AK50" s="1981"/>
      <c r="AL50" s="3411"/>
      <c r="AM50" s="3411"/>
      <c r="AN50" s="3411"/>
      <c r="AO50" s="3415" t="str">
        <f>AP49&amp;"-"&amp;AR49</f>
        <v>43101-43281</v>
      </c>
      <c r="AP50" s="3416"/>
      <c r="AQ50" s="2863"/>
      <c r="AR50" s="3416"/>
      <c r="AS50" s="2863"/>
      <c r="AT50" s="3411"/>
      <c r="AU50" s="3411"/>
      <c r="AV50" s="3411"/>
      <c r="AW50" s="3415" t="str">
        <f>AX49&amp;"-"&amp;AZ49</f>
        <v>43282-43465</v>
      </c>
      <c r="AX50" s="3416"/>
      <c r="AY50" s="2863"/>
      <c r="AZ50" s="3416"/>
      <c r="BA50" s="2863"/>
      <c r="BB50" s="3411"/>
      <c r="BC50" s="3411"/>
      <c r="BD50" s="3411"/>
      <c r="BE50" s="3415" t="str">
        <f>BF49&amp;"-"&amp;BH49</f>
        <v>43466-43646</v>
      </c>
      <c r="BF50" s="3416"/>
      <c r="BG50" s="2863"/>
      <c r="BH50" s="3416"/>
      <c r="BI50" s="2863"/>
      <c r="BJ50" s="3411"/>
      <c r="BK50" s="3411"/>
      <c r="BL50" s="3411"/>
      <c r="BM50" s="3415" t="str">
        <f>BN49&amp;"-"&amp;BP49</f>
        <v>43647-43830</v>
      </c>
      <c r="BN50" s="3416"/>
      <c r="BO50" s="2863"/>
      <c r="BP50" s="3416"/>
      <c r="BQ50" s="2863"/>
      <c r="BR50" s="3411"/>
      <c r="BS50" s="3411"/>
      <c r="BT50" s="3411"/>
      <c r="BU50" s="3415" t="str">
        <f>BV49&amp;"-"&amp;BX49</f>
        <v>43831-44012</v>
      </c>
      <c r="BV50" s="3416"/>
      <c r="BW50" s="2863"/>
      <c r="BX50" s="3416"/>
      <c r="BY50" s="2863"/>
      <c r="BZ50" s="3411"/>
      <c r="CA50" s="3411"/>
      <c r="CB50" s="3411"/>
      <c r="CC50" s="3415" t="str">
        <f>CD49&amp;"-"&amp;CF49</f>
        <v>44013-44196</v>
      </c>
      <c r="CD50" s="3416"/>
      <c r="CE50" s="2863"/>
      <c r="CF50" s="3416"/>
      <c r="CG50" s="2863"/>
      <c r="CH50" s="3411"/>
      <c r="CI50" s="3411"/>
      <c r="CJ50" s="3411"/>
      <c r="CK50" s="3415" t="str">
        <f>CL49&amp;"-"&amp;CN49</f>
        <v>44197-44377</v>
      </c>
      <c r="CL50" s="3416"/>
      <c r="CM50" s="2863"/>
      <c r="CN50" s="3416"/>
      <c r="CO50" s="2863"/>
      <c r="CP50" s="3411"/>
      <c r="CQ50" s="3411"/>
      <c r="CR50" s="3411"/>
      <c r="CS50" s="3415" t="str">
        <f>CT49&amp;"-"&amp;CV49</f>
        <v>44378-44561</v>
      </c>
      <c r="CT50" s="3416"/>
      <c r="CU50" s="2863"/>
      <c r="CV50" s="3416"/>
      <c r="CW50" s="2863"/>
      <c r="CX50" s="3411"/>
      <c r="CY50" s="3411"/>
      <c r="CZ50" s="3411"/>
      <c r="DA50" s="3415" t="str">
        <f>DB49&amp;"-"&amp;DD49</f>
        <v>44562-44742</v>
      </c>
      <c r="DB50" s="3416"/>
      <c r="DC50" s="2863"/>
      <c r="DD50" s="3416"/>
      <c r="DE50" s="2863"/>
      <c r="DF50" s="3411"/>
      <c r="DG50" s="3411"/>
      <c r="DH50" s="3411"/>
      <c r="DI50" s="3415" t="str">
        <f>DJ49&amp;"-"&amp;DL49</f>
        <v>44743-44895</v>
      </c>
      <c r="DJ50" s="3416"/>
      <c r="DK50" s="2863"/>
      <c r="DL50" s="3416"/>
      <c r="DM50" s="2863"/>
      <c r="DN50" s="3411"/>
      <c r="DO50" s="3411"/>
      <c r="DP50" s="3411"/>
      <c r="DQ50" s="3415" t="str">
        <f>DR49&amp;"-"&amp;DT49</f>
        <v>44896-45291</v>
      </c>
      <c r="DR50" s="3416"/>
      <c r="DS50" s="2863"/>
      <c r="DT50" s="3416"/>
      <c r="DU50" s="2863"/>
      <c r="DV50" s="3411"/>
      <c r="DW50" s="3411"/>
      <c r="DX50" s="3411"/>
      <c r="DY50" s="3415" t="str">
        <f>DZ49&amp;"-"&amp;EB49</f>
        <v>45292-45473</v>
      </c>
      <c r="DZ50" s="3416"/>
      <c r="EA50" s="2863"/>
      <c r="EB50" s="3416"/>
      <c r="EC50" s="2863"/>
      <c r="ED50" s="3411"/>
      <c r="EE50" s="3411"/>
      <c r="EF50" s="3411"/>
      <c r="EG50" s="3415" t="str">
        <f>EH49&amp;"-"&amp;EJ49</f>
        <v>45474-45657</v>
      </c>
      <c r="EH50" s="3416"/>
      <c r="EI50" s="2863"/>
      <c r="EJ50" s="3416"/>
      <c r="EK50" s="2863"/>
      <c r="EL50" s="3411"/>
      <c r="EM50" s="3411"/>
      <c r="EN50" s="3411"/>
      <c r="EO50" s="3415" t="str">
        <f>EP49&amp;"-"&amp;ER49</f>
        <v>45658-45838</v>
      </c>
      <c r="EP50" s="3416"/>
      <c r="EQ50" s="2863"/>
      <c r="ER50" s="3416"/>
      <c r="ES50" s="2863"/>
      <c r="ET50" s="3411"/>
      <c r="EU50" s="3411"/>
      <c r="EV50" s="3411"/>
      <c r="EW50" s="3415" t="str">
        <f>EX49&amp;"-"&amp;EZ49</f>
        <v>45839-46022</v>
      </c>
      <c r="EX50" s="3416"/>
      <c r="EY50" s="2863"/>
      <c r="EZ50" s="3416"/>
      <c r="FA50" s="2863"/>
      <c r="FB50" s="3411"/>
      <c r="FC50" s="3411"/>
      <c r="FD50" s="3411"/>
      <c r="FE50" s="3415" t="str">
        <f>FF49&amp;"-"&amp;FH49</f>
        <v>46023-46203</v>
      </c>
      <c r="FF50" s="3416"/>
      <c r="FG50" s="2863"/>
      <c r="FH50" s="3416"/>
      <c r="FI50" s="2863"/>
      <c r="FJ50" s="3411"/>
      <c r="FK50" s="3411"/>
      <c r="FL50" s="3411"/>
      <c r="FM50" s="3415" t="str">
        <f>FN49&amp;"-"&amp;FP49</f>
        <v>46204-46387</v>
      </c>
      <c r="FN50" s="3416"/>
      <c r="FO50" s="2863"/>
      <c r="FP50" s="3416"/>
      <c r="FQ50" s="2863"/>
      <c r="FR50" s="3411"/>
      <c r="FS50" s="3411"/>
      <c r="FT50" s="3411"/>
      <c r="FU50" s="3415" t="str">
        <f>FV49&amp;"-"&amp;FX49</f>
        <v>46388-46568</v>
      </c>
      <c r="FV50" s="3416"/>
      <c r="FW50" s="2863"/>
      <c r="FX50" s="3416"/>
      <c r="FY50" s="2863"/>
      <c r="FZ50" s="3411"/>
      <c r="GA50" s="3411"/>
      <c r="GB50" s="3411"/>
      <c r="GC50" s="3415" t="str">
        <f>GD49&amp;"-"&amp;GF49</f>
        <v>46569-46630</v>
      </c>
      <c r="GD50" s="3416"/>
      <c r="GE50" s="2863"/>
      <c r="GF50" s="3416"/>
      <c r="GG50" s="2863"/>
      <c r="GH50" s="1379"/>
      <c r="GI50" s="2138"/>
      <c r="GK50" s="506"/>
      <c r="GL50" s="506" t="str">
        <f>IF(T50="","",T50)</f>
        <v/>
      </c>
      <c r="GM50" s="506"/>
      <c r="GN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419</v>
      </c>
      <c r="U51" s="367"/>
      <c r="V51" s="367"/>
      <c r="W51" s="367"/>
      <c r="X51" s="367"/>
      <c r="Y51" s="367"/>
      <c r="Z51" s="367"/>
      <c r="AA51" s="367"/>
      <c r="AB51" s="367"/>
      <c r="AC51" s="367"/>
      <c r="AD51" s="367"/>
      <c r="AE51" s="367"/>
      <c r="AF51" s="367"/>
      <c r="AG51" s="367"/>
      <c r="AH51" s="367"/>
      <c r="AI51" s="367"/>
      <c r="AJ51" s="367"/>
      <c r="AK51" s="367"/>
      <c r="AL51" s="3907"/>
      <c r="AM51" s="3908"/>
      <c r="AN51" s="3909"/>
      <c r="AO51" s="3910"/>
      <c r="AP51" s="3911"/>
      <c r="AQ51" s="3912"/>
      <c r="AR51" s="3913"/>
      <c r="AS51" s="3914"/>
      <c r="AT51" s="3915"/>
      <c r="AU51" s="3916"/>
      <c r="AV51" s="3917"/>
      <c r="AW51" s="3918"/>
      <c r="AX51" s="3919"/>
      <c r="AY51" s="3920"/>
      <c r="AZ51" s="3921"/>
      <c r="BA51" s="3922"/>
      <c r="BB51" s="3923"/>
      <c r="BC51" s="3924"/>
      <c r="BD51" s="3925"/>
      <c r="BE51" s="3926"/>
      <c r="BF51" s="3927"/>
      <c r="BG51" s="3928"/>
      <c r="BH51" s="3929"/>
      <c r="BI51" s="3930"/>
      <c r="BJ51" s="3931"/>
      <c r="BK51" s="3932"/>
      <c r="BL51" s="3933"/>
      <c r="BM51" s="3934"/>
      <c r="BN51" s="3935"/>
      <c r="BO51" s="3936"/>
      <c r="BP51" s="3937"/>
      <c r="BQ51" s="3938"/>
      <c r="BR51" s="3939"/>
      <c r="BS51" s="3940"/>
      <c r="BT51" s="3941"/>
      <c r="BU51" s="3942"/>
      <c r="BV51" s="3943"/>
      <c r="BW51" s="3944"/>
      <c r="BX51" s="3945"/>
      <c r="BY51" s="3946"/>
      <c r="BZ51" s="3947"/>
      <c r="CA51" s="3948"/>
      <c r="CB51" s="3949"/>
      <c r="CC51" s="3950"/>
      <c r="CD51" s="3951"/>
      <c r="CE51" s="3952"/>
      <c r="CF51" s="3953"/>
      <c r="CG51" s="3954"/>
      <c r="CH51" s="3955"/>
      <c r="CI51" s="3956"/>
      <c r="CJ51" s="3957"/>
      <c r="CK51" s="3958"/>
      <c r="CL51" s="3959"/>
      <c r="CM51" s="3960"/>
      <c r="CN51" s="3961"/>
      <c r="CO51" s="3962"/>
      <c r="CP51" s="3963"/>
      <c r="CQ51" s="3964"/>
      <c r="CR51" s="3965"/>
      <c r="CS51" s="3966"/>
      <c r="CT51" s="3967"/>
      <c r="CU51" s="3968"/>
      <c r="CV51" s="3969"/>
      <c r="CW51" s="3970"/>
      <c r="CX51" s="3971"/>
      <c r="CY51" s="3972"/>
      <c r="CZ51" s="3973"/>
      <c r="DA51" s="3974"/>
      <c r="DB51" s="3975"/>
      <c r="DC51" s="3976"/>
      <c r="DD51" s="3977"/>
      <c r="DE51" s="3978"/>
      <c r="DF51" s="3979"/>
      <c r="DG51" s="3980"/>
      <c r="DH51" s="3981"/>
      <c r="DI51" s="3982"/>
      <c r="DJ51" s="3983"/>
      <c r="DK51" s="3984"/>
      <c r="DL51" s="3985"/>
      <c r="DM51" s="3986"/>
      <c r="DN51" s="3987"/>
      <c r="DO51" s="3988"/>
      <c r="DP51" s="3989"/>
      <c r="DQ51" s="3990"/>
      <c r="DR51" s="3991"/>
      <c r="DS51" s="3992"/>
      <c r="DT51" s="3993"/>
      <c r="DU51" s="3994"/>
      <c r="DV51" s="3995"/>
      <c r="DW51" s="3996"/>
      <c r="DX51" s="3997"/>
      <c r="DY51" s="3998"/>
      <c r="DZ51" s="3999"/>
      <c r="EA51" s="4000"/>
      <c r="EB51" s="4001"/>
      <c r="EC51" s="4002"/>
      <c r="ED51" s="4003"/>
      <c r="EE51" s="4004"/>
      <c r="EF51" s="4005"/>
      <c r="EG51" s="4006"/>
      <c r="EH51" s="4007"/>
      <c r="EI51" s="4008"/>
      <c r="EJ51" s="4009"/>
      <c r="EK51" s="4010"/>
      <c r="EL51" s="4011"/>
      <c r="EM51" s="4012"/>
      <c r="EN51" s="4013"/>
      <c r="EO51" s="4014"/>
      <c r="EP51" s="4015"/>
      <c r="EQ51" s="4016"/>
      <c r="ER51" s="4017"/>
      <c r="ES51" s="4018"/>
      <c r="ET51" s="4019"/>
      <c r="EU51" s="4020"/>
      <c r="EV51" s="4021"/>
      <c r="EW51" s="4022"/>
      <c r="EX51" s="4023"/>
      <c r="EY51" s="4024"/>
      <c r="EZ51" s="4025"/>
      <c r="FA51" s="4026"/>
      <c r="FB51" s="4027"/>
      <c r="FC51" s="4028"/>
      <c r="FD51" s="4029"/>
      <c r="FE51" s="4030"/>
      <c r="FF51" s="4031"/>
      <c r="FG51" s="4032"/>
      <c r="FH51" s="4033"/>
      <c r="FI51" s="4034"/>
      <c r="FJ51" s="4035"/>
      <c r="FK51" s="4036"/>
      <c r="FL51" s="4037"/>
      <c r="FM51" s="4038"/>
      <c r="FN51" s="4039"/>
      <c r="FO51" s="4040"/>
      <c r="FP51" s="4041"/>
      <c r="FQ51" s="4042"/>
      <c r="FR51" s="4043"/>
      <c r="FS51" s="4044"/>
      <c r="FT51" s="4045"/>
      <c r="FU51" s="4046"/>
      <c r="FV51" s="4047"/>
      <c r="FW51" s="4048"/>
      <c r="FX51" s="4049"/>
      <c r="FY51" s="4050"/>
      <c r="FZ51" s="4051"/>
      <c r="GA51" s="4052"/>
      <c r="GB51" s="4053"/>
      <c r="GC51" s="4054"/>
      <c r="GD51" s="4055"/>
      <c r="GE51" s="4056"/>
      <c r="GF51" s="4057"/>
      <c r="GG51" s="4058"/>
      <c r="GH51" s="319"/>
      <c r="GI51" s="2139"/>
      <c r="GK51" s="506"/>
      <c r="GL51" s="506" t="str">
        <f>IF(T51="","",T51)</f>
        <v>Добавить вид теплоносителя (параметры теплоносителя)</v>
      </c>
      <c r="GM51" s="506"/>
      <c r="GN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420</v>
      </c>
      <c r="U52" s="367"/>
      <c r="V52" s="367"/>
      <c r="W52" s="367"/>
      <c r="X52" s="367"/>
      <c r="Y52" s="367"/>
      <c r="Z52" s="367"/>
      <c r="AA52" s="367"/>
      <c r="AB52" s="367"/>
      <c r="AC52" s="366"/>
      <c r="AD52" s="367"/>
      <c r="AE52" s="367"/>
      <c r="AF52" s="367"/>
      <c r="AG52" s="367"/>
      <c r="AH52" s="367"/>
      <c r="AI52" s="367"/>
      <c r="AJ52" s="367"/>
      <c r="AK52" s="366"/>
      <c r="AL52" s="4059"/>
      <c r="AM52" s="4060"/>
      <c r="AN52" s="4061"/>
      <c r="AO52" s="4062"/>
      <c r="AP52" s="4063"/>
      <c r="AQ52" s="4064"/>
      <c r="AR52" s="4065"/>
      <c r="AS52" s="4066"/>
      <c r="AT52" s="4067"/>
      <c r="AU52" s="4068"/>
      <c r="AV52" s="4069"/>
      <c r="AW52" s="4070"/>
      <c r="AX52" s="4071"/>
      <c r="AY52" s="4072"/>
      <c r="AZ52" s="4073"/>
      <c r="BA52" s="4074"/>
      <c r="BB52" s="4075"/>
      <c r="BC52" s="4076"/>
      <c r="BD52" s="4077"/>
      <c r="BE52" s="4078"/>
      <c r="BF52" s="4079"/>
      <c r="BG52" s="4080"/>
      <c r="BH52" s="4081"/>
      <c r="BI52" s="4082"/>
      <c r="BJ52" s="4083"/>
      <c r="BK52" s="4084"/>
      <c r="BL52" s="4085"/>
      <c r="BM52" s="4086"/>
      <c r="BN52" s="4087"/>
      <c r="BO52" s="4088"/>
      <c r="BP52" s="4089"/>
      <c r="BQ52" s="4090"/>
      <c r="BR52" s="4091"/>
      <c r="BS52" s="4092"/>
      <c r="BT52" s="4093"/>
      <c r="BU52" s="4094"/>
      <c r="BV52" s="4095"/>
      <c r="BW52" s="4096"/>
      <c r="BX52" s="4097"/>
      <c r="BY52" s="4098"/>
      <c r="BZ52" s="4099"/>
      <c r="CA52" s="4100"/>
      <c r="CB52" s="4101"/>
      <c r="CC52" s="4102"/>
      <c r="CD52" s="4103"/>
      <c r="CE52" s="4104"/>
      <c r="CF52" s="4105"/>
      <c r="CG52" s="4106"/>
      <c r="CH52" s="4107"/>
      <c r="CI52" s="4108"/>
      <c r="CJ52" s="4109"/>
      <c r="CK52" s="4110"/>
      <c r="CL52" s="4111"/>
      <c r="CM52" s="4112"/>
      <c r="CN52" s="4113"/>
      <c r="CO52" s="4114"/>
      <c r="CP52" s="4115"/>
      <c r="CQ52" s="4116"/>
      <c r="CR52" s="4117"/>
      <c r="CS52" s="4118"/>
      <c r="CT52" s="4119"/>
      <c r="CU52" s="4120"/>
      <c r="CV52" s="4121"/>
      <c r="CW52" s="4122"/>
      <c r="CX52" s="4123"/>
      <c r="CY52" s="4124"/>
      <c r="CZ52" s="4125"/>
      <c r="DA52" s="4126"/>
      <c r="DB52" s="4127"/>
      <c r="DC52" s="4128"/>
      <c r="DD52" s="4129"/>
      <c r="DE52" s="4130"/>
      <c r="DF52" s="4131"/>
      <c r="DG52" s="4132"/>
      <c r="DH52" s="4133"/>
      <c r="DI52" s="4134"/>
      <c r="DJ52" s="4135"/>
      <c r="DK52" s="4136"/>
      <c r="DL52" s="4137"/>
      <c r="DM52" s="4138"/>
      <c r="DN52" s="4139"/>
      <c r="DO52" s="4140"/>
      <c r="DP52" s="4141"/>
      <c r="DQ52" s="4142"/>
      <c r="DR52" s="4143"/>
      <c r="DS52" s="4144"/>
      <c r="DT52" s="4145"/>
      <c r="DU52" s="4146"/>
      <c r="DV52" s="4147"/>
      <c r="DW52" s="4148"/>
      <c r="DX52" s="4149"/>
      <c r="DY52" s="4150"/>
      <c r="DZ52" s="4151"/>
      <c r="EA52" s="4152"/>
      <c r="EB52" s="4153"/>
      <c r="EC52" s="4154"/>
      <c r="ED52" s="4155"/>
      <c r="EE52" s="4156"/>
      <c r="EF52" s="4157"/>
      <c r="EG52" s="4158"/>
      <c r="EH52" s="4159"/>
      <c r="EI52" s="4160"/>
      <c r="EJ52" s="4161"/>
      <c r="EK52" s="4162"/>
      <c r="EL52" s="4163"/>
      <c r="EM52" s="4164"/>
      <c r="EN52" s="4165"/>
      <c r="EO52" s="4166"/>
      <c r="EP52" s="4167"/>
      <c r="EQ52" s="4168"/>
      <c r="ER52" s="4169"/>
      <c r="ES52" s="4170"/>
      <c r="ET52" s="4171"/>
      <c r="EU52" s="4172"/>
      <c r="EV52" s="4173"/>
      <c r="EW52" s="4174"/>
      <c r="EX52" s="4175"/>
      <c r="EY52" s="4176"/>
      <c r="EZ52" s="4177"/>
      <c r="FA52" s="4178"/>
      <c r="FB52" s="4179"/>
      <c r="FC52" s="4180"/>
      <c r="FD52" s="4181"/>
      <c r="FE52" s="4182"/>
      <c r="FF52" s="4183"/>
      <c r="FG52" s="4184"/>
      <c r="FH52" s="4185"/>
      <c r="FI52" s="4186"/>
      <c r="FJ52" s="4187"/>
      <c r="FK52" s="4188"/>
      <c r="FL52" s="4189"/>
      <c r="FM52" s="4190"/>
      <c r="FN52" s="4191"/>
      <c r="FO52" s="4192"/>
      <c r="FP52" s="4193"/>
      <c r="FQ52" s="4194"/>
      <c r="FR52" s="4195"/>
      <c r="FS52" s="4196"/>
      <c r="FT52" s="4197"/>
      <c r="FU52" s="4198"/>
      <c r="FV52" s="4199"/>
      <c r="FW52" s="4200"/>
      <c r="FX52" s="4201"/>
      <c r="FY52" s="4202"/>
      <c r="FZ52" s="4203"/>
      <c r="GA52" s="4204"/>
      <c r="GB52" s="4205"/>
      <c r="GC52" s="4206"/>
      <c r="GD52" s="4207"/>
      <c r="GE52" s="4208"/>
      <c r="GF52" s="4209"/>
      <c r="GG52" s="4210"/>
      <c r="GH52" s="367"/>
      <c r="GI52" s="291"/>
      <c r="GK52" s="506"/>
      <c r="GL52" s="506" t="str">
        <f>IF(T52="","",T52)</f>
        <v>Добавить группу потребителей</v>
      </c>
      <c r="GM52" s="506"/>
      <c r="GN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421</v>
      </c>
      <c r="U53" s="367"/>
      <c r="V53" s="367"/>
      <c r="W53" s="367"/>
      <c r="X53" s="367"/>
      <c r="Y53" s="367"/>
      <c r="Z53" s="367"/>
      <c r="AA53" s="367"/>
      <c r="AB53" s="367"/>
      <c r="AC53" s="366"/>
      <c r="AD53" s="367"/>
      <c r="AE53" s="367"/>
      <c r="AF53" s="367"/>
      <c r="AG53" s="367"/>
      <c r="AH53" s="367"/>
      <c r="AI53" s="367"/>
      <c r="AJ53" s="367"/>
      <c r="AK53" s="366"/>
      <c r="AL53" s="4211"/>
      <c r="AM53" s="4212"/>
      <c r="AN53" s="4213"/>
      <c r="AO53" s="4214"/>
      <c r="AP53" s="4215"/>
      <c r="AQ53" s="4216"/>
      <c r="AR53" s="4217"/>
      <c r="AS53" s="4218"/>
      <c r="AT53" s="4219"/>
      <c r="AU53" s="4220"/>
      <c r="AV53" s="4221"/>
      <c r="AW53" s="4222"/>
      <c r="AX53" s="4223"/>
      <c r="AY53" s="4224"/>
      <c r="AZ53" s="4225"/>
      <c r="BA53" s="4226"/>
      <c r="BB53" s="4227"/>
      <c r="BC53" s="4228"/>
      <c r="BD53" s="4229"/>
      <c r="BE53" s="4230"/>
      <c r="BF53" s="4231"/>
      <c r="BG53" s="4232"/>
      <c r="BH53" s="4233"/>
      <c r="BI53" s="4234"/>
      <c r="BJ53" s="4235"/>
      <c r="BK53" s="4236"/>
      <c r="BL53" s="4237"/>
      <c r="BM53" s="4238"/>
      <c r="BN53" s="4239"/>
      <c r="BO53" s="4240"/>
      <c r="BP53" s="4241"/>
      <c r="BQ53" s="4242"/>
      <c r="BR53" s="4243"/>
      <c r="BS53" s="4244"/>
      <c r="BT53" s="4245"/>
      <c r="BU53" s="4246"/>
      <c r="BV53" s="4247"/>
      <c r="BW53" s="4248"/>
      <c r="BX53" s="4249"/>
      <c r="BY53" s="4250"/>
      <c r="BZ53" s="4251"/>
      <c r="CA53" s="4252"/>
      <c r="CB53" s="4253"/>
      <c r="CC53" s="4254"/>
      <c r="CD53" s="4255"/>
      <c r="CE53" s="4256"/>
      <c r="CF53" s="4257"/>
      <c r="CG53" s="4258"/>
      <c r="CH53" s="4259"/>
      <c r="CI53" s="4260"/>
      <c r="CJ53" s="4261"/>
      <c r="CK53" s="4262"/>
      <c r="CL53" s="4263"/>
      <c r="CM53" s="4264"/>
      <c r="CN53" s="4265"/>
      <c r="CO53" s="4266"/>
      <c r="CP53" s="4267"/>
      <c r="CQ53" s="4268"/>
      <c r="CR53" s="4269"/>
      <c r="CS53" s="4270"/>
      <c r="CT53" s="4271"/>
      <c r="CU53" s="4272"/>
      <c r="CV53" s="4273"/>
      <c r="CW53" s="4274"/>
      <c r="CX53" s="4275"/>
      <c r="CY53" s="4276"/>
      <c r="CZ53" s="4277"/>
      <c r="DA53" s="4278"/>
      <c r="DB53" s="4279"/>
      <c r="DC53" s="4280"/>
      <c r="DD53" s="4281"/>
      <c r="DE53" s="4282"/>
      <c r="DF53" s="4283"/>
      <c r="DG53" s="4284"/>
      <c r="DH53" s="4285"/>
      <c r="DI53" s="4286"/>
      <c r="DJ53" s="4287"/>
      <c r="DK53" s="4288"/>
      <c r="DL53" s="4289"/>
      <c r="DM53" s="4290"/>
      <c r="DN53" s="4291"/>
      <c r="DO53" s="4292"/>
      <c r="DP53" s="4293"/>
      <c r="DQ53" s="4294"/>
      <c r="DR53" s="4295"/>
      <c r="DS53" s="4296"/>
      <c r="DT53" s="4297"/>
      <c r="DU53" s="4298"/>
      <c r="DV53" s="4299"/>
      <c r="DW53" s="4300"/>
      <c r="DX53" s="4301"/>
      <c r="DY53" s="4302"/>
      <c r="DZ53" s="4303"/>
      <c r="EA53" s="4304"/>
      <c r="EB53" s="4305"/>
      <c r="EC53" s="4306"/>
      <c r="ED53" s="4307"/>
      <c r="EE53" s="4308"/>
      <c r="EF53" s="4309"/>
      <c r="EG53" s="4310"/>
      <c r="EH53" s="4311"/>
      <c r="EI53" s="4312"/>
      <c r="EJ53" s="4313"/>
      <c r="EK53" s="4314"/>
      <c r="EL53" s="4315"/>
      <c r="EM53" s="4316"/>
      <c r="EN53" s="4317"/>
      <c r="EO53" s="4318"/>
      <c r="EP53" s="4319"/>
      <c r="EQ53" s="4320"/>
      <c r="ER53" s="4321"/>
      <c r="ES53" s="4322"/>
      <c r="ET53" s="4323"/>
      <c r="EU53" s="4324"/>
      <c r="EV53" s="4325"/>
      <c r="EW53" s="4326"/>
      <c r="EX53" s="4327"/>
      <c r="EY53" s="4328"/>
      <c r="EZ53" s="4329"/>
      <c r="FA53" s="4330"/>
      <c r="FB53" s="4331"/>
      <c r="FC53" s="4332"/>
      <c r="FD53" s="4333"/>
      <c r="FE53" s="4334"/>
      <c r="FF53" s="4335"/>
      <c r="FG53" s="4336"/>
      <c r="FH53" s="4337"/>
      <c r="FI53" s="4338"/>
      <c r="FJ53" s="4339"/>
      <c r="FK53" s="4340"/>
      <c r="FL53" s="4341"/>
      <c r="FM53" s="4342"/>
      <c r="FN53" s="4343"/>
      <c r="FO53" s="4344"/>
      <c r="FP53" s="4345"/>
      <c r="FQ53" s="4346"/>
      <c r="FR53" s="4347"/>
      <c r="FS53" s="4348"/>
      <c r="FT53" s="4349"/>
      <c r="FU53" s="4350"/>
      <c r="FV53" s="4351"/>
      <c r="FW53" s="4352"/>
      <c r="FX53" s="4353"/>
      <c r="FY53" s="4354"/>
      <c r="FZ53" s="4355"/>
      <c r="GA53" s="4356"/>
      <c r="GB53" s="4357"/>
      <c r="GC53" s="4358"/>
      <c r="GD53" s="4359"/>
      <c r="GE53" s="4360"/>
      <c r="GF53" s="4361"/>
      <c r="GG53" s="4362"/>
      <c r="GH53" s="367"/>
      <c r="GI53" s="291"/>
      <c r="GK53" s="506"/>
      <c r="GL53" s="506" t="str">
        <f>IF(T53="","",T53)</f>
        <v>Добавить схему подключения</v>
      </c>
      <c r="GM53" s="506"/>
      <c r="GN53" s="506"/>
    </row>
    <row s="3300"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3874"/>
      <c r="AM54" s="3874"/>
      <c r="AN54" s="3874"/>
      <c r="AO54" s="3874"/>
      <c r="AP54" s="3874"/>
      <c r="AQ54" s="3874"/>
      <c r="AR54" s="3874"/>
      <c r="AS54" s="3874"/>
      <c r="AT54" s="3874"/>
      <c r="AU54" s="3874"/>
      <c r="AV54" s="3874"/>
      <c r="AW54" s="3874"/>
      <c r="AX54" s="3874"/>
      <c r="AY54" s="3874"/>
      <c r="AZ54" s="3874"/>
      <c r="BA54" s="3874"/>
      <c r="BB54" s="3874"/>
      <c r="BC54" s="3874"/>
      <c r="BD54" s="3874"/>
      <c r="BE54" s="3874"/>
      <c r="BF54" s="3874"/>
      <c r="BG54" s="3874"/>
      <c r="BH54" s="3874"/>
      <c r="BI54" s="3874"/>
      <c r="BJ54" s="3874"/>
      <c r="BK54" s="3874"/>
      <c r="BL54" s="3874"/>
      <c r="BM54" s="3874"/>
      <c r="BN54" s="3874"/>
      <c r="BO54" s="3874"/>
      <c r="BP54" s="3874"/>
      <c r="BQ54" s="3874"/>
      <c r="BR54" s="3874"/>
      <c r="BS54" s="3874"/>
      <c r="BT54" s="3874"/>
      <c r="BU54" s="3874"/>
      <c r="BV54" s="3874"/>
      <c r="BW54" s="3874"/>
      <c r="BX54" s="3874"/>
      <c r="BY54" s="3874"/>
      <c r="BZ54" s="3874"/>
      <c r="CA54" s="3874"/>
      <c r="CB54" s="3874"/>
      <c r="CC54" s="3874"/>
      <c r="CD54" s="3874"/>
      <c r="CE54" s="3874"/>
      <c r="CF54" s="3874"/>
      <c r="CG54" s="3874"/>
      <c r="CH54" s="3874"/>
      <c r="CI54" s="3874"/>
      <c r="CJ54" s="3874"/>
      <c r="CK54" s="3874"/>
      <c r="CL54" s="3874"/>
      <c r="CM54" s="3874"/>
      <c r="CN54" s="3874"/>
      <c r="CO54" s="3874"/>
      <c r="CP54" s="3874"/>
      <c r="CQ54" s="3874"/>
      <c r="CR54" s="3874"/>
      <c r="CS54" s="3874"/>
      <c r="CT54" s="3874"/>
      <c r="CU54" s="3874"/>
      <c r="CV54" s="3874"/>
      <c r="CW54" s="3874"/>
      <c r="CX54" s="3874"/>
      <c r="CY54" s="3874"/>
      <c r="CZ54" s="3874"/>
      <c r="DA54" s="3874"/>
      <c r="DB54" s="3874"/>
      <c r="DC54" s="3874"/>
      <c r="DD54" s="3874"/>
      <c r="DE54" s="3874"/>
      <c r="DF54" s="3874"/>
      <c r="DG54" s="3874"/>
      <c r="DH54" s="3874"/>
      <c r="DI54" s="3874"/>
      <c r="DJ54" s="3874"/>
      <c r="DK54" s="3874"/>
      <c r="DL54" s="3874"/>
      <c r="DM54" s="3874"/>
      <c r="DN54" s="3874"/>
      <c r="DO54" s="3874"/>
      <c r="DP54" s="3874"/>
      <c r="DQ54" s="3874"/>
      <c r="DR54" s="3874"/>
      <c r="DS54" s="3874"/>
      <c r="DT54" s="3874"/>
      <c r="DU54" s="3874"/>
      <c r="DV54" s="3874"/>
      <c r="DW54" s="3874"/>
      <c r="DX54" s="3874"/>
      <c r="DY54" s="3874"/>
      <c r="DZ54" s="3874"/>
      <c r="EA54" s="3874"/>
      <c r="EB54" s="3874"/>
      <c r="EC54" s="3874"/>
      <c r="ED54" s="3874"/>
      <c r="EE54" s="3874"/>
      <c r="EF54" s="3874"/>
      <c r="EG54" s="3874"/>
      <c r="EH54" s="3874"/>
      <c r="EI54" s="3874"/>
      <c r="EJ54" s="3874"/>
      <c r="EK54" s="3874"/>
      <c r="EL54" s="3874"/>
      <c r="EM54" s="3874"/>
      <c r="EN54" s="3874"/>
      <c r="EO54" s="3874"/>
      <c r="EP54" s="3874"/>
      <c r="EQ54" s="3874"/>
      <c r="ER54" s="3874"/>
      <c r="ES54" s="3874"/>
      <c r="ET54" s="3874"/>
      <c r="EU54" s="3874"/>
      <c r="EV54" s="3874"/>
      <c r="EW54" s="3874"/>
      <c r="EX54" s="3874"/>
      <c r="EY54" s="3874"/>
      <c r="EZ54" s="3874"/>
      <c r="FA54" s="3874"/>
      <c r="FB54" s="3874"/>
      <c r="FC54" s="3874"/>
      <c r="FD54" s="3874"/>
      <c r="FE54" s="3874"/>
      <c r="FF54" s="3874"/>
      <c r="FG54" s="3874"/>
      <c r="FH54" s="3874"/>
      <c r="FI54" s="3874"/>
      <c r="FJ54" s="3874"/>
      <c r="FK54" s="3874"/>
      <c r="FL54" s="3874"/>
      <c r="FM54" s="3874"/>
      <c r="FN54" s="3874"/>
      <c r="FO54" s="3874"/>
      <c r="FP54" s="3874"/>
      <c r="FQ54" s="3874"/>
      <c r="FR54" s="3874"/>
      <c r="FS54" s="3874"/>
      <c r="FT54" s="3874"/>
      <c r="FU54" s="3874"/>
      <c r="FV54" s="3874"/>
      <c r="FW54" s="3874"/>
      <c r="FX54" s="3874"/>
      <c r="FY54" s="3874"/>
      <c r="FZ54" s="3874"/>
      <c r="GA54" s="3874"/>
      <c r="GB54" s="3874"/>
      <c r="GC54" s="3874"/>
      <c r="GD54" s="3874"/>
      <c r="GE54" s="3874"/>
      <c r="GF54" s="3874"/>
      <c r="GG54" s="3874"/>
      <c r="GH54" s="1354"/>
      <c r="GI54" s="1354"/>
      <c r="GK54" s="795"/>
      <c r="GL54" s="795" t="str">
        <f>IF(T54="","",T54)</f>
        <v>Добавить источник для дифференциации</v>
      </c>
      <c r="GM54" s="795"/>
      <c r="GN54" s="795"/>
    </row>
    <row s="3300"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3874"/>
      <c r="AM55" s="3874"/>
      <c r="AN55" s="3874"/>
      <c r="AO55" s="3874"/>
      <c r="AP55" s="3874"/>
      <c r="AQ55" s="3874"/>
      <c r="AR55" s="3874"/>
      <c r="AS55" s="3874"/>
      <c r="AT55" s="3874"/>
      <c r="AU55" s="3874"/>
      <c r="AV55" s="3874"/>
      <c r="AW55" s="3874"/>
      <c r="AX55" s="3874"/>
      <c r="AY55" s="3874"/>
      <c r="AZ55" s="3874"/>
      <c r="BA55" s="3874"/>
      <c r="BB55" s="3874"/>
      <c r="BC55" s="3874"/>
      <c r="BD55" s="3874"/>
      <c r="BE55" s="3874"/>
      <c r="BF55" s="3874"/>
      <c r="BG55" s="3874"/>
      <c r="BH55" s="3874"/>
      <c r="BI55" s="3874"/>
      <c r="BJ55" s="3874"/>
      <c r="BK55" s="3874"/>
      <c r="BL55" s="3874"/>
      <c r="BM55" s="3874"/>
      <c r="BN55" s="3874"/>
      <c r="BO55" s="3874"/>
      <c r="BP55" s="3874"/>
      <c r="BQ55" s="3874"/>
      <c r="BR55" s="3874"/>
      <c r="BS55" s="3874"/>
      <c r="BT55" s="3874"/>
      <c r="BU55" s="3874"/>
      <c r="BV55" s="3874"/>
      <c r="BW55" s="3874"/>
      <c r="BX55" s="3874"/>
      <c r="BY55" s="3874"/>
      <c r="BZ55" s="3874"/>
      <c r="CA55" s="3874"/>
      <c r="CB55" s="3874"/>
      <c r="CC55" s="3874"/>
      <c r="CD55" s="3874"/>
      <c r="CE55" s="3874"/>
      <c r="CF55" s="3874"/>
      <c r="CG55" s="3874"/>
      <c r="CH55" s="3874"/>
      <c r="CI55" s="3874"/>
      <c r="CJ55" s="3874"/>
      <c r="CK55" s="3874"/>
      <c r="CL55" s="3874"/>
      <c r="CM55" s="3874"/>
      <c r="CN55" s="3874"/>
      <c r="CO55" s="3874"/>
      <c r="CP55" s="3874"/>
      <c r="CQ55" s="3874"/>
      <c r="CR55" s="3874"/>
      <c r="CS55" s="3874"/>
      <c r="CT55" s="3874"/>
      <c r="CU55" s="3874"/>
      <c r="CV55" s="3874"/>
      <c r="CW55" s="3874"/>
      <c r="CX55" s="3874"/>
      <c r="CY55" s="3874"/>
      <c r="CZ55" s="3874"/>
      <c r="DA55" s="3874"/>
      <c r="DB55" s="3874"/>
      <c r="DC55" s="3874"/>
      <c r="DD55" s="3874"/>
      <c r="DE55" s="3874"/>
      <c r="DF55" s="3874"/>
      <c r="DG55" s="3874"/>
      <c r="DH55" s="3874"/>
      <c r="DI55" s="3874"/>
      <c r="DJ55" s="3874"/>
      <c r="DK55" s="3874"/>
      <c r="DL55" s="3874"/>
      <c r="DM55" s="3874"/>
      <c r="DN55" s="3874"/>
      <c r="DO55" s="3874"/>
      <c r="DP55" s="3874"/>
      <c r="DQ55" s="3874"/>
      <c r="DR55" s="3874"/>
      <c r="DS55" s="3874"/>
      <c r="DT55" s="3874"/>
      <c r="DU55" s="3874"/>
      <c r="DV55" s="3874"/>
      <c r="DW55" s="3874"/>
      <c r="DX55" s="3874"/>
      <c r="DY55" s="3874"/>
      <c r="DZ55" s="3874"/>
      <c r="EA55" s="3874"/>
      <c r="EB55" s="3874"/>
      <c r="EC55" s="3874"/>
      <c r="ED55" s="3874"/>
      <c r="EE55" s="3874"/>
      <c r="EF55" s="3874"/>
      <c r="EG55" s="3874"/>
      <c r="EH55" s="3874"/>
      <c r="EI55" s="3874"/>
      <c r="EJ55" s="3874"/>
      <c r="EK55" s="3874"/>
      <c r="EL55" s="3874"/>
      <c r="EM55" s="3874"/>
      <c r="EN55" s="3874"/>
      <c r="EO55" s="3874"/>
      <c r="EP55" s="3874"/>
      <c r="EQ55" s="3874"/>
      <c r="ER55" s="3874"/>
      <c r="ES55" s="3874"/>
      <c r="ET55" s="3874"/>
      <c r="EU55" s="3874"/>
      <c r="EV55" s="3874"/>
      <c r="EW55" s="3874"/>
      <c r="EX55" s="3874"/>
      <c r="EY55" s="3874"/>
      <c r="EZ55" s="3874"/>
      <c r="FA55" s="3874"/>
      <c r="FB55" s="3874"/>
      <c r="FC55" s="3874"/>
      <c r="FD55" s="3874"/>
      <c r="FE55" s="3874"/>
      <c r="FF55" s="3874"/>
      <c r="FG55" s="3874"/>
      <c r="FH55" s="3874"/>
      <c r="FI55" s="3874"/>
      <c r="FJ55" s="3874"/>
      <c r="FK55" s="3874"/>
      <c r="FL55" s="3874"/>
      <c r="FM55" s="3874"/>
      <c r="FN55" s="3874"/>
      <c r="FO55" s="3874"/>
      <c r="FP55" s="3874"/>
      <c r="FQ55" s="3874"/>
      <c r="FR55" s="3874"/>
      <c r="FS55" s="3874"/>
      <c r="FT55" s="3874"/>
      <c r="FU55" s="3874"/>
      <c r="FV55" s="3874"/>
      <c r="FW55" s="3874"/>
      <c r="FX55" s="3874"/>
      <c r="FY55" s="3874"/>
      <c r="FZ55" s="3874"/>
      <c r="GA55" s="3874"/>
      <c r="GB55" s="3874"/>
      <c r="GC55" s="3874"/>
      <c r="GD55" s="3874"/>
      <c r="GE55" s="3874"/>
      <c r="GF55" s="3874"/>
      <c r="GG55" s="3874"/>
      <c r="GH55" s="1354"/>
      <c r="GI55" s="1354"/>
      <c r="GK55" s="795"/>
      <c r="GL55" s="795" t="str">
        <f>IF(T55="","",T55)</f>
        <v>Добавить централизованную систему для дифференциации</v>
      </c>
      <c r="GM55" s="795"/>
      <c r="GN55" s="795"/>
    </row>
    <row s="2614"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3874"/>
      <c r="AM56" s="3874"/>
      <c r="AN56" s="3874"/>
      <c r="AO56" s="3874"/>
      <c r="AP56" s="3874"/>
      <c r="AQ56" s="3874"/>
      <c r="AR56" s="3874"/>
      <c r="AS56" s="3874"/>
      <c r="AT56" s="3874"/>
      <c r="AU56" s="3874"/>
      <c r="AV56" s="3874"/>
      <c r="AW56" s="3874"/>
      <c r="AX56" s="3874"/>
      <c r="AY56" s="3874"/>
      <c r="AZ56" s="3874"/>
      <c r="BA56" s="3874"/>
      <c r="BB56" s="3874"/>
      <c r="BC56" s="3874"/>
      <c r="BD56" s="3874"/>
      <c r="BE56" s="3874"/>
      <c r="BF56" s="3874"/>
      <c r="BG56" s="3874"/>
      <c r="BH56" s="3874"/>
      <c r="BI56" s="3874"/>
      <c r="BJ56" s="3874"/>
      <c r="BK56" s="3874"/>
      <c r="BL56" s="3874"/>
      <c r="BM56" s="3874"/>
      <c r="BN56" s="3874"/>
      <c r="BO56" s="3874"/>
      <c r="BP56" s="3874"/>
      <c r="BQ56" s="3874"/>
      <c r="BR56" s="3874"/>
      <c r="BS56" s="3874"/>
      <c r="BT56" s="3874"/>
      <c r="BU56" s="3874"/>
      <c r="BV56" s="3874"/>
      <c r="BW56" s="3874"/>
      <c r="BX56" s="3874"/>
      <c r="BY56" s="3874"/>
      <c r="BZ56" s="3874"/>
      <c r="CA56" s="3874"/>
      <c r="CB56" s="3874"/>
      <c r="CC56" s="3874"/>
      <c r="CD56" s="3874"/>
      <c r="CE56" s="3874"/>
      <c r="CF56" s="3874"/>
      <c r="CG56" s="3874"/>
      <c r="CH56" s="3874"/>
      <c r="CI56" s="3874"/>
      <c r="CJ56" s="3874"/>
      <c r="CK56" s="3874"/>
      <c r="CL56" s="3874"/>
      <c r="CM56" s="3874"/>
      <c r="CN56" s="3874"/>
      <c r="CO56" s="3874"/>
      <c r="CP56" s="3874"/>
      <c r="CQ56" s="3874"/>
      <c r="CR56" s="3874"/>
      <c r="CS56" s="3874"/>
      <c r="CT56" s="3874"/>
      <c r="CU56" s="3874"/>
      <c r="CV56" s="3874"/>
      <c r="CW56" s="3874"/>
      <c r="CX56" s="3874"/>
      <c r="CY56" s="3874"/>
      <c r="CZ56" s="3874"/>
      <c r="DA56" s="3874"/>
      <c r="DB56" s="3874"/>
      <c r="DC56" s="3874"/>
      <c r="DD56" s="3874"/>
      <c r="DE56" s="3874"/>
      <c r="DF56" s="3874"/>
      <c r="DG56" s="3874"/>
      <c r="DH56" s="3874"/>
      <c r="DI56" s="3874"/>
      <c r="DJ56" s="3874"/>
      <c r="DK56" s="3874"/>
      <c r="DL56" s="3874"/>
      <c r="DM56" s="3874"/>
      <c r="DN56" s="3874"/>
      <c r="DO56" s="3874"/>
      <c r="DP56" s="3874"/>
      <c r="DQ56" s="3874"/>
      <c r="DR56" s="3874"/>
      <c r="DS56" s="3874"/>
      <c r="DT56" s="3874"/>
      <c r="DU56" s="3874"/>
      <c r="DV56" s="3874"/>
      <c r="DW56" s="3874"/>
      <c r="DX56" s="3874"/>
      <c r="DY56" s="3874"/>
      <c r="DZ56" s="3874"/>
      <c r="EA56" s="3874"/>
      <c r="EB56" s="3874"/>
      <c r="EC56" s="3874"/>
      <c r="ED56" s="3874"/>
      <c r="EE56" s="3874"/>
      <c r="EF56" s="3874"/>
      <c r="EG56" s="3874"/>
      <c r="EH56" s="3874"/>
      <c r="EI56" s="3874"/>
      <c r="EJ56" s="3874"/>
      <c r="EK56" s="3874"/>
      <c r="EL56" s="3874"/>
      <c r="EM56" s="3874"/>
      <c r="EN56" s="3874"/>
      <c r="EO56" s="3874"/>
      <c r="EP56" s="3874"/>
      <c r="EQ56" s="3874"/>
      <c r="ER56" s="3874"/>
      <c r="ES56" s="3874"/>
      <c r="ET56" s="3874"/>
      <c r="EU56" s="3874"/>
      <c r="EV56" s="3874"/>
      <c r="EW56" s="3874"/>
      <c r="EX56" s="3874"/>
      <c r="EY56" s="3874"/>
      <c r="EZ56" s="3874"/>
      <c r="FA56" s="3874"/>
      <c r="FB56" s="3874"/>
      <c r="FC56" s="3874"/>
      <c r="FD56" s="3874"/>
      <c r="FE56" s="3874"/>
      <c r="FF56" s="3874"/>
      <c r="FG56" s="3874"/>
      <c r="FH56" s="3874"/>
      <c r="FI56" s="3874"/>
      <c r="FJ56" s="3874"/>
      <c r="FK56" s="3874"/>
      <c r="FL56" s="3874"/>
      <c r="FM56" s="3874"/>
      <c r="FN56" s="3874"/>
      <c r="FO56" s="3874"/>
      <c r="FP56" s="3874"/>
      <c r="FQ56" s="3874"/>
      <c r="FR56" s="3874"/>
      <c r="FS56" s="3874"/>
      <c r="FT56" s="3874"/>
      <c r="FU56" s="3874"/>
      <c r="FV56" s="3874"/>
      <c r="FW56" s="3874"/>
      <c r="FX56" s="3874"/>
      <c r="FY56" s="3874"/>
      <c r="FZ56" s="3874"/>
      <c r="GA56" s="3874"/>
      <c r="GB56" s="3874"/>
      <c r="GC56" s="3874"/>
      <c r="GD56" s="3874"/>
      <c r="GE56" s="3874"/>
      <c r="GF56" s="3874"/>
      <c r="GG56" s="3874"/>
      <c r="GH56" s="1354"/>
      <c r="GI56" s="1354"/>
      <c r="GK56" s="506"/>
      <c r="GL56" s="506" t="str">
        <f>IF(T56="","",T56)</f>
        <v>Добавить территорию для дифференциации</v>
      </c>
      <c r="GM56" s="506"/>
      <c r="GN56" s="506"/>
    </row>
    <row s="4363" customFormat="1" customHeight="1" ht="21">
      <c r="A57" s="4364" t="s">
        <v>175</v>
      </c>
      <c r="B57" s="4364"/>
      <c r="C57" s="4364"/>
      <c r="D57" s="4364"/>
      <c r="E57" s="4365" t="s">
        <v>111</v>
      </c>
      <c r="F57" s="4364"/>
      <c r="G57" s="4364"/>
      <c r="H57" s="4364"/>
      <c r="I57" s="4364"/>
      <c r="J57" s="4364"/>
      <c r="K57" s="4364"/>
      <c r="L57" s="4366"/>
      <c r="M57" s="4367"/>
      <c r="N57" s="4367"/>
      <c r="O57" s="4367"/>
      <c r="P57" s="4368"/>
      <c r="Q57" s="4369"/>
      <c r="R57" s="4370"/>
      <c r="S57" s="4371" t="str">
        <f>INDEX(PT_DIFFERENTIATION_NUM_NTAR,MATCH(A57,PT_DIFFERENTIATION_NTAR_ID,0))</f>
        <v>2</v>
      </c>
      <c r="T57" s="4372" t="s">
        <v>124</v>
      </c>
      <c r="U57" s="4373"/>
      <c r="V57" s="3402"/>
      <c r="W57" s="3403"/>
      <c r="X57" s="3403"/>
      <c r="Y57" s="3403"/>
      <c r="Z57" s="3403"/>
      <c r="AA57" s="3403"/>
      <c r="AB57" s="3403"/>
      <c r="AC57" s="3404"/>
      <c r="AD57" s="3402" t="str">
        <f>INDEX(PT_DIFFERENTIATION_NTAR,MATCH(A57,PT_DIFFERENTIATION_NTAR_ID,0))</f>
        <v>Льготные тарифы на тепловую энергию, поставляемую группе потребителей "население"</v>
      </c>
      <c r="AE57" s="3403"/>
      <c r="AF57" s="3403"/>
      <c r="AG57" s="3403"/>
      <c r="AH57" s="3403"/>
      <c r="AI57" s="3403"/>
      <c r="AJ57" s="3403"/>
      <c r="AK57" s="3403"/>
      <c r="AL57" s="3402"/>
      <c r="AM57" s="3403"/>
      <c r="AN57" s="3403"/>
      <c r="AO57" s="3403"/>
      <c r="AP57" s="3403"/>
      <c r="AQ57" s="3403"/>
      <c r="AR57" s="3403"/>
      <c r="AS57" s="3404"/>
      <c r="AT57" s="3402"/>
      <c r="AU57" s="3403"/>
      <c r="AV57" s="3403"/>
      <c r="AW57" s="3403"/>
      <c r="AX57" s="3403"/>
      <c r="AY57" s="3403"/>
      <c r="AZ57" s="3403"/>
      <c r="BA57" s="3404"/>
      <c r="BB57" s="3402"/>
      <c r="BC57" s="3403"/>
      <c r="BD57" s="3403"/>
      <c r="BE57" s="3403"/>
      <c r="BF57" s="3403"/>
      <c r="BG57" s="3403"/>
      <c r="BH57" s="3403"/>
      <c r="BI57" s="3404"/>
      <c r="BJ57" s="3402"/>
      <c r="BK57" s="3403"/>
      <c r="BL57" s="3403"/>
      <c r="BM57" s="3403"/>
      <c r="BN57" s="3403"/>
      <c r="BO57" s="3403"/>
      <c r="BP57" s="3403"/>
      <c r="BQ57" s="3404"/>
      <c r="BR57" s="3402"/>
      <c r="BS57" s="3403"/>
      <c r="BT57" s="3403"/>
      <c r="BU57" s="3403"/>
      <c r="BV57" s="3403"/>
      <c r="BW57" s="3403"/>
      <c r="BX57" s="3403"/>
      <c r="BY57" s="3404"/>
      <c r="BZ57" s="3402"/>
      <c r="CA57" s="3403"/>
      <c r="CB57" s="3403"/>
      <c r="CC57" s="3403"/>
      <c r="CD57" s="3403"/>
      <c r="CE57" s="3403"/>
      <c r="CF57" s="3403"/>
      <c r="CG57" s="3404"/>
      <c r="CH57" s="3402"/>
      <c r="CI57" s="3403"/>
      <c r="CJ57" s="3403"/>
      <c r="CK57" s="3403"/>
      <c r="CL57" s="3403"/>
      <c r="CM57" s="3403"/>
      <c r="CN57" s="3403"/>
      <c r="CO57" s="3404"/>
      <c r="CP57" s="3402"/>
      <c r="CQ57" s="3403"/>
      <c r="CR57" s="3403"/>
      <c r="CS57" s="3403"/>
      <c r="CT57" s="3403"/>
      <c r="CU57" s="3403"/>
      <c r="CV57" s="3403"/>
      <c r="CW57" s="3404"/>
      <c r="CX57" s="3402"/>
      <c r="CY57" s="3403"/>
      <c r="CZ57" s="3403"/>
      <c r="DA57" s="3403"/>
      <c r="DB57" s="3403"/>
      <c r="DC57" s="3403"/>
      <c r="DD57" s="3403"/>
      <c r="DE57" s="3404"/>
      <c r="DF57" s="3402"/>
      <c r="DG57" s="3403"/>
      <c r="DH57" s="3403"/>
      <c r="DI57" s="3403"/>
      <c r="DJ57" s="3403"/>
      <c r="DK57" s="3403"/>
      <c r="DL57" s="3403"/>
      <c r="DM57" s="3404"/>
      <c r="DN57" s="3402"/>
      <c r="DO57" s="3403"/>
      <c r="DP57" s="3403"/>
      <c r="DQ57" s="3403"/>
      <c r="DR57" s="3403"/>
      <c r="DS57" s="3403"/>
      <c r="DT57" s="3403"/>
      <c r="DU57" s="3404"/>
      <c r="DV57" s="3402"/>
      <c r="DW57" s="3403"/>
      <c r="DX57" s="3403"/>
      <c r="DY57" s="3403"/>
      <c r="DZ57" s="3403"/>
      <c r="EA57" s="3403"/>
      <c r="EB57" s="3403"/>
      <c r="EC57" s="3404"/>
      <c r="ED57" s="3402"/>
      <c r="EE57" s="3403"/>
      <c r="EF57" s="3403"/>
      <c r="EG57" s="3403"/>
      <c r="EH57" s="3403"/>
      <c r="EI57" s="3403"/>
      <c r="EJ57" s="3403"/>
      <c r="EK57" s="3404"/>
      <c r="EL57" s="3402"/>
      <c r="EM57" s="3403"/>
      <c r="EN57" s="3403"/>
      <c r="EO57" s="3403"/>
      <c r="EP57" s="3403"/>
      <c r="EQ57" s="3403"/>
      <c r="ER57" s="3403"/>
      <c r="ES57" s="3404"/>
      <c r="ET57" s="3402"/>
      <c r="EU57" s="3403"/>
      <c r="EV57" s="3403"/>
      <c r="EW57" s="3403"/>
      <c r="EX57" s="3403"/>
      <c r="EY57" s="3403"/>
      <c r="EZ57" s="3403"/>
      <c r="FA57" s="3404"/>
      <c r="FB57" s="3402"/>
      <c r="FC57" s="3403"/>
      <c r="FD57" s="3403"/>
      <c r="FE57" s="3403"/>
      <c r="FF57" s="3403"/>
      <c r="FG57" s="3403"/>
      <c r="FH57" s="3403"/>
      <c r="FI57" s="3404"/>
      <c r="FJ57" s="3402"/>
      <c r="FK57" s="3403"/>
      <c r="FL57" s="3403"/>
      <c r="FM57" s="3403"/>
      <c r="FN57" s="3403"/>
      <c r="FO57" s="3403"/>
      <c r="FP57" s="3403"/>
      <c r="FQ57" s="3404"/>
      <c r="FR57" s="3402"/>
      <c r="FS57" s="3403"/>
      <c r="FT57" s="3403"/>
      <c r="FU57" s="3403"/>
      <c r="FV57" s="3403"/>
      <c r="FW57" s="3403"/>
      <c r="FX57" s="3403"/>
      <c r="FY57" s="3404"/>
      <c r="FZ57" s="3402"/>
      <c r="GA57" s="3403"/>
      <c r="GB57" s="3403"/>
      <c r="GC57" s="3403"/>
      <c r="GD57" s="3403"/>
      <c r="GE57" s="3403"/>
      <c r="GF57" s="3403"/>
      <c r="GG57" s="3404"/>
      <c r="GH57" s="3404"/>
      <c r="GI57" s="4374" t="s">
        <v>404</v>
      </c>
      <c r="GJ57" s="3884"/>
      <c r="GK57" s="4375"/>
      <c r="GL57" s="4375" t="str">
        <f>IF(T57="","",T57)</f>
        <v>Наименование тарифа</v>
      </c>
      <c r="GM57" s="4375"/>
      <c r="GN57" s="4375"/>
    </row>
    <row s="4376" customFormat="1" customHeight="1" ht="21">
      <c r="A58" s="4364"/>
      <c r="B58" s="4364" t="s">
        <v>176</v>
      </c>
      <c r="C58" s="4364"/>
      <c r="D58" s="4364"/>
      <c r="E58" s="4377">
        <v>1</v>
      </c>
      <c r="F58" s="4365">
        <v>1</v>
      </c>
      <c r="G58" s="4364"/>
      <c r="H58" s="4364"/>
      <c r="I58" s="4364"/>
      <c r="J58" s="4364"/>
      <c r="K58" s="4364"/>
      <c r="L58" s="4366"/>
      <c r="M58" s="4367"/>
      <c r="N58" s="4367"/>
      <c r="O58" s="4367"/>
      <c r="P58" s="4378"/>
      <c r="Q58" s="4379"/>
      <c r="R58" s="4380"/>
      <c r="S58" s="4371" t="str">
        <f>INDEX(PT_DIFFERENTIATION_NUM_TER,MATCH(B58,PT_DIFFERENTIATION_TER_ID,0))</f>
        <v>2.1</v>
      </c>
      <c r="T58" s="4381" t="s">
        <v>405</v>
      </c>
      <c r="U58" s="4373"/>
      <c r="V58" s="3402"/>
      <c r="W58" s="3403"/>
      <c r="X58" s="3403"/>
      <c r="Y58" s="3403"/>
      <c r="Z58" s="3403"/>
      <c r="AA58" s="3403"/>
      <c r="AB58" s="3403"/>
      <c r="AC58" s="3404"/>
      <c r="AD58" s="3402" t="str">
        <f>INDEX(PT_DIFFERENTIATION_TER,MATCH(B58,PT_DIFFERENTIATION_TER_ID,0))</f>
        <v>без дифференциации</v>
      </c>
      <c r="AE58" s="3403"/>
      <c r="AF58" s="3403"/>
      <c r="AG58" s="3403"/>
      <c r="AH58" s="3403"/>
      <c r="AI58" s="3403"/>
      <c r="AJ58" s="3403"/>
      <c r="AK58" s="3403"/>
      <c r="AL58" s="3402"/>
      <c r="AM58" s="3403"/>
      <c r="AN58" s="3403"/>
      <c r="AO58" s="3403"/>
      <c r="AP58" s="3403"/>
      <c r="AQ58" s="3403"/>
      <c r="AR58" s="3403"/>
      <c r="AS58" s="3404"/>
      <c r="AT58" s="3402"/>
      <c r="AU58" s="3403"/>
      <c r="AV58" s="3403"/>
      <c r="AW58" s="3403"/>
      <c r="AX58" s="3403"/>
      <c r="AY58" s="3403"/>
      <c r="AZ58" s="3403"/>
      <c r="BA58" s="3404"/>
      <c r="BB58" s="3402"/>
      <c r="BC58" s="3403"/>
      <c r="BD58" s="3403"/>
      <c r="BE58" s="3403"/>
      <c r="BF58" s="3403"/>
      <c r="BG58" s="3403"/>
      <c r="BH58" s="3403"/>
      <c r="BI58" s="3404"/>
      <c r="BJ58" s="3402"/>
      <c r="BK58" s="3403"/>
      <c r="BL58" s="3403"/>
      <c r="BM58" s="3403"/>
      <c r="BN58" s="3403"/>
      <c r="BO58" s="3403"/>
      <c r="BP58" s="3403"/>
      <c r="BQ58" s="3404"/>
      <c r="BR58" s="3402"/>
      <c r="BS58" s="3403"/>
      <c r="BT58" s="3403"/>
      <c r="BU58" s="3403"/>
      <c r="BV58" s="3403"/>
      <c r="BW58" s="3403"/>
      <c r="BX58" s="3403"/>
      <c r="BY58" s="3404"/>
      <c r="BZ58" s="3402"/>
      <c r="CA58" s="3403"/>
      <c r="CB58" s="3403"/>
      <c r="CC58" s="3403"/>
      <c r="CD58" s="3403"/>
      <c r="CE58" s="3403"/>
      <c r="CF58" s="3403"/>
      <c r="CG58" s="3404"/>
      <c r="CH58" s="3402"/>
      <c r="CI58" s="3403"/>
      <c r="CJ58" s="3403"/>
      <c r="CK58" s="3403"/>
      <c r="CL58" s="3403"/>
      <c r="CM58" s="3403"/>
      <c r="CN58" s="3403"/>
      <c r="CO58" s="3404"/>
      <c r="CP58" s="3402"/>
      <c r="CQ58" s="3403"/>
      <c r="CR58" s="3403"/>
      <c r="CS58" s="3403"/>
      <c r="CT58" s="3403"/>
      <c r="CU58" s="3403"/>
      <c r="CV58" s="3403"/>
      <c r="CW58" s="3404"/>
      <c r="CX58" s="3402"/>
      <c r="CY58" s="3403"/>
      <c r="CZ58" s="3403"/>
      <c r="DA58" s="3403"/>
      <c r="DB58" s="3403"/>
      <c r="DC58" s="3403"/>
      <c r="DD58" s="3403"/>
      <c r="DE58" s="3404"/>
      <c r="DF58" s="3402"/>
      <c r="DG58" s="3403"/>
      <c r="DH58" s="3403"/>
      <c r="DI58" s="3403"/>
      <c r="DJ58" s="3403"/>
      <c r="DK58" s="3403"/>
      <c r="DL58" s="3403"/>
      <c r="DM58" s="3404"/>
      <c r="DN58" s="3402"/>
      <c r="DO58" s="3403"/>
      <c r="DP58" s="3403"/>
      <c r="DQ58" s="3403"/>
      <c r="DR58" s="3403"/>
      <c r="DS58" s="3403"/>
      <c r="DT58" s="3403"/>
      <c r="DU58" s="3404"/>
      <c r="DV58" s="3402"/>
      <c r="DW58" s="3403"/>
      <c r="DX58" s="3403"/>
      <c r="DY58" s="3403"/>
      <c r="DZ58" s="3403"/>
      <c r="EA58" s="3403"/>
      <c r="EB58" s="3403"/>
      <c r="EC58" s="3404"/>
      <c r="ED58" s="3402"/>
      <c r="EE58" s="3403"/>
      <c r="EF58" s="3403"/>
      <c r="EG58" s="3403"/>
      <c r="EH58" s="3403"/>
      <c r="EI58" s="3403"/>
      <c r="EJ58" s="3403"/>
      <c r="EK58" s="3404"/>
      <c r="EL58" s="3402"/>
      <c r="EM58" s="3403"/>
      <c r="EN58" s="3403"/>
      <c r="EO58" s="3403"/>
      <c r="EP58" s="3403"/>
      <c r="EQ58" s="3403"/>
      <c r="ER58" s="3403"/>
      <c r="ES58" s="3404"/>
      <c r="ET58" s="3402"/>
      <c r="EU58" s="3403"/>
      <c r="EV58" s="3403"/>
      <c r="EW58" s="3403"/>
      <c r="EX58" s="3403"/>
      <c r="EY58" s="3403"/>
      <c r="EZ58" s="3403"/>
      <c r="FA58" s="3404"/>
      <c r="FB58" s="3402"/>
      <c r="FC58" s="3403"/>
      <c r="FD58" s="3403"/>
      <c r="FE58" s="3403"/>
      <c r="FF58" s="3403"/>
      <c r="FG58" s="3403"/>
      <c r="FH58" s="3403"/>
      <c r="FI58" s="3404"/>
      <c r="FJ58" s="3402"/>
      <c r="FK58" s="3403"/>
      <c r="FL58" s="3403"/>
      <c r="FM58" s="3403"/>
      <c r="FN58" s="3403"/>
      <c r="FO58" s="3403"/>
      <c r="FP58" s="3403"/>
      <c r="FQ58" s="3404"/>
      <c r="FR58" s="3402"/>
      <c r="FS58" s="3403"/>
      <c r="FT58" s="3403"/>
      <c r="FU58" s="3403"/>
      <c r="FV58" s="3403"/>
      <c r="FW58" s="3403"/>
      <c r="FX58" s="3403"/>
      <c r="FY58" s="3404"/>
      <c r="FZ58" s="3402"/>
      <c r="GA58" s="3403"/>
      <c r="GB58" s="3403"/>
      <c r="GC58" s="3403"/>
      <c r="GD58" s="3403"/>
      <c r="GE58" s="3403"/>
      <c r="GF58" s="3403"/>
      <c r="GG58" s="3404"/>
      <c r="GH58" s="3404"/>
      <c r="GI58" s="4374" t="s">
        <v>406</v>
      </c>
      <c r="GJ58" s="3884"/>
      <c r="GK58" s="4375"/>
      <c r="GL58" s="4375" t="str">
        <f>IF(T58="","",T58)</f>
        <v>Территория действия тарифа</v>
      </c>
      <c r="GM58" s="4375"/>
      <c r="GN58" s="4375"/>
    </row>
    <row s="4382" customFormat="1" customHeight="1" ht="23.25">
      <c r="A59" s="4364"/>
      <c r="B59" s="4364"/>
      <c r="C59" s="4364" t="s">
        <v>177</v>
      </c>
      <c r="D59" s="4364"/>
      <c r="E59" s="4377">
        <v>1</v>
      </c>
      <c r="F59" s="4377"/>
      <c r="G59" s="4365">
        <v>1</v>
      </c>
      <c r="H59" s="4364"/>
      <c r="I59" s="4364"/>
      <c r="J59" s="4364"/>
      <c r="K59" s="4364"/>
      <c r="L59" s="4366"/>
      <c r="M59" s="4367"/>
      <c r="N59" s="4367"/>
      <c r="O59" s="4367"/>
      <c r="P59" s="4383"/>
      <c r="Q59" s="4379"/>
      <c r="R59" s="4380"/>
      <c r="S59" s="4371" t="str">
        <f>INDEX(PT_DIFFERENTIATION_NUM_CS,MATCH(C59,PT_DIFFERENTIATION_CS_ID,0))</f>
        <v>2.1.1</v>
      </c>
      <c r="T59" s="4384" t="s">
        <v>407</v>
      </c>
      <c r="U59" s="4373"/>
      <c r="V59" s="3402"/>
      <c r="W59" s="3403"/>
      <c r="X59" s="3403"/>
      <c r="Y59" s="3403"/>
      <c r="Z59" s="3403"/>
      <c r="AA59" s="3403"/>
      <c r="AB59" s="3403"/>
      <c r="AC59" s="3404"/>
      <c r="AD59" s="3402" t="str">
        <f>INDEX(PT_DIFFERENTIATION_CS,MATCH(C59,PT_DIFFERENTIATION_CS_ID,0))</f>
        <v>без дифференциации</v>
      </c>
      <c r="AE59" s="3403"/>
      <c r="AF59" s="3403"/>
      <c r="AG59" s="3403"/>
      <c r="AH59" s="3403"/>
      <c r="AI59" s="3403"/>
      <c r="AJ59" s="3403"/>
      <c r="AK59" s="3403"/>
      <c r="AL59" s="3402"/>
      <c r="AM59" s="3403"/>
      <c r="AN59" s="3403"/>
      <c r="AO59" s="3403"/>
      <c r="AP59" s="3403"/>
      <c r="AQ59" s="3403"/>
      <c r="AR59" s="3403"/>
      <c r="AS59" s="3404"/>
      <c r="AT59" s="3402"/>
      <c r="AU59" s="3403"/>
      <c r="AV59" s="3403"/>
      <c r="AW59" s="3403"/>
      <c r="AX59" s="3403"/>
      <c r="AY59" s="3403"/>
      <c r="AZ59" s="3403"/>
      <c r="BA59" s="3404"/>
      <c r="BB59" s="3402"/>
      <c r="BC59" s="3403"/>
      <c r="BD59" s="3403"/>
      <c r="BE59" s="3403"/>
      <c r="BF59" s="3403"/>
      <c r="BG59" s="3403"/>
      <c r="BH59" s="3403"/>
      <c r="BI59" s="3404"/>
      <c r="BJ59" s="3402"/>
      <c r="BK59" s="3403"/>
      <c r="BL59" s="3403"/>
      <c r="BM59" s="3403"/>
      <c r="BN59" s="3403"/>
      <c r="BO59" s="3403"/>
      <c r="BP59" s="3403"/>
      <c r="BQ59" s="3404"/>
      <c r="BR59" s="3402"/>
      <c r="BS59" s="3403"/>
      <c r="BT59" s="3403"/>
      <c r="BU59" s="3403"/>
      <c r="BV59" s="3403"/>
      <c r="BW59" s="3403"/>
      <c r="BX59" s="3403"/>
      <c r="BY59" s="3404"/>
      <c r="BZ59" s="3402"/>
      <c r="CA59" s="3403"/>
      <c r="CB59" s="3403"/>
      <c r="CC59" s="3403"/>
      <c r="CD59" s="3403"/>
      <c r="CE59" s="3403"/>
      <c r="CF59" s="3403"/>
      <c r="CG59" s="3404"/>
      <c r="CH59" s="3402"/>
      <c r="CI59" s="3403"/>
      <c r="CJ59" s="3403"/>
      <c r="CK59" s="3403"/>
      <c r="CL59" s="3403"/>
      <c r="CM59" s="3403"/>
      <c r="CN59" s="3403"/>
      <c r="CO59" s="3404"/>
      <c r="CP59" s="3402"/>
      <c r="CQ59" s="3403"/>
      <c r="CR59" s="3403"/>
      <c r="CS59" s="3403"/>
      <c r="CT59" s="3403"/>
      <c r="CU59" s="3403"/>
      <c r="CV59" s="3403"/>
      <c r="CW59" s="3404"/>
      <c r="CX59" s="3402"/>
      <c r="CY59" s="3403"/>
      <c r="CZ59" s="3403"/>
      <c r="DA59" s="3403"/>
      <c r="DB59" s="3403"/>
      <c r="DC59" s="3403"/>
      <c r="DD59" s="3403"/>
      <c r="DE59" s="3404"/>
      <c r="DF59" s="3402"/>
      <c r="DG59" s="3403"/>
      <c r="DH59" s="3403"/>
      <c r="DI59" s="3403"/>
      <c r="DJ59" s="3403"/>
      <c r="DK59" s="3403"/>
      <c r="DL59" s="3403"/>
      <c r="DM59" s="3404"/>
      <c r="DN59" s="3402"/>
      <c r="DO59" s="3403"/>
      <c r="DP59" s="3403"/>
      <c r="DQ59" s="3403"/>
      <c r="DR59" s="3403"/>
      <c r="DS59" s="3403"/>
      <c r="DT59" s="3403"/>
      <c r="DU59" s="3404"/>
      <c r="DV59" s="3402"/>
      <c r="DW59" s="3403"/>
      <c r="DX59" s="3403"/>
      <c r="DY59" s="3403"/>
      <c r="DZ59" s="3403"/>
      <c r="EA59" s="3403"/>
      <c r="EB59" s="3403"/>
      <c r="EC59" s="3404"/>
      <c r="ED59" s="3402"/>
      <c r="EE59" s="3403"/>
      <c r="EF59" s="3403"/>
      <c r="EG59" s="3403"/>
      <c r="EH59" s="3403"/>
      <c r="EI59" s="3403"/>
      <c r="EJ59" s="3403"/>
      <c r="EK59" s="3404"/>
      <c r="EL59" s="3402"/>
      <c r="EM59" s="3403"/>
      <c r="EN59" s="3403"/>
      <c r="EO59" s="3403"/>
      <c r="EP59" s="3403"/>
      <c r="EQ59" s="3403"/>
      <c r="ER59" s="3403"/>
      <c r="ES59" s="3404"/>
      <c r="ET59" s="3402"/>
      <c r="EU59" s="3403"/>
      <c r="EV59" s="3403"/>
      <c r="EW59" s="3403"/>
      <c r="EX59" s="3403"/>
      <c r="EY59" s="3403"/>
      <c r="EZ59" s="3403"/>
      <c r="FA59" s="3404"/>
      <c r="FB59" s="3402"/>
      <c r="FC59" s="3403"/>
      <c r="FD59" s="3403"/>
      <c r="FE59" s="3403"/>
      <c r="FF59" s="3403"/>
      <c r="FG59" s="3403"/>
      <c r="FH59" s="3403"/>
      <c r="FI59" s="3404"/>
      <c r="FJ59" s="3402"/>
      <c r="FK59" s="3403"/>
      <c r="FL59" s="3403"/>
      <c r="FM59" s="3403"/>
      <c r="FN59" s="3403"/>
      <c r="FO59" s="3403"/>
      <c r="FP59" s="3403"/>
      <c r="FQ59" s="3404"/>
      <c r="FR59" s="3402"/>
      <c r="FS59" s="3403"/>
      <c r="FT59" s="3403"/>
      <c r="FU59" s="3403"/>
      <c r="FV59" s="3403"/>
      <c r="FW59" s="3403"/>
      <c r="FX59" s="3403"/>
      <c r="FY59" s="3404"/>
      <c r="FZ59" s="3402"/>
      <c r="GA59" s="3403"/>
      <c r="GB59" s="3403"/>
      <c r="GC59" s="3403"/>
      <c r="GD59" s="3403"/>
      <c r="GE59" s="3403"/>
      <c r="GF59" s="3403"/>
      <c r="GG59" s="3404"/>
      <c r="GH59" s="3404"/>
      <c r="GI59" s="4374" t="s">
        <v>408</v>
      </c>
      <c r="GJ59" s="3884"/>
      <c r="GK59" s="4375"/>
      <c r="GL59" s="4375" t="str">
        <f>IF(T59="","",T59)</f>
        <v>Наименование системы теплоснабжения </v>
      </c>
      <c r="GM59" s="4375"/>
      <c r="GN59" s="4375"/>
    </row>
    <row s="4385" customFormat="1" customHeight="1" ht="21">
      <c r="A60" s="4364"/>
      <c r="B60" s="4364"/>
      <c r="C60" s="4364"/>
      <c r="D60" s="4364" t="s">
        <v>178</v>
      </c>
      <c r="E60" s="4377">
        <v>1</v>
      </c>
      <c r="F60" s="4377"/>
      <c r="G60" s="4377"/>
      <c r="H60" s="4365">
        <v>1</v>
      </c>
      <c r="I60" s="4364"/>
      <c r="J60" s="4364"/>
      <c r="K60" s="4364"/>
      <c r="L60" s="4366"/>
      <c r="M60" s="4367"/>
      <c r="N60" s="4367"/>
      <c r="O60" s="4367"/>
      <c r="P60" s="4383"/>
      <c r="Q60" s="4379"/>
      <c r="R60" s="4380"/>
      <c r="S60" s="4371" t="str">
        <f>INDEX(PT_DIFFERENTIATION_NUM_IST_TE,MATCH(D60,PT_DIFFERENTIATION_IST_TE_ID,0))</f>
        <v>2.1.1.1</v>
      </c>
      <c r="T60" s="4386" t="s">
        <v>409</v>
      </c>
      <c r="U60" s="4373"/>
      <c r="V60" s="3402"/>
      <c r="W60" s="3403"/>
      <c r="X60" s="3403"/>
      <c r="Y60" s="3403"/>
      <c r="Z60" s="3403"/>
      <c r="AA60" s="3403"/>
      <c r="AB60" s="3403"/>
      <c r="AC60" s="3404"/>
      <c r="AD60" s="3402" t="str">
        <f>INDEX(PT_DIFFERENTIATION_IST_TE,MATCH(D60,PT_DIFFERENTIATION_IST_TE_ID,0))</f>
        <v>без дифференциации</v>
      </c>
      <c r="AE60" s="3403"/>
      <c r="AF60" s="3403"/>
      <c r="AG60" s="3403"/>
      <c r="AH60" s="3403"/>
      <c r="AI60" s="3403"/>
      <c r="AJ60" s="3403"/>
      <c r="AK60" s="3403"/>
      <c r="AL60" s="3402"/>
      <c r="AM60" s="3403"/>
      <c r="AN60" s="3403"/>
      <c r="AO60" s="3403"/>
      <c r="AP60" s="3403"/>
      <c r="AQ60" s="3403"/>
      <c r="AR60" s="3403"/>
      <c r="AS60" s="3404"/>
      <c r="AT60" s="3402"/>
      <c r="AU60" s="3403"/>
      <c r="AV60" s="3403"/>
      <c r="AW60" s="3403"/>
      <c r="AX60" s="3403"/>
      <c r="AY60" s="3403"/>
      <c r="AZ60" s="3403"/>
      <c r="BA60" s="3404"/>
      <c r="BB60" s="3402"/>
      <c r="BC60" s="3403"/>
      <c r="BD60" s="3403"/>
      <c r="BE60" s="3403"/>
      <c r="BF60" s="3403"/>
      <c r="BG60" s="3403"/>
      <c r="BH60" s="3403"/>
      <c r="BI60" s="3404"/>
      <c r="BJ60" s="3402"/>
      <c r="BK60" s="3403"/>
      <c r="BL60" s="3403"/>
      <c r="BM60" s="3403"/>
      <c r="BN60" s="3403"/>
      <c r="BO60" s="3403"/>
      <c r="BP60" s="3403"/>
      <c r="BQ60" s="3404"/>
      <c r="BR60" s="3402"/>
      <c r="BS60" s="3403"/>
      <c r="BT60" s="3403"/>
      <c r="BU60" s="3403"/>
      <c r="BV60" s="3403"/>
      <c r="BW60" s="3403"/>
      <c r="BX60" s="3403"/>
      <c r="BY60" s="3404"/>
      <c r="BZ60" s="3402"/>
      <c r="CA60" s="3403"/>
      <c r="CB60" s="3403"/>
      <c r="CC60" s="3403"/>
      <c r="CD60" s="3403"/>
      <c r="CE60" s="3403"/>
      <c r="CF60" s="3403"/>
      <c r="CG60" s="3404"/>
      <c r="CH60" s="3402"/>
      <c r="CI60" s="3403"/>
      <c r="CJ60" s="3403"/>
      <c r="CK60" s="3403"/>
      <c r="CL60" s="3403"/>
      <c r="CM60" s="3403"/>
      <c r="CN60" s="3403"/>
      <c r="CO60" s="3404"/>
      <c r="CP60" s="3402"/>
      <c r="CQ60" s="3403"/>
      <c r="CR60" s="3403"/>
      <c r="CS60" s="3403"/>
      <c r="CT60" s="3403"/>
      <c r="CU60" s="3403"/>
      <c r="CV60" s="3403"/>
      <c r="CW60" s="3404"/>
      <c r="CX60" s="3402"/>
      <c r="CY60" s="3403"/>
      <c r="CZ60" s="3403"/>
      <c r="DA60" s="3403"/>
      <c r="DB60" s="3403"/>
      <c r="DC60" s="3403"/>
      <c r="DD60" s="3403"/>
      <c r="DE60" s="3404"/>
      <c r="DF60" s="3402"/>
      <c r="DG60" s="3403"/>
      <c r="DH60" s="3403"/>
      <c r="DI60" s="3403"/>
      <c r="DJ60" s="3403"/>
      <c r="DK60" s="3403"/>
      <c r="DL60" s="3403"/>
      <c r="DM60" s="3404"/>
      <c r="DN60" s="3402"/>
      <c r="DO60" s="3403"/>
      <c r="DP60" s="3403"/>
      <c r="DQ60" s="3403"/>
      <c r="DR60" s="3403"/>
      <c r="DS60" s="3403"/>
      <c r="DT60" s="3403"/>
      <c r="DU60" s="3404"/>
      <c r="DV60" s="3402"/>
      <c r="DW60" s="3403"/>
      <c r="DX60" s="3403"/>
      <c r="DY60" s="3403"/>
      <c r="DZ60" s="3403"/>
      <c r="EA60" s="3403"/>
      <c r="EB60" s="3403"/>
      <c r="EC60" s="3404"/>
      <c r="ED60" s="3402"/>
      <c r="EE60" s="3403"/>
      <c r="EF60" s="3403"/>
      <c r="EG60" s="3403"/>
      <c r="EH60" s="3403"/>
      <c r="EI60" s="3403"/>
      <c r="EJ60" s="3403"/>
      <c r="EK60" s="3404"/>
      <c r="EL60" s="3402"/>
      <c r="EM60" s="3403"/>
      <c r="EN60" s="3403"/>
      <c r="EO60" s="3403"/>
      <c r="EP60" s="3403"/>
      <c r="EQ60" s="3403"/>
      <c r="ER60" s="3403"/>
      <c r="ES60" s="3404"/>
      <c r="ET60" s="3402"/>
      <c r="EU60" s="3403"/>
      <c r="EV60" s="3403"/>
      <c r="EW60" s="3403"/>
      <c r="EX60" s="3403"/>
      <c r="EY60" s="3403"/>
      <c r="EZ60" s="3403"/>
      <c r="FA60" s="3404"/>
      <c r="FB60" s="3402"/>
      <c r="FC60" s="3403"/>
      <c r="FD60" s="3403"/>
      <c r="FE60" s="3403"/>
      <c r="FF60" s="3403"/>
      <c r="FG60" s="3403"/>
      <c r="FH60" s="3403"/>
      <c r="FI60" s="3404"/>
      <c r="FJ60" s="3402"/>
      <c r="FK60" s="3403"/>
      <c r="FL60" s="3403"/>
      <c r="FM60" s="3403"/>
      <c r="FN60" s="3403"/>
      <c r="FO60" s="3403"/>
      <c r="FP60" s="3403"/>
      <c r="FQ60" s="3404"/>
      <c r="FR60" s="3402"/>
      <c r="FS60" s="3403"/>
      <c r="FT60" s="3403"/>
      <c r="FU60" s="3403"/>
      <c r="FV60" s="3403"/>
      <c r="FW60" s="3403"/>
      <c r="FX60" s="3403"/>
      <c r="FY60" s="3404"/>
      <c r="FZ60" s="3402"/>
      <c r="GA60" s="3403"/>
      <c r="GB60" s="3403"/>
      <c r="GC60" s="3403"/>
      <c r="GD60" s="3403"/>
      <c r="GE60" s="3403"/>
      <c r="GF60" s="3403"/>
      <c r="GG60" s="3404"/>
      <c r="GH60" s="3404"/>
      <c r="GI60" s="4374" t="s">
        <v>410</v>
      </c>
      <c r="GJ60" s="3884"/>
      <c r="GK60" s="4375"/>
      <c r="GL60" s="4375" t="str">
        <f>IF(T60="","",T60)</f>
        <v>Источник тепловой энергии  </v>
      </c>
      <c r="GM60" s="4375"/>
      <c r="GN60" s="4375"/>
    </row>
    <row s="4387" customFormat="1" customHeight="1" ht="47.25">
      <c r="A61" s="4364"/>
      <c r="B61" s="4364"/>
      <c r="C61" s="4364"/>
      <c r="D61" s="4364"/>
      <c r="E61" s="4377">
        <v>1</v>
      </c>
      <c r="F61" s="4377"/>
      <c r="G61" s="4377"/>
      <c r="H61" s="4377"/>
      <c r="I61" s="4388" t="str">
        <f>S60&amp;".1"</f>
        <v>2.1.1.1.1</v>
      </c>
      <c r="J61" s="4364"/>
      <c r="K61" s="4364"/>
      <c r="L61" s="4366" t="s">
        <v>411</v>
      </c>
      <c r="M61" s="3875"/>
      <c r="N61" s="4389"/>
      <c r="O61" s="4389"/>
      <c r="P61" s="4390">
        <v>1</v>
      </c>
      <c r="Q61" s="4390"/>
      <c r="R61" s="4391"/>
      <c r="S61" s="4371" t="str">
        <f>$I61</f>
        <v>2.1.1.1.1</v>
      </c>
      <c r="T61" s="4392" t="s">
        <v>412</v>
      </c>
      <c r="U61" s="4373"/>
      <c r="V61" s="3407"/>
      <c r="W61" s="3408"/>
      <c r="X61" s="3408"/>
      <c r="Y61" s="3408"/>
      <c r="Z61" s="3408"/>
      <c r="AA61" s="3408"/>
      <c r="AB61" s="3408"/>
      <c r="AC61" s="3409"/>
      <c r="AD61" s="3407" t="s">
        <v>454</v>
      </c>
      <c r="AE61" s="3408"/>
      <c r="AF61" s="3408"/>
      <c r="AG61" s="3408"/>
      <c r="AH61" s="3408"/>
      <c r="AI61" s="3408"/>
      <c r="AJ61" s="3408"/>
      <c r="AK61" s="3408"/>
      <c r="AL61" s="3407"/>
      <c r="AM61" s="3408"/>
      <c r="AN61" s="3408"/>
      <c r="AO61" s="3408"/>
      <c r="AP61" s="3408"/>
      <c r="AQ61" s="3408"/>
      <c r="AR61" s="3408"/>
      <c r="AS61" s="3409"/>
      <c r="AT61" s="3407"/>
      <c r="AU61" s="3408"/>
      <c r="AV61" s="3408"/>
      <c r="AW61" s="3408"/>
      <c r="AX61" s="3408"/>
      <c r="AY61" s="3408"/>
      <c r="AZ61" s="3408"/>
      <c r="BA61" s="3409"/>
      <c r="BB61" s="3407"/>
      <c r="BC61" s="3408"/>
      <c r="BD61" s="3408"/>
      <c r="BE61" s="3408"/>
      <c r="BF61" s="3408"/>
      <c r="BG61" s="3408"/>
      <c r="BH61" s="3408"/>
      <c r="BI61" s="3409"/>
      <c r="BJ61" s="3407"/>
      <c r="BK61" s="3408"/>
      <c r="BL61" s="3408"/>
      <c r="BM61" s="3408"/>
      <c r="BN61" s="3408"/>
      <c r="BO61" s="3408"/>
      <c r="BP61" s="3408"/>
      <c r="BQ61" s="3409"/>
      <c r="BR61" s="3407"/>
      <c r="BS61" s="3408"/>
      <c r="BT61" s="3408"/>
      <c r="BU61" s="3408"/>
      <c r="BV61" s="3408"/>
      <c r="BW61" s="3408"/>
      <c r="BX61" s="3408"/>
      <c r="BY61" s="3409"/>
      <c r="BZ61" s="3407"/>
      <c r="CA61" s="3408"/>
      <c r="CB61" s="3408"/>
      <c r="CC61" s="3408"/>
      <c r="CD61" s="3408"/>
      <c r="CE61" s="3408"/>
      <c r="CF61" s="3408"/>
      <c r="CG61" s="3409"/>
      <c r="CH61" s="3407"/>
      <c r="CI61" s="3408"/>
      <c r="CJ61" s="3408"/>
      <c r="CK61" s="3408"/>
      <c r="CL61" s="3408"/>
      <c r="CM61" s="3408"/>
      <c r="CN61" s="3408"/>
      <c r="CO61" s="3409"/>
      <c r="CP61" s="3407"/>
      <c r="CQ61" s="3408"/>
      <c r="CR61" s="3408"/>
      <c r="CS61" s="3408"/>
      <c r="CT61" s="3408"/>
      <c r="CU61" s="3408"/>
      <c r="CV61" s="3408"/>
      <c r="CW61" s="3409"/>
      <c r="CX61" s="3407"/>
      <c r="CY61" s="3408"/>
      <c r="CZ61" s="3408"/>
      <c r="DA61" s="3408"/>
      <c r="DB61" s="3408"/>
      <c r="DC61" s="3408"/>
      <c r="DD61" s="3408"/>
      <c r="DE61" s="3409"/>
      <c r="DF61" s="3407"/>
      <c r="DG61" s="3408"/>
      <c r="DH61" s="3408"/>
      <c r="DI61" s="3408"/>
      <c r="DJ61" s="3408"/>
      <c r="DK61" s="3408"/>
      <c r="DL61" s="3408"/>
      <c r="DM61" s="3409"/>
      <c r="DN61" s="3407"/>
      <c r="DO61" s="3408"/>
      <c r="DP61" s="3408"/>
      <c r="DQ61" s="3408"/>
      <c r="DR61" s="3408"/>
      <c r="DS61" s="3408"/>
      <c r="DT61" s="3408"/>
      <c r="DU61" s="3409"/>
      <c r="DV61" s="3407"/>
      <c r="DW61" s="3408"/>
      <c r="DX61" s="3408"/>
      <c r="DY61" s="3408"/>
      <c r="DZ61" s="3408"/>
      <c r="EA61" s="3408"/>
      <c r="EB61" s="3408"/>
      <c r="EC61" s="3409"/>
      <c r="ED61" s="3407"/>
      <c r="EE61" s="3408"/>
      <c r="EF61" s="3408"/>
      <c r="EG61" s="3408"/>
      <c r="EH61" s="3408"/>
      <c r="EI61" s="3408"/>
      <c r="EJ61" s="3408"/>
      <c r="EK61" s="3409"/>
      <c r="EL61" s="3407"/>
      <c r="EM61" s="3408"/>
      <c r="EN61" s="3408"/>
      <c r="EO61" s="3408"/>
      <c r="EP61" s="3408"/>
      <c r="EQ61" s="3408"/>
      <c r="ER61" s="3408"/>
      <c r="ES61" s="3409"/>
      <c r="ET61" s="3407"/>
      <c r="EU61" s="3408"/>
      <c r="EV61" s="3408"/>
      <c r="EW61" s="3408"/>
      <c r="EX61" s="3408"/>
      <c r="EY61" s="3408"/>
      <c r="EZ61" s="3408"/>
      <c r="FA61" s="3409"/>
      <c r="FB61" s="3407"/>
      <c r="FC61" s="3408"/>
      <c r="FD61" s="3408"/>
      <c r="FE61" s="3408"/>
      <c r="FF61" s="3408"/>
      <c r="FG61" s="3408"/>
      <c r="FH61" s="3408"/>
      <c r="FI61" s="3409"/>
      <c r="FJ61" s="3407"/>
      <c r="FK61" s="3408"/>
      <c r="FL61" s="3408"/>
      <c r="FM61" s="3408"/>
      <c r="FN61" s="3408"/>
      <c r="FO61" s="3408"/>
      <c r="FP61" s="3408"/>
      <c r="FQ61" s="3409"/>
      <c r="FR61" s="3407"/>
      <c r="FS61" s="3408"/>
      <c r="FT61" s="3408"/>
      <c r="FU61" s="3408"/>
      <c r="FV61" s="3408"/>
      <c r="FW61" s="3408"/>
      <c r="FX61" s="3408"/>
      <c r="FY61" s="3409"/>
      <c r="FZ61" s="3407"/>
      <c r="GA61" s="3408"/>
      <c r="GB61" s="3408"/>
      <c r="GC61" s="3408"/>
      <c r="GD61" s="3408"/>
      <c r="GE61" s="3408"/>
      <c r="GF61" s="3408"/>
      <c r="GG61" s="3409"/>
      <c r="GH61" s="3409"/>
      <c r="GI61" s="4374" t="s">
        <v>413</v>
      </c>
      <c r="GJ61" s="3884"/>
      <c r="GK61" s="4375"/>
      <c r="GL61" s="4375" t="str">
        <f>IF(T61="","",T61)</f>
        <v>Схема подключения теплопотребляющей установки к коллектору источника тепловой энергии</v>
      </c>
      <c r="GM61" s="4375"/>
      <c r="GN61" s="4375"/>
    </row>
    <row s="4393" customFormat="1" customHeight="1" ht="21">
      <c r="A62" s="4364"/>
      <c r="B62" s="4364"/>
      <c r="C62" s="4364"/>
      <c r="D62" s="4364"/>
      <c r="E62" s="4377">
        <v>1</v>
      </c>
      <c r="F62" s="4377"/>
      <c r="G62" s="4377"/>
      <c r="H62" s="4377"/>
      <c r="I62" s="4394"/>
      <c r="J62" s="4388" t="str">
        <f>I61&amp;".1"</f>
        <v>2.1.1.1.1.1</v>
      </c>
      <c r="K62" s="4364"/>
      <c r="L62" s="4366" t="s">
        <v>414</v>
      </c>
      <c r="M62" s="3875"/>
      <c r="N62" s="3875"/>
      <c r="O62" s="4389"/>
      <c r="P62" s="4390"/>
      <c r="Q62" s="4390">
        <v>1</v>
      </c>
      <c r="R62" s="4395"/>
      <c r="S62" s="4371" t="str">
        <f>$J62</f>
        <v>2.1.1.1.1.1</v>
      </c>
      <c r="T62" s="4396" t="s">
        <v>415</v>
      </c>
      <c r="U62" s="4373"/>
      <c r="V62" s="3407"/>
      <c r="W62" s="3408"/>
      <c r="X62" s="3408"/>
      <c r="Y62" s="3408"/>
      <c r="Z62" s="3408"/>
      <c r="AA62" s="3408"/>
      <c r="AB62" s="3408"/>
      <c r="AC62" s="3409"/>
      <c r="AD62" s="3407" t="s">
        <v>457</v>
      </c>
      <c r="AE62" s="3408"/>
      <c r="AF62" s="3408"/>
      <c r="AG62" s="3408"/>
      <c r="AH62" s="3408"/>
      <c r="AI62" s="3408"/>
      <c r="AJ62" s="3408"/>
      <c r="AK62" s="3408"/>
      <c r="AL62" s="3407"/>
      <c r="AM62" s="3408"/>
      <c r="AN62" s="3408"/>
      <c r="AO62" s="3408"/>
      <c r="AP62" s="3408"/>
      <c r="AQ62" s="3408"/>
      <c r="AR62" s="3408"/>
      <c r="AS62" s="3409"/>
      <c r="AT62" s="3407"/>
      <c r="AU62" s="3408"/>
      <c r="AV62" s="3408"/>
      <c r="AW62" s="3408"/>
      <c r="AX62" s="3408"/>
      <c r="AY62" s="3408"/>
      <c r="AZ62" s="3408"/>
      <c r="BA62" s="3409"/>
      <c r="BB62" s="3407"/>
      <c r="BC62" s="3408"/>
      <c r="BD62" s="3408"/>
      <c r="BE62" s="3408"/>
      <c r="BF62" s="3408"/>
      <c r="BG62" s="3408"/>
      <c r="BH62" s="3408"/>
      <c r="BI62" s="3409"/>
      <c r="BJ62" s="3407"/>
      <c r="BK62" s="3408"/>
      <c r="BL62" s="3408"/>
      <c r="BM62" s="3408"/>
      <c r="BN62" s="3408"/>
      <c r="BO62" s="3408"/>
      <c r="BP62" s="3408"/>
      <c r="BQ62" s="3409"/>
      <c r="BR62" s="3407"/>
      <c r="BS62" s="3408"/>
      <c r="BT62" s="3408"/>
      <c r="BU62" s="3408"/>
      <c r="BV62" s="3408"/>
      <c r="BW62" s="3408"/>
      <c r="BX62" s="3408"/>
      <c r="BY62" s="3409"/>
      <c r="BZ62" s="3407"/>
      <c r="CA62" s="3408"/>
      <c r="CB62" s="3408"/>
      <c r="CC62" s="3408"/>
      <c r="CD62" s="3408"/>
      <c r="CE62" s="3408"/>
      <c r="CF62" s="3408"/>
      <c r="CG62" s="3409"/>
      <c r="CH62" s="3407"/>
      <c r="CI62" s="3408"/>
      <c r="CJ62" s="3408"/>
      <c r="CK62" s="3408"/>
      <c r="CL62" s="3408"/>
      <c r="CM62" s="3408"/>
      <c r="CN62" s="3408"/>
      <c r="CO62" s="3409"/>
      <c r="CP62" s="3407"/>
      <c r="CQ62" s="3408"/>
      <c r="CR62" s="3408"/>
      <c r="CS62" s="3408"/>
      <c r="CT62" s="3408"/>
      <c r="CU62" s="3408"/>
      <c r="CV62" s="3408"/>
      <c r="CW62" s="3409"/>
      <c r="CX62" s="3407"/>
      <c r="CY62" s="3408"/>
      <c r="CZ62" s="3408"/>
      <c r="DA62" s="3408"/>
      <c r="DB62" s="3408"/>
      <c r="DC62" s="3408"/>
      <c r="DD62" s="3408"/>
      <c r="DE62" s="3409"/>
      <c r="DF62" s="3407"/>
      <c r="DG62" s="3408"/>
      <c r="DH62" s="3408"/>
      <c r="DI62" s="3408"/>
      <c r="DJ62" s="3408"/>
      <c r="DK62" s="3408"/>
      <c r="DL62" s="3408"/>
      <c r="DM62" s="3409"/>
      <c r="DN62" s="3407"/>
      <c r="DO62" s="3408"/>
      <c r="DP62" s="3408"/>
      <c r="DQ62" s="3408"/>
      <c r="DR62" s="3408"/>
      <c r="DS62" s="3408"/>
      <c r="DT62" s="3408"/>
      <c r="DU62" s="3409"/>
      <c r="DV62" s="3407"/>
      <c r="DW62" s="3408"/>
      <c r="DX62" s="3408"/>
      <c r="DY62" s="3408"/>
      <c r="DZ62" s="3408"/>
      <c r="EA62" s="3408"/>
      <c r="EB62" s="3408"/>
      <c r="EC62" s="3409"/>
      <c r="ED62" s="3407"/>
      <c r="EE62" s="3408"/>
      <c r="EF62" s="3408"/>
      <c r="EG62" s="3408"/>
      <c r="EH62" s="3408"/>
      <c r="EI62" s="3408"/>
      <c r="EJ62" s="3408"/>
      <c r="EK62" s="3409"/>
      <c r="EL62" s="3407"/>
      <c r="EM62" s="3408"/>
      <c r="EN62" s="3408"/>
      <c r="EO62" s="3408"/>
      <c r="EP62" s="3408"/>
      <c r="EQ62" s="3408"/>
      <c r="ER62" s="3408"/>
      <c r="ES62" s="3409"/>
      <c r="ET62" s="3407"/>
      <c r="EU62" s="3408"/>
      <c r="EV62" s="3408"/>
      <c r="EW62" s="3408"/>
      <c r="EX62" s="3408"/>
      <c r="EY62" s="3408"/>
      <c r="EZ62" s="3408"/>
      <c r="FA62" s="3409"/>
      <c r="FB62" s="3407"/>
      <c r="FC62" s="3408"/>
      <c r="FD62" s="3408"/>
      <c r="FE62" s="3408"/>
      <c r="FF62" s="3408"/>
      <c r="FG62" s="3408"/>
      <c r="FH62" s="3408"/>
      <c r="FI62" s="3409"/>
      <c r="FJ62" s="3407"/>
      <c r="FK62" s="3408"/>
      <c r="FL62" s="3408"/>
      <c r="FM62" s="3408"/>
      <c r="FN62" s="3408"/>
      <c r="FO62" s="3408"/>
      <c r="FP62" s="3408"/>
      <c r="FQ62" s="3409"/>
      <c r="FR62" s="3407"/>
      <c r="FS62" s="3408"/>
      <c r="FT62" s="3408"/>
      <c r="FU62" s="3408"/>
      <c r="FV62" s="3408"/>
      <c r="FW62" s="3408"/>
      <c r="FX62" s="3408"/>
      <c r="FY62" s="3409"/>
      <c r="FZ62" s="3407"/>
      <c r="GA62" s="3408"/>
      <c r="GB62" s="3408"/>
      <c r="GC62" s="3408"/>
      <c r="GD62" s="3408"/>
      <c r="GE62" s="3408"/>
      <c r="GF62" s="3408"/>
      <c r="GG62" s="3409"/>
      <c r="GH62" s="3409"/>
      <c r="GI62" s="4374" t="s">
        <v>416</v>
      </c>
      <c r="GJ62" s="3884"/>
      <c r="GK62" s="4375"/>
      <c r="GL62" s="4375" t="str">
        <f>IF(T62="","",T62)</f>
        <v>Группа потребителей</v>
      </c>
      <c r="GM62" s="4375"/>
      <c r="GN62" s="4375"/>
    </row>
    <row s="4397" customFormat="1" customHeight="1" ht="21">
      <c r="A63" s="4364"/>
      <c r="B63" s="4364"/>
      <c r="C63" s="4364"/>
      <c r="D63" s="4364"/>
      <c r="E63" s="4377">
        <v>1</v>
      </c>
      <c r="F63" s="4377"/>
      <c r="G63" s="4377"/>
      <c r="H63" s="4377"/>
      <c r="I63" s="4394"/>
      <c r="J63" s="4394"/>
      <c r="K63" s="4388" t="str">
        <f>J62&amp;".1"</f>
        <v>2.1.1.1.1.1.1</v>
      </c>
      <c r="L63" s="4366" t="s">
        <v>417</v>
      </c>
      <c r="M63" s="3875"/>
      <c r="N63" s="3875"/>
      <c r="O63" s="3875"/>
      <c r="P63" s="4390"/>
      <c r="Q63" s="4390"/>
      <c r="R63" s="4395">
        <v>1</v>
      </c>
      <c r="S63" s="4371" t="str">
        <f>$K63</f>
        <v>2.1.1.1.1.1.1</v>
      </c>
      <c r="T63" s="4398" t="s">
        <v>456</v>
      </c>
      <c r="U63" s="4373"/>
      <c r="V63" s="3410"/>
      <c r="W63" s="3411"/>
      <c r="X63" s="3410"/>
      <c r="Y63" s="3412"/>
      <c r="Z63" s="3413"/>
      <c r="AA63" s="2863" t="s">
        <v>63</v>
      </c>
      <c r="AB63" s="3413"/>
      <c r="AC63" s="2863" t="s">
        <v>63</v>
      </c>
      <c r="AD63" s="3410">
        <v>3394.29</v>
      </c>
      <c r="AE63" s="3411"/>
      <c r="AF63" s="3410"/>
      <c r="AG63" s="3412"/>
      <c r="AH63" s="3413">
        <v>42990</v>
      </c>
      <c r="AI63" s="2863" t="s">
        <v>63</v>
      </c>
      <c r="AJ63" s="3413">
        <v>43100</v>
      </c>
      <c r="AK63" s="2863" t="s">
        <v>63</v>
      </c>
      <c r="AL63" s="3410">
        <v>3394.29</v>
      </c>
      <c r="AM63" s="3411"/>
      <c r="AN63" s="3410"/>
      <c r="AO63" s="3412"/>
      <c r="AP63" s="3413">
        <v>43101</v>
      </c>
      <c r="AQ63" s="2863" t="s">
        <v>63</v>
      </c>
      <c r="AR63" s="3413">
        <v>43281</v>
      </c>
      <c r="AS63" s="2863" t="s">
        <v>63</v>
      </c>
      <c r="AT63" s="3410">
        <v>3394.29</v>
      </c>
      <c r="AU63" s="3411"/>
      <c r="AV63" s="3410"/>
      <c r="AW63" s="3412"/>
      <c r="AX63" s="3413">
        <v>43282</v>
      </c>
      <c r="AY63" s="2863" t="s">
        <v>63</v>
      </c>
      <c r="AZ63" s="3413">
        <v>43465</v>
      </c>
      <c r="BA63" s="2863" t="s">
        <v>63</v>
      </c>
      <c r="BB63" s="3410">
        <v>3451.82</v>
      </c>
      <c r="BC63" s="3411"/>
      <c r="BD63" s="3410"/>
      <c r="BE63" s="3412"/>
      <c r="BF63" s="3413">
        <v>43466</v>
      </c>
      <c r="BG63" s="2863" t="s">
        <v>63</v>
      </c>
      <c r="BH63" s="3413">
        <v>43646</v>
      </c>
      <c r="BI63" s="2863" t="s">
        <v>63</v>
      </c>
      <c r="BJ63" s="3410">
        <v>3451.82</v>
      </c>
      <c r="BK63" s="3411"/>
      <c r="BL63" s="3410"/>
      <c r="BM63" s="3412"/>
      <c r="BN63" s="3413">
        <v>43647</v>
      </c>
      <c r="BO63" s="2863" t="s">
        <v>63</v>
      </c>
      <c r="BP63" s="3413">
        <v>43830</v>
      </c>
      <c r="BQ63" s="2863" t="s">
        <v>63</v>
      </c>
      <c r="BR63" s="3410">
        <v>3349.52</v>
      </c>
      <c r="BS63" s="3411"/>
      <c r="BT63" s="3410"/>
      <c r="BU63" s="3412"/>
      <c r="BV63" s="3413">
        <v>43831</v>
      </c>
      <c r="BW63" s="2863" t="s">
        <v>63</v>
      </c>
      <c r="BX63" s="3413">
        <v>44012</v>
      </c>
      <c r="BY63" s="2863" t="s">
        <v>63</v>
      </c>
      <c r="BZ63" s="3410">
        <v>3416</v>
      </c>
      <c r="CA63" s="3411"/>
      <c r="CB63" s="3410"/>
      <c r="CC63" s="3412"/>
      <c r="CD63" s="3413">
        <v>44013</v>
      </c>
      <c r="CE63" s="2863" t="s">
        <v>63</v>
      </c>
      <c r="CF63" s="3413">
        <v>44196</v>
      </c>
      <c r="CG63" s="2863" t="s">
        <v>63</v>
      </c>
      <c r="CH63" s="3410">
        <v>3416</v>
      </c>
      <c r="CI63" s="3411"/>
      <c r="CJ63" s="3410"/>
      <c r="CK63" s="3412"/>
      <c r="CL63" s="3413">
        <v>44197</v>
      </c>
      <c r="CM63" s="2863" t="s">
        <v>63</v>
      </c>
      <c r="CN63" s="3413">
        <v>44377</v>
      </c>
      <c r="CO63" s="2863" t="s">
        <v>63</v>
      </c>
      <c r="CP63" s="3410">
        <v>3457.63</v>
      </c>
      <c r="CQ63" s="3411"/>
      <c r="CR63" s="3410"/>
      <c r="CS63" s="3412"/>
      <c r="CT63" s="3413">
        <v>44378</v>
      </c>
      <c r="CU63" s="2863" t="s">
        <v>63</v>
      </c>
      <c r="CV63" s="3413">
        <v>44561</v>
      </c>
      <c r="CW63" s="2863" t="s">
        <v>63</v>
      </c>
      <c r="CX63" s="3410">
        <v>3457.63</v>
      </c>
      <c r="CY63" s="3411"/>
      <c r="CZ63" s="3410"/>
      <c r="DA63" s="3412"/>
      <c r="DB63" s="3413">
        <v>44562</v>
      </c>
      <c r="DC63" s="2863" t="s">
        <v>63</v>
      </c>
      <c r="DD63" s="3413">
        <v>44742</v>
      </c>
      <c r="DE63" s="2863" t="s">
        <v>63</v>
      </c>
      <c r="DF63" s="3410">
        <v>3589.02</v>
      </c>
      <c r="DG63" s="3411"/>
      <c r="DH63" s="3410"/>
      <c r="DI63" s="3412"/>
      <c r="DJ63" s="3413">
        <v>44743</v>
      </c>
      <c r="DK63" s="2863" t="s">
        <v>63</v>
      </c>
      <c r="DL63" s="3413">
        <v>44895</v>
      </c>
      <c r="DM63" s="2863" t="s">
        <v>63</v>
      </c>
      <c r="DN63" s="3410">
        <v>3804.36</v>
      </c>
      <c r="DO63" s="3411"/>
      <c r="DP63" s="3410"/>
      <c r="DQ63" s="3412"/>
      <c r="DR63" s="3413">
        <v>44896</v>
      </c>
      <c r="DS63" s="2863" t="s">
        <v>63</v>
      </c>
      <c r="DT63" s="3413">
        <v>45291</v>
      </c>
      <c r="DU63" s="2863" t="s">
        <v>63</v>
      </c>
      <c r="DV63" s="3410">
        <v>3804.36</v>
      </c>
      <c r="DW63" s="3411"/>
      <c r="DX63" s="3410"/>
      <c r="DY63" s="3412"/>
      <c r="DZ63" s="3413">
        <v>45292</v>
      </c>
      <c r="EA63" s="2863" t="s">
        <v>63</v>
      </c>
      <c r="EB63" s="3413">
        <v>45473</v>
      </c>
      <c r="EC63" s="2863" t="s">
        <v>63</v>
      </c>
      <c r="ED63" s="3410">
        <v>4000</v>
      </c>
      <c r="EE63" s="3411"/>
      <c r="EF63" s="3410"/>
      <c r="EG63" s="3412"/>
      <c r="EH63" s="3413">
        <v>45474</v>
      </c>
      <c r="EI63" s="2863" t="s">
        <v>63</v>
      </c>
      <c r="EJ63" s="3413">
        <v>45657</v>
      </c>
      <c r="EK63" s="2863" t="s">
        <v>63</v>
      </c>
      <c r="EL63" s="3410">
        <v>3747.94</v>
      </c>
      <c r="EM63" s="3411"/>
      <c r="EN63" s="3410"/>
      <c r="EO63" s="3412"/>
      <c r="EP63" s="3413">
        <v>45658</v>
      </c>
      <c r="EQ63" s="2863" t="s">
        <v>63</v>
      </c>
      <c r="ER63" s="3413">
        <v>45838</v>
      </c>
      <c r="ES63" s="2863" t="s">
        <v>63</v>
      </c>
      <c r="ET63" s="3410">
        <v>3822.9</v>
      </c>
      <c r="EU63" s="3411"/>
      <c r="EV63" s="3410"/>
      <c r="EW63" s="3412"/>
      <c r="EX63" s="3413">
        <v>45839</v>
      </c>
      <c r="EY63" s="2863" t="s">
        <v>63</v>
      </c>
      <c r="EZ63" s="3413">
        <v>46022</v>
      </c>
      <c r="FA63" s="2863" t="s">
        <v>63</v>
      </c>
      <c r="FB63" s="3410">
        <v>3822.9</v>
      </c>
      <c r="FC63" s="3411"/>
      <c r="FD63" s="3410"/>
      <c r="FE63" s="3412"/>
      <c r="FF63" s="3413">
        <v>46023</v>
      </c>
      <c r="FG63" s="2863" t="s">
        <v>63</v>
      </c>
      <c r="FH63" s="3413">
        <v>46203</v>
      </c>
      <c r="FI63" s="2863" t="s">
        <v>63</v>
      </c>
      <c r="FJ63" s="3410">
        <v>3899.35</v>
      </c>
      <c r="FK63" s="3411"/>
      <c r="FL63" s="3410"/>
      <c r="FM63" s="3412"/>
      <c r="FN63" s="3413">
        <v>46204</v>
      </c>
      <c r="FO63" s="2863" t="s">
        <v>63</v>
      </c>
      <c r="FP63" s="3413">
        <v>46387</v>
      </c>
      <c r="FQ63" s="2863" t="s">
        <v>63</v>
      </c>
      <c r="FR63" s="3410">
        <v>3899.35</v>
      </c>
      <c r="FS63" s="3411"/>
      <c r="FT63" s="3410"/>
      <c r="FU63" s="3412"/>
      <c r="FV63" s="3413">
        <v>46388</v>
      </c>
      <c r="FW63" s="2863" t="s">
        <v>63</v>
      </c>
      <c r="FX63" s="3413">
        <v>46568</v>
      </c>
      <c r="FY63" s="2863" t="s">
        <v>63</v>
      </c>
      <c r="FZ63" s="3410">
        <v>3943.72</v>
      </c>
      <c r="GA63" s="3411"/>
      <c r="GB63" s="3410"/>
      <c r="GC63" s="3412"/>
      <c r="GD63" s="3413">
        <v>46569</v>
      </c>
      <c r="GE63" s="2863" t="s">
        <v>63</v>
      </c>
      <c r="GF63" s="3413">
        <v>46630</v>
      </c>
      <c r="GG63" s="2863" t="s">
        <v>63</v>
      </c>
      <c r="GH63" s="3411"/>
      <c r="GI63" s="4399" t="s">
        <v>418</v>
      </c>
      <c r="GJ63" s="3884">
        <f>STRCHECKDATE(V64:GH64)</f>
      </c>
      <c r="GK63" s="4375"/>
      <c r="GL63" s="4375" t="str">
        <f>IF(T63="","",T63)</f>
        <v>вода</v>
      </c>
      <c r="GM63" s="4375"/>
      <c r="GN63" s="4375"/>
    </row>
    <row s="4400" customFormat="1" customHeight="1" ht="0.75">
      <c r="A64" s="4364"/>
      <c r="B64" s="4364"/>
      <c r="C64" s="4364"/>
      <c r="D64" s="4364"/>
      <c r="E64" s="4377">
        <v>1</v>
      </c>
      <c r="F64" s="4377"/>
      <c r="G64" s="4377"/>
      <c r="H64" s="4377"/>
      <c r="I64" s="4394"/>
      <c r="J64" s="4394"/>
      <c r="K64" s="4388"/>
      <c r="L64" s="4366"/>
      <c r="M64" s="3875"/>
      <c r="N64" s="3875"/>
      <c r="O64" s="3875"/>
      <c r="P64" s="4390"/>
      <c r="Q64" s="4390"/>
      <c r="R64" s="4395"/>
      <c r="S64" s="4401"/>
      <c r="T64" s="4373"/>
      <c r="U64" s="4373"/>
      <c r="V64" s="3411"/>
      <c r="W64" s="3411"/>
      <c r="X64" s="3411"/>
      <c r="Y64" s="3415" t="str">
        <f>Z63&amp;"-"&amp;AB63</f>
        <v>-</v>
      </c>
      <c r="Z64" s="3416"/>
      <c r="AA64" s="2863"/>
      <c r="AB64" s="3416"/>
      <c r="AC64" s="2863"/>
      <c r="AD64" s="3411"/>
      <c r="AE64" s="3411"/>
      <c r="AF64" s="3411"/>
      <c r="AG64" s="3415" t="str">
        <f>AH63&amp;"-"&amp;AJ63</f>
        <v>42990-43100</v>
      </c>
      <c r="AH64" s="3416"/>
      <c r="AI64" s="2863"/>
      <c r="AJ64" s="3416"/>
      <c r="AK64" s="2863"/>
      <c r="AL64" s="3411"/>
      <c r="AM64" s="3411"/>
      <c r="AN64" s="3411"/>
      <c r="AO64" s="3415" t="str">
        <f>AP63&amp;"-"&amp;AR63</f>
        <v>43101-43281</v>
      </c>
      <c r="AP64" s="3416"/>
      <c r="AQ64" s="2863"/>
      <c r="AR64" s="3416"/>
      <c r="AS64" s="2863"/>
      <c r="AT64" s="3411"/>
      <c r="AU64" s="3411"/>
      <c r="AV64" s="3411"/>
      <c r="AW64" s="3415" t="str">
        <f>AX63&amp;"-"&amp;AZ63</f>
        <v>43282-43465</v>
      </c>
      <c r="AX64" s="3416"/>
      <c r="AY64" s="2863"/>
      <c r="AZ64" s="3416"/>
      <c r="BA64" s="2863"/>
      <c r="BB64" s="3411"/>
      <c r="BC64" s="3411"/>
      <c r="BD64" s="3411"/>
      <c r="BE64" s="3415" t="str">
        <f>BF63&amp;"-"&amp;BH63</f>
        <v>43466-43646</v>
      </c>
      <c r="BF64" s="3416"/>
      <c r="BG64" s="2863"/>
      <c r="BH64" s="3416"/>
      <c r="BI64" s="2863"/>
      <c r="BJ64" s="3411"/>
      <c r="BK64" s="3411"/>
      <c r="BL64" s="3411"/>
      <c r="BM64" s="3415" t="str">
        <f>BN63&amp;"-"&amp;BP63</f>
        <v>43647-43830</v>
      </c>
      <c r="BN64" s="3416"/>
      <c r="BO64" s="2863"/>
      <c r="BP64" s="3416"/>
      <c r="BQ64" s="2863"/>
      <c r="BR64" s="3411"/>
      <c r="BS64" s="3411"/>
      <c r="BT64" s="3411"/>
      <c r="BU64" s="3415" t="str">
        <f>BV63&amp;"-"&amp;BX63</f>
        <v>43831-44012</v>
      </c>
      <c r="BV64" s="3416"/>
      <c r="BW64" s="2863"/>
      <c r="BX64" s="3416"/>
      <c r="BY64" s="2863"/>
      <c r="BZ64" s="3411"/>
      <c r="CA64" s="3411"/>
      <c r="CB64" s="3411"/>
      <c r="CC64" s="3415" t="str">
        <f>CD63&amp;"-"&amp;CF63</f>
        <v>44013-44196</v>
      </c>
      <c r="CD64" s="3416"/>
      <c r="CE64" s="2863"/>
      <c r="CF64" s="3416"/>
      <c r="CG64" s="2863"/>
      <c r="CH64" s="3411"/>
      <c r="CI64" s="3411"/>
      <c r="CJ64" s="3411"/>
      <c r="CK64" s="3415" t="str">
        <f>CL63&amp;"-"&amp;CN63</f>
        <v>44197-44377</v>
      </c>
      <c r="CL64" s="3416"/>
      <c r="CM64" s="2863"/>
      <c r="CN64" s="3416"/>
      <c r="CO64" s="2863"/>
      <c r="CP64" s="3411"/>
      <c r="CQ64" s="3411"/>
      <c r="CR64" s="3411"/>
      <c r="CS64" s="3415" t="str">
        <f>CT63&amp;"-"&amp;CV63</f>
        <v>44378-44561</v>
      </c>
      <c r="CT64" s="3416"/>
      <c r="CU64" s="2863"/>
      <c r="CV64" s="3416"/>
      <c r="CW64" s="2863"/>
      <c r="CX64" s="3411"/>
      <c r="CY64" s="3411"/>
      <c r="CZ64" s="3411"/>
      <c r="DA64" s="3415" t="str">
        <f>DB63&amp;"-"&amp;DD63</f>
        <v>44562-44742</v>
      </c>
      <c r="DB64" s="3416"/>
      <c r="DC64" s="2863"/>
      <c r="DD64" s="3416"/>
      <c r="DE64" s="2863"/>
      <c r="DF64" s="3411"/>
      <c r="DG64" s="3411"/>
      <c r="DH64" s="3411"/>
      <c r="DI64" s="3415" t="str">
        <f>DJ63&amp;"-"&amp;DL63</f>
        <v>44743-44895</v>
      </c>
      <c r="DJ64" s="3416"/>
      <c r="DK64" s="2863"/>
      <c r="DL64" s="3416"/>
      <c r="DM64" s="2863"/>
      <c r="DN64" s="3411"/>
      <c r="DO64" s="3411"/>
      <c r="DP64" s="3411"/>
      <c r="DQ64" s="3415" t="str">
        <f>DR63&amp;"-"&amp;DT63</f>
        <v>44896-45291</v>
      </c>
      <c r="DR64" s="3416"/>
      <c r="DS64" s="2863"/>
      <c r="DT64" s="3416"/>
      <c r="DU64" s="2863"/>
      <c r="DV64" s="3411"/>
      <c r="DW64" s="3411"/>
      <c r="DX64" s="3411"/>
      <c r="DY64" s="3415" t="str">
        <f>DZ63&amp;"-"&amp;EB63</f>
        <v>45292-45473</v>
      </c>
      <c r="DZ64" s="3416"/>
      <c r="EA64" s="2863"/>
      <c r="EB64" s="3416"/>
      <c r="EC64" s="2863"/>
      <c r="ED64" s="3411"/>
      <c r="EE64" s="3411"/>
      <c r="EF64" s="3411"/>
      <c r="EG64" s="3415" t="str">
        <f>EH63&amp;"-"&amp;EJ63</f>
        <v>45474-45657</v>
      </c>
      <c r="EH64" s="3416"/>
      <c r="EI64" s="2863"/>
      <c r="EJ64" s="3416"/>
      <c r="EK64" s="2863"/>
      <c r="EL64" s="3411"/>
      <c r="EM64" s="3411"/>
      <c r="EN64" s="3411"/>
      <c r="EO64" s="3415" t="str">
        <f>EP63&amp;"-"&amp;ER63</f>
        <v>45658-45838</v>
      </c>
      <c r="EP64" s="3416"/>
      <c r="EQ64" s="2863"/>
      <c r="ER64" s="3416"/>
      <c r="ES64" s="2863"/>
      <c r="ET64" s="3411"/>
      <c r="EU64" s="3411"/>
      <c r="EV64" s="3411"/>
      <c r="EW64" s="3415" t="str">
        <f>EX63&amp;"-"&amp;EZ63</f>
        <v>45839-46022</v>
      </c>
      <c r="EX64" s="3416"/>
      <c r="EY64" s="2863"/>
      <c r="EZ64" s="3416"/>
      <c r="FA64" s="2863"/>
      <c r="FB64" s="3411"/>
      <c r="FC64" s="3411"/>
      <c r="FD64" s="3411"/>
      <c r="FE64" s="3415" t="str">
        <f>FF63&amp;"-"&amp;FH63</f>
        <v>46023-46203</v>
      </c>
      <c r="FF64" s="3416"/>
      <c r="FG64" s="2863"/>
      <c r="FH64" s="3416"/>
      <c r="FI64" s="2863"/>
      <c r="FJ64" s="3411"/>
      <c r="FK64" s="3411"/>
      <c r="FL64" s="3411"/>
      <c r="FM64" s="3415" t="str">
        <f>FN63&amp;"-"&amp;FP63</f>
        <v>46204-46387</v>
      </c>
      <c r="FN64" s="3416"/>
      <c r="FO64" s="2863"/>
      <c r="FP64" s="3416"/>
      <c r="FQ64" s="2863"/>
      <c r="FR64" s="3411"/>
      <c r="FS64" s="3411"/>
      <c r="FT64" s="3411"/>
      <c r="FU64" s="3415" t="str">
        <f>FV63&amp;"-"&amp;FX63</f>
        <v>46388-46568</v>
      </c>
      <c r="FV64" s="3416"/>
      <c r="FW64" s="2863"/>
      <c r="FX64" s="3416"/>
      <c r="FY64" s="2863"/>
      <c r="FZ64" s="3411"/>
      <c r="GA64" s="3411"/>
      <c r="GB64" s="3411"/>
      <c r="GC64" s="3415" t="str">
        <f>GD63&amp;"-"&amp;GF63</f>
        <v>46569-46630</v>
      </c>
      <c r="GD64" s="3416"/>
      <c r="GE64" s="2863"/>
      <c r="GF64" s="3416"/>
      <c r="GG64" s="2863"/>
      <c r="GH64" s="3411"/>
      <c r="GI64" s="4402"/>
      <c r="GJ64" s="3884"/>
      <c r="GK64" s="4375"/>
      <c r="GL64" s="4375" t="str">
        <f>IF(T64="","",T64)</f>
        <v/>
      </c>
      <c r="GM64" s="4375"/>
      <c r="GN64" s="4375"/>
    </row>
    <row s="4403" customFormat="1" customHeight="1" ht="15">
      <c r="A65" s="4364"/>
      <c r="B65" s="4364"/>
      <c r="C65" s="4364"/>
      <c r="D65" s="4364"/>
      <c r="E65" s="4377">
        <v>1</v>
      </c>
      <c r="F65" s="4377"/>
      <c r="G65" s="4377"/>
      <c r="H65" s="4377"/>
      <c r="I65" s="4394"/>
      <c r="J65" s="4388"/>
      <c r="K65" s="4364"/>
      <c r="L65" s="4366"/>
      <c r="M65" s="3875"/>
      <c r="N65" s="3875"/>
      <c r="O65" s="4389"/>
      <c r="P65" s="4390"/>
      <c r="Q65" s="4390"/>
      <c r="R65" s="4391"/>
      <c r="S65" s="4404"/>
      <c r="T65" s="4405" t="s">
        <v>419</v>
      </c>
      <c r="U65" s="4406"/>
      <c r="V65" s="4407"/>
      <c r="W65" s="4408"/>
      <c r="X65" s="4409"/>
      <c r="Y65" s="4410"/>
      <c r="Z65" s="4411"/>
      <c r="AA65" s="4412"/>
      <c r="AB65" s="4413"/>
      <c r="AC65" s="4414"/>
      <c r="AD65" s="4415"/>
      <c r="AE65" s="4416"/>
      <c r="AF65" s="4417"/>
      <c r="AG65" s="4418"/>
      <c r="AH65" s="4419"/>
      <c r="AI65" s="4420"/>
      <c r="AJ65" s="4421"/>
      <c r="AK65" s="4422"/>
      <c r="AL65" s="4423"/>
      <c r="AM65" s="4424"/>
      <c r="AN65" s="4425"/>
      <c r="AO65" s="4426"/>
      <c r="AP65" s="4427"/>
      <c r="AQ65" s="4428"/>
      <c r="AR65" s="4429"/>
      <c r="AS65" s="4430"/>
      <c r="AT65" s="4431"/>
      <c r="AU65" s="4432"/>
      <c r="AV65" s="4433"/>
      <c r="AW65" s="4434"/>
      <c r="AX65" s="4435"/>
      <c r="AY65" s="4436"/>
      <c r="AZ65" s="4437"/>
      <c r="BA65" s="4438"/>
      <c r="BB65" s="4439"/>
      <c r="BC65" s="4440"/>
      <c r="BD65" s="4441"/>
      <c r="BE65" s="4442"/>
      <c r="BF65" s="4443"/>
      <c r="BG65" s="4444"/>
      <c r="BH65" s="4445"/>
      <c r="BI65" s="4446"/>
      <c r="BJ65" s="4447"/>
      <c r="BK65" s="4448"/>
      <c r="BL65" s="4449"/>
      <c r="BM65" s="4450"/>
      <c r="BN65" s="4451"/>
      <c r="BO65" s="4452"/>
      <c r="BP65" s="4453"/>
      <c r="BQ65" s="4454"/>
      <c r="BR65" s="4455"/>
      <c r="BS65" s="4456"/>
      <c r="BT65" s="4457"/>
      <c r="BU65" s="4458"/>
      <c r="BV65" s="4459"/>
      <c r="BW65" s="4460"/>
      <c r="BX65" s="4461"/>
      <c r="BY65" s="4462"/>
      <c r="BZ65" s="4463"/>
      <c r="CA65" s="4464"/>
      <c r="CB65" s="4465"/>
      <c r="CC65" s="4466"/>
      <c r="CD65" s="4467"/>
      <c r="CE65" s="4468"/>
      <c r="CF65" s="4469"/>
      <c r="CG65" s="4470"/>
      <c r="CH65" s="4471"/>
      <c r="CI65" s="4472"/>
      <c r="CJ65" s="4473"/>
      <c r="CK65" s="4474"/>
      <c r="CL65" s="4475"/>
      <c r="CM65" s="4476"/>
      <c r="CN65" s="4477"/>
      <c r="CO65" s="4478"/>
      <c r="CP65" s="4479"/>
      <c r="CQ65" s="4480"/>
      <c r="CR65" s="4481"/>
      <c r="CS65" s="4482"/>
      <c r="CT65" s="4483"/>
      <c r="CU65" s="4484"/>
      <c r="CV65" s="4485"/>
      <c r="CW65" s="4486"/>
      <c r="CX65" s="4487"/>
      <c r="CY65" s="4488"/>
      <c r="CZ65" s="4489"/>
      <c r="DA65" s="4490"/>
      <c r="DB65" s="4491"/>
      <c r="DC65" s="4492"/>
      <c r="DD65" s="4493"/>
      <c r="DE65" s="4494"/>
      <c r="DF65" s="4495"/>
      <c r="DG65" s="4496"/>
      <c r="DH65" s="4497"/>
      <c r="DI65" s="4498"/>
      <c r="DJ65" s="4499"/>
      <c r="DK65" s="4500"/>
      <c r="DL65" s="4501"/>
      <c r="DM65" s="4502"/>
      <c r="DN65" s="4503"/>
      <c r="DO65" s="4504"/>
      <c r="DP65" s="4505"/>
      <c r="DQ65" s="4506"/>
      <c r="DR65" s="4507"/>
      <c r="DS65" s="4508"/>
      <c r="DT65" s="4509"/>
      <c r="DU65" s="4510"/>
      <c r="DV65" s="4511"/>
      <c r="DW65" s="4512"/>
      <c r="DX65" s="4513"/>
      <c r="DY65" s="4514"/>
      <c r="DZ65" s="4515"/>
      <c r="EA65" s="4516"/>
      <c r="EB65" s="4517"/>
      <c r="EC65" s="4518"/>
      <c r="ED65" s="4519"/>
      <c r="EE65" s="4520"/>
      <c r="EF65" s="4521"/>
      <c r="EG65" s="4522"/>
      <c r="EH65" s="4523"/>
      <c r="EI65" s="4524"/>
      <c r="EJ65" s="4525"/>
      <c r="EK65" s="4526"/>
      <c r="EL65" s="4527"/>
      <c r="EM65" s="4528"/>
      <c r="EN65" s="4529"/>
      <c r="EO65" s="4530"/>
      <c r="EP65" s="4531"/>
      <c r="EQ65" s="4532"/>
      <c r="ER65" s="4533"/>
      <c r="ES65" s="4534"/>
      <c r="ET65" s="4535"/>
      <c r="EU65" s="4536"/>
      <c r="EV65" s="4537"/>
      <c r="EW65" s="4538"/>
      <c r="EX65" s="4539"/>
      <c r="EY65" s="4540"/>
      <c r="EZ65" s="4541"/>
      <c r="FA65" s="4542"/>
      <c r="FB65" s="4543"/>
      <c r="FC65" s="4544"/>
      <c r="FD65" s="4545"/>
      <c r="FE65" s="4546"/>
      <c r="FF65" s="4547"/>
      <c r="FG65" s="4548"/>
      <c r="FH65" s="4549"/>
      <c r="FI65" s="4550"/>
      <c r="FJ65" s="4551"/>
      <c r="FK65" s="4552"/>
      <c r="FL65" s="4553"/>
      <c r="FM65" s="4554"/>
      <c r="FN65" s="4555"/>
      <c r="FO65" s="4556"/>
      <c r="FP65" s="4557"/>
      <c r="FQ65" s="4558"/>
      <c r="FR65" s="4559"/>
      <c r="FS65" s="4560"/>
      <c r="FT65" s="4561"/>
      <c r="FU65" s="4562"/>
      <c r="FV65" s="4563"/>
      <c r="FW65" s="4564"/>
      <c r="FX65" s="4565"/>
      <c r="FY65" s="4566"/>
      <c r="FZ65" s="4567"/>
      <c r="GA65" s="4568"/>
      <c r="GB65" s="4569"/>
      <c r="GC65" s="4570"/>
      <c r="GD65" s="4571"/>
      <c r="GE65" s="4572"/>
      <c r="GF65" s="4573"/>
      <c r="GG65" s="4574"/>
      <c r="GH65" s="4575"/>
      <c r="GI65" s="4576"/>
      <c r="GJ65" s="3884"/>
      <c r="GK65" s="4375"/>
      <c r="GL65" s="4375" t="str">
        <f>IF(T65="","",T65)</f>
        <v>Добавить вид теплоносителя (параметры теплоносителя)</v>
      </c>
      <c r="GM65" s="4375"/>
      <c r="GN65" s="4375"/>
    </row>
    <row s="4577" customFormat="1" customHeight="1" ht="15">
      <c r="A66" s="4364"/>
      <c r="B66" s="4364"/>
      <c r="C66" s="4364"/>
      <c r="D66" s="4364"/>
      <c r="E66" s="4377">
        <v>1</v>
      </c>
      <c r="F66" s="4377"/>
      <c r="G66" s="4377"/>
      <c r="H66" s="4377"/>
      <c r="I66" s="4388"/>
      <c r="J66" s="4364"/>
      <c r="K66" s="4364"/>
      <c r="L66" s="4366"/>
      <c r="M66" s="3875"/>
      <c r="N66" s="4389"/>
      <c r="O66" s="4389"/>
      <c r="P66" s="4390"/>
      <c r="Q66" s="4390"/>
      <c r="R66" s="4391"/>
      <c r="S66" s="4578"/>
      <c r="T66" s="4579" t="s">
        <v>420</v>
      </c>
      <c r="U66" s="4580"/>
      <c r="V66" s="4581"/>
      <c r="W66" s="4582"/>
      <c r="X66" s="4583"/>
      <c r="Y66" s="4584"/>
      <c r="Z66" s="4585"/>
      <c r="AA66" s="4586"/>
      <c r="AB66" s="4587"/>
      <c r="AC66" s="4588"/>
      <c r="AD66" s="4589"/>
      <c r="AE66" s="4590"/>
      <c r="AF66" s="4591"/>
      <c r="AG66" s="4592"/>
      <c r="AH66" s="4593"/>
      <c r="AI66" s="4594"/>
      <c r="AJ66" s="4595"/>
      <c r="AK66" s="4596"/>
      <c r="AL66" s="4597"/>
      <c r="AM66" s="4598"/>
      <c r="AN66" s="4599"/>
      <c r="AO66" s="4600"/>
      <c r="AP66" s="4601"/>
      <c r="AQ66" s="4602"/>
      <c r="AR66" s="4603"/>
      <c r="AS66" s="4604"/>
      <c r="AT66" s="4605"/>
      <c r="AU66" s="4606"/>
      <c r="AV66" s="4607"/>
      <c r="AW66" s="4608"/>
      <c r="AX66" s="4609"/>
      <c r="AY66" s="4610"/>
      <c r="AZ66" s="4611"/>
      <c r="BA66" s="4612"/>
      <c r="BB66" s="4613"/>
      <c r="BC66" s="4614"/>
      <c r="BD66" s="4615"/>
      <c r="BE66" s="4616"/>
      <c r="BF66" s="4617"/>
      <c r="BG66" s="4618"/>
      <c r="BH66" s="4619"/>
      <c r="BI66" s="4620"/>
      <c r="BJ66" s="4621"/>
      <c r="BK66" s="4622"/>
      <c r="BL66" s="4623"/>
      <c r="BM66" s="4624"/>
      <c r="BN66" s="4625"/>
      <c r="BO66" s="4626"/>
      <c r="BP66" s="4627"/>
      <c r="BQ66" s="4628"/>
      <c r="BR66" s="4629"/>
      <c r="BS66" s="4630"/>
      <c r="BT66" s="4631"/>
      <c r="BU66" s="4632"/>
      <c r="BV66" s="4633"/>
      <c r="BW66" s="4634"/>
      <c r="BX66" s="4635"/>
      <c r="BY66" s="4636"/>
      <c r="BZ66" s="4637"/>
      <c r="CA66" s="4638"/>
      <c r="CB66" s="4639"/>
      <c r="CC66" s="4640"/>
      <c r="CD66" s="4641"/>
      <c r="CE66" s="4642"/>
      <c r="CF66" s="4643"/>
      <c r="CG66" s="4644"/>
      <c r="CH66" s="4645"/>
      <c r="CI66" s="4646"/>
      <c r="CJ66" s="4647"/>
      <c r="CK66" s="4648"/>
      <c r="CL66" s="4649"/>
      <c r="CM66" s="4650"/>
      <c r="CN66" s="4651"/>
      <c r="CO66" s="4652"/>
      <c r="CP66" s="4653"/>
      <c r="CQ66" s="4654"/>
      <c r="CR66" s="4655"/>
      <c r="CS66" s="4656"/>
      <c r="CT66" s="4657"/>
      <c r="CU66" s="4658"/>
      <c r="CV66" s="4659"/>
      <c r="CW66" s="4660"/>
      <c r="CX66" s="4661"/>
      <c r="CY66" s="4662"/>
      <c r="CZ66" s="4663"/>
      <c r="DA66" s="4664"/>
      <c r="DB66" s="4665"/>
      <c r="DC66" s="4666"/>
      <c r="DD66" s="4667"/>
      <c r="DE66" s="4668"/>
      <c r="DF66" s="4669"/>
      <c r="DG66" s="4670"/>
      <c r="DH66" s="4671"/>
      <c r="DI66" s="4672"/>
      <c r="DJ66" s="4673"/>
      <c r="DK66" s="4674"/>
      <c r="DL66" s="4675"/>
      <c r="DM66" s="4676"/>
      <c r="DN66" s="4677"/>
      <c r="DO66" s="4678"/>
      <c r="DP66" s="4679"/>
      <c r="DQ66" s="4680"/>
      <c r="DR66" s="4681"/>
      <c r="DS66" s="4682"/>
      <c r="DT66" s="4683"/>
      <c r="DU66" s="4684"/>
      <c r="DV66" s="4685"/>
      <c r="DW66" s="4686"/>
      <c r="DX66" s="4687"/>
      <c r="DY66" s="4688"/>
      <c r="DZ66" s="4689"/>
      <c r="EA66" s="4690"/>
      <c r="EB66" s="4691"/>
      <c r="EC66" s="4692"/>
      <c r="ED66" s="4693"/>
      <c r="EE66" s="4694"/>
      <c r="EF66" s="4695"/>
      <c r="EG66" s="4696"/>
      <c r="EH66" s="4697"/>
      <c r="EI66" s="4698"/>
      <c r="EJ66" s="4699"/>
      <c r="EK66" s="4700"/>
      <c r="EL66" s="4701"/>
      <c r="EM66" s="4702"/>
      <c r="EN66" s="4703"/>
      <c r="EO66" s="4704"/>
      <c r="EP66" s="4705"/>
      <c r="EQ66" s="4706"/>
      <c r="ER66" s="4707"/>
      <c r="ES66" s="4708"/>
      <c r="ET66" s="4709"/>
      <c r="EU66" s="4710"/>
      <c r="EV66" s="4711"/>
      <c r="EW66" s="4712"/>
      <c r="EX66" s="4713"/>
      <c r="EY66" s="4714"/>
      <c r="EZ66" s="4715"/>
      <c r="FA66" s="4716"/>
      <c r="FB66" s="4717"/>
      <c r="FC66" s="4718"/>
      <c r="FD66" s="4719"/>
      <c r="FE66" s="4720"/>
      <c r="FF66" s="4721"/>
      <c r="FG66" s="4722"/>
      <c r="FH66" s="4723"/>
      <c r="FI66" s="4724"/>
      <c r="FJ66" s="4725"/>
      <c r="FK66" s="4726"/>
      <c r="FL66" s="4727"/>
      <c r="FM66" s="4728"/>
      <c r="FN66" s="4729"/>
      <c r="FO66" s="4730"/>
      <c r="FP66" s="4731"/>
      <c r="FQ66" s="4732"/>
      <c r="FR66" s="4733"/>
      <c r="FS66" s="4734"/>
      <c r="FT66" s="4735"/>
      <c r="FU66" s="4736"/>
      <c r="FV66" s="4737"/>
      <c r="FW66" s="4738"/>
      <c r="FX66" s="4739"/>
      <c r="FY66" s="4740"/>
      <c r="FZ66" s="4741"/>
      <c r="GA66" s="4742"/>
      <c r="GB66" s="4743"/>
      <c r="GC66" s="4744"/>
      <c r="GD66" s="4745"/>
      <c r="GE66" s="4746"/>
      <c r="GF66" s="4747"/>
      <c r="GG66" s="4748"/>
      <c r="GH66" s="4749"/>
      <c r="GI66" s="4750"/>
      <c r="GJ66" s="3884"/>
      <c r="GK66" s="4375"/>
      <c r="GL66" s="4375" t="str">
        <f>IF(T66="","",T66)</f>
        <v>Добавить группу потребителей</v>
      </c>
      <c r="GM66" s="4375"/>
      <c r="GN66" s="4375"/>
    </row>
    <row s="4751" customFormat="1" customHeight="1" ht="14.25">
      <c r="A67" s="4364"/>
      <c r="B67" s="4364"/>
      <c r="C67" s="4364"/>
      <c r="D67" s="4364"/>
      <c r="E67" s="4377">
        <v>1</v>
      </c>
      <c r="F67" s="4377"/>
      <c r="G67" s="4377"/>
      <c r="H67" s="4365"/>
      <c r="I67" s="4364"/>
      <c r="J67" s="4364"/>
      <c r="K67" s="4364"/>
      <c r="L67" s="4366"/>
      <c r="M67" s="4367"/>
      <c r="N67" s="4367"/>
      <c r="O67" s="3875"/>
      <c r="P67" s="4369"/>
      <c r="Q67" s="4752"/>
      <c r="R67" s="4370"/>
      <c r="S67" s="4753"/>
      <c r="T67" s="4754" t="s">
        <v>421</v>
      </c>
      <c r="U67" s="4755"/>
      <c r="V67" s="4756"/>
      <c r="W67" s="4757"/>
      <c r="X67" s="4758"/>
      <c r="Y67" s="4759"/>
      <c r="Z67" s="4760"/>
      <c r="AA67" s="4761"/>
      <c r="AB67" s="4762"/>
      <c r="AC67" s="4763"/>
      <c r="AD67" s="4764"/>
      <c r="AE67" s="4765"/>
      <c r="AF67" s="4766"/>
      <c r="AG67" s="4767"/>
      <c r="AH67" s="4768"/>
      <c r="AI67" s="4769"/>
      <c r="AJ67" s="4770"/>
      <c r="AK67" s="4771"/>
      <c r="AL67" s="4772"/>
      <c r="AM67" s="4773"/>
      <c r="AN67" s="4774"/>
      <c r="AO67" s="4775"/>
      <c r="AP67" s="4776"/>
      <c r="AQ67" s="4777"/>
      <c r="AR67" s="4778"/>
      <c r="AS67" s="4779"/>
      <c r="AT67" s="4780"/>
      <c r="AU67" s="4781"/>
      <c r="AV67" s="4782"/>
      <c r="AW67" s="4783"/>
      <c r="AX67" s="4784"/>
      <c r="AY67" s="4785"/>
      <c r="AZ67" s="4786"/>
      <c r="BA67" s="4787"/>
      <c r="BB67" s="4788"/>
      <c r="BC67" s="4789"/>
      <c r="BD67" s="4790"/>
      <c r="BE67" s="4791"/>
      <c r="BF67" s="4792"/>
      <c r="BG67" s="4793"/>
      <c r="BH67" s="4794"/>
      <c r="BI67" s="4795"/>
      <c r="BJ67" s="4796"/>
      <c r="BK67" s="4797"/>
      <c r="BL67" s="4798"/>
      <c r="BM67" s="4799"/>
      <c r="BN67" s="4800"/>
      <c r="BO67" s="4801"/>
      <c r="BP67" s="4802"/>
      <c r="BQ67" s="4803"/>
      <c r="BR67" s="4804"/>
      <c r="BS67" s="4805"/>
      <c r="BT67" s="4806"/>
      <c r="BU67" s="4807"/>
      <c r="BV67" s="4808"/>
      <c r="BW67" s="4809"/>
      <c r="BX67" s="4810"/>
      <c r="BY67" s="4811"/>
      <c r="BZ67" s="4812"/>
      <c r="CA67" s="4813"/>
      <c r="CB67" s="4814"/>
      <c r="CC67" s="4815"/>
      <c r="CD67" s="4816"/>
      <c r="CE67" s="4817"/>
      <c r="CF67" s="4818"/>
      <c r="CG67" s="4819"/>
      <c r="CH67" s="4820"/>
      <c r="CI67" s="4821"/>
      <c r="CJ67" s="4822"/>
      <c r="CK67" s="4823"/>
      <c r="CL67" s="4824"/>
      <c r="CM67" s="4825"/>
      <c r="CN67" s="4826"/>
      <c r="CO67" s="4827"/>
      <c r="CP67" s="4828"/>
      <c r="CQ67" s="4829"/>
      <c r="CR67" s="4830"/>
      <c r="CS67" s="4831"/>
      <c r="CT67" s="4832"/>
      <c r="CU67" s="4833"/>
      <c r="CV67" s="4834"/>
      <c r="CW67" s="4835"/>
      <c r="CX67" s="4836"/>
      <c r="CY67" s="4837"/>
      <c r="CZ67" s="4838"/>
      <c r="DA67" s="4839"/>
      <c r="DB67" s="4840"/>
      <c r="DC67" s="4841"/>
      <c r="DD67" s="4842"/>
      <c r="DE67" s="4843"/>
      <c r="DF67" s="4844"/>
      <c r="DG67" s="4845"/>
      <c r="DH67" s="4846"/>
      <c r="DI67" s="4847"/>
      <c r="DJ67" s="4848"/>
      <c r="DK67" s="4849"/>
      <c r="DL67" s="4850"/>
      <c r="DM67" s="4851"/>
      <c r="DN67" s="4852"/>
      <c r="DO67" s="4853"/>
      <c r="DP67" s="4854"/>
      <c r="DQ67" s="4855"/>
      <c r="DR67" s="4856"/>
      <c r="DS67" s="4857"/>
      <c r="DT67" s="4858"/>
      <c r="DU67" s="4859"/>
      <c r="DV67" s="4860"/>
      <c r="DW67" s="4861"/>
      <c r="DX67" s="4862"/>
      <c r="DY67" s="4863"/>
      <c r="DZ67" s="4864"/>
      <c r="EA67" s="4865"/>
      <c r="EB67" s="4866"/>
      <c r="EC67" s="4867"/>
      <c r="ED67" s="4868"/>
      <c r="EE67" s="4869"/>
      <c r="EF67" s="4870"/>
      <c r="EG67" s="4871"/>
      <c r="EH67" s="4872"/>
      <c r="EI67" s="4873"/>
      <c r="EJ67" s="4874"/>
      <c r="EK67" s="4875"/>
      <c r="EL67" s="4876"/>
      <c r="EM67" s="4877"/>
      <c r="EN67" s="4878"/>
      <c r="EO67" s="4879"/>
      <c r="EP67" s="4880"/>
      <c r="EQ67" s="4881"/>
      <c r="ER67" s="4882"/>
      <c r="ES67" s="4883"/>
      <c r="ET67" s="4884"/>
      <c r="EU67" s="4885"/>
      <c r="EV67" s="4886"/>
      <c r="EW67" s="4887"/>
      <c r="EX67" s="4888"/>
      <c r="EY67" s="4889"/>
      <c r="EZ67" s="4890"/>
      <c r="FA67" s="4891"/>
      <c r="FB67" s="4892"/>
      <c r="FC67" s="4893"/>
      <c r="FD67" s="4894"/>
      <c r="FE67" s="4895"/>
      <c r="FF67" s="4896"/>
      <c r="FG67" s="4897"/>
      <c r="FH67" s="4898"/>
      <c r="FI67" s="4899"/>
      <c r="FJ67" s="4900"/>
      <c r="FK67" s="4901"/>
      <c r="FL67" s="4902"/>
      <c r="FM67" s="4903"/>
      <c r="FN67" s="4904"/>
      <c r="FO67" s="4905"/>
      <c r="FP67" s="4906"/>
      <c r="FQ67" s="4907"/>
      <c r="FR67" s="4908"/>
      <c r="FS67" s="4909"/>
      <c r="FT67" s="4910"/>
      <c r="FU67" s="4911"/>
      <c r="FV67" s="4912"/>
      <c r="FW67" s="4913"/>
      <c r="FX67" s="4914"/>
      <c r="FY67" s="4915"/>
      <c r="FZ67" s="4916"/>
      <c r="GA67" s="4917"/>
      <c r="GB67" s="4918"/>
      <c r="GC67" s="4919"/>
      <c r="GD67" s="4920"/>
      <c r="GE67" s="4921"/>
      <c r="GF67" s="4922"/>
      <c r="GG67" s="4923"/>
      <c r="GH67" s="4924"/>
      <c r="GI67" s="4925"/>
      <c r="GJ67" s="3884"/>
      <c r="GK67" s="4375"/>
      <c r="GL67" s="4375" t="str">
        <f>IF(T67="","",T67)</f>
        <v>Добавить схему подключения</v>
      </c>
      <c r="GM67" s="4375"/>
      <c r="GN67" s="4375"/>
    </row>
    <row s="4926" customFormat="1" customHeight="1" ht="0.75">
      <c r="A68" s="4927"/>
      <c r="B68" s="4927"/>
      <c r="C68" s="4927"/>
      <c r="D68" s="4927"/>
      <c r="E68" s="4377">
        <v>1</v>
      </c>
      <c r="F68" s="4377"/>
      <c r="G68" s="4365"/>
      <c r="H68" s="4927"/>
      <c r="I68" s="4927"/>
      <c r="J68" s="4927"/>
      <c r="K68" s="4927"/>
      <c r="L68" s="4928"/>
      <c r="M68" s="4929"/>
      <c r="N68" s="4929"/>
      <c r="O68" s="3884"/>
      <c r="P68" s="4930"/>
      <c r="Q68" s="4931"/>
      <c r="R68" s="4930"/>
      <c r="S68" s="4932"/>
      <c r="T68" s="4933" t="s">
        <v>169</v>
      </c>
      <c r="U68" s="3873"/>
      <c r="V68" s="3873"/>
      <c r="W68" s="3873"/>
      <c r="X68" s="3873"/>
      <c r="Y68" s="3873"/>
      <c r="Z68" s="3873"/>
      <c r="AA68" s="3873"/>
      <c r="AB68" s="3873"/>
      <c r="AC68" s="3873"/>
      <c r="AD68" s="3873"/>
      <c r="AE68" s="3873"/>
      <c r="AF68" s="3873"/>
      <c r="AG68" s="3873"/>
      <c r="AH68" s="3873"/>
      <c r="AI68" s="3873"/>
      <c r="AJ68" s="3873"/>
      <c r="AK68" s="3873"/>
      <c r="AL68" s="3873"/>
      <c r="AM68" s="3873"/>
      <c r="AN68" s="3873"/>
      <c r="AO68" s="3873"/>
      <c r="AP68" s="3873"/>
      <c r="AQ68" s="3873"/>
      <c r="AR68" s="3873"/>
      <c r="AS68" s="3873"/>
      <c r="AT68" s="3873"/>
      <c r="AU68" s="3873"/>
      <c r="AV68" s="3873"/>
      <c r="AW68" s="3873"/>
      <c r="AX68" s="3873"/>
      <c r="AY68" s="3873"/>
      <c r="AZ68" s="3873"/>
      <c r="BA68" s="3873"/>
      <c r="BB68" s="3873"/>
      <c r="BC68" s="3873"/>
      <c r="BD68" s="3873"/>
      <c r="BE68" s="3873"/>
      <c r="BF68" s="3873"/>
      <c r="BG68" s="3873"/>
      <c r="BH68" s="3873"/>
      <c r="BI68" s="3873"/>
      <c r="BJ68" s="3873"/>
      <c r="BK68" s="3873"/>
      <c r="BL68" s="3873"/>
      <c r="BM68" s="3873"/>
      <c r="BN68" s="3873"/>
      <c r="BO68" s="3873"/>
      <c r="BP68" s="3873"/>
      <c r="BQ68" s="3873"/>
      <c r="BR68" s="3873"/>
      <c r="BS68" s="3873"/>
      <c r="BT68" s="3873"/>
      <c r="BU68" s="3873"/>
      <c r="BV68" s="3873"/>
      <c r="BW68" s="3873"/>
      <c r="BX68" s="3873"/>
      <c r="BY68" s="3873"/>
      <c r="BZ68" s="3873"/>
      <c r="CA68" s="3873"/>
      <c r="CB68" s="3873"/>
      <c r="CC68" s="3873"/>
      <c r="CD68" s="3873"/>
      <c r="CE68" s="3873"/>
      <c r="CF68" s="3873"/>
      <c r="CG68" s="3873"/>
      <c r="CH68" s="3873"/>
      <c r="CI68" s="3873"/>
      <c r="CJ68" s="3873"/>
      <c r="CK68" s="3873"/>
      <c r="CL68" s="3873"/>
      <c r="CM68" s="3873"/>
      <c r="CN68" s="3873"/>
      <c r="CO68" s="3873"/>
      <c r="CP68" s="3873"/>
      <c r="CQ68" s="3873"/>
      <c r="CR68" s="3873"/>
      <c r="CS68" s="3873"/>
      <c r="CT68" s="3873"/>
      <c r="CU68" s="3873"/>
      <c r="CV68" s="3873"/>
      <c r="CW68" s="3873"/>
      <c r="CX68" s="3873"/>
      <c r="CY68" s="3873"/>
      <c r="CZ68" s="3873"/>
      <c r="DA68" s="3873"/>
      <c r="DB68" s="3873"/>
      <c r="DC68" s="3873"/>
      <c r="DD68" s="3873"/>
      <c r="DE68" s="3873"/>
      <c r="DF68" s="3873"/>
      <c r="DG68" s="3873"/>
      <c r="DH68" s="3873"/>
      <c r="DI68" s="3873"/>
      <c r="DJ68" s="3873"/>
      <c r="DK68" s="3873"/>
      <c r="DL68" s="3873"/>
      <c r="DM68" s="3873"/>
      <c r="DN68" s="3873"/>
      <c r="DO68" s="3873"/>
      <c r="DP68" s="3873"/>
      <c r="DQ68" s="3873"/>
      <c r="DR68" s="3873"/>
      <c r="DS68" s="3873"/>
      <c r="DT68" s="3873"/>
      <c r="DU68" s="3873"/>
      <c r="DV68" s="3873"/>
      <c r="DW68" s="3873"/>
      <c r="DX68" s="3873"/>
      <c r="DY68" s="3873"/>
      <c r="DZ68" s="3873"/>
      <c r="EA68" s="3873"/>
      <c r="EB68" s="3873"/>
      <c r="EC68" s="3873"/>
      <c r="ED68" s="3873"/>
      <c r="EE68" s="3873"/>
      <c r="EF68" s="3873"/>
      <c r="EG68" s="3873"/>
      <c r="EH68" s="3873"/>
      <c r="EI68" s="3873"/>
      <c r="EJ68" s="3873"/>
      <c r="EK68" s="3873"/>
      <c r="EL68" s="3873"/>
      <c r="EM68" s="3873"/>
      <c r="EN68" s="3873"/>
      <c r="EO68" s="3873"/>
      <c r="EP68" s="3873"/>
      <c r="EQ68" s="3873"/>
      <c r="ER68" s="3873"/>
      <c r="ES68" s="3873"/>
      <c r="ET68" s="3873"/>
      <c r="EU68" s="3873"/>
      <c r="EV68" s="3873"/>
      <c r="EW68" s="3873"/>
      <c r="EX68" s="3873"/>
      <c r="EY68" s="3873"/>
      <c r="EZ68" s="3873"/>
      <c r="FA68" s="3873"/>
      <c r="FB68" s="3873"/>
      <c r="FC68" s="3873"/>
      <c r="FD68" s="3873"/>
      <c r="FE68" s="3873"/>
      <c r="FF68" s="3873"/>
      <c r="FG68" s="3873"/>
      <c r="FH68" s="3873"/>
      <c r="FI68" s="3873"/>
      <c r="FJ68" s="3873"/>
      <c r="FK68" s="3873"/>
      <c r="FL68" s="3873"/>
      <c r="FM68" s="3873"/>
      <c r="FN68" s="3873"/>
      <c r="FO68" s="3873"/>
      <c r="FP68" s="3873"/>
      <c r="FQ68" s="3873"/>
      <c r="FR68" s="3873"/>
      <c r="FS68" s="3873"/>
      <c r="FT68" s="3873"/>
      <c r="FU68" s="3873"/>
      <c r="FV68" s="3873"/>
      <c r="FW68" s="3873"/>
      <c r="FX68" s="3873"/>
      <c r="FY68" s="3873"/>
      <c r="FZ68" s="3873"/>
      <c r="GA68" s="3873"/>
      <c r="GB68" s="3873"/>
      <c r="GC68" s="3873"/>
      <c r="GD68" s="3873"/>
      <c r="GE68" s="3873"/>
      <c r="GF68" s="3873"/>
      <c r="GG68" s="3873"/>
      <c r="GH68" s="3873"/>
      <c r="GI68" s="3873"/>
      <c r="GJ68" s="3884"/>
      <c r="GK68" s="4375"/>
      <c r="GL68" s="4375" t="str">
        <f>IF(T68="","",T68)</f>
        <v>Добавить источник для дифференциации</v>
      </c>
      <c r="GM68" s="4375"/>
      <c r="GN68" s="4375"/>
    </row>
    <row s="4934" customFormat="1" customHeight="1" ht="0.75">
      <c r="A69" s="4927"/>
      <c r="B69" s="4927"/>
      <c r="C69" s="4927"/>
      <c r="D69" s="4927"/>
      <c r="E69" s="4377">
        <v>1</v>
      </c>
      <c r="F69" s="4365"/>
      <c r="G69" s="4927"/>
      <c r="H69" s="4927"/>
      <c r="I69" s="4927"/>
      <c r="J69" s="4927"/>
      <c r="K69" s="4927"/>
      <c r="L69" s="4928"/>
      <c r="M69" s="4935"/>
      <c r="N69" s="4935"/>
      <c r="O69" s="3884"/>
      <c r="P69" s="4930"/>
      <c r="Q69" s="4931"/>
      <c r="R69" s="4930"/>
      <c r="S69" s="4936"/>
      <c r="T69" s="4937" t="s">
        <v>170</v>
      </c>
      <c r="U69" s="3874"/>
      <c r="V69" s="3874"/>
      <c r="W69" s="3874"/>
      <c r="X69" s="3874"/>
      <c r="Y69" s="3874"/>
      <c r="Z69" s="3874"/>
      <c r="AA69" s="3874"/>
      <c r="AB69" s="3874"/>
      <c r="AC69" s="3874"/>
      <c r="AD69" s="3874"/>
      <c r="AE69" s="3874"/>
      <c r="AF69" s="3874"/>
      <c r="AG69" s="3874"/>
      <c r="AH69" s="3874"/>
      <c r="AI69" s="3874"/>
      <c r="AJ69" s="3874"/>
      <c r="AK69" s="3874"/>
      <c r="AL69" s="3874"/>
      <c r="AM69" s="3874"/>
      <c r="AN69" s="3874"/>
      <c r="AO69" s="3874"/>
      <c r="AP69" s="3874"/>
      <c r="AQ69" s="3874"/>
      <c r="AR69" s="3874"/>
      <c r="AS69" s="3874"/>
      <c r="AT69" s="3874"/>
      <c r="AU69" s="3874"/>
      <c r="AV69" s="3874"/>
      <c r="AW69" s="3874"/>
      <c r="AX69" s="3874"/>
      <c r="AY69" s="3874"/>
      <c r="AZ69" s="3874"/>
      <c r="BA69" s="3874"/>
      <c r="BB69" s="3874"/>
      <c r="BC69" s="3874"/>
      <c r="BD69" s="3874"/>
      <c r="BE69" s="3874"/>
      <c r="BF69" s="3874"/>
      <c r="BG69" s="3874"/>
      <c r="BH69" s="3874"/>
      <c r="BI69" s="3874"/>
      <c r="BJ69" s="3874"/>
      <c r="BK69" s="3874"/>
      <c r="BL69" s="3874"/>
      <c r="BM69" s="3874"/>
      <c r="BN69" s="3874"/>
      <c r="BO69" s="3874"/>
      <c r="BP69" s="3874"/>
      <c r="BQ69" s="3874"/>
      <c r="BR69" s="3874"/>
      <c r="BS69" s="3874"/>
      <c r="BT69" s="3874"/>
      <c r="BU69" s="3874"/>
      <c r="BV69" s="3874"/>
      <c r="BW69" s="3874"/>
      <c r="BX69" s="3874"/>
      <c r="BY69" s="3874"/>
      <c r="BZ69" s="3874"/>
      <c r="CA69" s="3874"/>
      <c r="CB69" s="3874"/>
      <c r="CC69" s="3874"/>
      <c r="CD69" s="3874"/>
      <c r="CE69" s="3874"/>
      <c r="CF69" s="3874"/>
      <c r="CG69" s="3874"/>
      <c r="CH69" s="3874"/>
      <c r="CI69" s="3874"/>
      <c r="CJ69" s="3874"/>
      <c r="CK69" s="3874"/>
      <c r="CL69" s="3874"/>
      <c r="CM69" s="3874"/>
      <c r="CN69" s="3874"/>
      <c r="CO69" s="3874"/>
      <c r="CP69" s="3874"/>
      <c r="CQ69" s="3874"/>
      <c r="CR69" s="3874"/>
      <c r="CS69" s="3874"/>
      <c r="CT69" s="3874"/>
      <c r="CU69" s="3874"/>
      <c r="CV69" s="3874"/>
      <c r="CW69" s="3874"/>
      <c r="CX69" s="3874"/>
      <c r="CY69" s="3874"/>
      <c r="CZ69" s="3874"/>
      <c r="DA69" s="3874"/>
      <c r="DB69" s="3874"/>
      <c r="DC69" s="3874"/>
      <c r="DD69" s="3874"/>
      <c r="DE69" s="3874"/>
      <c r="DF69" s="3874"/>
      <c r="DG69" s="3874"/>
      <c r="DH69" s="3874"/>
      <c r="DI69" s="3874"/>
      <c r="DJ69" s="3874"/>
      <c r="DK69" s="3874"/>
      <c r="DL69" s="3874"/>
      <c r="DM69" s="3874"/>
      <c r="DN69" s="3874"/>
      <c r="DO69" s="3874"/>
      <c r="DP69" s="3874"/>
      <c r="DQ69" s="3874"/>
      <c r="DR69" s="3874"/>
      <c r="DS69" s="3874"/>
      <c r="DT69" s="3874"/>
      <c r="DU69" s="3874"/>
      <c r="DV69" s="3874"/>
      <c r="DW69" s="3874"/>
      <c r="DX69" s="3874"/>
      <c r="DY69" s="3874"/>
      <c r="DZ69" s="3874"/>
      <c r="EA69" s="3874"/>
      <c r="EB69" s="3874"/>
      <c r="EC69" s="3874"/>
      <c r="ED69" s="3874"/>
      <c r="EE69" s="3874"/>
      <c r="EF69" s="3874"/>
      <c r="EG69" s="3874"/>
      <c r="EH69" s="3874"/>
      <c r="EI69" s="3874"/>
      <c r="EJ69" s="3874"/>
      <c r="EK69" s="3874"/>
      <c r="EL69" s="3874"/>
      <c r="EM69" s="3874"/>
      <c r="EN69" s="3874"/>
      <c r="EO69" s="3874"/>
      <c r="EP69" s="3874"/>
      <c r="EQ69" s="3874"/>
      <c r="ER69" s="3874"/>
      <c r="ES69" s="3874"/>
      <c r="ET69" s="3874"/>
      <c r="EU69" s="3874"/>
      <c r="EV69" s="3874"/>
      <c r="EW69" s="3874"/>
      <c r="EX69" s="3874"/>
      <c r="EY69" s="3874"/>
      <c r="EZ69" s="3874"/>
      <c r="FA69" s="3874"/>
      <c r="FB69" s="3874"/>
      <c r="FC69" s="3874"/>
      <c r="FD69" s="3874"/>
      <c r="FE69" s="3874"/>
      <c r="FF69" s="3874"/>
      <c r="FG69" s="3874"/>
      <c r="FH69" s="3874"/>
      <c r="FI69" s="3874"/>
      <c r="FJ69" s="3874"/>
      <c r="FK69" s="3874"/>
      <c r="FL69" s="3874"/>
      <c r="FM69" s="3874"/>
      <c r="FN69" s="3874"/>
      <c r="FO69" s="3874"/>
      <c r="FP69" s="3874"/>
      <c r="FQ69" s="3874"/>
      <c r="FR69" s="3874"/>
      <c r="FS69" s="3874"/>
      <c r="FT69" s="3874"/>
      <c r="FU69" s="3874"/>
      <c r="FV69" s="3874"/>
      <c r="FW69" s="3874"/>
      <c r="FX69" s="3874"/>
      <c r="FY69" s="3874"/>
      <c r="FZ69" s="3874"/>
      <c r="GA69" s="3874"/>
      <c r="GB69" s="3874"/>
      <c r="GC69" s="3874"/>
      <c r="GD69" s="3874"/>
      <c r="GE69" s="3874"/>
      <c r="GF69" s="3874"/>
      <c r="GG69" s="3874"/>
      <c r="GH69" s="3874"/>
      <c r="GI69" s="3874"/>
      <c r="GJ69" s="3884"/>
      <c r="GK69" s="4375"/>
      <c r="GL69" s="4375" t="str">
        <f>IF(T69="","",T69)</f>
        <v>Добавить централизованную систему для дифференциации</v>
      </c>
      <c r="GM69" s="4375"/>
      <c r="GN69" s="4375"/>
    </row>
    <row s="4938" customFormat="1" customHeight="1" ht="0.75">
      <c r="A70" s="4927"/>
      <c r="B70" s="4927"/>
      <c r="C70" s="4927"/>
      <c r="D70" s="4927"/>
      <c r="E70" s="4365">
        <v>1</v>
      </c>
      <c r="F70" s="4927"/>
      <c r="G70" s="4927"/>
      <c r="H70" s="4927"/>
      <c r="I70" s="4927"/>
      <c r="J70" s="4927"/>
      <c r="K70" s="4927"/>
      <c r="L70" s="4928"/>
      <c r="M70" s="4935"/>
      <c r="N70" s="4935"/>
      <c r="O70" s="3884"/>
      <c r="P70" s="4930"/>
      <c r="Q70" s="4931"/>
      <c r="R70" s="4930"/>
      <c r="S70" s="4936"/>
      <c r="T70" s="4939" t="s">
        <v>171</v>
      </c>
      <c r="U70" s="3874"/>
      <c r="V70" s="3874"/>
      <c r="W70" s="3874"/>
      <c r="X70" s="3874"/>
      <c r="Y70" s="3874"/>
      <c r="Z70" s="3874"/>
      <c r="AA70" s="3874"/>
      <c r="AB70" s="3874"/>
      <c r="AC70" s="3874"/>
      <c r="AD70" s="3874"/>
      <c r="AE70" s="3874"/>
      <c r="AF70" s="3874"/>
      <c r="AG70" s="3874"/>
      <c r="AH70" s="3874"/>
      <c r="AI70" s="3874"/>
      <c r="AJ70" s="3874"/>
      <c r="AK70" s="3874"/>
      <c r="AL70" s="3874"/>
      <c r="AM70" s="3874"/>
      <c r="AN70" s="3874"/>
      <c r="AO70" s="3874"/>
      <c r="AP70" s="3874"/>
      <c r="AQ70" s="3874"/>
      <c r="AR70" s="3874"/>
      <c r="AS70" s="3874"/>
      <c r="AT70" s="3874"/>
      <c r="AU70" s="3874"/>
      <c r="AV70" s="3874"/>
      <c r="AW70" s="3874"/>
      <c r="AX70" s="3874"/>
      <c r="AY70" s="3874"/>
      <c r="AZ70" s="3874"/>
      <c r="BA70" s="3874"/>
      <c r="BB70" s="3874"/>
      <c r="BC70" s="3874"/>
      <c r="BD70" s="3874"/>
      <c r="BE70" s="3874"/>
      <c r="BF70" s="3874"/>
      <c r="BG70" s="3874"/>
      <c r="BH70" s="3874"/>
      <c r="BI70" s="3874"/>
      <c r="BJ70" s="3874"/>
      <c r="BK70" s="3874"/>
      <c r="BL70" s="3874"/>
      <c r="BM70" s="3874"/>
      <c r="BN70" s="3874"/>
      <c r="BO70" s="3874"/>
      <c r="BP70" s="3874"/>
      <c r="BQ70" s="3874"/>
      <c r="BR70" s="3874"/>
      <c r="BS70" s="3874"/>
      <c r="BT70" s="3874"/>
      <c r="BU70" s="3874"/>
      <c r="BV70" s="3874"/>
      <c r="BW70" s="3874"/>
      <c r="BX70" s="3874"/>
      <c r="BY70" s="3874"/>
      <c r="BZ70" s="3874"/>
      <c r="CA70" s="3874"/>
      <c r="CB70" s="3874"/>
      <c r="CC70" s="3874"/>
      <c r="CD70" s="3874"/>
      <c r="CE70" s="3874"/>
      <c r="CF70" s="3874"/>
      <c r="CG70" s="3874"/>
      <c r="CH70" s="3874"/>
      <c r="CI70" s="3874"/>
      <c r="CJ70" s="3874"/>
      <c r="CK70" s="3874"/>
      <c r="CL70" s="3874"/>
      <c r="CM70" s="3874"/>
      <c r="CN70" s="3874"/>
      <c r="CO70" s="3874"/>
      <c r="CP70" s="3874"/>
      <c r="CQ70" s="3874"/>
      <c r="CR70" s="3874"/>
      <c r="CS70" s="3874"/>
      <c r="CT70" s="3874"/>
      <c r="CU70" s="3874"/>
      <c r="CV70" s="3874"/>
      <c r="CW70" s="3874"/>
      <c r="CX70" s="3874"/>
      <c r="CY70" s="3874"/>
      <c r="CZ70" s="3874"/>
      <c r="DA70" s="3874"/>
      <c r="DB70" s="3874"/>
      <c r="DC70" s="3874"/>
      <c r="DD70" s="3874"/>
      <c r="DE70" s="3874"/>
      <c r="DF70" s="3874"/>
      <c r="DG70" s="3874"/>
      <c r="DH70" s="3874"/>
      <c r="DI70" s="3874"/>
      <c r="DJ70" s="3874"/>
      <c r="DK70" s="3874"/>
      <c r="DL70" s="3874"/>
      <c r="DM70" s="3874"/>
      <c r="DN70" s="3874"/>
      <c r="DO70" s="3874"/>
      <c r="DP70" s="3874"/>
      <c r="DQ70" s="3874"/>
      <c r="DR70" s="3874"/>
      <c r="DS70" s="3874"/>
      <c r="DT70" s="3874"/>
      <c r="DU70" s="3874"/>
      <c r="DV70" s="3874"/>
      <c r="DW70" s="3874"/>
      <c r="DX70" s="3874"/>
      <c r="DY70" s="3874"/>
      <c r="DZ70" s="3874"/>
      <c r="EA70" s="3874"/>
      <c r="EB70" s="3874"/>
      <c r="EC70" s="3874"/>
      <c r="ED70" s="3874"/>
      <c r="EE70" s="3874"/>
      <c r="EF70" s="3874"/>
      <c r="EG70" s="3874"/>
      <c r="EH70" s="3874"/>
      <c r="EI70" s="3874"/>
      <c r="EJ70" s="3874"/>
      <c r="EK70" s="3874"/>
      <c r="EL70" s="3874"/>
      <c r="EM70" s="3874"/>
      <c r="EN70" s="3874"/>
      <c r="EO70" s="3874"/>
      <c r="EP70" s="3874"/>
      <c r="EQ70" s="3874"/>
      <c r="ER70" s="3874"/>
      <c r="ES70" s="3874"/>
      <c r="ET70" s="3874"/>
      <c r="EU70" s="3874"/>
      <c r="EV70" s="3874"/>
      <c r="EW70" s="3874"/>
      <c r="EX70" s="3874"/>
      <c r="EY70" s="3874"/>
      <c r="EZ70" s="3874"/>
      <c r="FA70" s="3874"/>
      <c r="FB70" s="3874"/>
      <c r="FC70" s="3874"/>
      <c r="FD70" s="3874"/>
      <c r="FE70" s="3874"/>
      <c r="FF70" s="3874"/>
      <c r="FG70" s="3874"/>
      <c r="FH70" s="3874"/>
      <c r="FI70" s="3874"/>
      <c r="FJ70" s="3874"/>
      <c r="FK70" s="3874"/>
      <c r="FL70" s="3874"/>
      <c r="FM70" s="3874"/>
      <c r="FN70" s="3874"/>
      <c r="FO70" s="3874"/>
      <c r="FP70" s="3874"/>
      <c r="FQ70" s="3874"/>
      <c r="FR70" s="3874"/>
      <c r="FS70" s="3874"/>
      <c r="FT70" s="3874"/>
      <c r="FU70" s="3874"/>
      <c r="FV70" s="3874"/>
      <c r="FW70" s="3874"/>
      <c r="FX70" s="3874"/>
      <c r="FY70" s="3874"/>
      <c r="FZ70" s="3874"/>
      <c r="GA70" s="3874"/>
      <c r="GB70" s="3874"/>
      <c r="GC70" s="3874"/>
      <c r="GD70" s="3874"/>
      <c r="GE70" s="3874"/>
      <c r="GF70" s="3874"/>
      <c r="GG70" s="3874"/>
      <c r="GH70" s="3874"/>
      <c r="GI70" s="3874"/>
      <c r="GJ70" s="3884"/>
      <c r="GK70" s="4375"/>
      <c r="GL70" s="4375" t="str">
        <f>IF(T70="","",T70)</f>
        <v>Добавить территорию для дифференциации</v>
      </c>
      <c r="GM70" s="4375"/>
      <c r="GN70" s="4375"/>
    </row>
    <row s="4940" customFormat="1" customHeight="1" ht="21">
      <c r="A71" s="4364" t="s">
        <v>181</v>
      </c>
      <c r="B71" s="4364"/>
      <c r="C71" s="4364"/>
      <c r="D71" s="4364"/>
      <c r="E71" s="4365" t="s">
        <v>91</v>
      </c>
      <c r="F71" s="4364"/>
      <c r="G71" s="4364"/>
      <c r="H71" s="4364"/>
      <c r="I71" s="4364"/>
      <c r="J71" s="4364"/>
      <c r="K71" s="4364"/>
      <c r="L71" s="4366"/>
      <c r="M71" s="4367"/>
      <c r="N71" s="4367"/>
      <c r="O71" s="4367"/>
      <c r="P71" s="4368"/>
      <c r="Q71" s="4369"/>
      <c r="R71" s="4370"/>
      <c r="S71" s="4371" t="str">
        <f>INDEX(PT_DIFFERENTIATION_NUM_NTAR,MATCH(A71,PT_DIFFERENTIATION_NTAR_ID,0))</f>
        <v>3</v>
      </c>
      <c r="T71" s="4372" t="s">
        <v>124</v>
      </c>
      <c r="U71" s="4373"/>
      <c r="V71" s="3402"/>
      <c r="W71" s="3403"/>
      <c r="X71" s="3403"/>
      <c r="Y71" s="3403"/>
      <c r="Z71" s="3403"/>
      <c r="AA71" s="3403"/>
      <c r="AB71" s="3403"/>
      <c r="AC71" s="3404"/>
      <c r="AD71" s="3402" t="str">
        <f>INDEX(PT_DIFFERENTIATION_NTAR,MATCH(A71,PT_DIFFERENTIATION_NTAR_ID,0))</f>
        <v>Льготные тарифы на тепловую энергию, поставляемую группе потребителей "потребители (кроме населения)"</v>
      </c>
      <c r="AE71" s="3403"/>
      <c r="AF71" s="3403"/>
      <c r="AG71" s="3403"/>
      <c r="AH71" s="3403"/>
      <c r="AI71" s="3403"/>
      <c r="AJ71" s="3403"/>
      <c r="AK71" s="3403"/>
      <c r="AL71" s="3402"/>
      <c r="AM71" s="3403"/>
      <c r="AN71" s="3403"/>
      <c r="AO71" s="3403"/>
      <c r="AP71" s="3403"/>
      <c r="AQ71" s="3403"/>
      <c r="AR71" s="3403"/>
      <c r="AS71" s="3404"/>
      <c r="AT71" s="3402"/>
      <c r="AU71" s="3403"/>
      <c r="AV71" s="3403"/>
      <c r="AW71" s="3403"/>
      <c r="AX71" s="3403"/>
      <c r="AY71" s="3403"/>
      <c r="AZ71" s="3403"/>
      <c r="BA71" s="3404"/>
      <c r="BB71" s="3402"/>
      <c r="BC71" s="3403"/>
      <c r="BD71" s="3403"/>
      <c r="BE71" s="3403"/>
      <c r="BF71" s="3403"/>
      <c r="BG71" s="3403"/>
      <c r="BH71" s="3403"/>
      <c r="BI71" s="3404"/>
      <c r="BJ71" s="3402"/>
      <c r="BK71" s="3403"/>
      <c r="BL71" s="3403"/>
      <c r="BM71" s="3403"/>
      <c r="BN71" s="3403"/>
      <c r="BO71" s="3403"/>
      <c r="BP71" s="3403"/>
      <c r="BQ71" s="3404"/>
      <c r="BR71" s="3402"/>
      <c r="BS71" s="3403"/>
      <c r="BT71" s="3403"/>
      <c r="BU71" s="3403"/>
      <c r="BV71" s="3403"/>
      <c r="BW71" s="3403"/>
      <c r="BX71" s="3403"/>
      <c r="BY71" s="3404"/>
      <c r="BZ71" s="3402"/>
      <c r="CA71" s="3403"/>
      <c r="CB71" s="3403"/>
      <c r="CC71" s="3403"/>
      <c r="CD71" s="3403"/>
      <c r="CE71" s="3403"/>
      <c r="CF71" s="3403"/>
      <c r="CG71" s="3404"/>
      <c r="CH71" s="3402"/>
      <c r="CI71" s="3403"/>
      <c r="CJ71" s="3403"/>
      <c r="CK71" s="3403"/>
      <c r="CL71" s="3403"/>
      <c r="CM71" s="3403"/>
      <c r="CN71" s="3403"/>
      <c r="CO71" s="3404"/>
      <c r="CP71" s="3402"/>
      <c r="CQ71" s="3403"/>
      <c r="CR71" s="3403"/>
      <c r="CS71" s="3403"/>
      <c r="CT71" s="3403"/>
      <c r="CU71" s="3403"/>
      <c r="CV71" s="3403"/>
      <c r="CW71" s="3404"/>
      <c r="CX71" s="3402"/>
      <c r="CY71" s="3403"/>
      <c r="CZ71" s="3403"/>
      <c r="DA71" s="3403"/>
      <c r="DB71" s="3403"/>
      <c r="DC71" s="3403"/>
      <c r="DD71" s="3403"/>
      <c r="DE71" s="3404"/>
      <c r="DF71" s="3402"/>
      <c r="DG71" s="3403"/>
      <c r="DH71" s="3403"/>
      <c r="DI71" s="3403"/>
      <c r="DJ71" s="3403"/>
      <c r="DK71" s="3403"/>
      <c r="DL71" s="3403"/>
      <c r="DM71" s="3404"/>
      <c r="DN71" s="3402"/>
      <c r="DO71" s="3403"/>
      <c r="DP71" s="3403"/>
      <c r="DQ71" s="3403"/>
      <c r="DR71" s="3403"/>
      <c r="DS71" s="3403"/>
      <c r="DT71" s="3403"/>
      <c r="DU71" s="3404"/>
      <c r="DV71" s="3402"/>
      <c r="DW71" s="3403"/>
      <c r="DX71" s="3403"/>
      <c r="DY71" s="3403"/>
      <c r="DZ71" s="3403"/>
      <c r="EA71" s="3403"/>
      <c r="EB71" s="3403"/>
      <c r="EC71" s="3404"/>
      <c r="ED71" s="3402"/>
      <c r="EE71" s="3403"/>
      <c r="EF71" s="3403"/>
      <c r="EG71" s="3403"/>
      <c r="EH71" s="3403"/>
      <c r="EI71" s="3403"/>
      <c r="EJ71" s="3403"/>
      <c r="EK71" s="3404"/>
      <c r="EL71" s="3402"/>
      <c r="EM71" s="3403"/>
      <c r="EN71" s="3403"/>
      <c r="EO71" s="3403"/>
      <c r="EP71" s="3403"/>
      <c r="EQ71" s="3403"/>
      <c r="ER71" s="3403"/>
      <c r="ES71" s="3404"/>
      <c r="ET71" s="3402"/>
      <c r="EU71" s="3403"/>
      <c r="EV71" s="3403"/>
      <c r="EW71" s="3403"/>
      <c r="EX71" s="3403"/>
      <c r="EY71" s="3403"/>
      <c r="EZ71" s="3403"/>
      <c r="FA71" s="3404"/>
      <c r="FB71" s="3402"/>
      <c r="FC71" s="3403"/>
      <c r="FD71" s="3403"/>
      <c r="FE71" s="3403"/>
      <c r="FF71" s="3403"/>
      <c r="FG71" s="3403"/>
      <c r="FH71" s="3403"/>
      <c r="FI71" s="3404"/>
      <c r="FJ71" s="3402"/>
      <c r="FK71" s="3403"/>
      <c r="FL71" s="3403"/>
      <c r="FM71" s="3403"/>
      <c r="FN71" s="3403"/>
      <c r="FO71" s="3403"/>
      <c r="FP71" s="3403"/>
      <c r="FQ71" s="3404"/>
      <c r="FR71" s="3402"/>
      <c r="FS71" s="3403"/>
      <c r="FT71" s="3403"/>
      <c r="FU71" s="3403"/>
      <c r="FV71" s="3403"/>
      <c r="FW71" s="3403"/>
      <c r="FX71" s="3403"/>
      <c r="FY71" s="3404"/>
      <c r="FZ71" s="3402"/>
      <c r="GA71" s="3403"/>
      <c r="GB71" s="3403"/>
      <c r="GC71" s="3403"/>
      <c r="GD71" s="3403"/>
      <c r="GE71" s="3403"/>
      <c r="GF71" s="3403"/>
      <c r="GG71" s="3404"/>
      <c r="GH71" s="3404"/>
      <c r="GI71" s="4374" t="s">
        <v>404</v>
      </c>
      <c r="GJ71" s="3884"/>
      <c r="GK71" s="4375"/>
      <c r="GL71" s="4375" t="str">
        <f>IF(T71="","",T71)</f>
        <v>Наименование тарифа</v>
      </c>
      <c r="GM71" s="4375"/>
      <c r="GN71" s="4375"/>
    </row>
    <row s="4941" customFormat="1" customHeight="1" ht="21">
      <c r="A72" s="4364"/>
      <c r="B72" s="4364" t="s">
        <v>182</v>
      </c>
      <c r="C72" s="4364"/>
      <c r="D72" s="4364"/>
      <c r="E72" s="4377" t="s">
        <v>111</v>
      </c>
      <c r="F72" s="4365">
        <v>1</v>
      </c>
      <c r="G72" s="4364"/>
      <c r="H72" s="4364"/>
      <c r="I72" s="4364"/>
      <c r="J72" s="4364"/>
      <c r="K72" s="4364"/>
      <c r="L72" s="4366"/>
      <c r="M72" s="4367"/>
      <c r="N72" s="4367"/>
      <c r="O72" s="4367"/>
      <c r="P72" s="4378"/>
      <c r="Q72" s="4379"/>
      <c r="R72" s="4380"/>
      <c r="S72" s="4371" t="str">
        <f>INDEX(PT_DIFFERENTIATION_NUM_TER,MATCH(B72,PT_DIFFERENTIATION_TER_ID,0))</f>
        <v>3.1</v>
      </c>
      <c r="T72" s="4381" t="s">
        <v>405</v>
      </c>
      <c r="U72" s="4373"/>
      <c r="V72" s="3402"/>
      <c r="W72" s="3403"/>
      <c r="X72" s="3403"/>
      <c r="Y72" s="3403"/>
      <c r="Z72" s="3403"/>
      <c r="AA72" s="3403"/>
      <c r="AB72" s="3403"/>
      <c r="AC72" s="3404"/>
      <c r="AD72" s="3402" t="str">
        <f>INDEX(PT_DIFFERENTIATION_TER,MATCH(B72,PT_DIFFERENTIATION_TER_ID,0))</f>
        <v>без дифференциации</v>
      </c>
      <c r="AE72" s="3403"/>
      <c r="AF72" s="3403"/>
      <c r="AG72" s="3403"/>
      <c r="AH72" s="3403"/>
      <c r="AI72" s="3403"/>
      <c r="AJ72" s="3403"/>
      <c r="AK72" s="3403"/>
      <c r="AL72" s="3402"/>
      <c r="AM72" s="3403"/>
      <c r="AN72" s="3403"/>
      <c r="AO72" s="3403"/>
      <c r="AP72" s="3403"/>
      <c r="AQ72" s="3403"/>
      <c r="AR72" s="3403"/>
      <c r="AS72" s="3404"/>
      <c r="AT72" s="3402"/>
      <c r="AU72" s="3403"/>
      <c r="AV72" s="3403"/>
      <c r="AW72" s="3403"/>
      <c r="AX72" s="3403"/>
      <c r="AY72" s="3403"/>
      <c r="AZ72" s="3403"/>
      <c r="BA72" s="3404"/>
      <c r="BB72" s="3402"/>
      <c r="BC72" s="3403"/>
      <c r="BD72" s="3403"/>
      <c r="BE72" s="3403"/>
      <c r="BF72" s="3403"/>
      <c r="BG72" s="3403"/>
      <c r="BH72" s="3403"/>
      <c r="BI72" s="3404"/>
      <c r="BJ72" s="3402"/>
      <c r="BK72" s="3403"/>
      <c r="BL72" s="3403"/>
      <c r="BM72" s="3403"/>
      <c r="BN72" s="3403"/>
      <c r="BO72" s="3403"/>
      <c r="BP72" s="3403"/>
      <c r="BQ72" s="3404"/>
      <c r="BR72" s="3402"/>
      <c r="BS72" s="3403"/>
      <c r="BT72" s="3403"/>
      <c r="BU72" s="3403"/>
      <c r="BV72" s="3403"/>
      <c r="BW72" s="3403"/>
      <c r="BX72" s="3403"/>
      <c r="BY72" s="3404"/>
      <c r="BZ72" s="3402"/>
      <c r="CA72" s="3403"/>
      <c r="CB72" s="3403"/>
      <c r="CC72" s="3403"/>
      <c r="CD72" s="3403"/>
      <c r="CE72" s="3403"/>
      <c r="CF72" s="3403"/>
      <c r="CG72" s="3404"/>
      <c r="CH72" s="3402"/>
      <c r="CI72" s="3403"/>
      <c r="CJ72" s="3403"/>
      <c r="CK72" s="3403"/>
      <c r="CL72" s="3403"/>
      <c r="CM72" s="3403"/>
      <c r="CN72" s="3403"/>
      <c r="CO72" s="3404"/>
      <c r="CP72" s="3402"/>
      <c r="CQ72" s="3403"/>
      <c r="CR72" s="3403"/>
      <c r="CS72" s="3403"/>
      <c r="CT72" s="3403"/>
      <c r="CU72" s="3403"/>
      <c r="CV72" s="3403"/>
      <c r="CW72" s="3404"/>
      <c r="CX72" s="3402"/>
      <c r="CY72" s="3403"/>
      <c r="CZ72" s="3403"/>
      <c r="DA72" s="3403"/>
      <c r="DB72" s="3403"/>
      <c r="DC72" s="3403"/>
      <c r="DD72" s="3403"/>
      <c r="DE72" s="3404"/>
      <c r="DF72" s="3402"/>
      <c r="DG72" s="3403"/>
      <c r="DH72" s="3403"/>
      <c r="DI72" s="3403"/>
      <c r="DJ72" s="3403"/>
      <c r="DK72" s="3403"/>
      <c r="DL72" s="3403"/>
      <c r="DM72" s="3404"/>
      <c r="DN72" s="3402"/>
      <c r="DO72" s="3403"/>
      <c r="DP72" s="3403"/>
      <c r="DQ72" s="3403"/>
      <c r="DR72" s="3403"/>
      <c r="DS72" s="3403"/>
      <c r="DT72" s="3403"/>
      <c r="DU72" s="3404"/>
      <c r="DV72" s="3402"/>
      <c r="DW72" s="3403"/>
      <c r="DX72" s="3403"/>
      <c r="DY72" s="3403"/>
      <c r="DZ72" s="3403"/>
      <c r="EA72" s="3403"/>
      <c r="EB72" s="3403"/>
      <c r="EC72" s="3404"/>
      <c r="ED72" s="3402"/>
      <c r="EE72" s="3403"/>
      <c r="EF72" s="3403"/>
      <c r="EG72" s="3403"/>
      <c r="EH72" s="3403"/>
      <c r="EI72" s="3403"/>
      <c r="EJ72" s="3403"/>
      <c r="EK72" s="3404"/>
      <c r="EL72" s="3402"/>
      <c r="EM72" s="3403"/>
      <c r="EN72" s="3403"/>
      <c r="EO72" s="3403"/>
      <c r="EP72" s="3403"/>
      <c r="EQ72" s="3403"/>
      <c r="ER72" s="3403"/>
      <c r="ES72" s="3404"/>
      <c r="ET72" s="3402"/>
      <c r="EU72" s="3403"/>
      <c r="EV72" s="3403"/>
      <c r="EW72" s="3403"/>
      <c r="EX72" s="3403"/>
      <c r="EY72" s="3403"/>
      <c r="EZ72" s="3403"/>
      <c r="FA72" s="3404"/>
      <c r="FB72" s="3402"/>
      <c r="FC72" s="3403"/>
      <c r="FD72" s="3403"/>
      <c r="FE72" s="3403"/>
      <c r="FF72" s="3403"/>
      <c r="FG72" s="3403"/>
      <c r="FH72" s="3403"/>
      <c r="FI72" s="3404"/>
      <c r="FJ72" s="3402"/>
      <c r="FK72" s="3403"/>
      <c r="FL72" s="3403"/>
      <c r="FM72" s="3403"/>
      <c r="FN72" s="3403"/>
      <c r="FO72" s="3403"/>
      <c r="FP72" s="3403"/>
      <c r="FQ72" s="3404"/>
      <c r="FR72" s="3402"/>
      <c r="FS72" s="3403"/>
      <c r="FT72" s="3403"/>
      <c r="FU72" s="3403"/>
      <c r="FV72" s="3403"/>
      <c r="FW72" s="3403"/>
      <c r="FX72" s="3403"/>
      <c r="FY72" s="3404"/>
      <c r="FZ72" s="3402"/>
      <c r="GA72" s="3403"/>
      <c r="GB72" s="3403"/>
      <c r="GC72" s="3403"/>
      <c r="GD72" s="3403"/>
      <c r="GE72" s="3403"/>
      <c r="GF72" s="3403"/>
      <c r="GG72" s="3404"/>
      <c r="GH72" s="3404"/>
      <c r="GI72" s="4374" t="s">
        <v>406</v>
      </c>
      <c r="GJ72" s="3884"/>
      <c r="GK72" s="4375"/>
      <c r="GL72" s="4375" t="str">
        <f>IF(T72="","",T72)</f>
        <v>Территория действия тарифа</v>
      </c>
      <c r="GM72" s="4375"/>
      <c r="GN72" s="4375"/>
    </row>
    <row s="4942" customFormat="1" customHeight="1" ht="23.25">
      <c r="A73" s="4364"/>
      <c r="B73" s="4364"/>
      <c r="C73" s="4364" t="s">
        <v>183</v>
      </c>
      <c r="D73" s="4364"/>
      <c r="E73" s="4377" t="s">
        <v>111</v>
      </c>
      <c r="F73" s="4377"/>
      <c r="G73" s="4365">
        <v>1</v>
      </c>
      <c r="H73" s="4364"/>
      <c r="I73" s="4364"/>
      <c r="J73" s="4364"/>
      <c r="K73" s="4364"/>
      <c r="L73" s="4366"/>
      <c r="M73" s="4367"/>
      <c r="N73" s="4367"/>
      <c r="O73" s="4367"/>
      <c r="P73" s="4383"/>
      <c r="Q73" s="4379"/>
      <c r="R73" s="4380"/>
      <c r="S73" s="4371" t="str">
        <f>INDEX(PT_DIFFERENTIATION_NUM_CS,MATCH(C73,PT_DIFFERENTIATION_CS_ID,0))</f>
        <v>3.1.1</v>
      </c>
      <c r="T73" s="4384" t="s">
        <v>407</v>
      </c>
      <c r="U73" s="4373"/>
      <c r="V73" s="3402"/>
      <c r="W73" s="3403"/>
      <c r="X73" s="3403"/>
      <c r="Y73" s="3403"/>
      <c r="Z73" s="3403"/>
      <c r="AA73" s="3403"/>
      <c r="AB73" s="3403"/>
      <c r="AC73" s="3404"/>
      <c r="AD73" s="3402" t="str">
        <f>INDEX(PT_DIFFERENTIATION_CS,MATCH(C73,PT_DIFFERENTIATION_CS_ID,0))</f>
        <v>без дифференциации</v>
      </c>
      <c r="AE73" s="3403"/>
      <c r="AF73" s="3403"/>
      <c r="AG73" s="3403"/>
      <c r="AH73" s="3403"/>
      <c r="AI73" s="3403"/>
      <c r="AJ73" s="3403"/>
      <c r="AK73" s="3403"/>
      <c r="AL73" s="3402"/>
      <c r="AM73" s="3403"/>
      <c r="AN73" s="3403"/>
      <c r="AO73" s="3403"/>
      <c r="AP73" s="3403"/>
      <c r="AQ73" s="3403"/>
      <c r="AR73" s="3403"/>
      <c r="AS73" s="3404"/>
      <c r="AT73" s="3402"/>
      <c r="AU73" s="3403"/>
      <c r="AV73" s="3403"/>
      <c r="AW73" s="3403"/>
      <c r="AX73" s="3403"/>
      <c r="AY73" s="3403"/>
      <c r="AZ73" s="3403"/>
      <c r="BA73" s="3404"/>
      <c r="BB73" s="3402"/>
      <c r="BC73" s="3403"/>
      <c r="BD73" s="3403"/>
      <c r="BE73" s="3403"/>
      <c r="BF73" s="3403"/>
      <c r="BG73" s="3403"/>
      <c r="BH73" s="3403"/>
      <c r="BI73" s="3404"/>
      <c r="BJ73" s="3402"/>
      <c r="BK73" s="3403"/>
      <c r="BL73" s="3403"/>
      <c r="BM73" s="3403"/>
      <c r="BN73" s="3403"/>
      <c r="BO73" s="3403"/>
      <c r="BP73" s="3403"/>
      <c r="BQ73" s="3404"/>
      <c r="BR73" s="3402"/>
      <c r="BS73" s="3403"/>
      <c r="BT73" s="3403"/>
      <c r="BU73" s="3403"/>
      <c r="BV73" s="3403"/>
      <c r="BW73" s="3403"/>
      <c r="BX73" s="3403"/>
      <c r="BY73" s="3404"/>
      <c r="BZ73" s="3402"/>
      <c r="CA73" s="3403"/>
      <c r="CB73" s="3403"/>
      <c r="CC73" s="3403"/>
      <c r="CD73" s="3403"/>
      <c r="CE73" s="3403"/>
      <c r="CF73" s="3403"/>
      <c r="CG73" s="3404"/>
      <c r="CH73" s="3402"/>
      <c r="CI73" s="3403"/>
      <c r="CJ73" s="3403"/>
      <c r="CK73" s="3403"/>
      <c r="CL73" s="3403"/>
      <c r="CM73" s="3403"/>
      <c r="CN73" s="3403"/>
      <c r="CO73" s="3404"/>
      <c r="CP73" s="3402"/>
      <c r="CQ73" s="3403"/>
      <c r="CR73" s="3403"/>
      <c r="CS73" s="3403"/>
      <c r="CT73" s="3403"/>
      <c r="CU73" s="3403"/>
      <c r="CV73" s="3403"/>
      <c r="CW73" s="3404"/>
      <c r="CX73" s="3402"/>
      <c r="CY73" s="3403"/>
      <c r="CZ73" s="3403"/>
      <c r="DA73" s="3403"/>
      <c r="DB73" s="3403"/>
      <c r="DC73" s="3403"/>
      <c r="DD73" s="3403"/>
      <c r="DE73" s="3404"/>
      <c r="DF73" s="3402"/>
      <c r="DG73" s="3403"/>
      <c r="DH73" s="3403"/>
      <c r="DI73" s="3403"/>
      <c r="DJ73" s="3403"/>
      <c r="DK73" s="3403"/>
      <c r="DL73" s="3403"/>
      <c r="DM73" s="3404"/>
      <c r="DN73" s="3402"/>
      <c r="DO73" s="3403"/>
      <c r="DP73" s="3403"/>
      <c r="DQ73" s="3403"/>
      <c r="DR73" s="3403"/>
      <c r="DS73" s="3403"/>
      <c r="DT73" s="3403"/>
      <c r="DU73" s="3404"/>
      <c r="DV73" s="3402"/>
      <c r="DW73" s="3403"/>
      <c r="DX73" s="3403"/>
      <c r="DY73" s="3403"/>
      <c r="DZ73" s="3403"/>
      <c r="EA73" s="3403"/>
      <c r="EB73" s="3403"/>
      <c r="EC73" s="3404"/>
      <c r="ED73" s="3402"/>
      <c r="EE73" s="3403"/>
      <c r="EF73" s="3403"/>
      <c r="EG73" s="3403"/>
      <c r="EH73" s="3403"/>
      <c r="EI73" s="3403"/>
      <c r="EJ73" s="3403"/>
      <c r="EK73" s="3404"/>
      <c r="EL73" s="3402"/>
      <c r="EM73" s="3403"/>
      <c r="EN73" s="3403"/>
      <c r="EO73" s="3403"/>
      <c r="EP73" s="3403"/>
      <c r="EQ73" s="3403"/>
      <c r="ER73" s="3403"/>
      <c r="ES73" s="3404"/>
      <c r="ET73" s="3402"/>
      <c r="EU73" s="3403"/>
      <c r="EV73" s="3403"/>
      <c r="EW73" s="3403"/>
      <c r="EX73" s="3403"/>
      <c r="EY73" s="3403"/>
      <c r="EZ73" s="3403"/>
      <c r="FA73" s="3404"/>
      <c r="FB73" s="3402"/>
      <c r="FC73" s="3403"/>
      <c r="FD73" s="3403"/>
      <c r="FE73" s="3403"/>
      <c r="FF73" s="3403"/>
      <c r="FG73" s="3403"/>
      <c r="FH73" s="3403"/>
      <c r="FI73" s="3404"/>
      <c r="FJ73" s="3402"/>
      <c r="FK73" s="3403"/>
      <c r="FL73" s="3403"/>
      <c r="FM73" s="3403"/>
      <c r="FN73" s="3403"/>
      <c r="FO73" s="3403"/>
      <c r="FP73" s="3403"/>
      <c r="FQ73" s="3404"/>
      <c r="FR73" s="3402"/>
      <c r="FS73" s="3403"/>
      <c r="FT73" s="3403"/>
      <c r="FU73" s="3403"/>
      <c r="FV73" s="3403"/>
      <c r="FW73" s="3403"/>
      <c r="FX73" s="3403"/>
      <c r="FY73" s="3404"/>
      <c r="FZ73" s="3402"/>
      <c r="GA73" s="3403"/>
      <c r="GB73" s="3403"/>
      <c r="GC73" s="3403"/>
      <c r="GD73" s="3403"/>
      <c r="GE73" s="3403"/>
      <c r="GF73" s="3403"/>
      <c r="GG73" s="3404"/>
      <c r="GH73" s="3404"/>
      <c r="GI73" s="4374" t="s">
        <v>408</v>
      </c>
      <c r="GJ73" s="3884"/>
      <c r="GK73" s="4375"/>
      <c r="GL73" s="4375" t="str">
        <f>IF(T73="","",T73)</f>
        <v>Наименование системы теплоснабжения </v>
      </c>
      <c r="GM73" s="4375"/>
      <c r="GN73" s="4375"/>
    </row>
    <row s="4943" customFormat="1" customHeight="1" ht="21">
      <c r="A74" s="4364"/>
      <c r="B74" s="4364"/>
      <c r="C74" s="4364"/>
      <c r="D74" s="4364" t="s">
        <v>184</v>
      </c>
      <c r="E74" s="4377" t="s">
        <v>111</v>
      </c>
      <c r="F74" s="4377"/>
      <c r="G74" s="4377"/>
      <c r="H74" s="4365">
        <v>1</v>
      </c>
      <c r="I74" s="4364"/>
      <c r="J74" s="4364"/>
      <c r="K74" s="4364"/>
      <c r="L74" s="4366"/>
      <c r="M74" s="4367"/>
      <c r="N74" s="4367"/>
      <c r="O74" s="4367"/>
      <c r="P74" s="4383"/>
      <c r="Q74" s="4379"/>
      <c r="R74" s="4380"/>
      <c r="S74" s="4371" t="str">
        <f>INDEX(PT_DIFFERENTIATION_NUM_IST_TE,MATCH(D74,PT_DIFFERENTIATION_IST_TE_ID,0))</f>
        <v>3.1.1.1</v>
      </c>
      <c r="T74" s="4386" t="s">
        <v>409</v>
      </c>
      <c r="U74" s="4373"/>
      <c r="V74" s="3402"/>
      <c r="W74" s="3403"/>
      <c r="X74" s="3403"/>
      <c r="Y74" s="3403"/>
      <c r="Z74" s="3403"/>
      <c r="AA74" s="3403"/>
      <c r="AB74" s="3403"/>
      <c r="AC74" s="3404"/>
      <c r="AD74" s="3402" t="str">
        <f>INDEX(PT_DIFFERENTIATION_IST_TE,MATCH(D74,PT_DIFFERENTIATION_IST_TE_ID,0))</f>
        <v>без дифференциации</v>
      </c>
      <c r="AE74" s="3403"/>
      <c r="AF74" s="3403"/>
      <c r="AG74" s="3403"/>
      <c r="AH74" s="3403"/>
      <c r="AI74" s="3403"/>
      <c r="AJ74" s="3403"/>
      <c r="AK74" s="3403"/>
      <c r="AL74" s="3402"/>
      <c r="AM74" s="3403"/>
      <c r="AN74" s="3403"/>
      <c r="AO74" s="3403"/>
      <c r="AP74" s="3403"/>
      <c r="AQ74" s="3403"/>
      <c r="AR74" s="3403"/>
      <c r="AS74" s="3404"/>
      <c r="AT74" s="3402"/>
      <c r="AU74" s="3403"/>
      <c r="AV74" s="3403"/>
      <c r="AW74" s="3403"/>
      <c r="AX74" s="3403"/>
      <c r="AY74" s="3403"/>
      <c r="AZ74" s="3403"/>
      <c r="BA74" s="3404"/>
      <c r="BB74" s="3402"/>
      <c r="BC74" s="3403"/>
      <c r="BD74" s="3403"/>
      <c r="BE74" s="3403"/>
      <c r="BF74" s="3403"/>
      <c r="BG74" s="3403"/>
      <c r="BH74" s="3403"/>
      <c r="BI74" s="3404"/>
      <c r="BJ74" s="3402"/>
      <c r="BK74" s="3403"/>
      <c r="BL74" s="3403"/>
      <c r="BM74" s="3403"/>
      <c r="BN74" s="3403"/>
      <c r="BO74" s="3403"/>
      <c r="BP74" s="3403"/>
      <c r="BQ74" s="3404"/>
      <c r="BR74" s="3402"/>
      <c r="BS74" s="3403"/>
      <c r="BT74" s="3403"/>
      <c r="BU74" s="3403"/>
      <c r="BV74" s="3403"/>
      <c r="BW74" s="3403"/>
      <c r="BX74" s="3403"/>
      <c r="BY74" s="3404"/>
      <c r="BZ74" s="3402"/>
      <c r="CA74" s="3403"/>
      <c r="CB74" s="3403"/>
      <c r="CC74" s="3403"/>
      <c r="CD74" s="3403"/>
      <c r="CE74" s="3403"/>
      <c r="CF74" s="3403"/>
      <c r="CG74" s="3404"/>
      <c r="CH74" s="3402"/>
      <c r="CI74" s="3403"/>
      <c r="CJ74" s="3403"/>
      <c r="CK74" s="3403"/>
      <c r="CL74" s="3403"/>
      <c r="CM74" s="3403"/>
      <c r="CN74" s="3403"/>
      <c r="CO74" s="3404"/>
      <c r="CP74" s="3402"/>
      <c r="CQ74" s="3403"/>
      <c r="CR74" s="3403"/>
      <c r="CS74" s="3403"/>
      <c r="CT74" s="3403"/>
      <c r="CU74" s="3403"/>
      <c r="CV74" s="3403"/>
      <c r="CW74" s="3404"/>
      <c r="CX74" s="3402"/>
      <c r="CY74" s="3403"/>
      <c r="CZ74" s="3403"/>
      <c r="DA74" s="3403"/>
      <c r="DB74" s="3403"/>
      <c r="DC74" s="3403"/>
      <c r="DD74" s="3403"/>
      <c r="DE74" s="3404"/>
      <c r="DF74" s="3402"/>
      <c r="DG74" s="3403"/>
      <c r="DH74" s="3403"/>
      <c r="DI74" s="3403"/>
      <c r="DJ74" s="3403"/>
      <c r="DK74" s="3403"/>
      <c r="DL74" s="3403"/>
      <c r="DM74" s="3404"/>
      <c r="DN74" s="3402"/>
      <c r="DO74" s="3403"/>
      <c r="DP74" s="3403"/>
      <c r="DQ74" s="3403"/>
      <c r="DR74" s="3403"/>
      <c r="DS74" s="3403"/>
      <c r="DT74" s="3403"/>
      <c r="DU74" s="3404"/>
      <c r="DV74" s="3402"/>
      <c r="DW74" s="3403"/>
      <c r="DX74" s="3403"/>
      <c r="DY74" s="3403"/>
      <c r="DZ74" s="3403"/>
      <c r="EA74" s="3403"/>
      <c r="EB74" s="3403"/>
      <c r="EC74" s="3404"/>
      <c r="ED74" s="3402"/>
      <c r="EE74" s="3403"/>
      <c r="EF74" s="3403"/>
      <c r="EG74" s="3403"/>
      <c r="EH74" s="3403"/>
      <c r="EI74" s="3403"/>
      <c r="EJ74" s="3403"/>
      <c r="EK74" s="3404"/>
      <c r="EL74" s="3402"/>
      <c r="EM74" s="3403"/>
      <c r="EN74" s="3403"/>
      <c r="EO74" s="3403"/>
      <c r="EP74" s="3403"/>
      <c r="EQ74" s="3403"/>
      <c r="ER74" s="3403"/>
      <c r="ES74" s="3404"/>
      <c r="ET74" s="3402"/>
      <c r="EU74" s="3403"/>
      <c r="EV74" s="3403"/>
      <c r="EW74" s="3403"/>
      <c r="EX74" s="3403"/>
      <c r="EY74" s="3403"/>
      <c r="EZ74" s="3403"/>
      <c r="FA74" s="3404"/>
      <c r="FB74" s="3402"/>
      <c r="FC74" s="3403"/>
      <c r="FD74" s="3403"/>
      <c r="FE74" s="3403"/>
      <c r="FF74" s="3403"/>
      <c r="FG74" s="3403"/>
      <c r="FH74" s="3403"/>
      <c r="FI74" s="3404"/>
      <c r="FJ74" s="3402"/>
      <c r="FK74" s="3403"/>
      <c r="FL74" s="3403"/>
      <c r="FM74" s="3403"/>
      <c r="FN74" s="3403"/>
      <c r="FO74" s="3403"/>
      <c r="FP74" s="3403"/>
      <c r="FQ74" s="3404"/>
      <c r="FR74" s="3402"/>
      <c r="FS74" s="3403"/>
      <c r="FT74" s="3403"/>
      <c r="FU74" s="3403"/>
      <c r="FV74" s="3403"/>
      <c r="FW74" s="3403"/>
      <c r="FX74" s="3403"/>
      <c r="FY74" s="3404"/>
      <c r="FZ74" s="3402"/>
      <c r="GA74" s="3403"/>
      <c r="GB74" s="3403"/>
      <c r="GC74" s="3403"/>
      <c r="GD74" s="3403"/>
      <c r="GE74" s="3403"/>
      <c r="GF74" s="3403"/>
      <c r="GG74" s="3404"/>
      <c r="GH74" s="3404"/>
      <c r="GI74" s="4374" t="s">
        <v>410</v>
      </c>
      <c r="GJ74" s="3884"/>
      <c r="GK74" s="4375"/>
      <c r="GL74" s="4375" t="str">
        <f>IF(T74="","",T74)</f>
        <v>Источник тепловой энергии  </v>
      </c>
      <c r="GM74" s="4375"/>
      <c r="GN74" s="4375"/>
    </row>
    <row s="4944" customFormat="1" customHeight="1" ht="47.25">
      <c r="A75" s="4364"/>
      <c r="B75" s="4364"/>
      <c r="C75" s="4364"/>
      <c r="D75" s="4364"/>
      <c r="E75" s="4377" t="s">
        <v>111</v>
      </c>
      <c r="F75" s="4377"/>
      <c r="G75" s="4377"/>
      <c r="H75" s="4377"/>
      <c r="I75" s="4388" t="str">
        <f>S74&amp;".1"</f>
        <v>3.1.1.1.1</v>
      </c>
      <c r="J75" s="4364"/>
      <c r="K75" s="4364"/>
      <c r="L75" s="4366" t="s">
        <v>411</v>
      </c>
      <c r="M75" s="3875"/>
      <c r="N75" s="4389"/>
      <c r="O75" s="4389"/>
      <c r="P75" s="4390">
        <v>1</v>
      </c>
      <c r="Q75" s="4390"/>
      <c r="R75" s="4391"/>
      <c r="S75" s="4371" t="str">
        <f>$I75</f>
        <v>3.1.1.1.1</v>
      </c>
      <c r="T75" s="4392" t="s">
        <v>412</v>
      </c>
      <c r="U75" s="4373"/>
      <c r="V75" s="3407"/>
      <c r="W75" s="3408"/>
      <c r="X75" s="3408"/>
      <c r="Y75" s="3408"/>
      <c r="Z75" s="3408"/>
      <c r="AA75" s="3408"/>
      <c r="AB75" s="3408"/>
      <c r="AC75" s="3409"/>
      <c r="AD75" s="3407" t="s">
        <v>454</v>
      </c>
      <c r="AE75" s="3408"/>
      <c r="AF75" s="3408"/>
      <c r="AG75" s="3408"/>
      <c r="AH75" s="3408"/>
      <c r="AI75" s="3408"/>
      <c r="AJ75" s="3408"/>
      <c r="AK75" s="3408"/>
      <c r="AL75" s="3407"/>
      <c r="AM75" s="3408"/>
      <c r="AN75" s="3408"/>
      <c r="AO75" s="3408"/>
      <c r="AP75" s="3408"/>
      <c r="AQ75" s="3408"/>
      <c r="AR75" s="3408"/>
      <c r="AS75" s="3409"/>
      <c r="AT75" s="3407"/>
      <c r="AU75" s="3408"/>
      <c r="AV75" s="3408"/>
      <c r="AW75" s="3408"/>
      <c r="AX75" s="3408"/>
      <c r="AY75" s="3408"/>
      <c r="AZ75" s="3408"/>
      <c r="BA75" s="3409"/>
      <c r="BB75" s="3407"/>
      <c r="BC75" s="3408"/>
      <c r="BD75" s="3408"/>
      <c r="BE75" s="3408"/>
      <c r="BF75" s="3408"/>
      <c r="BG75" s="3408"/>
      <c r="BH75" s="3408"/>
      <c r="BI75" s="3409"/>
      <c r="BJ75" s="3407"/>
      <c r="BK75" s="3408"/>
      <c r="BL75" s="3408"/>
      <c r="BM75" s="3408"/>
      <c r="BN75" s="3408"/>
      <c r="BO75" s="3408"/>
      <c r="BP75" s="3408"/>
      <c r="BQ75" s="3409"/>
      <c r="BR75" s="3407"/>
      <c r="BS75" s="3408"/>
      <c r="BT75" s="3408"/>
      <c r="BU75" s="3408"/>
      <c r="BV75" s="3408"/>
      <c r="BW75" s="3408"/>
      <c r="BX75" s="3408"/>
      <c r="BY75" s="3409"/>
      <c r="BZ75" s="3407"/>
      <c r="CA75" s="3408"/>
      <c r="CB75" s="3408"/>
      <c r="CC75" s="3408"/>
      <c r="CD75" s="3408"/>
      <c r="CE75" s="3408"/>
      <c r="CF75" s="3408"/>
      <c r="CG75" s="3409"/>
      <c r="CH75" s="3407"/>
      <c r="CI75" s="3408"/>
      <c r="CJ75" s="3408"/>
      <c r="CK75" s="3408"/>
      <c r="CL75" s="3408"/>
      <c r="CM75" s="3408"/>
      <c r="CN75" s="3408"/>
      <c r="CO75" s="3409"/>
      <c r="CP75" s="3407"/>
      <c r="CQ75" s="3408"/>
      <c r="CR75" s="3408"/>
      <c r="CS75" s="3408"/>
      <c r="CT75" s="3408"/>
      <c r="CU75" s="3408"/>
      <c r="CV75" s="3408"/>
      <c r="CW75" s="3409"/>
      <c r="CX75" s="3407"/>
      <c r="CY75" s="3408"/>
      <c r="CZ75" s="3408"/>
      <c r="DA75" s="3408"/>
      <c r="DB75" s="3408"/>
      <c r="DC75" s="3408"/>
      <c r="DD75" s="3408"/>
      <c r="DE75" s="3409"/>
      <c r="DF75" s="3407"/>
      <c r="DG75" s="3408"/>
      <c r="DH75" s="3408"/>
      <c r="DI75" s="3408"/>
      <c r="DJ75" s="3408"/>
      <c r="DK75" s="3408"/>
      <c r="DL75" s="3408"/>
      <c r="DM75" s="3409"/>
      <c r="DN75" s="3407"/>
      <c r="DO75" s="3408"/>
      <c r="DP75" s="3408"/>
      <c r="DQ75" s="3408"/>
      <c r="DR75" s="3408"/>
      <c r="DS75" s="3408"/>
      <c r="DT75" s="3408"/>
      <c r="DU75" s="3409"/>
      <c r="DV75" s="3407"/>
      <c r="DW75" s="3408"/>
      <c r="DX75" s="3408"/>
      <c r="DY75" s="3408"/>
      <c r="DZ75" s="3408"/>
      <c r="EA75" s="3408"/>
      <c r="EB75" s="3408"/>
      <c r="EC75" s="3409"/>
      <c r="ED75" s="3407"/>
      <c r="EE75" s="3408"/>
      <c r="EF75" s="3408"/>
      <c r="EG75" s="3408"/>
      <c r="EH75" s="3408"/>
      <c r="EI75" s="3408"/>
      <c r="EJ75" s="3408"/>
      <c r="EK75" s="3409"/>
      <c r="EL75" s="3407"/>
      <c r="EM75" s="3408"/>
      <c r="EN75" s="3408"/>
      <c r="EO75" s="3408"/>
      <c r="EP75" s="3408"/>
      <c r="EQ75" s="3408"/>
      <c r="ER75" s="3408"/>
      <c r="ES75" s="3409"/>
      <c r="ET75" s="3407"/>
      <c r="EU75" s="3408"/>
      <c r="EV75" s="3408"/>
      <c r="EW75" s="3408"/>
      <c r="EX75" s="3408"/>
      <c r="EY75" s="3408"/>
      <c r="EZ75" s="3408"/>
      <c r="FA75" s="3409"/>
      <c r="FB75" s="3407"/>
      <c r="FC75" s="3408"/>
      <c r="FD75" s="3408"/>
      <c r="FE75" s="3408"/>
      <c r="FF75" s="3408"/>
      <c r="FG75" s="3408"/>
      <c r="FH75" s="3408"/>
      <c r="FI75" s="3409"/>
      <c r="FJ75" s="3407"/>
      <c r="FK75" s="3408"/>
      <c r="FL75" s="3408"/>
      <c r="FM75" s="3408"/>
      <c r="FN75" s="3408"/>
      <c r="FO75" s="3408"/>
      <c r="FP75" s="3408"/>
      <c r="FQ75" s="3409"/>
      <c r="FR75" s="3407"/>
      <c r="FS75" s="3408"/>
      <c r="FT75" s="3408"/>
      <c r="FU75" s="3408"/>
      <c r="FV75" s="3408"/>
      <c r="FW75" s="3408"/>
      <c r="FX75" s="3408"/>
      <c r="FY75" s="3409"/>
      <c r="FZ75" s="3407"/>
      <c r="GA75" s="3408"/>
      <c r="GB75" s="3408"/>
      <c r="GC75" s="3408"/>
      <c r="GD75" s="3408"/>
      <c r="GE75" s="3408"/>
      <c r="GF75" s="3408"/>
      <c r="GG75" s="3409"/>
      <c r="GH75" s="3409"/>
      <c r="GI75" s="4374" t="s">
        <v>413</v>
      </c>
      <c r="GJ75" s="3884"/>
      <c r="GK75" s="4375"/>
      <c r="GL75" s="4375" t="str">
        <f>IF(T75="","",T75)</f>
        <v>Схема подключения теплопотребляющей установки к коллектору источника тепловой энергии</v>
      </c>
      <c r="GM75" s="4375"/>
      <c r="GN75" s="4375"/>
    </row>
    <row s="4945" customFormat="1" customHeight="1" ht="21">
      <c r="A76" s="4364"/>
      <c r="B76" s="4364"/>
      <c r="C76" s="4364"/>
      <c r="D76" s="4364"/>
      <c r="E76" s="4377" t="s">
        <v>111</v>
      </c>
      <c r="F76" s="4377"/>
      <c r="G76" s="4377"/>
      <c r="H76" s="4377"/>
      <c r="I76" s="4394"/>
      <c r="J76" s="4388" t="str">
        <f>I75&amp;".1"</f>
        <v>3.1.1.1.1.1</v>
      </c>
      <c r="K76" s="4364"/>
      <c r="L76" s="4366" t="s">
        <v>414</v>
      </c>
      <c r="M76" s="3875"/>
      <c r="N76" s="3875"/>
      <c r="O76" s="4389"/>
      <c r="P76" s="4390"/>
      <c r="Q76" s="4390">
        <v>1</v>
      </c>
      <c r="R76" s="4395"/>
      <c r="S76" s="4371" t="str">
        <f>$J76</f>
        <v>3.1.1.1.1.1</v>
      </c>
      <c r="T76" s="4396" t="s">
        <v>415</v>
      </c>
      <c r="U76" s="4373"/>
      <c r="V76" s="3407"/>
      <c r="W76" s="3408"/>
      <c r="X76" s="3408"/>
      <c r="Y76" s="3408"/>
      <c r="Z76" s="3408"/>
      <c r="AA76" s="3408"/>
      <c r="AB76" s="3408"/>
      <c r="AC76" s="3409"/>
      <c r="AD76" s="3407" t="s">
        <v>455</v>
      </c>
      <c r="AE76" s="3408"/>
      <c r="AF76" s="3408"/>
      <c r="AG76" s="3408"/>
      <c r="AH76" s="3408"/>
      <c r="AI76" s="3408"/>
      <c r="AJ76" s="3408"/>
      <c r="AK76" s="3408"/>
      <c r="AL76" s="3407"/>
      <c r="AM76" s="3408"/>
      <c r="AN76" s="3408"/>
      <c r="AO76" s="3408"/>
      <c r="AP76" s="3408"/>
      <c r="AQ76" s="3408"/>
      <c r="AR76" s="3408"/>
      <c r="AS76" s="3409"/>
      <c r="AT76" s="3407"/>
      <c r="AU76" s="3408"/>
      <c r="AV76" s="3408"/>
      <c r="AW76" s="3408"/>
      <c r="AX76" s="3408"/>
      <c r="AY76" s="3408"/>
      <c r="AZ76" s="3408"/>
      <c r="BA76" s="3409"/>
      <c r="BB76" s="3407"/>
      <c r="BC76" s="3408"/>
      <c r="BD76" s="3408"/>
      <c r="BE76" s="3408"/>
      <c r="BF76" s="3408"/>
      <c r="BG76" s="3408"/>
      <c r="BH76" s="3408"/>
      <c r="BI76" s="3409"/>
      <c r="BJ76" s="3407"/>
      <c r="BK76" s="3408"/>
      <c r="BL76" s="3408"/>
      <c r="BM76" s="3408"/>
      <c r="BN76" s="3408"/>
      <c r="BO76" s="3408"/>
      <c r="BP76" s="3408"/>
      <c r="BQ76" s="3409"/>
      <c r="BR76" s="3407"/>
      <c r="BS76" s="3408"/>
      <c r="BT76" s="3408"/>
      <c r="BU76" s="3408"/>
      <c r="BV76" s="3408"/>
      <c r="BW76" s="3408"/>
      <c r="BX76" s="3408"/>
      <c r="BY76" s="3409"/>
      <c r="BZ76" s="3407"/>
      <c r="CA76" s="3408"/>
      <c r="CB76" s="3408"/>
      <c r="CC76" s="3408"/>
      <c r="CD76" s="3408"/>
      <c r="CE76" s="3408"/>
      <c r="CF76" s="3408"/>
      <c r="CG76" s="3409"/>
      <c r="CH76" s="3407"/>
      <c r="CI76" s="3408"/>
      <c r="CJ76" s="3408"/>
      <c r="CK76" s="3408"/>
      <c r="CL76" s="3408"/>
      <c r="CM76" s="3408"/>
      <c r="CN76" s="3408"/>
      <c r="CO76" s="3409"/>
      <c r="CP76" s="3407"/>
      <c r="CQ76" s="3408"/>
      <c r="CR76" s="3408"/>
      <c r="CS76" s="3408"/>
      <c r="CT76" s="3408"/>
      <c r="CU76" s="3408"/>
      <c r="CV76" s="3408"/>
      <c r="CW76" s="3409"/>
      <c r="CX76" s="3407"/>
      <c r="CY76" s="3408"/>
      <c r="CZ76" s="3408"/>
      <c r="DA76" s="3408"/>
      <c r="DB76" s="3408"/>
      <c r="DC76" s="3408"/>
      <c r="DD76" s="3408"/>
      <c r="DE76" s="3409"/>
      <c r="DF76" s="3407"/>
      <c r="DG76" s="3408"/>
      <c r="DH76" s="3408"/>
      <c r="DI76" s="3408"/>
      <c r="DJ76" s="3408"/>
      <c r="DK76" s="3408"/>
      <c r="DL76" s="3408"/>
      <c r="DM76" s="3409"/>
      <c r="DN76" s="3407"/>
      <c r="DO76" s="3408"/>
      <c r="DP76" s="3408"/>
      <c r="DQ76" s="3408"/>
      <c r="DR76" s="3408"/>
      <c r="DS76" s="3408"/>
      <c r="DT76" s="3408"/>
      <c r="DU76" s="3409"/>
      <c r="DV76" s="3407"/>
      <c r="DW76" s="3408"/>
      <c r="DX76" s="3408"/>
      <c r="DY76" s="3408"/>
      <c r="DZ76" s="3408"/>
      <c r="EA76" s="3408"/>
      <c r="EB76" s="3408"/>
      <c r="EC76" s="3409"/>
      <c r="ED76" s="3407"/>
      <c r="EE76" s="3408"/>
      <c r="EF76" s="3408"/>
      <c r="EG76" s="3408"/>
      <c r="EH76" s="3408"/>
      <c r="EI76" s="3408"/>
      <c r="EJ76" s="3408"/>
      <c r="EK76" s="3409"/>
      <c r="EL76" s="3407"/>
      <c r="EM76" s="3408"/>
      <c r="EN76" s="3408"/>
      <c r="EO76" s="3408"/>
      <c r="EP76" s="3408"/>
      <c r="EQ76" s="3408"/>
      <c r="ER76" s="3408"/>
      <c r="ES76" s="3409"/>
      <c r="ET76" s="3407"/>
      <c r="EU76" s="3408"/>
      <c r="EV76" s="3408"/>
      <c r="EW76" s="3408"/>
      <c r="EX76" s="3408"/>
      <c r="EY76" s="3408"/>
      <c r="EZ76" s="3408"/>
      <c r="FA76" s="3409"/>
      <c r="FB76" s="3407"/>
      <c r="FC76" s="3408"/>
      <c r="FD76" s="3408"/>
      <c r="FE76" s="3408"/>
      <c r="FF76" s="3408"/>
      <c r="FG76" s="3408"/>
      <c r="FH76" s="3408"/>
      <c r="FI76" s="3409"/>
      <c r="FJ76" s="3407"/>
      <c r="FK76" s="3408"/>
      <c r="FL76" s="3408"/>
      <c r="FM76" s="3408"/>
      <c r="FN76" s="3408"/>
      <c r="FO76" s="3408"/>
      <c r="FP76" s="3408"/>
      <c r="FQ76" s="3409"/>
      <c r="FR76" s="3407"/>
      <c r="FS76" s="3408"/>
      <c r="FT76" s="3408"/>
      <c r="FU76" s="3408"/>
      <c r="FV76" s="3408"/>
      <c r="FW76" s="3408"/>
      <c r="FX76" s="3408"/>
      <c r="FY76" s="3409"/>
      <c r="FZ76" s="3407"/>
      <c r="GA76" s="3408"/>
      <c r="GB76" s="3408"/>
      <c r="GC76" s="3408"/>
      <c r="GD76" s="3408"/>
      <c r="GE76" s="3408"/>
      <c r="GF76" s="3408"/>
      <c r="GG76" s="3409"/>
      <c r="GH76" s="3409"/>
      <c r="GI76" s="4374" t="s">
        <v>416</v>
      </c>
      <c r="GJ76" s="3884"/>
      <c r="GK76" s="4375"/>
      <c r="GL76" s="4375" t="str">
        <f>IF(T76="","",T76)</f>
        <v>Группа потребителей</v>
      </c>
      <c r="GM76" s="4375"/>
      <c r="GN76" s="4375"/>
    </row>
    <row s="4946" customFormat="1" customHeight="1" ht="21">
      <c r="A77" s="4364"/>
      <c r="B77" s="4364"/>
      <c r="C77" s="4364"/>
      <c r="D77" s="4364"/>
      <c r="E77" s="4377" t="s">
        <v>111</v>
      </c>
      <c r="F77" s="4377"/>
      <c r="G77" s="4377"/>
      <c r="H77" s="4377"/>
      <c r="I77" s="4394"/>
      <c r="J77" s="4394"/>
      <c r="K77" s="4388" t="str">
        <f>J76&amp;".1"</f>
        <v>3.1.1.1.1.1.1</v>
      </c>
      <c r="L77" s="4366" t="s">
        <v>417</v>
      </c>
      <c r="M77" s="3875"/>
      <c r="N77" s="3875"/>
      <c r="O77" s="3875"/>
      <c r="P77" s="4390"/>
      <c r="Q77" s="4390"/>
      <c r="R77" s="4395">
        <v>1</v>
      </c>
      <c r="S77" s="4371" t="str">
        <f>$K77</f>
        <v>3.1.1.1.1.1.1</v>
      </c>
      <c r="T77" s="4398" t="s">
        <v>456</v>
      </c>
      <c r="U77" s="4373"/>
      <c r="V77" s="3410"/>
      <c r="W77" s="3411"/>
      <c r="X77" s="3410"/>
      <c r="Y77" s="3412"/>
      <c r="Z77" s="3413"/>
      <c r="AA77" s="2863" t="s">
        <v>63</v>
      </c>
      <c r="AB77" s="3413"/>
      <c r="AC77" s="2863" t="s">
        <v>63</v>
      </c>
      <c r="AD77" s="3410">
        <v>0</v>
      </c>
      <c r="AE77" s="3411"/>
      <c r="AF77" s="3410"/>
      <c r="AG77" s="3412"/>
      <c r="AH77" s="3413">
        <v>46642</v>
      </c>
      <c r="AI77" s="2863" t="s">
        <v>63</v>
      </c>
      <c r="AJ77" s="3413">
        <v>43100</v>
      </c>
      <c r="AK77" s="2863" t="s">
        <v>63</v>
      </c>
      <c r="AL77" s="3410">
        <v>0</v>
      </c>
      <c r="AM77" s="3411"/>
      <c r="AN77" s="3410"/>
      <c r="AO77" s="3412"/>
      <c r="AP77" s="3413">
        <v>43101</v>
      </c>
      <c r="AQ77" s="2863" t="s">
        <v>63</v>
      </c>
      <c r="AR77" s="3413">
        <v>43281</v>
      </c>
      <c r="AS77" s="2863" t="s">
        <v>63</v>
      </c>
      <c r="AT77" s="3410">
        <v>0</v>
      </c>
      <c r="AU77" s="3411"/>
      <c r="AV77" s="3410"/>
      <c r="AW77" s="3412"/>
      <c r="AX77" s="3413">
        <v>43282</v>
      </c>
      <c r="AY77" s="2863" t="s">
        <v>63</v>
      </c>
      <c r="AZ77" s="3413">
        <v>43465</v>
      </c>
      <c r="BA77" s="2863" t="s">
        <v>63</v>
      </c>
      <c r="BB77" s="3410">
        <v>0</v>
      </c>
      <c r="BC77" s="3411"/>
      <c r="BD77" s="3410"/>
      <c r="BE77" s="3412"/>
      <c r="BF77" s="3413">
        <v>43466</v>
      </c>
      <c r="BG77" s="2863" t="s">
        <v>63</v>
      </c>
      <c r="BH77" s="3413">
        <v>43646</v>
      </c>
      <c r="BI77" s="2863" t="s">
        <v>63</v>
      </c>
      <c r="BJ77" s="3410">
        <v>0</v>
      </c>
      <c r="BK77" s="3411"/>
      <c r="BL77" s="3410"/>
      <c r="BM77" s="3412"/>
      <c r="BN77" s="3413">
        <v>43647</v>
      </c>
      <c r="BO77" s="2863" t="s">
        <v>63</v>
      </c>
      <c r="BP77" s="3413">
        <v>43830</v>
      </c>
      <c r="BQ77" s="2863" t="s">
        <v>63</v>
      </c>
      <c r="BR77" s="3410">
        <v>0</v>
      </c>
      <c r="BS77" s="3411"/>
      <c r="BT77" s="3410"/>
      <c r="BU77" s="3412"/>
      <c r="BV77" s="3413">
        <v>43831</v>
      </c>
      <c r="BW77" s="2863" t="s">
        <v>63</v>
      </c>
      <c r="BX77" s="3413">
        <v>44012</v>
      </c>
      <c r="BY77" s="2863" t="s">
        <v>63</v>
      </c>
      <c r="BZ77" s="3410">
        <v>0</v>
      </c>
      <c r="CA77" s="3411"/>
      <c r="CB77" s="3410"/>
      <c r="CC77" s="3412"/>
      <c r="CD77" s="3413">
        <v>44013</v>
      </c>
      <c r="CE77" s="2863" t="s">
        <v>63</v>
      </c>
      <c r="CF77" s="3413">
        <v>44196</v>
      </c>
      <c r="CG77" s="2863" t="s">
        <v>63</v>
      </c>
      <c r="CH77" s="3410">
        <v>0</v>
      </c>
      <c r="CI77" s="3411"/>
      <c r="CJ77" s="3410"/>
      <c r="CK77" s="3412"/>
      <c r="CL77" s="3413">
        <v>44197</v>
      </c>
      <c r="CM77" s="2863" t="s">
        <v>63</v>
      </c>
      <c r="CN77" s="3413">
        <v>44377</v>
      </c>
      <c r="CO77" s="2863" t="s">
        <v>63</v>
      </c>
      <c r="CP77" s="3410">
        <v>0</v>
      </c>
      <c r="CQ77" s="3411"/>
      <c r="CR77" s="3410"/>
      <c r="CS77" s="3412"/>
      <c r="CT77" s="3413">
        <v>44378</v>
      </c>
      <c r="CU77" s="2863" t="s">
        <v>63</v>
      </c>
      <c r="CV77" s="3413">
        <v>44561</v>
      </c>
      <c r="CW77" s="2863" t="s">
        <v>63</v>
      </c>
      <c r="CX77" s="3410">
        <v>3748.58</v>
      </c>
      <c r="CY77" s="3411"/>
      <c r="CZ77" s="3410"/>
      <c r="DA77" s="3412"/>
      <c r="DB77" s="3413">
        <v>44562</v>
      </c>
      <c r="DC77" s="2863" t="s">
        <v>63</v>
      </c>
      <c r="DD77" s="3413">
        <v>44742</v>
      </c>
      <c r="DE77" s="2863" t="s">
        <v>63</v>
      </c>
      <c r="DF77" s="3410">
        <v>3909.77</v>
      </c>
      <c r="DG77" s="3411"/>
      <c r="DH77" s="3410"/>
      <c r="DI77" s="3412"/>
      <c r="DJ77" s="3413">
        <v>44743</v>
      </c>
      <c r="DK77" s="2863" t="s">
        <v>63</v>
      </c>
      <c r="DL77" s="3413">
        <v>44895</v>
      </c>
      <c r="DM77" s="2863" t="s">
        <v>63</v>
      </c>
      <c r="DN77" s="3410">
        <v>0</v>
      </c>
      <c r="DO77" s="3411"/>
      <c r="DP77" s="3410"/>
      <c r="DQ77" s="3412"/>
      <c r="DR77" s="3413">
        <v>44896</v>
      </c>
      <c r="DS77" s="2863" t="s">
        <v>63</v>
      </c>
      <c r="DT77" s="3413">
        <v>45291</v>
      </c>
      <c r="DU77" s="2863" t="s">
        <v>63</v>
      </c>
      <c r="DV77" s="3410">
        <v>3379.59</v>
      </c>
      <c r="DW77" s="3411"/>
      <c r="DX77" s="3410"/>
      <c r="DY77" s="3412"/>
      <c r="DZ77" s="3413">
        <v>45292</v>
      </c>
      <c r="EA77" s="2863" t="s">
        <v>63</v>
      </c>
      <c r="EB77" s="3413">
        <v>45473</v>
      </c>
      <c r="EC77" s="2863" t="s">
        <v>63</v>
      </c>
      <c r="ED77" s="3410">
        <v>3795.28</v>
      </c>
      <c r="EE77" s="3411"/>
      <c r="EF77" s="3410"/>
      <c r="EG77" s="3412"/>
      <c r="EH77" s="3413">
        <v>45474</v>
      </c>
      <c r="EI77" s="2863" t="s">
        <v>63</v>
      </c>
      <c r="EJ77" s="3413">
        <v>45657</v>
      </c>
      <c r="EK77" s="2863" t="s">
        <v>63</v>
      </c>
      <c r="EL77" s="3410">
        <v>3330.84</v>
      </c>
      <c r="EM77" s="3411"/>
      <c r="EN77" s="3410"/>
      <c r="EO77" s="3412"/>
      <c r="EP77" s="3413">
        <v>45658</v>
      </c>
      <c r="EQ77" s="2863" t="s">
        <v>63</v>
      </c>
      <c r="ER77" s="3413">
        <v>45838</v>
      </c>
      <c r="ES77" s="2863" t="s">
        <v>63</v>
      </c>
      <c r="ET77" s="3410">
        <v>3330.84</v>
      </c>
      <c r="EU77" s="3411"/>
      <c r="EV77" s="3410"/>
      <c r="EW77" s="3412"/>
      <c r="EX77" s="3413">
        <v>45839</v>
      </c>
      <c r="EY77" s="2863" t="s">
        <v>63</v>
      </c>
      <c r="EZ77" s="3413">
        <v>46022</v>
      </c>
      <c r="FA77" s="2863" t="s">
        <v>63</v>
      </c>
      <c r="FB77" s="3410">
        <v>3327.1</v>
      </c>
      <c r="FC77" s="3411"/>
      <c r="FD77" s="3410"/>
      <c r="FE77" s="3412"/>
      <c r="FF77" s="3413">
        <v>46023</v>
      </c>
      <c r="FG77" s="2863" t="s">
        <v>63</v>
      </c>
      <c r="FH77" s="3413">
        <v>46203</v>
      </c>
      <c r="FI77" s="2863" t="s">
        <v>63</v>
      </c>
      <c r="FJ77" s="3410">
        <v>3327.1</v>
      </c>
      <c r="FK77" s="3411"/>
      <c r="FL77" s="3410"/>
      <c r="FM77" s="3412"/>
      <c r="FN77" s="3413">
        <v>46204</v>
      </c>
      <c r="FO77" s="2863" t="s">
        <v>63</v>
      </c>
      <c r="FP77" s="3413">
        <v>46387</v>
      </c>
      <c r="FQ77" s="2863" t="s">
        <v>63</v>
      </c>
      <c r="FR77" s="3410">
        <v>3320.78</v>
      </c>
      <c r="FS77" s="3411"/>
      <c r="FT77" s="3410"/>
      <c r="FU77" s="3412"/>
      <c r="FV77" s="3413">
        <v>46388</v>
      </c>
      <c r="FW77" s="2863" t="s">
        <v>63</v>
      </c>
      <c r="FX77" s="3413">
        <v>46568</v>
      </c>
      <c r="FY77" s="2863" t="s">
        <v>63</v>
      </c>
      <c r="FZ77" s="3410">
        <v>3320.78</v>
      </c>
      <c r="GA77" s="3411"/>
      <c r="GB77" s="3410"/>
      <c r="GC77" s="3412"/>
      <c r="GD77" s="3413">
        <v>46569</v>
      </c>
      <c r="GE77" s="2863" t="s">
        <v>63</v>
      </c>
      <c r="GF77" s="3413">
        <v>46630</v>
      </c>
      <c r="GG77" s="2863" t="s">
        <v>63</v>
      </c>
      <c r="GH77" s="3411"/>
      <c r="GI77" s="4399" t="s">
        <v>418</v>
      </c>
      <c r="GJ77" s="3884">
        <f>STRCHECKDATE(V78:GH78)</f>
      </c>
      <c r="GK77" s="4375"/>
      <c r="GL77" s="4375" t="str">
        <f>IF(T77="","",T77)</f>
        <v>вода</v>
      </c>
      <c r="GM77" s="4375"/>
      <c r="GN77" s="4375"/>
    </row>
    <row s="4947" customFormat="1" customHeight="1" ht="0.75">
      <c r="A78" s="4364"/>
      <c r="B78" s="4364"/>
      <c r="C78" s="4364"/>
      <c r="D78" s="4364"/>
      <c r="E78" s="4377" t="s">
        <v>111</v>
      </c>
      <c r="F78" s="4377"/>
      <c r="G78" s="4377"/>
      <c r="H78" s="4377"/>
      <c r="I78" s="4394"/>
      <c r="J78" s="4394"/>
      <c r="K78" s="4388"/>
      <c r="L78" s="4366"/>
      <c r="M78" s="3875"/>
      <c r="N78" s="3875"/>
      <c r="O78" s="3875"/>
      <c r="P78" s="4390"/>
      <c r="Q78" s="4390"/>
      <c r="R78" s="4395"/>
      <c r="S78" s="4401"/>
      <c r="T78" s="4373"/>
      <c r="U78" s="4373"/>
      <c r="V78" s="3411"/>
      <c r="W78" s="3411"/>
      <c r="X78" s="3411"/>
      <c r="Y78" s="3415" t="str">
        <f>Z77&amp;"-"&amp;AB77</f>
        <v>-</v>
      </c>
      <c r="Z78" s="3416"/>
      <c r="AA78" s="2863"/>
      <c r="AB78" s="3416"/>
      <c r="AC78" s="2863"/>
      <c r="AD78" s="3411"/>
      <c r="AE78" s="3411"/>
      <c r="AF78" s="3411"/>
      <c r="AG78" s="3415" t="str">
        <f>AH77&amp;"-"&amp;AJ77</f>
        <v>46642-43100</v>
      </c>
      <c r="AH78" s="3416"/>
      <c r="AI78" s="2863"/>
      <c r="AJ78" s="3416"/>
      <c r="AK78" s="2863"/>
      <c r="AL78" s="3411"/>
      <c r="AM78" s="3411"/>
      <c r="AN78" s="3411"/>
      <c r="AO78" s="3415" t="str">
        <f>AP77&amp;"-"&amp;AR77</f>
        <v>43101-43281</v>
      </c>
      <c r="AP78" s="3416"/>
      <c r="AQ78" s="2863"/>
      <c r="AR78" s="3416"/>
      <c r="AS78" s="2863"/>
      <c r="AT78" s="3411"/>
      <c r="AU78" s="3411"/>
      <c r="AV78" s="3411"/>
      <c r="AW78" s="3415" t="str">
        <f>AX77&amp;"-"&amp;AZ77</f>
        <v>43282-43465</v>
      </c>
      <c r="AX78" s="3416"/>
      <c r="AY78" s="2863"/>
      <c r="AZ78" s="3416"/>
      <c r="BA78" s="2863"/>
      <c r="BB78" s="3411"/>
      <c r="BC78" s="3411"/>
      <c r="BD78" s="3411"/>
      <c r="BE78" s="3415" t="str">
        <f>BF77&amp;"-"&amp;BH77</f>
        <v>43466-43646</v>
      </c>
      <c r="BF78" s="3416"/>
      <c r="BG78" s="2863"/>
      <c r="BH78" s="3416"/>
      <c r="BI78" s="2863"/>
      <c r="BJ78" s="3411"/>
      <c r="BK78" s="3411"/>
      <c r="BL78" s="3411"/>
      <c r="BM78" s="3415" t="str">
        <f>BN77&amp;"-"&amp;BP77</f>
        <v>43647-43830</v>
      </c>
      <c r="BN78" s="3416"/>
      <c r="BO78" s="2863"/>
      <c r="BP78" s="3416"/>
      <c r="BQ78" s="2863"/>
      <c r="BR78" s="3411"/>
      <c r="BS78" s="3411"/>
      <c r="BT78" s="3411"/>
      <c r="BU78" s="3415" t="str">
        <f>BV77&amp;"-"&amp;BX77</f>
        <v>43831-44012</v>
      </c>
      <c r="BV78" s="3416"/>
      <c r="BW78" s="2863"/>
      <c r="BX78" s="3416"/>
      <c r="BY78" s="2863"/>
      <c r="BZ78" s="3411"/>
      <c r="CA78" s="3411"/>
      <c r="CB78" s="3411"/>
      <c r="CC78" s="3415" t="str">
        <f>CD77&amp;"-"&amp;CF77</f>
        <v>44013-44196</v>
      </c>
      <c r="CD78" s="3416"/>
      <c r="CE78" s="2863"/>
      <c r="CF78" s="3416"/>
      <c r="CG78" s="2863"/>
      <c r="CH78" s="3411"/>
      <c r="CI78" s="3411"/>
      <c r="CJ78" s="3411"/>
      <c r="CK78" s="3415" t="str">
        <f>CL77&amp;"-"&amp;CN77</f>
        <v>44197-44377</v>
      </c>
      <c r="CL78" s="3416"/>
      <c r="CM78" s="2863"/>
      <c r="CN78" s="3416"/>
      <c r="CO78" s="2863"/>
      <c r="CP78" s="3411"/>
      <c r="CQ78" s="3411"/>
      <c r="CR78" s="3411"/>
      <c r="CS78" s="3415" t="str">
        <f>CT77&amp;"-"&amp;CV77</f>
        <v>44378-44561</v>
      </c>
      <c r="CT78" s="3416"/>
      <c r="CU78" s="2863"/>
      <c r="CV78" s="3416"/>
      <c r="CW78" s="2863"/>
      <c r="CX78" s="3411"/>
      <c r="CY78" s="3411"/>
      <c r="CZ78" s="3411"/>
      <c r="DA78" s="3415" t="str">
        <f>DB77&amp;"-"&amp;DD77</f>
        <v>44562-44742</v>
      </c>
      <c r="DB78" s="3416"/>
      <c r="DC78" s="2863"/>
      <c r="DD78" s="3416"/>
      <c r="DE78" s="2863"/>
      <c r="DF78" s="3411"/>
      <c r="DG78" s="3411"/>
      <c r="DH78" s="3411"/>
      <c r="DI78" s="3415" t="str">
        <f>DJ77&amp;"-"&amp;DL77</f>
        <v>44743-44895</v>
      </c>
      <c r="DJ78" s="3416"/>
      <c r="DK78" s="2863"/>
      <c r="DL78" s="3416"/>
      <c r="DM78" s="2863"/>
      <c r="DN78" s="3411"/>
      <c r="DO78" s="3411"/>
      <c r="DP78" s="3411"/>
      <c r="DQ78" s="3415" t="str">
        <f>DR77&amp;"-"&amp;DT77</f>
        <v>44896-45291</v>
      </c>
      <c r="DR78" s="3416"/>
      <c r="DS78" s="2863"/>
      <c r="DT78" s="3416"/>
      <c r="DU78" s="2863"/>
      <c r="DV78" s="3411"/>
      <c r="DW78" s="3411"/>
      <c r="DX78" s="3411"/>
      <c r="DY78" s="3415" t="str">
        <f>DZ77&amp;"-"&amp;EB77</f>
        <v>45292-45473</v>
      </c>
      <c r="DZ78" s="3416"/>
      <c r="EA78" s="2863"/>
      <c r="EB78" s="3416"/>
      <c r="EC78" s="2863"/>
      <c r="ED78" s="3411"/>
      <c r="EE78" s="3411"/>
      <c r="EF78" s="3411"/>
      <c r="EG78" s="3415" t="str">
        <f>EH77&amp;"-"&amp;EJ77</f>
        <v>45474-45657</v>
      </c>
      <c r="EH78" s="3416"/>
      <c r="EI78" s="2863"/>
      <c r="EJ78" s="3416"/>
      <c r="EK78" s="2863"/>
      <c r="EL78" s="3411"/>
      <c r="EM78" s="3411"/>
      <c r="EN78" s="3411"/>
      <c r="EO78" s="3415" t="str">
        <f>EP77&amp;"-"&amp;ER77</f>
        <v>45658-45838</v>
      </c>
      <c r="EP78" s="3416"/>
      <c r="EQ78" s="2863"/>
      <c r="ER78" s="3416"/>
      <c r="ES78" s="2863"/>
      <c r="ET78" s="3411"/>
      <c r="EU78" s="3411"/>
      <c r="EV78" s="3411"/>
      <c r="EW78" s="3415" t="str">
        <f>EX77&amp;"-"&amp;EZ77</f>
        <v>45839-46022</v>
      </c>
      <c r="EX78" s="3416"/>
      <c r="EY78" s="2863"/>
      <c r="EZ78" s="3416"/>
      <c r="FA78" s="2863"/>
      <c r="FB78" s="3411"/>
      <c r="FC78" s="3411"/>
      <c r="FD78" s="3411"/>
      <c r="FE78" s="3415" t="str">
        <f>FF77&amp;"-"&amp;FH77</f>
        <v>46023-46203</v>
      </c>
      <c r="FF78" s="3416"/>
      <c r="FG78" s="2863"/>
      <c r="FH78" s="3416"/>
      <c r="FI78" s="2863"/>
      <c r="FJ78" s="3411"/>
      <c r="FK78" s="3411"/>
      <c r="FL78" s="3411"/>
      <c r="FM78" s="3415" t="str">
        <f>FN77&amp;"-"&amp;FP77</f>
        <v>46204-46387</v>
      </c>
      <c r="FN78" s="3416"/>
      <c r="FO78" s="2863"/>
      <c r="FP78" s="3416"/>
      <c r="FQ78" s="2863"/>
      <c r="FR78" s="3411"/>
      <c r="FS78" s="3411"/>
      <c r="FT78" s="3411"/>
      <c r="FU78" s="3415" t="str">
        <f>FV77&amp;"-"&amp;FX77</f>
        <v>46388-46568</v>
      </c>
      <c r="FV78" s="3416"/>
      <c r="FW78" s="2863"/>
      <c r="FX78" s="3416"/>
      <c r="FY78" s="2863"/>
      <c r="FZ78" s="3411"/>
      <c r="GA78" s="3411"/>
      <c r="GB78" s="3411"/>
      <c r="GC78" s="3415" t="str">
        <f>GD77&amp;"-"&amp;GF77</f>
        <v>46569-46630</v>
      </c>
      <c r="GD78" s="3416"/>
      <c r="GE78" s="2863"/>
      <c r="GF78" s="3416"/>
      <c r="GG78" s="2863"/>
      <c r="GH78" s="3411"/>
      <c r="GI78" s="4402"/>
      <c r="GJ78" s="3884"/>
      <c r="GK78" s="4375"/>
      <c r="GL78" s="4375" t="str">
        <f>IF(T78="","",T78)</f>
        <v/>
      </c>
      <c r="GM78" s="4375"/>
      <c r="GN78" s="4375"/>
    </row>
    <row s="4948" customFormat="1" customHeight="1" ht="15">
      <c r="A79" s="4364"/>
      <c r="B79" s="4364"/>
      <c r="C79" s="4364"/>
      <c r="D79" s="4364"/>
      <c r="E79" s="4377" t="s">
        <v>111</v>
      </c>
      <c r="F79" s="4377"/>
      <c r="G79" s="4377"/>
      <c r="H79" s="4377"/>
      <c r="I79" s="4394"/>
      <c r="J79" s="4388"/>
      <c r="K79" s="4364"/>
      <c r="L79" s="4366"/>
      <c r="M79" s="3875"/>
      <c r="N79" s="3875"/>
      <c r="O79" s="4389"/>
      <c r="P79" s="4390"/>
      <c r="Q79" s="4390"/>
      <c r="R79" s="4391"/>
      <c r="S79" s="4949"/>
      <c r="T79" s="4950" t="s">
        <v>419</v>
      </c>
      <c r="U79" s="4951"/>
      <c r="V79" s="4952"/>
      <c r="W79" s="4953"/>
      <c r="X79" s="4954"/>
      <c r="Y79" s="4955"/>
      <c r="Z79" s="4956"/>
      <c r="AA79" s="4957"/>
      <c r="AB79" s="4958"/>
      <c r="AC79" s="4959"/>
      <c r="AD79" s="4960"/>
      <c r="AE79" s="4961"/>
      <c r="AF79" s="4962"/>
      <c r="AG79" s="4963"/>
      <c r="AH79" s="4964"/>
      <c r="AI79" s="4965"/>
      <c r="AJ79" s="4966"/>
      <c r="AK79" s="4967"/>
      <c r="AL79" s="4968"/>
      <c r="AM79" s="4969"/>
      <c r="AN79" s="4970"/>
      <c r="AO79" s="4971"/>
      <c r="AP79" s="4972"/>
      <c r="AQ79" s="4973"/>
      <c r="AR79" s="4974"/>
      <c r="AS79" s="4975"/>
      <c r="AT79" s="4976"/>
      <c r="AU79" s="4977"/>
      <c r="AV79" s="4978"/>
      <c r="AW79" s="4979"/>
      <c r="AX79" s="4980"/>
      <c r="AY79" s="4981"/>
      <c r="AZ79" s="4982"/>
      <c r="BA79" s="4983"/>
      <c r="BB79" s="4984"/>
      <c r="BC79" s="4985"/>
      <c r="BD79" s="4986"/>
      <c r="BE79" s="4987"/>
      <c r="BF79" s="4988"/>
      <c r="BG79" s="4989"/>
      <c r="BH79" s="4990"/>
      <c r="BI79" s="4991"/>
      <c r="BJ79" s="4992"/>
      <c r="BK79" s="4993"/>
      <c r="BL79" s="4994"/>
      <c r="BM79" s="4995"/>
      <c r="BN79" s="4996"/>
      <c r="BO79" s="4997"/>
      <c r="BP79" s="4998"/>
      <c r="BQ79" s="4999"/>
      <c r="BR79" s="5000"/>
      <c r="BS79" s="5001"/>
      <c r="BT79" s="5002"/>
      <c r="BU79" s="5003"/>
      <c r="BV79" s="5004"/>
      <c r="BW79" s="5005"/>
      <c r="BX79" s="5006"/>
      <c r="BY79" s="5007"/>
      <c r="BZ79" s="5008"/>
      <c r="CA79" s="5009"/>
      <c r="CB79" s="5010"/>
      <c r="CC79" s="5011"/>
      <c r="CD79" s="5012"/>
      <c r="CE79" s="5013"/>
      <c r="CF79" s="5014"/>
      <c r="CG79" s="5015"/>
      <c r="CH79" s="5016"/>
      <c r="CI79" s="5017"/>
      <c r="CJ79" s="5018"/>
      <c r="CK79" s="5019"/>
      <c r="CL79" s="5020"/>
      <c r="CM79" s="5021"/>
      <c r="CN79" s="5022"/>
      <c r="CO79" s="5023"/>
      <c r="CP79" s="5024"/>
      <c r="CQ79" s="5025"/>
      <c r="CR79" s="5026"/>
      <c r="CS79" s="5027"/>
      <c r="CT79" s="5028"/>
      <c r="CU79" s="5029"/>
      <c r="CV79" s="5030"/>
      <c r="CW79" s="5031"/>
      <c r="CX79" s="5032"/>
      <c r="CY79" s="5033"/>
      <c r="CZ79" s="5034"/>
      <c r="DA79" s="5035"/>
      <c r="DB79" s="5036"/>
      <c r="DC79" s="5037"/>
      <c r="DD79" s="5038"/>
      <c r="DE79" s="5039"/>
      <c r="DF79" s="5040"/>
      <c r="DG79" s="5041"/>
      <c r="DH79" s="5042"/>
      <c r="DI79" s="5043"/>
      <c r="DJ79" s="5044"/>
      <c r="DK79" s="5045"/>
      <c r="DL79" s="5046"/>
      <c r="DM79" s="5047"/>
      <c r="DN79" s="5048"/>
      <c r="DO79" s="5049"/>
      <c r="DP79" s="5050"/>
      <c r="DQ79" s="5051"/>
      <c r="DR79" s="5052"/>
      <c r="DS79" s="5053"/>
      <c r="DT79" s="5054"/>
      <c r="DU79" s="5055"/>
      <c r="DV79" s="5056"/>
      <c r="DW79" s="5057"/>
      <c r="DX79" s="5058"/>
      <c r="DY79" s="5059"/>
      <c r="DZ79" s="5060"/>
      <c r="EA79" s="5061"/>
      <c r="EB79" s="5062"/>
      <c r="EC79" s="5063"/>
      <c r="ED79" s="5064"/>
      <c r="EE79" s="5065"/>
      <c r="EF79" s="5066"/>
      <c r="EG79" s="5067"/>
      <c r="EH79" s="5068"/>
      <c r="EI79" s="5069"/>
      <c r="EJ79" s="5070"/>
      <c r="EK79" s="5071"/>
      <c r="EL79" s="5072"/>
      <c r="EM79" s="5073"/>
      <c r="EN79" s="5074"/>
      <c r="EO79" s="5075"/>
      <c r="EP79" s="5076"/>
      <c r="EQ79" s="5077"/>
      <c r="ER79" s="5078"/>
      <c r="ES79" s="5079"/>
      <c r="ET79" s="5080"/>
      <c r="EU79" s="5081"/>
      <c r="EV79" s="5082"/>
      <c r="EW79" s="5083"/>
      <c r="EX79" s="5084"/>
      <c r="EY79" s="5085"/>
      <c r="EZ79" s="5086"/>
      <c r="FA79" s="5087"/>
      <c r="FB79" s="5088"/>
      <c r="FC79" s="5089"/>
      <c r="FD79" s="5090"/>
      <c r="FE79" s="5091"/>
      <c r="FF79" s="5092"/>
      <c r="FG79" s="5093"/>
      <c r="FH79" s="5094"/>
      <c r="FI79" s="5095"/>
      <c r="FJ79" s="5096"/>
      <c r="FK79" s="5097"/>
      <c r="FL79" s="5098"/>
      <c r="FM79" s="5099"/>
      <c r="FN79" s="5100"/>
      <c r="FO79" s="5101"/>
      <c r="FP79" s="5102"/>
      <c r="FQ79" s="5103"/>
      <c r="FR79" s="5104"/>
      <c r="FS79" s="5105"/>
      <c r="FT79" s="5106"/>
      <c r="FU79" s="5107"/>
      <c r="FV79" s="5108"/>
      <c r="FW79" s="5109"/>
      <c r="FX79" s="5110"/>
      <c r="FY79" s="5111"/>
      <c r="FZ79" s="5112"/>
      <c r="GA79" s="5113"/>
      <c r="GB79" s="5114"/>
      <c r="GC79" s="5115"/>
      <c r="GD79" s="5116"/>
      <c r="GE79" s="5117"/>
      <c r="GF79" s="5118"/>
      <c r="GG79" s="5119"/>
      <c r="GH79" s="5120"/>
      <c r="GI79" s="4576"/>
      <c r="GJ79" s="3884"/>
      <c r="GK79" s="4375"/>
      <c r="GL79" s="4375" t="str">
        <f>IF(T79="","",T79)</f>
        <v>Добавить вид теплоносителя (параметры теплоносителя)</v>
      </c>
      <c r="GM79" s="4375"/>
      <c r="GN79" s="4375"/>
    </row>
    <row s="5121" customFormat="1" customHeight="1" ht="15">
      <c r="A80" s="4364"/>
      <c r="B80" s="4364"/>
      <c r="C80" s="4364"/>
      <c r="D80" s="4364"/>
      <c r="E80" s="4377" t="s">
        <v>111</v>
      </c>
      <c r="F80" s="4377"/>
      <c r="G80" s="4377"/>
      <c r="H80" s="4377"/>
      <c r="I80" s="4388"/>
      <c r="J80" s="4364"/>
      <c r="K80" s="4364"/>
      <c r="L80" s="4366"/>
      <c r="M80" s="3875"/>
      <c r="N80" s="4389"/>
      <c r="O80" s="4389"/>
      <c r="P80" s="4390"/>
      <c r="Q80" s="4390"/>
      <c r="R80" s="4391"/>
      <c r="S80" s="5122"/>
      <c r="T80" s="5123" t="s">
        <v>420</v>
      </c>
      <c r="U80" s="5124"/>
      <c r="V80" s="5125"/>
      <c r="W80" s="5126"/>
      <c r="X80" s="5127"/>
      <c r="Y80" s="5128"/>
      <c r="Z80" s="5129"/>
      <c r="AA80" s="5130"/>
      <c r="AB80" s="5131"/>
      <c r="AC80" s="5132"/>
      <c r="AD80" s="5133"/>
      <c r="AE80" s="5134"/>
      <c r="AF80" s="5135"/>
      <c r="AG80" s="5136"/>
      <c r="AH80" s="5137"/>
      <c r="AI80" s="5138"/>
      <c r="AJ80" s="5139"/>
      <c r="AK80" s="5140"/>
      <c r="AL80" s="5141"/>
      <c r="AM80" s="5142"/>
      <c r="AN80" s="5143"/>
      <c r="AO80" s="5144"/>
      <c r="AP80" s="5145"/>
      <c r="AQ80" s="5146"/>
      <c r="AR80" s="5147"/>
      <c r="AS80" s="5148"/>
      <c r="AT80" s="5149"/>
      <c r="AU80" s="5150"/>
      <c r="AV80" s="5151"/>
      <c r="AW80" s="5152"/>
      <c r="AX80" s="5153"/>
      <c r="AY80" s="5154"/>
      <c r="AZ80" s="5155"/>
      <c r="BA80" s="5156"/>
      <c r="BB80" s="5157"/>
      <c r="BC80" s="5158"/>
      <c r="BD80" s="5159"/>
      <c r="BE80" s="5160"/>
      <c r="BF80" s="5161"/>
      <c r="BG80" s="5162"/>
      <c r="BH80" s="5163"/>
      <c r="BI80" s="5164"/>
      <c r="BJ80" s="5165"/>
      <c r="BK80" s="5166"/>
      <c r="BL80" s="5167"/>
      <c r="BM80" s="5168"/>
      <c r="BN80" s="5169"/>
      <c r="BO80" s="5170"/>
      <c r="BP80" s="5171"/>
      <c r="BQ80" s="5172"/>
      <c r="BR80" s="5173"/>
      <c r="BS80" s="5174"/>
      <c r="BT80" s="5175"/>
      <c r="BU80" s="5176"/>
      <c r="BV80" s="5177"/>
      <c r="BW80" s="5178"/>
      <c r="BX80" s="5179"/>
      <c r="BY80" s="5180"/>
      <c r="BZ80" s="5181"/>
      <c r="CA80" s="5182"/>
      <c r="CB80" s="5183"/>
      <c r="CC80" s="5184"/>
      <c r="CD80" s="5185"/>
      <c r="CE80" s="5186"/>
      <c r="CF80" s="5187"/>
      <c r="CG80" s="5188"/>
      <c r="CH80" s="5189"/>
      <c r="CI80" s="5190"/>
      <c r="CJ80" s="5191"/>
      <c r="CK80" s="5192"/>
      <c r="CL80" s="5193"/>
      <c r="CM80" s="5194"/>
      <c r="CN80" s="5195"/>
      <c r="CO80" s="5196"/>
      <c r="CP80" s="5197"/>
      <c r="CQ80" s="5198"/>
      <c r="CR80" s="5199"/>
      <c r="CS80" s="5200"/>
      <c r="CT80" s="5201"/>
      <c r="CU80" s="5202"/>
      <c r="CV80" s="5203"/>
      <c r="CW80" s="5204"/>
      <c r="CX80" s="5205"/>
      <c r="CY80" s="5206"/>
      <c r="CZ80" s="5207"/>
      <c r="DA80" s="5208"/>
      <c r="DB80" s="5209"/>
      <c r="DC80" s="5210"/>
      <c r="DD80" s="5211"/>
      <c r="DE80" s="5212"/>
      <c r="DF80" s="5213"/>
      <c r="DG80" s="5214"/>
      <c r="DH80" s="5215"/>
      <c r="DI80" s="5216"/>
      <c r="DJ80" s="5217"/>
      <c r="DK80" s="5218"/>
      <c r="DL80" s="5219"/>
      <c r="DM80" s="5220"/>
      <c r="DN80" s="5221"/>
      <c r="DO80" s="5222"/>
      <c r="DP80" s="5223"/>
      <c r="DQ80" s="5224"/>
      <c r="DR80" s="5225"/>
      <c r="DS80" s="5226"/>
      <c r="DT80" s="5227"/>
      <c r="DU80" s="5228"/>
      <c r="DV80" s="5229"/>
      <c r="DW80" s="5230"/>
      <c r="DX80" s="5231"/>
      <c r="DY80" s="5232"/>
      <c r="DZ80" s="5233"/>
      <c r="EA80" s="5234"/>
      <c r="EB80" s="5235"/>
      <c r="EC80" s="5236"/>
      <c r="ED80" s="5237"/>
      <c r="EE80" s="5238"/>
      <c r="EF80" s="5239"/>
      <c r="EG80" s="5240"/>
      <c r="EH80" s="5241"/>
      <c r="EI80" s="5242"/>
      <c r="EJ80" s="5243"/>
      <c r="EK80" s="5244"/>
      <c r="EL80" s="5245"/>
      <c r="EM80" s="5246"/>
      <c r="EN80" s="5247"/>
      <c r="EO80" s="5248"/>
      <c r="EP80" s="5249"/>
      <c r="EQ80" s="5250"/>
      <c r="ER80" s="5251"/>
      <c r="ES80" s="5252"/>
      <c r="ET80" s="5253"/>
      <c r="EU80" s="5254"/>
      <c r="EV80" s="5255"/>
      <c r="EW80" s="5256"/>
      <c r="EX80" s="5257"/>
      <c r="EY80" s="5258"/>
      <c r="EZ80" s="5259"/>
      <c r="FA80" s="5260"/>
      <c r="FB80" s="5261"/>
      <c r="FC80" s="5262"/>
      <c r="FD80" s="5263"/>
      <c r="FE80" s="5264"/>
      <c r="FF80" s="5265"/>
      <c r="FG80" s="5266"/>
      <c r="FH80" s="5267"/>
      <c r="FI80" s="5268"/>
      <c r="FJ80" s="5269"/>
      <c r="FK80" s="5270"/>
      <c r="FL80" s="5271"/>
      <c r="FM80" s="5272"/>
      <c r="FN80" s="5273"/>
      <c r="FO80" s="5274"/>
      <c r="FP80" s="5275"/>
      <c r="FQ80" s="5276"/>
      <c r="FR80" s="5277"/>
      <c r="FS80" s="5278"/>
      <c r="FT80" s="5279"/>
      <c r="FU80" s="5280"/>
      <c r="FV80" s="5281"/>
      <c r="FW80" s="5282"/>
      <c r="FX80" s="5283"/>
      <c r="FY80" s="5284"/>
      <c r="FZ80" s="5285"/>
      <c r="GA80" s="5286"/>
      <c r="GB80" s="5287"/>
      <c r="GC80" s="5288"/>
      <c r="GD80" s="5289"/>
      <c r="GE80" s="5290"/>
      <c r="GF80" s="5291"/>
      <c r="GG80" s="5292"/>
      <c r="GH80" s="5293"/>
      <c r="GI80" s="5294"/>
      <c r="GJ80" s="3884"/>
      <c r="GK80" s="4375"/>
      <c r="GL80" s="4375" t="str">
        <f>IF(T80="","",T80)</f>
        <v>Добавить группу потребителей</v>
      </c>
      <c r="GM80" s="4375"/>
      <c r="GN80" s="4375"/>
    </row>
    <row s="5295" customFormat="1" customHeight="1" ht="14.25">
      <c r="A81" s="4364"/>
      <c r="B81" s="4364"/>
      <c r="C81" s="4364"/>
      <c r="D81" s="4364"/>
      <c r="E81" s="4377" t="s">
        <v>111</v>
      </c>
      <c r="F81" s="4377"/>
      <c r="G81" s="4377"/>
      <c r="H81" s="4365"/>
      <c r="I81" s="4364"/>
      <c r="J81" s="4364"/>
      <c r="K81" s="4364"/>
      <c r="L81" s="4366"/>
      <c r="M81" s="4367"/>
      <c r="N81" s="4367"/>
      <c r="O81" s="3875"/>
      <c r="P81" s="4369"/>
      <c r="Q81" s="4752"/>
      <c r="R81" s="4370"/>
      <c r="S81" s="5296"/>
      <c r="T81" s="5297" t="s">
        <v>421</v>
      </c>
      <c r="U81" s="5298"/>
      <c r="V81" s="5299"/>
      <c r="W81" s="5300"/>
      <c r="X81" s="5301"/>
      <c r="Y81" s="5302"/>
      <c r="Z81" s="5303"/>
      <c r="AA81" s="5304"/>
      <c r="AB81" s="5305"/>
      <c r="AC81" s="5306"/>
      <c r="AD81" s="5307"/>
      <c r="AE81" s="5308"/>
      <c r="AF81" s="5309"/>
      <c r="AG81" s="5310"/>
      <c r="AH81" s="5311"/>
      <c r="AI81" s="5312"/>
      <c r="AJ81" s="5313"/>
      <c r="AK81" s="5314"/>
      <c r="AL81" s="5315"/>
      <c r="AM81" s="5316"/>
      <c r="AN81" s="5317"/>
      <c r="AO81" s="5318"/>
      <c r="AP81" s="5319"/>
      <c r="AQ81" s="5320"/>
      <c r="AR81" s="5321"/>
      <c r="AS81" s="5322"/>
      <c r="AT81" s="5323"/>
      <c r="AU81" s="5324"/>
      <c r="AV81" s="5325"/>
      <c r="AW81" s="5326"/>
      <c r="AX81" s="5327"/>
      <c r="AY81" s="5328"/>
      <c r="AZ81" s="5329"/>
      <c r="BA81" s="5330"/>
      <c r="BB81" s="5331"/>
      <c r="BC81" s="5332"/>
      <c r="BD81" s="5333"/>
      <c r="BE81" s="5334"/>
      <c r="BF81" s="5335"/>
      <c r="BG81" s="5336"/>
      <c r="BH81" s="5337"/>
      <c r="BI81" s="5338"/>
      <c r="BJ81" s="5339"/>
      <c r="BK81" s="5340"/>
      <c r="BL81" s="5341"/>
      <c r="BM81" s="5342"/>
      <c r="BN81" s="5343"/>
      <c r="BO81" s="5344"/>
      <c r="BP81" s="5345"/>
      <c r="BQ81" s="5346"/>
      <c r="BR81" s="5347"/>
      <c r="BS81" s="5348"/>
      <c r="BT81" s="5349"/>
      <c r="BU81" s="5350"/>
      <c r="BV81" s="5351"/>
      <c r="BW81" s="5352"/>
      <c r="BX81" s="5353"/>
      <c r="BY81" s="5354"/>
      <c r="BZ81" s="5355"/>
      <c r="CA81" s="5356"/>
      <c r="CB81" s="5357"/>
      <c r="CC81" s="5358"/>
      <c r="CD81" s="5359"/>
      <c r="CE81" s="5360"/>
      <c r="CF81" s="5361"/>
      <c r="CG81" s="5362"/>
      <c r="CH81" s="5363"/>
      <c r="CI81" s="5364"/>
      <c r="CJ81" s="5365"/>
      <c r="CK81" s="5366"/>
      <c r="CL81" s="5367"/>
      <c r="CM81" s="5368"/>
      <c r="CN81" s="5369"/>
      <c r="CO81" s="5370"/>
      <c r="CP81" s="5371"/>
      <c r="CQ81" s="5372"/>
      <c r="CR81" s="5373"/>
      <c r="CS81" s="5374"/>
      <c r="CT81" s="5375"/>
      <c r="CU81" s="5376"/>
      <c r="CV81" s="5377"/>
      <c r="CW81" s="5378"/>
      <c r="CX81" s="5379"/>
      <c r="CY81" s="5380"/>
      <c r="CZ81" s="5381"/>
      <c r="DA81" s="5382"/>
      <c r="DB81" s="5383"/>
      <c r="DC81" s="5384"/>
      <c r="DD81" s="5385"/>
      <c r="DE81" s="5386"/>
      <c r="DF81" s="5387"/>
      <c r="DG81" s="5388"/>
      <c r="DH81" s="5389"/>
      <c r="DI81" s="5390"/>
      <c r="DJ81" s="5391"/>
      <c r="DK81" s="5392"/>
      <c r="DL81" s="5393"/>
      <c r="DM81" s="5394"/>
      <c r="DN81" s="5395"/>
      <c r="DO81" s="5396"/>
      <c r="DP81" s="5397"/>
      <c r="DQ81" s="5398"/>
      <c r="DR81" s="5399"/>
      <c r="DS81" s="5400"/>
      <c r="DT81" s="5401"/>
      <c r="DU81" s="5402"/>
      <c r="DV81" s="5403"/>
      <c r="DW81" s="5404"/>
      <c r="DX81" s="5405"/>
      <c r="DY81" s="5406"/>
      <c r="DZ81" s="5407"/>
      <c r="EA81" s="5408"/>
      <c r="EB81" s="5409"/>
      <c r="EC81" s="5410"/>
      <c r="ED81" s="5411"/>
      <c r="EE81" s="5412"/>
      <c r="EF81" s="5413"/>
      <c r="EG81" s="5414"/>
      <c r="EH81" s="5415"/>
      <c r="EI81" s="5416"/>
      <c r="EJ81" s="5417"/>
      <c r="EK81" s="5418"/>
      <c r="EL81" s="5419"/>
      <c r="EM81" s="5420"/>
      <c r="EN81" s="5421"/>
      <c r="EO81" s="5422"/>
      <c r="EP81" s="5423"/>
      <c r="EQ81" s="5424"/>
      <c r="ER81" s="5425"/>
      <c r="ES81" s="5426"/>
      <c r="ET81" s="5427"/>
      <c r="EU81" s="5428"/>
      <c r="EV81" s="5429"/>
      <c r="EW81" s="5430"/>
      <c r="EX81" s="5431"/>
      <c r="EY81" s="5432"/>
      <c r="EZ81" s="5433"/>
      <c r="FA81" s="5434"/>
      <c r="FB81" s="5435"/>
      <c r="FC81" s="5436"/>
      <c r="FD81" s="5437"/>
      <c r="FE81" s="5438"/>
      <c r="FF81" s="5439"/>
      <c r="FG81" s="5440"/>
      <c r="FH81" s="5441"/>
      <c r="FI81" s="5442"/>
      <c r="FJ81" s="5443"/>
      <c r="FK81" s="5444"/>
      <c r="FL81" s="5445"/>
      <c r="FM81" s="5446"/>
      <c r="FN81" s="5447"/>
      <c r="FO81" s="5448"/>
      <c r="FP81" s="5449"/>
      <c r="FQ81" s="5450"/>
      <c r="FR81" s="5451"/>
      <c r="FS81" s="5452"/>
      <c r="FT81" s="5453"/>
      <c r="FU81" s="5454"/>
      <c r="FV81" s="5455"/>
      <c r="FW81" s="5456"/>
      <c r="FX81" s="5457"/>
      <c r="FY81" s="5458"/>
      <c r="FZ81" s="5459"/>
      <c r="GA81" s="5460"/>
      <c r="GB81" s="5461"/>
      <c r="GC81" s="5462"/>
      <c r="GD81" s="5463"/>
      <c r="GE81" s="5464"/>
      <c r="GF81" s="5465"/>
      <c r="GG81" s="5466"/>
      <c r="GH81" s="5467"/>
      <c r="GI81" s="5468"/>
      <c r="GJ81" s="3884"/>
      <c r="GK81" s="4375"/>
      <c r="GL81" s="4375" t="str">
        <f>IF(T81="","",T81)</f>
        <v>Добавить схему подключения</v>
      </c>
      <c r="GM81" s="4375"/>
      <c r="GN81" s="4375"/>
    </row>
    <row s="5469" customFormat="1" customHeight="1" ht="0.75">
      <c r="A82" s="4927"/>
      <c r="B82" s="4927"/>
      <c r="C82" s="4927"/>
      <c r="D82" s="4927"/>
      <c r="E82" s="4377" t="s">
        <v>111</v>
      </c>
      <c r="F82" s="4377"/>
      <c r="G82" s="4365"/>
      <c r="H82" s="4927"/>
      <c r="I82" s="4927"/>
      <c r="J82" s="4927"/>
      <c r="K82" s="4927"/>
      <c r="L82" s="4928"/>
      <c r="M82" s="4929"/>
      <c r="N82" s="4929"/>
      <c r="O82" s="3884"/>
      <c r="P82" s="4930"/>
      <c r="Q82" s="4931"/>
      <c r="R82" s="4930"/>
      <c r="S82" s="4932"/>
      <c r="T82" s="4933" t="s">
        <v>169</v>
      </c>
      <c r="U82" s="3873"/>
      <c r="V82" s="3873"/>
      <c r="W82" s="3873"/>
      <c r="X82" s="3873"/>
      <c r="Y82" s="3873"/>
      <c r="Z82" s="3873"/>
      <c r="AA82" s="3873"/>
      <c r="AB82" s="3873"/>
      <c r="AC82" s="3873"/>
      <c r="AD82" s="3873"/>
      <c r="AE82" s="3873"/>
      <c r="AF82" s="3873"/>
      <c r="AG82" s="3873"/>
      <c r="AH82" s="3873"/>
      <c r="AI82" s="3873"/>
      <c r="AJ82" s="3873"/>
      <c r="AK82" s="3873"/>
      <c r="AL82" s="3873"/>
      <c r="AM82" s="3873"/>
      <c r="AN82" s="3873"/>
      <c r="AO82" s="3873"/>
      <c r="AP82" s="3873"/>
      <c r="AQ82" s="3873"/>
      <c r="AR82" s="3873"/>
      <c r="AS82" s="3873"/>
      <c r="AT82" s="3873"/>
      <c r="AU82" s="3873"/>
      <c r="AV82" s="3873"/>
      <c r="AW82" s="3873"/>
      <c r="AX82" s="3873"/>
      <c r="AY82" s="3873"/>
      <c r="AZ82" s="3873"/>
      <c r="BA82" s="3873"/>
      <c r="BB82" s="3873"/>
      <c r="BC82" s="3873"/>
      <c r="BD82" s="3873"/>
      <c r="BE82" s="3873"/>
      <c r="BF82" s="3873"/>
      <c r="BG82" s="3873"/>
      <c r="BH82" s="3873"/>
      <c r="BI82" s="3873"/>
      <c r="BJ82" s="3873"/>
      <c r="BK82" s="3873"/>
      <c r="BL82" s="3873"/>
      <c r="BM82" s="3873"/>
      <c r="BN82" s="3873"/>
      <c r="BO82" s="3873"/>
      <c r="BP82" s="3873"/>
      <c r="BQ82" s="3873"/>
      <c r="BR82" s="3873"/>
      <c r="BS82" s="3873"/>
      <c r="BT82" s="3873"/>
      <c r="BU82" s="3873"/>
      <c r="BV82" s="3873"/>
      <c r="BW82" s="3873"/>
      <c r="BX82" s="3873"/>
      <c r="BY82" s="3873"/>
      <c r="BZ82" s="3873"/>
      <c r="CA82" s="3873"/>
      <c r="CB82" s="3873"/>
      <c r="CC82" s="3873"/>
      <c r="CD82" s="3873"/>
      <c r="CE82" s="3873"/>
      <c r="CF82" s="3873"/>
      <c r="CG82" s="3873"/>
      <c r="CH82" s="3873"/>
      <c r="CI82" s="3873"/>
      <c r="CJ82" s="3873"/>
      <c r="CK82" s="3873"/>
      <c r="CL82" s="3873"/>
      <c r="CM82" s="3873"/>
      <c r="CN82" s="3873"/>
      <c r="CO82" s="3873"/>
      <c r="CP82" s="3873"/>
      <c r="CQ82" s="3873"/>
      <c r="CR82" s="3873"/>
      <c r="CS82" s="3873"/>
      <c r="CT82" s="3873"/>
      <c r="CU82" s="3873"/>
      <c r="CV82" s="3873"/>
      <c r="CW82" s="3873"/>
      <c r="CX82" s="3873"/>
      <c r="CY82" s="3873"/>
      <c r="CZ82" s="3873"/>
      <c r="DA82" s="3873"/>
      <c r="DB82" s="3873"/>
      <c r="DC82" s="3873"/>
      <c r="DD82" s="3873"/>
      <c r="DE82" s="3873"/>
      <c r="DF82" s="3873"/>
      <c r="DG82" s="3873"/>
      <c r="DH82" s="3873"/>
      <c r="DI82" s="3873"/>
      <c r="DJ82" s="3873"/>
      <c r="DK82" s="3873"/>
      <c r="DL82" s="3873"/>
      <c r="DM82" s="3873"/>
      <c r="DN82" s="3873"/>
      <c r="DO82" s="3873"/>
      <c r="DP82" s="3873"/>
      <c r="DQ82" s="3873"/>
      <c r="DR82" s="3873"/>
      <c r="DS82" s="3873"/>
      <c r="DT82" s="3873"/>
      <c r="DU82" s="3873"/>
      <c r="DV82" s="3873"/>
      <c r="DW82" s="3873"/>
      <c r="DX82" s="3873"/>
      <c r="DY82" s="3873"/>
      <c r="DZ82" s="3873"/>
      <c r="EA82" s="3873"/>
      <c r="EB82" s="3873"/>
      <c r="EC82" s="3873"/>
      <c r="ED82" s="3873"/>
      <c r="EE82" s="3873"/>
      <c r="EF82" s="3873"/>
      <c r="EG82" s="3873"/>
      <c r="EH82" s="3873"/>
      <c r="EI82" s="3873"/>
      <c r="EJ82" s="3873"/>
      <c r="EK82" s="3873"/>
      <c r="EL82" s="3873"/>
      <c r="EM82" s="3873"/>
      <c r="EN82" s="3873"/>
      <c r="EO82" s="3873"/>
      <c r="EP82" s="3873"/>
      <c r="EQ82" s="3873"/>
      <c r="ER82" s="3873"/>
      <c r="ES82" s="3873"/>
      <c r="ET82" s="3873"/>
      <c r="EU82" s="3873"/>
      <c r="EV82" s="3873"/>
      <c r="EW82" s="3873"/>
      <c r="EX82" s="3873"/>
      <c r="EY82" s="3873"/>
      <c r="EZ82" s="3873"/>
      <c r="FA82" s="3873"/>
      <c r="FB82" s="3873"/>
      <c r="FC82" s="3873"/>
      <c r="FD82" s="3873"/>
      <c r="FE82" s="3873"/>
      <c r="FF82" s="3873"/>
      <c r="FG82" s="3873"/>
      <c r="FH82" s="3873"/>
      <c r="FI82" s="3873"/>
      <c r="FJ82" s="3873"/>
      <c r="FK82" s="3873"/>
      <c r="FL82" s="3873"/>
      <c r="FM82" s="3873"/>
      <c r="FN82" s="3873"/>
      <c r="FO82" s="3873"/>
      <c r="FP82" s="3873"/>
      <c r="FQ82" s="3873"/>
      <c r="FR82" s="3873"/>
      <c r="FS82" s="3873"/>
      <c r="FT82" s="3873"/>
      <c r="FU82" s="3873"/>
      <c r="FV82" s="3873"/>
      <c r="FW82" s="3873"/>
      <c r="FX82" s="3873"/>
      <c r="FY82" s="3873"/>
      <c r="FZ82" s="3873"/>
      <c r="GA82" s="3873"/>
      <c r="GB82" s="3873"/>
      <c r="GC82" s="3873"/>
      <c r="GD82" s="3873"/>
      <c r="GE82" s="3873"/>
      <c r="GF82" s="3873"/>
      <c r="GG82" s="3873"/>
      <c r="GH82" s="3873"/>
      <c r="GI82" s="3873"/>
      <c r="GJ82" s="3884"/>
      <c r="GK82" s="4375"/>
      <c r="GL82" s="4375" t="str">
        <f>IF(T82="","",T82)</f>
        <v>Добавить источник для дифференциации</v>
      </c>
      <c r="GM82" s="4375"/>
      <c r="GN82" s="4375"/>
    </row>
    <row s="5470" customFormat="1" customHeight="1" ht="0.75">
      <c r="A83" s="4927"/>
      <c r="B83" s="4927"/>
      <c r="C83" s="4927"/>
      <c r="D83" s="4927"/>
      <c r="E83" s="4377" t="s">
        <v>111</v>
      </c>
      <c r="F83" s="4365"/>
      <c r="G83" s="4927"/>
      <c r="H83" s="4927"/>
      <c r="I83" s="4927"/>
      <c r="J83" s="4927"/>
      <c r="K83" s="4927"/>
      <c r="L83" s="4928"/>
      <c r="M83" s="4935"/>
      <c r="N83" s="4935"/>
      <c r="O83" s="3884"/>
      <c r="P83" s="4930"/>
      <c r="Q83" s="4931"/>
      <c r="R83" s="4930"/>
      <c r="S83" s="4936"/>
      <c r="T83" s="4937" t="s">
        <v>170</v>
      </c>
      <c r="U83" s="3874"/>
      <c r="V83" s="3874"/>
      <c r="W83" s="3874"/>
      <c r="X83" s="3874"/>
      <c r="Y83" s="3874"/>
      <c r="Z83" s="3874"/>
      <c r="AA83" s="3874"/>
      <c r="AB83" s="3874"/>
      <c r="AC83" s="3874"/>
      <c r="AD83" s="3874"/>
      <c r="AE83" s="3874"/>
      <c r="AF83" s="3874"/>
      <c r="AG83" s="3874"/>
      <c r="AH83" s="3874"/>
      <c r="AI83" s="3874"/>
      <c r="AJ83" s="3874"/>
      <c r="AK83" s="3874"/>
      <c r="AL83" s="3874"/>
      <c r="AM83" s="3874"/>
      <c r="AN83" s="3874"/>
      <c r="AO83" s="3874"/>
      <c r="AP83" s="3874"/>
      <c r="AQ83" s="3874"/>
      <c r="AR83" s="3874"/>
      <c r="AS83" s="3874"/>
      <c r="AT83" s="3874"/>
      <c r="AU83" s="3874"/>
      <c r="AV83" s="3874"/>
      <c r="AW83" s="3874"/>
      <c r="AX83" s="3874"/>
      <c r="AY83" s="3874"/>
      <c r="AZ83" s="3874"/>
      <c r="BA83" s="3874"/>
      <c r="BB83" s="3874"/>
      <c r="BC83" s="3874"/>
      <c r="BD83" s="3874"/>
      <c r="BE83" s="3874"/>
      <c r="BF83" s="3874"/>
      <c r="BG83" s="3874"/>
      <c r="BH83" s="3874"/>
      <c r="BI83" s="3874"/>
      <c r="BJ83" s="3874"/>
      <c r="BK83" s="3874"/>
      <c r="BL83" s="3874"/>
      <c r="BM83" s="3874"/>
      <c r="BN83" s="3874"/>
      <c r="BO83" s="3874"/>
      <c r="BP83" s="3874"/>
      <c r="BQ83" s="3874"/>
      <c r="BR83" s="3874"/>
      <c r="BS83" s="3874"/>
      <c r="BT83" s="3874"/>
      <c r="BU83" s="3874"/>
      <c r="BV83" s="3874"/>
      <c r="BW83" s="3874"/>
      <c r="BX83" s="3874"/>
      <c r="BY83" s="3874"/>
      <c r="BZ83" s="3874"/>
      <c r="CA83" s="3874"/>
      <c r="CB83" s="3874"/>
      <c r="CC83" s="3874"/>
      <c r="CD83" s="3874"/>
      <c r="CE83" s="3874"/>
      <c r="CF83" s="3874"/>
      <c r="CG83" s="3874"/>
      <c r="CH83" s="3874"/>
      <c r="CI83" s="3874"/>
      <c r="CJ83" s="3874"/>
      <c r="CK83" s="3874"/>
      <c r="CL83" s="3874"/>
      <c r="CM83" s="3874"/>
      <c r="CN83" s="3874"/>
      <c r="CO83" s="3874"/>
      <c r="CP83" s="3874"/>
      <c r="CQ83" s="3874"/>
      <c r="CR83" s="3874"/>
      <c r="CS83" s="3874"/>
      <c r="CT83" s="3874"/>
      <c r="CU83" s="3874"/>
      <c r="CV83" s="3874"/>
      <c r="CW83" s="3874"/>
      <c r="CX83" s="3874"/>
      <c r="CY83" s="3874"/>
      <c r="CZ83" s="3874"/>
      <c r="DA83" s="3874"/>
      <c r="DB83" s="3874"/>
      <c r="DC83" s="3874"/>
      <c r="DD83" s="3874"/>
      <c r="DE83" s="3874"/>
      <c r="DF83" s="3874"/>
      <c r="DG83" s="3874"/>
      <c r="DH83" s="3874"/>
      <c r="DI83" s="3874"/>
      <c r="DJ83" s="3874"/>
      <c r="DK83" s="3874"/>
      <c r="DL83" s="3874"/>
      <c r="DM83" s="3874"/>
      <c r="DN83" s="3874"/>
      <c r="DO83" s="3874"/>
      <c r="DP83" s="3874"/>
      <c r="DQ83" s="3874"/>
      <c r="DR83" s="3874"/>
      <c r="DS83" s="3874"/>
      <c r="DT83" s="3874"/>
      <c r="DU83" s="3874"/>
      <c r="DV83" s="3874"/>
      <c r="DW83" s="3874"/>
      <c r="DX83" s="3874"/>
      <c r="DY83" s="3874"/>
      <c r="DZ83" s="3874"/>
      <c r="EA83" s="3874"/>
      <c r="EB83" s="3874"/>
      <c r="EC83" s="3874"/>
      <c r="ED83" s="3874"/>
      <c r="EE83" s="3874"/>
      <c r="EF83" s="3874"/>
      <c r="EG83" s="3874"/>
      <c r="EH83" s="3874"/>
      <c r="EI83" s="3874"/>
      <c r="EJ83" s="3874"/>
      <c r="EK83" s="3874"/>
      <c r="EL83" s="3874"/>
      <c r="EM83" s="3874"/>
      <c r="EN83" s="3874"/>
      <c r="EO83" s="3874"/>
      <c r="EP83" s="3874"/>
      <c r="EQ83" s="3874"/>
      <c r="ER83" s="3874"/>
      <c r="ES83" s="3874"/>
      <c r="ET83" s="3874"/>
      <c r="EU83" s="3874"/>
      <c r="EV83" s="3874"/>
      <c r="EW83" s="3874"/>
      <c r="EX83" s="3874"/>
      <c r="EY83" s="3874"/>
      <c r="EZ83" s="3874"/>
      <c r="FA83" s="3874"/>
      <c r="FB83" s="3874"/>
      <c r="FC83" s="3874"/>
      <c r="FD83" s="3874"/>
      <c r="FE83" s="3874"/>
      <c r="FF83" s="3874"/>
      <c r="FG83" s="3874"/>
      <c r="FH83" s="3874"/>
      <c r="FI83" s="3874"/>
      <c r="FJ83" s="3874"/>
      <c r="FK83" s="3874"/>
      <c r="FL83" s="3874"/>
      <c r="FM83" s="3874"/>
      <c r="FN83" s="3874"/>
      <c r="FO83" s="3874"/>
      <c r="FP83" s="3874"/>
      <c r="FQ83" s="3874"/>
      <c r="FR83" s="3874"/>
      <c r="FS83" s="3874"/>
      <c r="FT83" s="3874"/>
      <c r="FU83" s="3874"/>
      <c r="FV83" s="3874"/>
      <c r="FW83" s="3874"/>
      <c r="FX83" s="3874"/>
      <c r="FY83" s="3874"/>
      <c r="FZ83" s="3874"/>
      <c r="GA83" s="3874"/>
      <c r="GB83" s="3874"/>
      <c r="GC83" s="3874"/>
      <c r="GD83" s="3874"/>
      <c r="GE83" s="3874"/>
      <c r="GF83" s="3874"/>
      <c r="GG83" s="3874"/>
      <c r="GH83" s="3874"/>
      <c r="GI83" s="3874"/>
      <c r="GJ83" s="3884"/>
      <c r="GK83" s="4375"/>
      <c r="GL83" s="4375" t="str">
        <f>IF(T83="","",T83)</f>
        <v>Добавить централизованную систему для дифференциации</v>
      </c>
      <c r="GM83" s="4375"/>
      <c r="GN83" s="4375"/>
    </row>
    <row s="5471" customFormat="1" customHeight="1" ht="0.75">
      <c r="A84" s="4927"/>
      <c r="B84" s="4927"/>
      <c r="C84" s="4927"/>
      <c r="D84" s="4927"/>
      <c r="E84" s="4365" t="s">
        <v>111</v>
      </c>
      <c r="F84" s="4927"/>
      <c r="G84" s="4927"/>
      <c r="H84" s="4927"/>
      <c r="I84" s="4927"/>
      <c r="J84" s="4927"/>
      <c r="K84" s="4927"/>
      <c r="L84" s="4928"/>
      <c r="M84" s="4935"/>
      <c r="N84" s="4935"/>
      <c r="O84" s="3884"/>
      <c r="P84" s="4930"/>
      <c r="Q84" s="4931"/>
      <c r="R84" s="4930"/>
      <c r="S84" s="4936"/>
      <c r="T84" s="4939" t="s">
        <v>171</v>
      </c>
      <c r="U84" s="3874"/>
      <c r="V84" s="3874"/>
      <c r="W84" s="3874"/>
      <c r="X84" s="3874"/>
      <c r="Y84" s="3874"/>
      <c r="Z84" s="3874"/>
      <c r="AA84" s="3874"/>
      <c r="AB84" s="3874"/>
      <c r="AC84" s="3874"/>
      <c r="AD84" s="3874"/>
      <c r="AE84" s="3874"/>
      <c r="AF84" s="3874"/>
      <c r="AG84" s="3874"/>
      <c r="AH84" s="3874"/>
      <c r="AI84" s="3874"/>
      <c r="AJ84" s="3874"/>
      <c r="AK84" s="3874"/>
      <c r="AL84" s="3874"/>
      <c r="AM84" s="3874"/>
      <c r="AN84" s="3874"/>
      <c r="AO84" s="3874"/>
      <c r="AP84" s="3874"/>
      <c r="AQ84" s="3874"/>
      <c r="AR84" s="3874"/>
      <c r="AS84" s="3874"/>
      <c r="AT84" s="3874"/>
      <c r="AU84" s="3874"/>
      <c r="AV84" s="3874"/>
      <c r="AW84" s="3874"/>
      <c r="AX84" s="3874"/>
      <c r="AY84" s="3874"/>
      <c r="AZ84" s="3874"/>
      <c r="BA84" s="3874"/>
      <c r="BB84" s="3874"/>
      <c r="BC84" s="3874"/>
      <c r="BD84" s="3874"/>
      <c r="BE84" s="3874"/>
      <c r="BF84" s="3874"/>
      <c r="BG84" s="3874"/>
      <c r="BH84" s="3874"/>
      <c r="BI84" s="3874"/>
      <c r="BJ84" s="3874"/>
      <c r="BK84" s="3874"/>
      <c r="BL84" s="3874"/>
      <c r="BM84" s="3874"/>
      <c r="BN84" s="3874"/>
      <c r="BO84" s="3874"/>
      <c r="BP84" s="3874"/>
      <c r="BQ84" s="3874"/>
      <c r="BR84" s="3874"/>
      <c r="BS84" s="3874"/>
      <c r="BT84" s="3874"/>
      <c r="BU84" s="3874"/>
      <c r="BV84" s="3874"/>
      <c r="BW84" s="3874"/>
      <c r="BX84" s="3874"/>
      <c r="BY84" s="3874"/>
      <c r="BZ84" s="3874"/>
      <c r="CA84" s="3874"/>
      <c r="CB84" s="3874"/>
      <c r="CC84" s="3874"/>
      <c r="CD84" s="3874"/>
      <c r="CE84" s="3874"/>
      <c r="CF84" s="3874"/>
      <c r="CG84" s="3874"/>
      <c r="CH84" s="3874"/>
      <c r="CI84" s="3874"/>
      <c r="CJ84" s="3874"/>
      <c r="CK84" s="3874"/>
      <c r="CL84" s="3874"/>
      <c r="CM84" s="3874"/>
      <c r="CN84" s="3874"/>
      <c r="CO84" s="3874"/>
      <c r="CP84" s="3874"/>
      <c r="CQ84" s="3874"/>
      <c r="CR84" s="3874"/>
      <c r="CS84" s="3874"/>
      <c r="CT84" s="3874"/>
      <c r="CU84" s="3874"/>
      <c r="CV84" s="3874"/>
      <c r="CW84" s="3874"/>
      <c r="CX84" s="3874"/>
      <c r="CY84" s="3874"/>
      <c r="CZ84" s="3874"/>
      <c r="DA84" s="3874"/>
      <c r="DB84" s="3874"/>
      <c r="DC84" s="3874"/>
      <c r="DD84" s="3874"/>
      <c r="DE84" s="3874"/>
      <c r="DF84" s="3874"/>
      <c r="DG84" s="3874"/>
      <c r="DH84" s="3874"/>
      <c r="DI84" s="3874"/>
      <c r="DJ84" s="3874"/>
      <c r="DK84" s="3874"/>
      <c r="DL84" s="3874"/>
      <c r="DM84" s="3874"/>
      <c r="DN84" s="3874"/>
      <c r="DO84" s="3874"/>
      <c r="DP84" s="3874"/>
      <c r="DQ84" s="3874"/>
      <c r="DR84" s="3874"/>
      <c r="DS84" s="3874"/>
      <c r="DT84" s="3874"/>
      <c r="DU84" s="3874"/>
      <c r="DV84" s="3874"/>
      <c r="DW84" s="3874"/>
      <c r="DX84" s="3874"/>
      <c r="DY84" s="3874"/>
      <c r="DZ84" s="3874"/>
      <c r="EA84" s="3874"/>
      <c r="EB84" s="3874"/>
      <c r="EC84" s="3874"/>
      <c r="ED84" s="3874"/>
      <c r="EE84" s="3874"/>
      <c r="EF84" s="3874"/>
      <c r="EG84" s="3874"/>
      <c r="EH84" s="3874"/>
      <c r="EI84" s="3874"/>
      <c r="EJ84" s="3874"/>
      <c r="EK84" s="3874"/>
      <c r="EL84" s="3874"/>
      <c r="EM84" s="3874"/>
      <c r="EN84" s="3874"/>
      <c r="EO84" s="3874"/>
      <c r="EP84" s="3874"/>
      <c r="EQ84" s="3874"/>
      <c r="ER84" s="3874"/>
      <c r="ES84" s="3874"/>
      <c r="ET84" s="3874"/>
      <c r="EU84" s="3874"/>
      <c r="EV84" s="3874"/>
      <c r="EW84" s="3874"/>
      <c r="EX84" s="3874"/>
      <c r="EY84" s="3874"/>
      <c r="EZ84" s="3874"/>
      <c r="FA84" s="3874"/>
      <c r="FB84" s="3874"/>
      <c r="FC84" s="3874"/>
      <c r="FD84" s="3874"/>
      <c r="FE84" s="3874"/>
      <c r="FF84" s="3874"/>
      <c r="FG84" s="3874"/>
      <c r="FH84" s="3874"/>
      <c r="FI84" s="3874"/>
      <c r="FJ84" s="3874"/>
      <c r="FK84" s="3874"/>
      <c r="FL84" s="3874"/>
      <c r="FM84" s="3874"/>
      <c r="FN84" s="3874"/>
      <c r="FO84" s="3874"/>
      <c r="FP84" s="3874"/>
      <c r="FQ84" s="3874"/>
      <c r="FR84" s="3874"/>
      <c r="FS84" s="3874"/>
      <c r="FT84" s="3874"/>
      <c r="FU84" s="3874"/>
      <c r="FV84" s="3874"/>
      <c r="FW84" s="3874"/>
      <c r="FX84" s="3874"/>
      <c r="FY84" s="3874"/>
      <c r="FZ84" s="3874"/>
      <c r="GA84" s="3874"/>
      <c r="GB84" s="3874"/>
      <c r="GC84" s="3874"/>
      <c r="GD84" s="3874"/>
      <c r="GE84" s="3874"/>
      <c r="GF84" s="3874"/>
      <c r="GG84" s="3874"/>
      <c r="GH84" s="3874"/>
      <c r="GI84" s="3874"/>
      <c r="GJ84" s="3884"/>
      <c r="GK84" s="4375"/>
      <c r="GL84" s="4375" t="str">
        <f>IF(T84="","",T84)</f>
        <v>Добавить территорию для дифференциации</v>
      </c>
      <c r="GM84" s="4375"/>
      <c r="GN84" s="4375"/>
    </row>
    <row s="3300" customFormat="1" customHeight="1" ht="0.75">
      <c r="A85" s="1344"/>
      <c r="B85" s="1344"/>
      <c r="C85" s="1344"/>
      <c r="D85" s="1344"/>
      <c r="E85" s="1373"/>
      <c r="F85" s="1344"/>
      <c r="G85" s="1344"/>
      <c r="H85" s="1344"/>
      <c r="I85" s="1344"/>
      <c r="J85" s="1344"/>
      <c r="K85" s="1344"/>
      <c r="L85" s="1369"/>
      <c r="M85" s="1351"/>
      <c r="N85" s="1351"/>
      <c r="P85" s="1346"/>
      <c r="Q85" s="1347"/>
      <c r="R85" s="1346"/>
      <c r="S85" s="1352"/>
      <c r="T85" s="1355" t="s">
        <v>185</v>
      </c>
      <c r="U85" s="1354"/>
      <c r="V85" s="1354"/>
      <c r="W85" s="1354"/>
      <c r="X85" s="1354"/>
      <c r="Y85" s="1354"/>
      <c r="Z85" s="1354"/>
      <c r="AA85" s="1354"/>
      <c r="AB85" s="1354"/>
      <c r="AC85" s="1354"/>
      <c r="AD85" s="1354"/>
      <c r="AE85" s="1354"/>
      <c r="AF85" s="1354"/>
      <c r="AG85" s="1354"/>
      <c r="AH85" s="1354"/>
      <c r="AI85" s="1354"/>
      <c r="AJ85" s="1354"/>
      <c r="AK85" s="1354"/>
      <c r="AL85" s="3874"/>
      <c r="AM85" s="3874"/>
      <c r="AN85" s="3874"/>
      <c r="AO85" s="3874"/>
      <c r="AP85" s="3874"/>
      <c r="AQ85" s="3874"/>
      <c r="AR85" s="3874"/>
      <c r="AS85" s="3874"/>
      <c r="AT85" s="3874"/>
      <c r="AU85" s="3874"/>
      <c r="AV85" s="3874"/>
      <c r="AW85" s="3874"/>
      <c r="AX85" s="3874"/>
      <c r="AY85" s="3874"/>
      <c r="AZ85" s="3874"/>
      <c r="BA85" s="3874"/>
      <c r="BB85" s="3874"/>
      <c r="BC85" s="3874"/>
      <c r="BD85" s="3874"/>
      <c r="BE85" s="3874"/>
      <c r="BF85" s="3874"/>
      <c r="BG85" s="3874"/>
      <c r="BH85" s="3874"/>
      <c r="BI85" s="3874"/>
      <c r="BJ85" s="3874"/>
      <c r="BK85" s="3874"/>
      <c r="BL85" s="3874"/>
      <c r="BM85" s="3874"/>
      <c r="BN85" s="3874"/>
      <c r="BO85" s="3874"/>
      <c r="BP85" s="3874"/>
      <c r="BQ85" s="3874"/>
      <c r="BR85" s="3874"/>
      <c r="BS85" s="3874"/>
      <c r="BT85" s="3874"/>
      <c r="BU85" s="3874"/>
      <c r="BV85" s="3874"/>
      <c r="BW85" s="3874"/>
      <c r="BX85" s="3874"/>
      <c r="BY85" s="3874"/>
      <c r="BZ85" s="3874"/>
      <c r="CA85" s="3874"/>
      <c r="CB85" s="3874"/>
      <c r="CC85" s="3874"/>
      <c r="CD85" s="3874"/>
      <c r="CE85" s="3874"/>
      <c r="CF85" s="3874"/>
      <c r="CG85" s="3874"/>
      <c r="CH85" s="3874"/>
      <c r="CI85" s="3874"/>
      <c r="CJ85" s="3874"/>
      <c r="CK85" s="3874"/>
      <c r="CL85" s="3874"/>
      <c r="CM85" s="3874"/>
      <c r="CN85" s="3874"/>
      <c r="CO85" s="3874"/>
      <c r="CP85" s="3874"/>
      <c r="CQ85" s="3874"/>
      <c r="CR85" s="3874"/>
      <c r="CS85" s="3874"/>
      <c r="CT85" s="3874"/>
      <c r="CU85" s="3874"/>
      <c r="CV85" s="3874"/>
      <c r="CW85" s="3874"/>
      <c r="CX85" s="3874"/>
      <c r="CY85" s="3874"/>
      <c r="CZ85" s="3874"/>
      <c r="DA85" s="3874"/>
      <c r="DB85" s="3874"/>
      <c r="DC85" s="3874"/>
      <c r="DD85" s="3874"/>
      <c r="DE85" s="3874"/>
      <c r="DF85" s="3874"/>
      <c r="DG85" s="3874"/>
      <c r="DH85" s="3874"/>
      <c r="DI85" s="3874"/>
      <c r="DJ85" s="3874"/>
      <c r="DK85" s="3874"/>
      <c r="DL85" s="3874"/>
      <c r="DM85" s="3874"/>
      <c r="DN85" s="3874"/>
      <c r="DO85" s="3874"/>
      <c r="DP85" s="3874"/>
      <c r="DQ85" s="3874"/>
      <c r="DR85" s="3874"/>
      <c r="DS85" s="3874"/>
      <c r="DT85" s="3874"/>
      <c r="DU85" s="3874"/>
      <c r="DV85" s="3874"/>
      <c r="DW85" s="3874"/>
      <c r="DX85" s="3874"/>
      <c r="DY85" s="3874"/>
      <c r="DZ85" s="3874"/>
      <c r="EA85" s="3874"/>
      <c r="EB85" s="3874"/>
      <c r="EC85" s="3874"/>
      <c r="ED85" s="3874"/>
      <c r="EE85" s="3874"/>
      <c r="EF85" s="3874"/>
      <c r="EG85" s="3874"/>
      <c r="EH85" s="3874"/>
      <c r="EI85" s="3874"/>
      <c r="EJ85" s="3874"/>
      <c r="EK85" s="3874"/>
      <c r="EL85" s="3874"/>
      <c r="EM85" s="3874"/>
      <c r="EN85" s="3874"/>
      <c r="EO85" s="3874"/>
      <c r="EP85" s="3874"/>
      <c r="EQ85" s="3874"/>
      <c r="ER85" s="3874"/>
      <c r="ES85" s="3874"/>
      <c r="ET85" s="3874"/>
      <c r="EU85" s="3874"/>
      <c r="EV85" s="3874"/>
      <c r="EW85" s="3874"/>
      <c r="EX85" s="3874"/>
      <c r="EY85" s="3874"/>
      <c r="EZ85" s="3874"/>
      <c r="FA85" s="3874"/>
      <c r="FB85" s="3874"/>
      <c r="FC85" s="3874"/>
      <c r="FD85" s="3874"/>
      <c r="FE85" s="3874"/>
      <c r="FF85" s="3874"/>
      <c r="FG85" s="3874"/>
      <c r="FH85" s="3874"/>
      <c r="FI85" s="3874"/>
      <c r="FJ85" s="3874"/>
      <c r="FK85" s="3874"/>
      <c r="FL85" s="3874"/>
      <c r="FM85" s="3874"/>
      <c r="FN85" s="3874"/>
      <c r="FO85" s="3874"/>
      <c r="FP85" s="3874"/>
      <c r="FQ85" s="3874"/>
      <c r="FR85" s="3874"/>
      <c r="FS85" s="3874"/>
      <c r="FT85" s="3874"/>
      <c r="FU85" s="3874"/>
      <c r="FV85" s="3874"/>
      <c r="FW85" s="3874"/>
      <c r="FX85" s="3874"/>
      <c r="FY85" s="3874"/>
      <c r="FZ85" s="3874"/>
      <c r="GA85" s="3874"/>
      <c r="GB85" s="3874"/>
      <c r="GC85" s="3874"/>
      <c r="GD85" s="3874"/>
      <c r="GE85" s="3874"/>
      <c r="GF85" s="3874"/>
      <c r="GG85" s="3874"/>
      <c r="GH85" s="1354"/>
      <c r="GI85" s="1354"/>
      <c r="GK85" s="795"/>
      <c r="GL85" s="795" t="str">
        <f>IF(T85="","",T85)</f>
        <v>Добавить наименование тарифа</v>
      </c>
      <c r="GM85" s="795"/>
      <c r="GN85" s="795"/>
    </row>
    <row customHeight="1" ht="11.25">
      <c r="M86" s="1168"/>
      <c r="N86" s="1168"/>
      <c r="O86" s="543"/>
      <c r="P86" s="1163"/>
      <c r="Q86" s="1163"/>
      <c r="R86" s="1163"/>
      <c r="S86" s="1163"/>
      <c r="AL86" s="3400"/>
      <c r="AM86" s="3400"/>
      <c r="AN86" s="3400"/>
      <c r="AO86" s="3400"/>
      <c r="AP86" s="3400"/>
      <c r="AQ86" s="3400"/>
      <c r="AR86" s="3400"/>
      <c r="AS86" s="3400"/>
      <c r="AT86" s="3400"/>
      <c r="AU86" s="3400"/>
      <c r="AV86" s="3400"/>
      <c r="AW86" s="3400"/>
      <c r="AX86" s="3400"/>
      <c r="AY86" s="3400"/>
      <c r="AZ86" s="3400"/>
      <c r="BA86" s="3400"/>
      <c r="BB86" s="3400"/>
      <c r="BC86" s="3400"/>
      <c r="BD86" s="3400"/>
      <c r="BE86" s="3400"/>
      <c r="BF86" s="3400"/>
      <c r="BG86" s="3400"/>
      <c r="BH86" s="3400"/>
      <c r="BI86" s="3400"/>
      <c r="BJ86" s="3400"/>
      <c r="BK86" s="3400"/>
      <c r="BL86" s="3400"/>
      <c r="BM86" s="3400"/>
      <c r="BN86" s="3400"/>
      <c r="BO86" s="3400"/>
      <c r="BP86" s="3400"/>
      <c r="BQ86" s="3400"/>
      <c r="BR86" s="3400"/>
      <c r="BS86" s="3400"/>
      <c r="BT86" s="3400"/>
      <c r="BU86" s="3400"/>
      <c r="BV86" s="3400"/>
      <c r="BW86" s="3400"/>
      <c r="BX86" s="3400"/>
      <c r="BY86" s="3400"/>
      <c r="BZ86" s="3400"/>
      <c r="CA86" s="3400"/>
      <c r="CB86" s="3400"/>
      <c r="CC86" s="3400"/>
      <c r="CD86" s="3400"/>
      <c r="CE86" s="3400"/>
      <c r="CF86" s="3400"/>
      <c r="CG86" s="3400"/>
      <c r="CH86" s="3400"/>
      <c r="CI86" s="3400"/>
      <c r="CJ86" s="3400"/>
      <c r="CK86" s="3400"/>
      <c r="CL86" s="3400"/>
      <c r="CM86" s="3400"/>
      <c r="CN86" s="3400"/>
      <c r="CO86" s="3400"/>
      <c r="CP86" s="3400"/>
      <c r="CQ86" s="3400"/>
      <c r="CR86" s="3400"/>
      <c r="CS86" s="3400"/>
      <c r="CT86" s="3400"/>
      <c r="CU86" s="3400"/>
      <c r="CV86" s="3400"/>
      <c r="CW86" s="3400"/>
      <c r="CX86" s="3400"/>
      <c r="CY86" s="3400"/>
      <c r="CZ86" s="3400"/>
      <c r="DA86" s="3400"/>
      <c r="DB86" s="3400"/>
      <c r="DC86" s="3400"/>
      <c r="DD86" s="3400"/>
      <c r="DE86" s="3400"/>
      <c r="DF86" s="3400"/>
      <c r="DG86" s="3400"/>
      <c r="DH86" s="3400"/>
      <c r="DI86" s="3400"/>
      <c r="DJ86" s="3400"/>
      <c r="DK86" s="3400"/>
      <c r="DL86" s="3400"/>
      <c r="DM86" s="3400"/>
      <c r="DN86" s="3400"/>
      <c r="DO86" s="3400"/>
      <c r="DP86" s="3400"/>
      <c r="DQ86" s="3400"/>
      <c r="DR86" s="3400"/>
      <c r="DS86" s="3400"/>
      <c r="DT86" s="3400"/>
      <c r="DU86" s="3400"/>
      <c r="DV86" s="3400"/>
      <c r="DW86" s="3400"/>
      <c r="DX86" s="3400"/>
      <c r="DY86" s="3400"/>
      <c r="DZ86" s="3400"/>
      <c r="EA86" s="3400"/>
      <c r="EB86" s="3400"/>
      <c r="EC86" s="3400"/>
      <c r="ED86" s="3400"/>
      <c r="EE86" s="3400"/>
      <c r="EF86" s="3400"/>
      <c r="EG86" s="3400"/>
      <c r="EH86" s="3400"/>
      <c r="EI86" s="3400"/>
      <c r="EJ86" s="3400"/>
      <c r="EK86" s="3400"/>
      <c r="EL86" s="3400"/>
      <c r="EM86" s="3400"/>
      <c r="EN86" s="3400"/>
      <c r="EO86" s="3400"/>
      <c r="EP86" s="3400"/>
      <c r="EQ86" s="3400"/>
      <c r="ER86" s="3400"/>
      <c r="ES86" s="3400"/>
      <c r="ET86" s="3400"/>
      <c r="EU86" s="3400"/>
      <c r="EV86" s="3400"/>
      <c r="EW86" s="3400"/>
      <c r="EX86" s="3400"/>
      <c r="EY86" s="3400"/>
      <c r="EZ86" s="3400"/>
      <c r="FA86" s="3400"/>
      <c r="FB86" s="3400"/>
      <c r="FC86" s="3400"/>
      <c r="FD86" s="3400"/>
      <c r="FE86" s="3400"/>
      <c r="FF86" s="3400"/>
      <c r="FG86" s="3400"/>
      <c r="FH86" s="3400"/>
      <c r="FI86" s="3400"/>
      <c r="FJ86" s="3400"/>
      <c r="FK86" s="3400"/>
      <c r="FL86" s="3400"/>
      <c r="FM86" s="3400"/>
      <c r="FN86" s="3400"/>
      <c r="FO86" s="3400"/>
      <c r="FP86" s="3400"/>
      <c r="FQ86" s="3400"/>
      <c r="FR86" s="3400"/>
      <c r="FS86" s="3400"/>
      <c r="FT86" s="3400"/>
      <c r="FU86" s="3400"/>
      <c r="FV86" s="3400"/>
      <c r="FW86" s="3400"/>
      <c r="FX86" s="3400"/>
      <c r="FY86" s="3400"/>
      <c r="FZ86" s="3400"/>
      <c r="GA86" s="3400"/>
      <c r="GB86" s="3400"/>
      <c r="GC86" s="3400"/>
      <c r="GD86" s="3400"/>
      <c r="GE86" s="3400"/>
      <c r="GF86" s="3400"/>
      <c r="GG86" s="3400"/>
      <c r="GJ86" s="1163"/>
      <c r="GK86" s="1163"/>
      <c r="GL86" s="1163"/>
      <c r="GM86" s="1163"/>
      <c r="GN86" s="1163"/>
    </row>
    <row customHeight="1" ht="27">
      <c r="O87" s="543"/>
      <c r="S87" s="1273"/>
      <c r="T87" s="2106"/>
      <c r="U87" s="2106"/>
      <c r="V87" s="2106"/>
      <c r="W87" s="2106"/>
      <c r="X87" s="2106"/>
      <c r="Y87" s="2106"/>
      <c r="Z87" s="2106"/>
      <c r="AA87" s="2106"/>
      <c r="AB87" s="2106"/>
      <c r="AC87" s="2106"/>
      <c r="AD87" s="2106"/>
      <c r="AE87" s="2106"/>
      <c r="AF87" s="2106"/>
      <c r="AG87" s="2106"/>
      <c r="AH87" s="2106"/>
      <c r="AI87" s="2106"/>
      <c r="AJ87" s="2106"/>
      <c r="AK87" s="2106"/>
      <c r="AL87" s="5472"/>
      <c r="AM87" s="5472"/>
      <c r="AN87" s="5472"/>
      <c r="AO87" s="5472"/>
      <c r="AP87" s="5472"/>
      <c r="AQ87" s="5472"/>
      <c r="AR87" s="5472"/>
      <c r="AS87" s="5472"/>
      <c r="AT87" s="5472"/>
      <c r="AU87" s="5472"/>
      <c r="AV87" s="5472"/>
      <c r="AW87" s="5472"/>
      <c r="AX87" s="5472"/>
      <c r="AY87" s="5472"/>
      <c r="AZ87" s="5472"/>
      <c r="BA87" s="5472"/>
      <c r="BB87" s="5472"/>
      <c r="BC87" s="5472"/>
      <c r="BD87" s="5472"/>
      <c r="BE87" s="5472"/>
      <c r="BF87" s="5472"/>
      <c r="BG87" s="5472"/>
      <c r="BH87" s="5472"/>
      <c r="BI87" s="5472"/>
      <c r="BJ87" s="5472"/>
      <c r="BK87" s="5472"/>
      <c r="BL87" s="5472"/>
      <c r="BM87" s="5472"/>
      <c r="BN87" s="5472"/>
      <c r="BO87" s="5472"/>
      <c r="BP87" s="5472"/>
      <c r="BQ87" s="5472"/>
      <c r="BR87" s="5472"/>
      <c r="BS87" s="5472"/>
      <c r="BT87" s="5472"/>
      <c r="BU87" s="5472"/>
      <c r="BV87" s="5472"/>
      <c r="BW87" s="5472"/>
      <c r="BX87" s="5472"/>
      <c r="BY87" s="5472"/>
      <c r="BZ87" s="5472"/>
      <c r="CA87" s="5472"/>
      <c r="CB87" s="5472"/>
      <c r="CC87" s="5472"/>
      <c r="CD87" s="5472"/>
      <c r="CE87" s="5472"/>
      <c r="CF87" s="5472"/>
      <c r="CG87" s="5472"/>
      <c r="CH87" s="5472"/>
      <c r="CI87" s="5472"/>
      <c r="CJ87" s="5472"/>
      <c r="CK87" s="5472"/>
      <c r="CL87" s="5472"/>
      <c r="CM87" s="5472"/>
      <c r="CN87" s="5472"/>
      <c r="CO87" s="5472"/>
      <c r="CP87" s="5472"/>
      <c r="CQ87" s="5472"/>
      <c r="CR87" s="5472"/>
      <c r="CS87" s="5472"/>
      <c r="CT87" s="5472"/>
      <c r="CU87" s="5472"/>
      <c r="CV87" s="5472"/>
      <c r="CW87" s="5472"/>
      <c r="CX87" s="5472"/>
      <c r="CY87" s="5472"/>
      <c r="CZ87" s="5472"/>
      <c r="DA87" s="5472"/>
      <c r="DB87" s="5472"/>
      <c r="DC87" s="5472"/>
      <c r="DD87" s="5472"/>
      <c r="DE87" s="5472"/>
      <c r="DF87" s="5472"/>
      <c r="DG87" s="5472"/>
      <c r="DH87" s="5472"/>
      <c r="DI87" s="5472"/>
      <c r="DJ87" s="5472"/>
      <c r="DK87" s="5472"/>
      <c r="DL87" s="5472"/>
      <c r="DM87" s="5472"/>
      <c r="DN87" s="5472"/>
      <c r="DO87" s="5472"/>
      <c r="DP87" s="5472"/>
      <c r="DQ87" s="5472"/>
      <c r="DR87" s="5472"/>
      <c r="DS87" s="5472"/>
      <c r="DT87" s="5472"/>
      <c r="DU87" s="5472"/>
      <c r="DV87" s="5472"/>
      <c r="DW87" s="5472"/>
      <c r="DX87" s="5472"/>
      <c r="DY87" s="5472"/>
      <c r="DZ87" s="5472"/>
      <c r="EA87" s="5472"/>
      <c r="EB87" s="5472"/>
      <c r="EC87" s="5472"/>
      <c r="ED87" s="5472"/>
      <c r="EE87" s="5472"/>
      <c r="EF87" s="5472"/>
      <c r="EG87" s="5472"/>
      <c r="EH87" s="5472"/>
      <c r="EI87" s="5472"/>
      <c r="EJ87" s="5472"/>
      <c r="EK87" s="5472"/>
      <c r="EL87" s="5472"/>
      <c r="EM87" s="5472"/>
      <c r="EN87" s="5472"/>
      <c r="EO87" s="5472"/>
      <c r="EP87" s="5472"/>
      <c r="EQ87" s="5472"/>
      <c r="ER87" s="5472"/>
      <c r="ES87" s="5472"/>
      <c r="ET87" s="5472"/>
      <c r="EU87" s="5472"/>
      <c r="EV87" s="5472"/>
      <c r="EW87" s="5472"/>
      <c r="EX87" s="5472"/>
      <c r="EY87" s="5472"/>
      <c r="EZ87" s="5472"/>
      <c r="FA87" s="5472"/>
      <c r="FB87" s="5472"/>
      <c r="FC87" s="5472"/>
      <c r="FD87" s="5472"/>
      <c r="FE87" s="5472"/>
      <c r="FF87" s="5472"/>
      <c r="FG87" s="5472"/>
      <c r="FH87" s="5472"/>
      <c r="FI87" s="5472"/>
      <c r="FJ87" s="5472"/>
      <c r="FK87" s="5472"/>
      <c r="FL87" s="5472"/>
      <c r="FM87" s="5472"/>
      <c r="FN87" s="5472"/>
      <c r="FO87" s="5472"/>
      <c r="FP87" s="5472"/>
      <c r="FQ87" s="5472"/>
      <c r="FR87" s="5472"/>
      <c r="FS87" s="5472"/>
      <c r="FT87" s="5472"/>
      <c r="FU87" s="5472"/>
      <c r="FV87" s="5472"/>
      <c r="FW87" s="5472"/>
      <c r="FX87" s="5472"/>
      <c r="FY87" s="5472"/>
      <c r="FZ87" s="5472"/>
      <c r="GA87" s="5472"/>
      <c r="GB87" s="5472"/>
      <c r="GC87" s="5472"/>
      <c r="GD87" s="5472"/>
      <c r="GE87" s="5472"/>
      <c r="GF87" s="5472"/>
      <c r="GG87" s="5472"/>
      <c r="GH87" s="2106"/>
      <c r="GI87" s="2106"/>
    </row>
    <row customHeight="1" ht="62.25">
      <c r="O88" s="543"/>
      <c r="T88" s="2106"/>
      <c r="U88" s="2106"/>
      <c r="V88" s="2106"/>
      <c r="W88" s="2106"/>
      <c r="X88" s="2106"/>
      <c r="Y88" s="2106"/>
      <c r="Z88" s="2106"/>
      <c r="AA88" s="2106"/>
      <c r="AB88" s="2106"/>
      <c r="AC88" s="2106"/>
      <c r="AD88" s="2106"/>
      <c r="AE88" s="2106"/>
      <c r="AF88" s="2106"/>
      <c r="AG88" s="2106"/>
      <c r="AH88" s="2106"/>
      <c r="AI88" s="2106"/>
      <c r="AJ88" s="2106"/>
      <c r="AK88" s="2106"/>
      <c r="AL88" s="5472"/>
      <c r="AM88" s="5472"/>
      <c r="AN88" s="5472"/>
      <c r="AO88" s="5472"/>
      <c r="AP88" s="5472"/>
      <c r="AQ88" s="5472"/>
      <c r="AR88" s="5472"/>
      <c r="AS88" s="5472"/>
      <c r="AT88" s="5472"/>
      <c r="AU88" s="5472"/>
      <c r="AV88" s="5472"/>
      <c r="AW88" s="5472"/>
      <c r="AX88" s="5472"/>
      <c r="AY88" s="5472"/>
      <c r="AZ88" s="5472"/>
      <c r="BA88" s="5472"/>
      <c r="BB88" s="5472"/>
      <c r="BC88" s="5472"/>
      <c r="BD88" s="5472"/>
      <c r="BE88" s="5472"/>
      <c r="BF88" s="5472"/>
      <c r="BG88" s="5472"/>
      <c r="BH88" s="5472"/>
      <c r="BI88" s="5472"/>
      <c r="BJ88" s="5472"/>
      <c r="BK88" s="5472"/>
      <c r="BL88" s="5472"/>
      <c r="BM88" s="5472"/>
      <c r="BN88" s="5472"/>
      <c r="BO88" s="5472"/>
      <c r="BP88" s="5472"/>
      <c r="BQ88" s="5472"/>
      <c r="BR88" s="5472"/>
      <c r="BS88" s="5472"/>
      <c r="BT88" s="5472"/>
      <c r="BU88" s="5472"/>
      <c r="BV88" s="5472"/>
      <c r="BW88" s="5472"/>
      <c r="BX88" s="5472"/>
      <c r="BY88" s="5472"/>
      <c r="BZ88" s="5472"/>
      <c r="CA88" s="5472"/>
      <c r="CB88" s="5472"/>
      <c r="CC88" s="5472"/>
      <c r="CD88" s="5472"/>
      <c r="CE88" s="5472"/>
      <c r="CF88" s="5472"/>
      <c r="CG88" s="5472"/>
      <c r="CH88" s="5472"/>
      <c r="CI88" s="5472"/>
      <c r="CJ88" s="5472"/>
      <c r="CK88" s="5472"/>
      <c r="CL88" s="5472"/>
      <c r="CM88" s="5472"/>
      <c r="CN88" s="5472"/>
      <c r="CO88" s="5472"/>
      <c r="CP88" s="5472"/>
      <c r="CQ88" s="5472"/>
      <c r="CR88" s="5472"/>
      <c r="CS88" s="5472"/>
      <c r="CT88" s="5472"/>
      <c r="CU88" s="5472"/>
      <c r="CV88" s="5472"/>
      <c r="CW88" s="5472"/>
      <c r="CX88" s="5472"/>
      <c r="CY88" s="5472"/>
      <c r="CZ88" s="5472"/>
      <c r="DA88" s="5472"/>
      <c r="DB88" s="5472"/>
      <c r="DC88" s="5472"/>
      <c r="DD88" s="5472"/>
      <c r="DE88" s="5472"/>
      <c r="DF88" s="5472"/>
      <c r="DG88" s="5472"/>
      <c r="DH88" s="5472"/>
      <c r="DI88" s="5472"/>
      <c r="DJ88" s="5472"/>
      <c r="DK88" s="5472"/>
      <c r="DL88" s="5472"/>
      <c r="DM88" s="5472"/>
      <c r="DN88" s="5472"/>
      <c r="DO88" s="5472"/>
      <c r="DP88" s="5472"/>
      <c r="DQ88" s="5472"/>
      <c r="DR88" s="5472"/>
      <c r="DS88" s="5472"/>
      <c r="DT88" s="5472"/>
      <c r="DU88" s="5472"/>
      <c r="DV88" s="5472"/>
      <c r="DW88" s="5472"/>
      <c r="DX88" s="5472"/>
      <c r="DY88" s="5472"/>
      <c r="DZ88" s="5472"/>
      <c r="EA88" s="5472"/>
      <c r="EB88" s="5472"/>
      <c r="EC88" s="5472"/>
      <c r="ED88" s="5472"/>
      <c r="EE88" s="5472"/>
      <c r="EF88" s="5472"/>
      <c r="EG88" s="5472"/>
      <c r="EH88" s="5472"/>
      <c r="EI88" s="5472"/>
      <c r="EJ88" s="5472"/>
      <c r="EK88" s="5472"/>
      <c r="EL88" s="5472"/>
      <c r="EM88" s="5472"/>
      <c r="EN88" s="5472"/>
      <c r="EO88" s="5472"/>
      <c r="EP88" s="5472"/>
      <c r="EQ88" s="5472"/>
      <c r="ER88" s="5472"/>
      <c r="ES88" s="5472"/>
      <c r="ET88" s="5472"/>
      <c r="EU88" s="5472"/>
      <c r="EV88" s="5472"/>
      <c r="EW88" s="5472"/>
      <c r="EX88" s="5472"/>
      <c r="EY88" s="5472"/>
      <c r="EZ88" s="5472"/>
      <c r="FA88" s="5472"/>
      <c r="FB88" s="5472"/>
      <c r="FC88" s="5472"/>
      <c r="FD88" s="5472"/>
      <c r="FE88" s="5472"/>
      <c r="FF88" s="5472"/>
      <c r="FG88" s="5472"/>
      <c r="FH88" s="5472"/>
      <c r="FI88" s="5472"/>
      <c r="FJ88" s="5472"/>
      <c r="FK88" s="5472"/>
      <c r="FL88" s="5472"/>
      <c r="FM88" s="5472"/>
      <c r="FN88" s="5472"/>
      <c r="FO88" s="5472"/>
      <c r="FP88" s="5472"/>
      <c r="FQ88" s="5472"/>
      <c r="FR88" s="5472"/>
      <c r="FS88" s="5472"/>
      <c r="FT88" s="5472"/>
      <c r="FU88" s="5472"/>
      <c r="FV88" s="5472"/>
      <c r="FW88" s="5472"/>
      <c r="FX88" s="5472"/>
      <c r="FY88" s="5472"/>
      <c r="FZ88" s="5472"/>
      <c r="GA88" s="5472"/>
      <c r="GB88" s="5472"/>
      <c r="GC88" s="5472"/>
      <c r="GD88" s="5472"/>
      <c r="GE88" s="5472"/>
      <c r="GF88" s="5472"/>
      <c r="GG88" s="5472"/>
      <c r="GH88" s="2106"/>
      <c r="GI88" s="2106"/>
    </row>
    <row customHeight="1" ht="14.25">
      <c r="O89" s="543"/>
      <c r="AL89" s="3400"/>
      <c r="AM89" s="3400"/>
      <c r="AN89" s="3400"/>
      <c r="AO89" s="3400"/>
      <c r="AP89" s="3400"/>
      <c r="AQ89" s="3400"/>
      <c r="AR89" s="3400"/>
      <c r="AS89" s="3400"/>
      <c r="AT89" s="3400"/>
      <c r="AU89" s="3400"/>
      <c r="AV89" s="3400"/>
      <c r="AW89" s="3400"/>
      <c r="AX89" s="3400"/>
      <c r="AY89" s="3400"/>
      <c r="AZ89" s="3400"/>
      <c r="BA89" s="3400"/>
      <c r="BB89" s="3400"/>
      <c r="BC89" s="3400"/>
      <c r="BD89" s="3400"/>
      <c r="BE89" s="3400"/>
      <c r="BF89" s="3400"/>
      <c r="BG89" s="3400"/>
      <c r="BH89" s="3400"/>
      <c r="BI89" s="3400"/>
      <c r="BJ89" s="3400"/>
      <c r="BK89" s="3400"/>
      <c r="BL89" s="3400"/>
      <c r="BM89" s="3400"/>
      <c r="BN89" s="3400"/>
      <c r="BO89" s="3400"/>
      <c r="BP89" s="3400"/>
      <c r="BQ89" s="3400"/>
      <c r="BR89" s="3400"/>
      <c r="BS89" s="3400"/>
      <c r="BT89" s="3400"/>
      <c r="BU89" s="3400"/>
      <c r="BV89" s="3400"/>
      <c r="BW89" s="3400"/>
      <c r="BX89" s="3400"/>
      <c r="BY89" s="3400"/>
      <c r="BZ89" s="3400"/>
      <c r="CA89" s="3400"/>
      <c r="CB89" s="3400"/>
      <c r="CC89" s="3400"/>
      <c r="CD89" s="3400"/>
      <c r="CE89" s="3400"/>
      <c r="CF89" s="3400"/>
      <c r="CG89" s="3400"/>
      <c r="CH89" s="3400"/>
      <c r="CI89" s="3400"/>
      <c r="CJ89" s="3400"/>
      <c r="CK89" s="3400"/>
      <c r="CL89" s="3400"/>
      <c r="CM89" s="3400"/>
      <c r="CN89" s="3400"/>
      <c r="CO89" s="3400"/>
      <c r="CP89" s="3400"/>
      <c r="CQ89" s="3400"/>
      <c r="CR89" s="3400"/>
      <c r="CS89" s="3400"/>
      <c r="CT89" s="3400"/>
      <c r="CU89" s="3400"/>
      <c r="CV89" s="3400"/>
      <c r="CW89" s="3400"/>
      <c r="CX89" s="3400"/>
      <c r="CY89" s="3400"/>
      <c r="CZ89" s="3400"/>
      <c r="DA89" s="3400"/>
      <c r="DB89" s="3400"/>
      <c r="DC89" s="3400"/>
      <c r="DD89" s="3400"/>
      <c r="DE89" s="3400"/>
      <c r="DF89" s="3400"/>
      <c r="DG89" s="3400"/>
      <c r="DH89" s="3400"/>
      <c r="DI89" s="3400"/>
      <c r="DJ89" s="3400"/>
      <c r="DK89" s="3400"/>
      <c r="DL89" s="3400"/>
      <c r="DM89" s="3400"/>
      <c r="DN89" s="3400"/>
      <c r="DO89" s="3400"/>
      <c r="DP89" s="3400"/>
      <c r="DQ89" s="3400"/>
      <c r="DR89" s="3400"/>
      <c r="DS89" s="3400"/>
      <c r="DT89" s="3400"/>
      <c r="DU89" s="3400"/>
      <c r="DV89" s="3400"/>
      <c r="DW89" s="3400"/>
      <c r="DX89" s="3400"/>
      <c r="DY89" s="3400"/>
      <c r="DZ89" s="3400"/>
      <c r="EA89" s="3400"/>
      <c r="EB89" s="3400"/>
      <c r="EC89" s="3400"/>
      <c r="ED89" s="3400"/>
      <c r="EE89" s="3400"/>
      <c r="EF89" s="3400"/>
      <c r="EG89" s="3400"/>
      <c r="EH89" s="3400"/>
      <c r="EI89" s="3400"/>
      <c r="EJ89" s="3400"/>
      <c r="EK89" s="3400"/>
      <c r="EL89" s="3400"/>
      <c r="EM89" s="3400"/>
      <c r="EN89" s="3400"/>
      <c r="EO89" s="3400"/>
      <c r="EP89" s="3400"/>
      <c r="EQ89" s="3400"/>
      <c r="ER89" s="3400"/>
      <c r="ES89" s="3400"/>
      <c r="ET89" s="3400"/>
      <c r="EU89" s="3400"/>
      <c r="EV89" s="3400"/>
      <c r="EW89" s="3400"/>
      <c r="EX89" s="3400"/>
      <c r="EY89" s="3400"/>
      <c r="EZ89" s="3400"/>
      <c r="FA89" s="3400"/>
      <c r="FB89" s="3400"/>
      <c r="FC89" s="3400"/>
      <c r="FD89" s="3400"/>
      <c r="FE89" s="3400"/>
      <c r="FF89" s="3400"/>
      <c r="FG89" s="3400"/>
      <c r="FH89" s="3400"/>
      <c r="FI89" s="3400"/>
      <c r="FJ89" s="3400"/>
      <c r="FK89" s="3400"/>
      <c r="FL89" s="3400"/>
      <c r="FM89" s="3400"/>
      <c r="FN89" s="3400"/>
      <c r="FO89" s="3400"/>
      <c r="FP89" s="3400"/>
      <c r="FQ89" s="3400"/>
      <c r="FR89" s="3400"/>
      <c r="FS89" s="3400"/>
      <c r="FT89" s="3400"/>
      <c r="FU89" s="3400"/>
      <c r="FV89" s="3400"/>
      <c r="FW89" s="3400"/>
      <c r="FX89" s="3400"/>
      <c r="FY89" s="3400"/>
      <c r="FZ89" s="3400"/>
      <c r="GA89" s="3400"/>
      <c r="GB89" s="3400"/>
      <c r="GC89" s="3400"/>
      <c r="GD89" s="3400"/>
      <c r="GE89" s="3400"/>
      <c r="GF89" s="3400"/>
      <c r="GG89" s="3400"/>
    </row>
    <row customHeight="1" ht="18">
      <c r="O90" s="543"/>
      <c r="S90" s="1273"/>
      <c r="T90" s="2106"/>
      <c r="U90" s="2106"/>
      <c r="V90" s="2106"/>
      <c r="W90" s="2106"/>
      <c r="X90" s="2106"/>
      <c r="Y90" s="2106"/>
      <c r="Z90" s="2106"/>
      <c r="AA90" s="2106"/>
      <c r="AB90" s="2106"/>
      <c r="AC90" s="2106"/>
      <c r="AD90" s="2106"/>
      <c r="AE90" s="2106"/>
      <c r="AF90" s="2106"/>
      <c r="AG90" s="2106"/>
      <c r="AH90" s="2106"/>
      <c r="AI90" s="2106"/>
      <c r="AJ90" s="2106"/>
      <c r="AK90" s="2106"/>
      <c r="AL90" s="5472"/>
      <c r="AM90" s="5472"/>
      <c r="AN90" s="5472"/>
      <c r="AO90" s="5472"/>
      <c r="AP90" s="5472"/>
      <c r="AQ90" s="5472"/>
      <c r="AR90" s="5472"/>
      <c r="AS90" s="5472"/>
      <c r="AT90" s="5472"/>
      <c r="AU90" s="5472"/>
      <c r="AV90" s="5472"/>
      <c r="AW90" s="5472"/>
      <c r="AX90" s="5472"/>
      <c r="AY90" s="5472"/>
      <c r="AZ90" s="5472"/>
      <c r="BA90" s="5472"/>
      <c r="BB90" s="5472"/>
      <c r="BC90" s="5472"/>
      <c r="BD90" s="5472"/>
      <c r="BE90" s="5472"/>
      <c r="BF90" s="5472"/>
      <c r="BG90" s="5472"/>
      <c r="BH90" s="5472"/>
      <c r="BI90" s="5472"/>
      <c r="BJ90" s="5472"/>
      <c r="BK90" s="5472"/>
      <c r="BL90" s="5472"/>
      <c r="BM90" s="5472"/>
      <c r="BN90" s="5472"/>
      <c r="BO90" s="5472"/>
      <c r="BP90" s="5472"/>
      <c r="BQ90" s="5472"/>
      <c r="BR90" s="5472"/>
      <c r="BS90" s="5472"/>
      <c r="BT90" s="5472"/>
      <c r="BU90" s="5472"/>
      <c r="BV90" s="5472"/>
      <c r="BW90" s="5472"/>
      <c r="BX90" s="5472"/>
      <c r="BY90" s="5472"/>
      <c r="BZ90" s="5472"/>
      <c r="CA90" s="5472"/>
      <c r="CB90" s="5472"/>
      <c r="CC90" s="5472"/>
      <c r="CD90" s="5472"/>
      <c r="CE90" s="5472"/>
      <c r="CF90" s="5472"/>
      <c r="CG90" s="5472"/>
      <c r="CH90" s="5472"/>
      <c r="CI90" s="5472"/>
      <c r="CJ90" s="5472"/>
      <c r="CK90" s="5472"/>
      <c r="CL90" s="5472"/>
      <c r="CM90" s="5472"/>
      <c r="CN90" s="5472"/>
      <c r="CO90" s="5472"/>
      <c r="CP90" s="5472"/>
      <c r="CQ90" s="5472"/>
      <c r="CR90" s="5472"/>
      <c r="CS90" s="5472"/>
      <c r="CT90" s="5472"/>
      <c r="CU90" s="5472"/>
      <c r="CV90" s="5472"/>
      <c r="CW90" s="5472"/>
      <c r="CX90" s="5472"/>
      <c r="CY90" s="5472"/>
      <c r="CZ90" s="5472"/>
      <c r="DA90" s="5472"/>
      <c r="DB90" s="5472"/>
      <c r="DC90" s="5472"/>
      <c r="DD90" s="5472"/>
      <c r="DE90" s="5472"/>
      <c r="DF90" s="5472"/>
      <c r="DG90" s="5472"/>
      <c r="DH90" s="5472"/>
      <c r="DI90" s="5472"/>
      <c r="DJ90" s="5472"/>
      <c r="DK90" s="5472"/>
      <c r="DL90" s="5472"/>
      <c r="DM90" s="5472"/>
      <c r="DN90" s="5472"/>
      <c r="DO90" s="5472"/>
      <c r="DP90" s="5472"/>
      <c r="DQ90" s="5472"/>
      <c r="DR90" s="5472"/>
      <c r="DS90" s="5472"/>
      <c r="DT90" s="5472"/>
      <c r="DU90" s="5472"/>
      <c r="DV90" s="5472"/>
      <c r="DW90" s="5472"/>
      <c r="DX90" s="5472"/>
      <c r="DY90" s="5472"/>
      <c r="DZ90" s="5472"/>
      <c r="EA90" s="5472"/>
      <c r="EB90" s="5472"/>
      <c r="EC90" s="5472"/>
      <c r="ED90" s="5472"/>
      <c r="EE90" s="5472"/>
      <c r="EF90" s="5472"/>
      <c r="EG90" s="5472"/>
      <c r="EH90" s="5472"/>
      <c r="EI90" s="5472"/>
      <c r="EJ90" s="5472"/>
      <c r="EK90" s="5472"/>
      <c r="EL90" s="5472"/>
      <c r="EM90" s="5472"/>
      <c r="EN90" s="5472"/>
      <c r="EO90" s="5472"/>
      <c r="EP90" s="5472"/>
      <c r="EQ90" s="5472"/>
      <c r="ER90" s="5472"/>
      <c r="ES90" s="5472"/>
      <c r="ET90" s="5472"/>
      <c r="EU90" s="5472"/>
      <c r="EV90" s="5472"/>
      <c r="EW90" s="5472"/>
      <c r="EX90" s="5472"/>
      <c r="EY90" s="5472"/>
      <c r="EZ90" s="5472"/>
      <c r="FA90" s="5472"/>
      <c r="FB90" s="5472"/>
      <c r="FC90" s="5472"/>
      <c r="FD90" s="5472"/>
      <c r="FE90" s="5472"/>
      <c r="FF90" s="5472"/>
      <c r="FG90" s="5472"/>
      <c r="FH90" s="5472"/>
      <c r="FI90" s="5472"/>
      <c r="FJ90" s="5472"/>
      <c r="FK90" s="5472"/>
      <c r="FL90" s="5472"/>
      <c r="FM90" s="5472"/>
      <c r="FN90" s="5472"/>
      <c r="FO90" s="5472"/>
      <c r="FP90" s="5472"/>
      <c r="FQ90" s="5472"/>
      <c r="FR90" s="5472"/>
      <c r="FS90" s="5472"/>
      <c r="FT90" s="5472"/>
      <c r="FU90" s="5472"/>
      <c r="FV90" s="5472"/>
      <c r="FW90" s="5472"/>
      <c r="FX90" s="5472"/>
      <c r="FY90" s="5472"/>
      <c r="FZ90" s="5472"/>
      <c r="GA90" s="5472"/>
      <c r="GB90" s="5472"/>
      <c r="GC90" s="5472"/>
      <c r="GD90" s="5472"/>
      <c r="GE90" s="5472"/>
      <c r="GF90" s="5472"/>
      <c r="GG90" s="5472"/>
      <c r="GH90" s="2106"/>
      <c r="GI90" s="2106"/>
    </row>
    <row customHeight="1" ht="18">
      <c r="O91" s="543"/>
      <c r="T91" s="2106"/>
      <c r="U91" s="2106"/>
      <c r="V91" s="2106"/>
      <c r="W91" s="2106"/>
      <c r="X91" s="2106"/>
      <c r="Y91" s="2106"/>
      <c r="Z91" s="2106"/>
      <c r="AA91" s="2106"/>
      <c r="AB91" s="2106"/>
      <c r="AC91" s="2106"/>
      <c r="AD91" s="2106"/>
      <c r="AE91" s="2106"/>
      <c r="AF91" s="2106"/>
      <c r="AG91" s="2106"/>
      <c r="AH91" s="2106"/>
      <c r="AI91" s="2106"/>
      <c r="AJ91" s="2106"/>
      <c r="AK91" s="2106"/>
      <c r="AL91" s="5472"/>
      <c r="AM91" s="5472"/>
      <c r="AN91" s="5472"/>
      <c r="AO91" s="5472"/>
      <c r="AP91" s="5472"/>
      <c r="AQ91" s="5472"/>
      <c r="AR91" s="5472"/>
      <c r="AS91" s="5472"/>
      <c r="AT91" s="5472"/>
      <c r="AU91" s="5472"/>
      <c r="AV91" s="5472"/>
      <c r="AW91" s="5472"/>
      <c r="AX91" s="5472"/>
      <c r="AY91" s="5472"/>
      <c r="AZ91" s="5472"/>
      <c r="BA91" s="5472"/>
      <c r="BB91" s="5472"/>
      <c r="BC91" s="5472"/>
      <c r="BD91" s="5472"/>
      <c r="BE91" s="5472"/>
      <c r="BF91" s="5472"/>
      <c r="BG91" s="5472"/>
      <c r="BH91" s="5472"/>
      <c r="BI91" s="5472"/>
      <c r="BJ91" s="5472"/>
      <c r="BK91" s="5472"/>
      <c r="BL91" s="5472"/>
      <c r="BM91" s="5472"/>
      <c r="BN91" s="5472"/>
      <c r="BO91" s="5472"/>
      <c r="BP91" s="5472"/>
      <c r="BQ91" s="5472"/>
      <c r="BR91" s="5472"/>
      <c r="BS91" s="5472"/>
      <c r="BT91" s="5472"/>
      <c r="BU91" s="5472"/>
      <c r="BV91" s="5472"/>
      <c r="BW91" s="5472"/>
      <c r="BX91" s="5472"/>
      <c r="BY91" s="5472"/>
      <c r="BZ91" s="5472"/>
      <c r="CA91" s="5472"/>
      <c r="CB91" s="5472"/>
      <c r="CC91" s="5472"/>
      <c r="CD91" s="5472"/>
      <c r="CE91" s="5472"/>
      <c r="CF91" s="5472"/>
      <c r="CG91" s="5472"/>
      <c r="CH91" s="5472"/>
      <c r="CI91" s="5472"/>
      <c r="CJ91" s="5472"/>
      <c r="CK91" s="5472"/>
      <c r="CL91" s="5472"/>
      <c r="CM91" s="5472"/>
      <c r="CN91" s="5472"/>
      <c r="CO91" s="5472"/>
      <c r="CP91" s="5472"/>
      <c r="CQ91" s="5472"/>
      <c r="CR91" s="5472"/>
      <c r="CS91" s="5472"/>
      <c r="CT91" s="5472"/>
      <c r="CU91" s="5472"/>
      <c r="CV91" s="5472"/>
      <c r="CW91" s="5472"/>
      <c r="CX91" s="5472"/>
      <c r="CY91" s="5472"/>
      <c r="CZ91" s="5472"/>
      <c r="DA91" s="5472"/>
      <c r="DB91" s="5472"/>
      <c r="DC91" s="5472"/>
      <c r="DD91" s="5472"/>
      <c r="DE91" s="5472"/>
      <c r="DF91" s="5472"/>
      <c r="DG91" s="5472"/>
      <c r="DH91" s="5472"/>
      <c r="DI91" s="5472"/>
      <c r="DJ91" s="5472"/>
      <c r="DK91" s="5472"/>
      <c r="DL91" s="5472"/>
      <c r="DM91" s="5472"/>
      <c r="DN91" s="5472"/>
      <c r="DO91" s="5472"/>
      <c r="DP91" s="5472"/>
      <c r="DQ91" s="5472"/>
      <c r="DR91" s="5472"/>
      <c r="DS91" s="5472"/>
      <c r="DT91" s="5472"/>
      <c r="DU91" s="5472"/>
      <c r="DV91" s="5472"/>
      <c r="DW91" s="5472"/>
      <c r="DX91" s="5472"/>
      <c r="DY91" s="5472"/>
      <c r="DZ91" s="5472"/>
      <c r="EA91" s="5472"/>
      <c r="EB91" s="5472"/>
      <c r="EC91" s="5472"/>
      <c r="ED91" s="5472"/>
      <c r="EE91" s="5472"/>
      <c r="EF91" s="5472"/>
      <c r="EG91" s="5472"/>
      <c r="EH91" s="5472"/>
      <c r="EI91" s="5472"/>
      <c r="EJ91" s="5472"/>
      <c r="EK91" s="5472"/>
      <c r="EL91" s="5472"/>
      <c r="EM91" s="5472"/>
      <c r="EN91" s="5472"/>
      <c r="EO91" s="5472"/>
      <c r="EP91" s="5472"/>
      <c r="EQ91" s="5472"/>
      <c r="ER91" s="5472"/>
      <c r="ES91" s="5472"/>
      <c r="ET91" s="5472"/>
      <c r="EU91" s="5472"/>
      <c r="EV91" s="5472"/>
      <c r="EW91" s="5472"/>
      <c r="EX91" s="5472"/>
      <c r="EY91" s="5472"/>
      <c r="EZ91" s="5472"/>
      <c r="FA91" s="5472"/>
      <c r="FB91" s="5472"/>
      <c r="FC91" s="5472"/>
      <c r="FD91" s="5472"/>
      <c r="FE91" s="5472"/>
      <c r="FF91" s="5472"/>
      <c r="FG91" s="5472"/>
      <c r="FH91" s="5472"/>
      <c r="FI91" s="5472"/>
      <c r="FJ91" s="5472"/>
      <c r="FK91" s="5472"/>
      <c r="FL91" s="5472"/>
      <c r="FM91" s="5472"/>
      <c r="FN91" s="5472"/>
      <c r="FO91" s="5472"/>
      <c r="FP91" s="5472"/>
      <c r="FQ91" s="5472"/>
      <c r="FR91" s="5472"/>
      <c r="FS91" s="5472"/>
      <c r="FT91" s="5472"/>
      <c r="FU91" s="5472"/>
      <c r="FV91" s="5472"/>
      <c r="FW91" s="5472"/>
      <c r="FX91" s="5472"/>
      <c r="FY91" s="5472"/>
      <c r="FZ91" s="5472"/>
      <c r="GA91" s="5472"/>
      <c r="GB91" s="5472"/>
      <c r="GC91" s="5472"/>
      <c r="GD91" s="5472"/>
      <c r="GE91" s="5472"/>
      <c r="GF91" s="5472"/>
      <c r="GG91" s="5472"/>
      <c r="GH91" s="2106"/>
      <c r="GI91" s="2106"/>
    </row>
    <row customHeight="1" ht="27.75">
      <c r="O92" s="543"/>
      <c r="S92" s="1273"/>
      <c r="T92" s="2106"/>
      <c r="U92" s="2106"/>
      <c r="V92" s="2106"/>
      <c r="W92" s="2106"/>
      <c r="X92" s="2106"/>
      <c r="Y92" s="2106"/>
      <c r="Z92" s="2106"/>
      <c r="AA92" s="2106"/>
      <c r="AB92" s="2106"/>
      <c r="AC92" s="2106"/>
      <c r="AD92" s="2106"/>
      <c r="AE92" s="2106"/>
      <c r="AF92" s="2106"/>
      <c r="AG92" s="2106"/>
      <c r="AH92" s="2106"/>
      <c r="AI92" s="2106"/>
      <c r="AJ92" s="2106"/>
      <c r="AK92" s="2106"/>
      <c r="AL92" s="5472"/>
      <c r="AM92" s="5472"/>
      <c r="AN92" s="5472"/>
      <c r="AO92" s="5472"/>
      <c r="AP92" s="5472"/>
      <c r="AQ92" s="5472"/>
      <c r="AR92" s="5472"/>
      <c r="AS92" s="5472"/>
      <c r="AT92" s="5472"/>
      <c r="AU92" s="5472"/>
      <c r="AV92" s="5472"/>
      <c r="AW92" s="5472"/>
      <c r="AX92" s="5472"/>
      <c r="AY92" s="5472"/>
      <c r="AZ92" s="5472"/>
      <c r="BA92" s="5472"/>
      <c r="BB92" s="5472"/>
      <c r="BC92" s="5472"/>
      <c r="BD92" s="5472"/>
      <c r="BE92" s="5472"/>
      <c r="BF92" s="5472"/>
      <c r="BG92" s="5472"/>
      <c r="BH92" s="5472"/>
      <c r="BI92" s="5472"/>
      <c r="BJ92" s="5472"/>
      <c r="BK92" s="5472"/>
      <c r="BL92" s="5472"/>
      <c r="BM92" s="5472"/>
      <c r="BN92" s="5472"/>
      <c r="BO92" s="5472"/>
      <c r="BP92" s="5472"/>
      <c r="BQ92" s="5472"/>
      <c r="BR92" s="5472"/>
      <c r="BS92" s="5472"/>
      <c r="BT92" s="5472"/>
      <c r="BU92" s="5472"/>
      <c r="BV92" s="5472"/>
      <c r="BW92" s="5472"/>
      <c r="BX92" s="5472"/>
      <c r="BY92" s="5472"/>
      <c r="BZ92" s="5472"/>
      <c r="CA92" s="5472"/>
      <c r="CB92" s="5472"/>
      <c r="CC92" s="5472"/>
      <c r="CD92" s="5472"/>
      <c r="CE92" s="5472"/>
      <c r="CF92" s="5472"/>
      <c r="CG92" s="5472"/>
      <c r="CH92" s="5472"/>
      <c r="CI92" s="5472"/>
      <c r="CJ92" s="5472"/>
      <c r="CK92" s="5472"/>
      <c r="CL92" s="5472"/>
      <c r="CM92" s="5472"/>
      <c r="CN92" s="5472"/>
      <c r="CO92" s="5472"/>
      <c r="CP92" s="5472"/>
      <c r="CQ92" s="5472"/>
      <c r="CR92" s="5472"/>
      <c r="CS92" s="5472"/>
      <c r="CT92" s="5472"/>
      <c r="CU92" s="5472"/>
      <c r="CV92" s="5472"/>
      <c r="CW92" s="5472"/>
      <c r="CX92" s="5472"/>
      <c r="CY92" s="5472"/>
      <c r="CZ92" s="5472"/>
      <c r="DA92" s="5472"/>
      <c r="DB92" s="5472"/>
      <c r="DC92" s="5472"/>
      <c r="DD92" s="5472"/>
      <c r="DE92" s="5472"/>
      <c r="DF92" s="5472"/>
      <c r="DG92" s="5472"/>
      <c r="DH92" s="5472"/>
      <c r="DI92" s="5472"/>
      <c r="DJ92" s="5472"/>
      <c r="DK92" s="5472"/>
      <c r="DL92" s="5472"/>
      <c r="DM92" s="5472"/>
      <c r="DN92" s="5472"/>
      <c r="DO92" s="5472"/>
      <c r="DP92" s="5472"/>
      <c r="DQ92" s="5472"/>
      <c r="DR92" s="5472"/>
      <c r="DS92" s="5472"/>
      <c r="DT92" s="5472"/>
      <c r="DU92" s="5472"/>
      <c r="DV92" s="5472"/>
      <c r="DW92" s="5472"/>
      <c r="DX92" s="5472"/>
      <c r="DY92" s="5472"/>
      <c r="DZ92" s="5472"/>
      <c r="EA92" s="5472"/>
      <c r="EB92" s="5472"/>
      <c r="EC92" s="5472"/>
      <c r="ED92" s="5472"/>
      <c r="EE92" s="5472"/>
      <c r="EF92" s="5472"/>
      <c r="EG92" s="5472"/>
      <c r="EH92" s="5472"/>
      <c r="EI92" s="5472"/>
      <c r="EJ92" s="5472"/>
      <c r="EK92" s="5472"/>
      <c r="EL92" s="5472"/>
      <c r="EM92" s="5472"/>
      <c r="EN92" s="5472"/>
      <c r="EO92" s="5472"/>
      <c r="EP92" s="5472"/>
      <c r="EQ92" s="5472"/>
      <c r="ER92" s="5472"/>
      <c r="ES92" s="5472"/>
      <c r="ET92" s="5472"/>
      <c r="EU92" s="5472"/>
      <c r="EV92" s="5472"/>
      <c r="EW92" s="5472"/>
      <c r="EX92" s="5472"/>
      <c r="EY92" s="5472"/>
      <c r="EZ92" s="5472"/>
      <c r="FA92" s="5472"/>
      <c r="FB92" s="5472"/>
      <c r="FC92" s="5472"/>
      <c r="FD92" s="5472"/>
      <c r="FE92" s="5472"/>
      <c r="FF92" s="5472"/>
      <c r="FG92" s="5472"/>
      <c r="FH92" s="5472"/>
      <c r="FI92" s="5472"/>
      <c r="FJ92" s="5472"/>
      <c r="FK92" s="5472"/>
      <c r="FL92" s="5472"/>
      <c r="FM92" s="5472"/>
      <c r="FN92" s="5472"/>
      <c r="FO92" s="5472"/>
      <c r="FP92" s="5472"/>
      <c r="FQ92" s="5472"/>
      <c r="FR92" s="5472"/>
      <c r="FS92" s="5472"/>
      <c r="FT92" s="5472"/>
      <c r="FU92" s="5472"/>
      <c r="FV92" s="5472"/>
      <c r="FW92" s="5472"/>
      <c r="FX92" s="5472"/>
      <c r="FY92" s="5472"/>
      <c r="FZ92" s="5472"/>
      <c r="GA92" s="5472"/>
      <c r="GB92" s="5472"/>
      <c r="GC92" s="5472"/>
      <c r="GD92" s="5472"/>
      <c r="GE92" s="5472"/>
      <c r="GF92" s="5472"/>
      <c r="GG92" s="5472"/>
      <c r="GH92" s="2106"/>
      <c r="GI92" s="2106"/>
    </row>
  </sheetData>
  <sheetProtection formatColumns="0" formatRows="0" autoFilter="0" sort="0" insertRows="0" insertColumns="1" deleteRows="0" deleteColumns="0"/>
  <mergeCells count="76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GH7"/>
    <mergeCell ref="V2:AC2"/>
    <mergeCell ref="AD2:GH2"/>
    <mergeCell ref="V3:AC3"/>
    <mergeCell ref="AD3:GH3"/>
    <mergeCell ref="V4:AC4"/>
    <mergeCell ref="AD4:GH4"/>
    <mergeCell ref="V5:AC5"/>
    <mergeCell ref="AD5:GH5"/>
    <mergeCell ref="V6:AC6"/>
    <mergeCell ref="AD6:GH6"/>
    <mergeCell ref="GI8:GI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GH38"/>
    <mergeCell ref="GI38:GI41"/>
    <mergeCell ref="S39:S41"/>
    <mergeCell ref="T39:T41"/>
    <mergeCell ref="V39:AB39"/>
    <mergeCell ref="AC39:AC41"/>
    <mergeCell ref="AD39:AJ39"/>
    <mergeCell ref="AK39:AK41"/>
    <mergeCell ref="GH39:GH41"/>
    <mergeCell ref="V40:V41"/>
    <mergeCell ref="W40:W41"/>
    <mergeCell ref="X40:Y40"/>
    <mergeCell ref="Z40:AB40"/>
    <mergeCell ref="AD40:AD41"/>
    <mergeCell ref="AE40:AE41"/>
    <mergeCell ref="AF40:AG40"/>
    <mergeCell ref="E43:E56"/>
    <mergeCell ref="V43:AC43"/>
    <mergeCell ref="AD43:GH43"/>
    <mergeCell ref="F44:F55"/>
    <mergeCell ref="V44:AC44"/>
    <mergeCell ref="AD44:GH44"/>
    <mergeCell ref="G45:G54"/>
    <mergeCell ref="V45:AC45"/>
    <mergeCell ref="AD45:GH45"/>
    <mergeCell ref="H46:H53"/>
    <mergeCell ref="V46:AC46"/>
    <mergeCell ref="AD46:GH46"/>
    <mergeCell ref="I47:I52"/>
    <mergeCell ref="P47:P52"/>
    <mergeCell ref="V47:AC47"/>
    <mergeCell ref="AD47:GH47"/>
    <mergeCell ref="T91:GI91"/>
    <mergeCell ref="T92:GI92"/>
    <mergeCell ref="T90:GI90"/>
    <mergeCell ref="GI49:GI51"/>
    <mergeCell ref="T87:GI87"/>
    <mergeCell ref="T88:GI88"/>
    <mergeCell ref="J48:J51"/>
    <mergeCell ref="Q48:Q51"/>
    <mergeCell ref="V48:AC48"/>
    <mergeCell ref="AD48:GH48"/>
    <mergeCell ref="K49:K50"/>
    <mergeCell ref="Z49:Z50"/>
    <mergeCell ref="AA49:AA50"/>
    <mergeCell ref="AB49:AB50"/>
    <mergeCell ref="AC49:AC50"/>
    <mergeCell ref="AH49:AH50"/>
    <mergeCell ref="AI49:AI50"/>
    <mergeCell ref="AJ49:AJ50"/>
    <mergeCell ref="AK49:AK50"/>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V62:AC62"/>
    <mergeCell ref="AD62:GH62"/>
    <mergeCell ref="V57:AC57"/>
    <mergeCell ref="AD57:GH57"/>
    <mergeCell ref="V58:AC58"/>
    <mergeCell ref="AD58:GH58"/>
    <mergeCell ref="V59:AC59"/>
    <mergeCell ref="AD59:GH59"/>
    <mergeCell ref="V60:AC60"/>
    <mergeCell ref="AD60:GH60"/>
    <mergeCell ref="V61:AC61"/>
    <mergeCell ref="AD61:GH61"/>
    <mergeCell ref="GI63:GI65"/>
    <mergeCell ref="AH63:AH64"/>
    <mergeCell ref="AI63:AI64"/>
    <mergeCell ref="AJ63:AJ64"/>
    <mergeCell ref="AK63:AK64"/>
    <mergeCell ref="E71:E84"/>
    <mergeCell ref="F72:F83"/>
    <mergeCell ref="G73:G82"/>
    <mergeCell ref="H74:H81"/>
    <mergeCell ref="I75:I80"/>
    <mergeCell ref="P75:P80"/>
    <mergeCell ref="J76:J79"/>
    <mergeCell ref="Q76:Q79"/>
    <mergeCell ref="K77:K78"/>
    <mergeCell ref="Z77:Z78"/>
    <mergeCell ref="AA77:AA78"/>
    <mergeCell ref="AB77:AB78"/>
    <mergeCell ref="AC77:AC78"/>
    <mergeCell ref="V76:AC76"/>
    <mergeCell ref="AD76:GH76"/>
    <mergeCell ref="V71:AC71"/>
    <mergeCell ref="AD71:GH71"/>
    <mergeCell ref="V72:AC72"/>
    <mergeCell ref="AD72:GH72"/>
    <mergeCell ref="V73:AC73"/>
    <mergeCell ref="AD73:GH73"/>
    <mergeCell ref="V74:AC74"/>
    <mergeCell ref="AD74:GH74"/>
    <mergeCell ref="V75:AC75"/>
    <mergeCell ref="AD75:GH75"/>
    <mergeCell ref="GI77:GI79"/>
    <mergeCell ref="AH77:AH78"/>
    <mergeCell ref="AI77:AI78"/>
    <mergeCell ref="AJ77:AJ78"/>
    <mergeCell ref="AK77:AK78"/>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AX77:AX78"/>
    <mergeCell ref="AY77:AY78"/>
    <mergeCell ref="AZ77:AZ78"/>
    <mergeCell ref="BA77:BA78"/>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3:BF64"/>
    <mergeCell ref="BG63:BG64"/>
    <mergeCell ref="BH63:BH64"/>
    <mergeCell ref="BI63:BI64"/>
    <mergeCell ref="BF77:BF78"/>
    <mergeCell ref="BG77:BG78"/>
    <mergeCell ref="BH77:BH78"/>
    <mergeCell ref="BI77:BI78"/>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3:BN64"/>
    <mergeCell ref="BO63:BO64"/>
    <mergeCell ref="BP63:BP64"/>
    <mergeCell ref="BQ63:BQ64"/>
    <mergeCell ref="BN77:BN78"/>
    <mergeCell ref="BO77:BO78"/>
    <mergeCell ref="BP77:BP78"/>
    <mergeCell ref="BQ77:BQ78"/>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3:BV64"/>
    <mergeCell ref="BW63:BW64"/>
    <mergeCell ref="BX63:BX64"/>
    <mergeCell ref="BY63:BY64"/>
    <mergeCell ref="BV77:BV78"/>
    <mergeCell ref="BW77:BW78"/>
    <mergeCell ref="BX77:BX78"/>
    <mergeCell ref="BY77:BY78"/>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3:CD64"/>
    <mergeCell ref="CE63:CE64"/>
    <mergeCell ref="CF63:CF64"/>
    <mergeCell ref="CG63:CG64"/>
    <mergeCell ref="CD77:CD78"/>
    <mergeCell ref="CE77:CE78"/>
    <mergeCell ref="CF77:CF78"/>
    <mergeCell ref="CG77:CG78"/>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3:CL64"/>
    <mergeCell ref="CM63:CM64"/>
    <mergeCell ref="CN63:CN64"/>
    <mergeCell ref="CO63:CO64"/>
    <mergeCell ref="CL77:CL78"/>
    <mergeCell ref="CM77:CM78"/>
    <mergeCell ref="CN77:CN78"/>
    <mergeCell ref="CO77:CO78"/>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3:CT64"/>
    <mergeCell ref="CU63:CU64"/>
    <mergeCell ref="CV63:CV64"/>
    <mergeCell ref="CW63:CW64"/>
    <mergeCell ref="CT77:CT78"/>
    <mergeCell ref="CU77:CU78"/>
    <mergeCell ref="CV77:CV78"/>
    <mergeCell ref="CW77:CW78"/>
    <mergeCell ref="CX30:DD30"/>
    <mergeCell ref="DB8:DB9"/>
    <mergeCell ref="DC8:DC9"/>
    <mergeCell ref="DD8:DD9"/>
    <mergeCell ref="DE8:DE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3:DB64"/>
    <mergeCell ref="DC63:DC64"/>
    <mergeCell ref="DD63:DD64"/>
    <mergeCell ref="DE63:DE64"/>
    <mergeCell ref="DB77:DB78"/>
    <mergeCell ref="DC77:DC78"/>
    <mergeCell ref="DD77:DD78"/>
    <mergeCell ref="DE77:DE78"/>
    <mergeCell ref="DF30:DL30"/>
    <mergeCell ref="DJ8:DJ9"/>
    <mergeCell ref="DK8:DK9"/>
    <mergeCell ref="DL8:DL9"/>
    <mergeCell ref="DM8:DM9"/>
    <mergeCell ref="DF29:DL29"/>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 ref="DJ63:DJ64"/>
    <mergeCell ref="DK63:DK64"/>
    <mergeCell ref="DL63:DL64"/>
    <mergeCell ref="DM63:DM64"/>
    <mergeCell ref="DJ77:DJ78"/>
    <mergeCell ref="DK77:DK78"/>
    <mergeCell ref="DL77:DL78"/>
    <mergeCell ref="DM77:DM78"/>
    <mergeCell ref="DN30:DT30"/>
    <mergeCell ref="DR8:DR9"/>
    <mergeCell ref="DS8:DS9"/>
    <mergeCell ref="DT8:DT9"/>
    <mergeCell ref="DU8:DU9"/>
    <mergeCell ref="DN29:DT29"/>
    <mergeCell ref="DN31:DT31"/>
    <mergeCell ref="DN32:DT32"/>
    <mergeCell ref="DN34:DT34"/>
    <mergeCell ref="DN35:DT35"/>
    <mergeCell ref="DN37:DU37"/>
    <mergeCell ref="DN39:DT39"/>
    <mergeCell ref="DU39:DU41"/>
    <mergeCell ref="DN40:DN41"/>
    <mergeCell ref="DO40:DO41"/>
    <mergeCell ref="DP40:DQ40"/>
    <mergeCell ref="DR40:DT40"/>
    <mergeCell ref="DS41:DT41"/>
    <mergeCell ref="DS42:DT42"/>
    <mergeCell ref="DR49:DR50"/>
    <mergeCell ref="DS49:DS50"/>
    <mergeCell ref="DT49:DT50"/>
    <mergeCell ref="DU49:DU50"/>
    <mergeCell ref="DR63:DR64"/>
    <mergeCell ref="DS63:DS64"/>
    <mergeCell ref="DT63:DT64"/>
    <mergeCell ref="DU63:DU64"/>
    <mergeCell ref="DR77:DR78"/>
    <mergeCell ref="DS77:DS78"/>
    <mergeCell ref="DT77:DT78"/>
    <mergeCell ref="DU77:DU78"/>
    <mergeCell ref="DV30:EB30"/>
    <mergeCell ref="DZ8:DZ9"/>
    <mergeCell ref="EA8:EA9"/>
    <mergeCell ref="EB8:EB9"/>
    <mergeCell ref="EC8:EC9"/>
    <mergeCell ref="DV29:EB29"/>
    <mergeCell ref="DV31:EB31"/>
    <mergeCell ref="DV32:EB32"/>
    <mergeCell ref="DV34:EB34"/>
    <mergeCell ref="DV35:EB35"/>
    <mergeCell ref="DV37:EC37"/>
    <mergeCell ref="DV39:EB39"/>
    <mergeCell ref="EC39:EC41"/>
    <mergeCell ref="DV40:DV41"/>
    <mergeCell ref="DW40:DW41"/>
    <mergeCell ref="DX40:DY40"/>
    <mergeCell ref="DZ40:EB40"/>
    <mergeCell ref="EA41:EB41"/>
    <mergeCell ref="EA42:EB42"/>
    <mergeCell ref="DZ49:DZ50"/>
    <mergeCell ref="EA49:EA50"/>
    <mergeCell ref="EB49:EB50"/>
    <mergeCell ref="EC49:EC50"/>
    <mergeCell ref="DZ63:DZ64"/>
    <mergeCell ref="EA63:EA64"/>
    <mergeCell ref="EB63:EB64"/>
    <mergeCell ref="EC63:EC64"/>
    <mergeCell ref="DZ77:DZ78"/>
    <mergeCell ref="EA77:EA78"/>
    <mergeCell ref="EB77:EB78"/>
    <mergeCell ref="EC77:EC78"/>
    <mergeCell ref="ED30:EJ30"/>
    <mergeCell ref="EH8:EH9"/>
    <mergeCell ref="EI8:EI9"/>
    <mergeCell ref="EJ8:EJ9"/>
    <mergeCell ref="EK8:EK9"/>
    <mergeCell ref="ED29:EJ29"/>
    <mergeCell ref="ED31:EJ31"/>
    <mergeCell ref="ED32:EJ32"/>
    <mergeCell ref="ED34:EJ34"/>
    <mergeCell ref="ED35:EJ35"/>
    <mergeCell ref="ED37:EK37"/>
    <mergeCell ref="ED39:EJ39"/>
    <mergeCell ref="EK39:EK41"/>
    <mergeCell ref="ED40:ED41"/>
    <mergeCell ref="EE40:EE41"/>
    <mergeCell ref="EF40:EG40"/>
    <mergeCell ref="EH40:EJ40"/>
    <mergeCell ref="EI41:EJ41"/>
    <mergeCell ref="EI42:EJ42"/>
    <mergeCell ref="EH49:EH50"/>
    <mergeCell ref="EI49:EI50"/>
    <mergeCell ref="EJ49:EJ50"/>
    <mergeCell ref="EK49:EK50"/>
    <mergeCell ref="EH63:EH64"/>
    <mergeCell ref="EI63:EI64"/>
    <mergeCell ref="EJ63:EJ64"/>
    <mergeCell ref="EK63:EK64"/>
    <mergeCell ref="EH77:EH78"/>
    <mergeCell ref="EI77:EI78"/>
    <mergeCell ref="EJ77:EJ78"/>
    <mergeCell ref="EK77:EK78"/>
    <mergeCell ref="EL30:ER30"/>
    <mergeCell ref="EP8:EP9"/>
    <mergeCell ref="EQ8:EQ9"/>
    <mergeCell ref="ER8:ER9"/>
    <mergeCell ref="ES8:ES9"/>
    <mergeCell ref="EL29:ER29"/>
    <mergeCell ref="EL31:ER31"/>
    <mergeCell ref="EL32:ER32"/>
    <mergeCell ref="EL34:ER34"/>
    <mergeCell ref="EL35:ER35"/>
    <mergeCell ref="EL37:ES37"/>
    <mergeCell ref="EL39:ER39"/>
    <mergeCell ref="ES39:ES41"/>
    <mergeCell ref="EL40:EL41"/>
    <mergeCell ref="EM40:EM41"/>
    <mergeCell ref="EN40:EO40"/>
    <mergeCell ref="EP40:ER40"/>
    <mergeCell ref="EQ41:ER41"/>
    <mergeCell ref="EQ42:ER42"/>
    <mergeCell ref="EP49:EP50"/>
    <mergeCell ref="EQ49:EQ50"/>
    <mergeCell ref="ER49:ER50"/>
    <mergeCell ref="ES49:ES50"/>
    <mergeCell ref="EP63:EP64"/>
    <mergeCell ref="EQ63:EQ64"/>
    <mergeCell ref="ER63:ER64"/>
    <mergeCell ref="ES63:ES64"/>
    <mergeCell ref="EP77:EP78"/>
    <mergeCell ref="EQ77:EQ78"/>
    <mergeCell ref="ER77:ER78"/>
    <mergeCell ref="ES77:ES78"/>
    <mergeCell ref="ET30:EZ30"/>
    <mergeCell ref="EX8:EX9"/>
    <mergeCell ref="EY8:EY9"/>
    <mergeCell ref="EZ8:EZ9"/>
    <mergeCell ref="FA8:FA9"/>
    <mergeCell ref="ET29:EZ29"/>
    <mergeCell ref="ET31:EZ31"/>
    <mergeCell ref="ET32:EZ32"/>
    <mergeCell ref="ET34:EZ34"/>
    <mergeCell ref="ET35:EZ35"/>
    <mergeCell ref="ET37:FA37"/>
    <mergeCell ref="ET39:EZ39"/>
    <mergeCell ref="FA39:FA41"/>
    <mergeCell ref="ET40:ET41"/>
    <mergeCell ref="EU40:EU41"/>
    <mergeCell ref="EV40:EW40"/>
    <mergeCell ref="EX40:EZ40"/>
    <mergeCell ref="EY41:EZ41"/>
    <mergeCell ref="EY42:EZ42"/>
    <mergeCell ref="EX49:EX50"/>
    <mergeCell ref="EY49:EY50"/>
    <mergeCell ref="EZ49:EZ50"/>
    <mergeCell ref="FA49:FA50"/>
    <mergeCell ref="EX63:EX64"/>
    <mergeCell ref="EY63:EY64"/>
    <mergeCell ref="EZ63:EZ64"/>
    <mergeCell ref="FA63:FA64"/>
    <mergeCell ref="EX77:EX78"/>
    <mergeCell ref="EY77:EY78"/>
    <mergeCell ref="EZ77:EZ78"/>
    <mergeCell ref="FA77:FA78"/>
    <mergeCell ref="FB30:FH30"/>
    <mergeCell ref="FF8:FF9"/>
    <mergeCell ref="FG8:FG9"/>
    <mergeCell ref="FH8:FH9"/>
    <mergeCell ref="FI8:FI9"/>
    <mergeCell ref="FB29:FH29"/>
    <mergeCell ref="FB31:FH31"/>
    <mergeCell ref="FB32:FH32"/>
    <mergeCell ref="FB34:FH34"/>
    <mergeCell ref="FB35:FH35"/>
    <mergeCell ref="FB37:FI37"/>
    <mergeCell ref="FB39:FH39"/>
    <mergeCell ref="FI39:FI41"/>
    <mergeCell ref="FB40:FB41"/>
    <mergeCell ref="FC40:FC41"/>
    <mergeCell ref="FD40:FE40"/>
    <mergeCell ref="FF40:FH40"/>
    <mergeCell ref="FG41:FH41"/>
    <mergeCell ref="FG42:FH42"/>
    <mergeCell ref="FF49:FF50"/>
    <mergeCell ref="FG49:FG50"/>
    <mergeCell ref="FH49:FH50"/>
    <mergeCell ref="FI49:FI50"/>
    <mergeCell ref="FF63:FF64"/>
    <mergeCell ref="FG63:FG64"/>
    <mergeCell ref="FH63:FH64"/>
    <mergeCell ref="FI63:FI64"/>
    <mergeCell ref="FF77:FF78"/>
    <mergeCell ref="FG77:FG78"/>
    <mergeCell ref="FH77:FH78"/>
    <mergeCell ref="FI77:FI78"/>
    <mergeCell ref="FJ30:FP30"/>
    <mergeCell ref="FN8:FN9"/>
    <mergeCell ref="FO8:FO9"/>
    <mergeCell ref="FP8:FP9"/>
    <mergeCell ref="FQ8:FQ9"/>
    <mergeCell ref="FJ29:FP29"/>
    <mergeCell ref="FJ31:FP31"/>
    <mergeCell ref="FJ32:FP32"/>
    <mergeCell ref="FJ34:FP34"/>
    <mergeCell ref="FJ35:FP35"/>
    <mergeCell ref="FJ37:FQ37"/>
    <mergeCell ref="FJ39:FP39"/>
    <mergeCell ref="FQ39:FQ41"/>
    <mergeCell ref="FJ40:FJ41"/>
    <mergeCell ref="FK40:FK41"/>
    <mergeCell ref="FL40:FM40"/>
    <mergeCell ref="FN40:FP40"/>
    <mergeCell ref="FO41:FP41"/>
    <mergeCell ref="FO42:FP42"/>
    <mergeCell ref="FN49:FN50"/>
    <mergeCell ref="FO49:FO50"/>
    <mergeCell ref="FP49:FP50"/>
    <mergeCell ref="FQ49:FQ50"/>
    <mergeCell ref="FN63:FN64"/>
    <mergeCell ref="FO63:FO64"/>
    <mergeCell ref="FP63:FP64"/>
    <mergeCell ref="FQ63:FQ64"/>
    <mergeCell ref="FN77:FN78"/>
    <mergeCell ref="FO77:FO78"/>
    <mergeCell ref="FP77:FP78"/>
    <mergeCell ref="FQ77:FQ78"/>
    <mergeCell ref="FR30:FX30"/>
    <mergeCell ref="FV8:FV9"/>
    <mergeCell ref="FW8:FW9"/>
    <mergeCell ref="FX8:FX9"/>
    <mergeCell ref="FY8:FY9"/>
    <mergeCell ref="FR29:FX29"/>
    <mergeCell ref="FR31:FX31"/>
    <mergeCell ref="FR32:FX32"/>
    <mergeCell ref="FR34:FX34"/>
    <mergeCell ref="FR35:FX35"/>
    <mergeCell ref="FR37:FY37"/>
    <mergeCell ref="FR39:FX39"/>
    <mergeCell ref="FY39:FY41"/>
    <mergeCell ref="FR40:FR41"/>
    <mergeCell ref="FS40:FS41"/>
    <mergeCell ref="FT40:FU40"/>
    <mergeCell ref="FV40:FX40"/>
    <mergeCell ref="FW41:FX41"/>
    <mergeCell ref="FW42:FX42"/>
    <mergeCell ref="FV49:FV50"/>
    <mergeCell ref="FW49:FW50"/>
    <mergeCell ref="FX49:FX50"/>
    <mergeCell ref="FY49:FY50"/>
    <mergeCell ref="FV63:FV64"/>
    <mergeCell ref="FW63:FW64"/>
    <mergeCell ref="FX63:FX64"/>
    <mergeCell ref="FY63:FY64"/>
    <mergeCell ref="FV77:FV78"/>
    <mergeCell ref="FW77:FW78"/>
    <mergeCell ref="FX77:FX78"/>
    <mergeCell ref="FY77:FY78"/>
    <mergeCell ref="FZ30:GF30"/>
    <mergeCell ref="GD8:GD9"/>
    <mergeCell ref="GE8:GE9"/>
    <mergeCell ref="GF8:GF9"/>
    <mergeCell ref="GG8:GG9"/>
    <mergeCell ref="FZ29:GF29"/>
    <mergeCell ref="FZ31:GF31"/>
    <mergeCell ref="FZ32:GF32"/>
    <mergeCell ref="FZ34:GF34"/>
    <mergeCell ref="FZ35:GF35"/>
    <mergeCell ref="FZ37:GG37"/>
    <mergeCell ref="FZ39:GF39"/>
    <mergeCell ref="GG39:GG41"/>
    <mergeCell ref="FZ40:FZ41"/>
    <mergeCell ref="GA40:GA41"/>
    <mergeCell ref="GB40:GC40"/>
    <mergeCell ref="GD40:GF40"/>
    <mergeCell ref="GE41:GF41"/>
    <mergeCell ref="GE42:GF42"/>
    <mergeCell ref="GD49:GD50"/>
    <mergeCell ref="GE49:GE50"/>
    <mergeCell ref="GF49:GF50"/>
    <mergeCell ref="GG49:GG50"/>
    <mergeCell ref="GD63:GD64"/>
    <mergeCell ref="GE63:GE64"/>
    <mergeCell ref="GF63:GF64"/>
    <mergeCell ref="GG63:GG64"/>
    <mergeCell ref="GD77:GD78"/>
    <mergeCell ref="GE77:GE78"/>
    <mergeCell ref="GF77:GF78"/>
    <mergeCell ref="GG77:GG78"/>
  </mergeCells>
  <dataValidations count="8">
    <dataValidation type="list" allowBlank="1" showInputMessage="1" errorTitle="Ошибка" error="Выберите значение из списка" prompt="Выберите значение из списка" sqref="V983116:GH983116 V65612:GH65612 V131148:GH131148 V196684:GH196684 V262220:GH262220 V327756:GH327756 V393292:GH393292 V458828:GH458828 V524364:GH524364 V589900:GH589900 V655436:GH655436 V720972:GH720972 V786508:GH786508 V852044:GH852044 V917580:GH917580">
      <formula1>kind_of_cons</formula1>
    </dataValidation>
    <dataValidation allowBlank="1" sqref="S131151:GI131157 S196687:GI196693 S262223:GI262229 S327759:GI327765 S393295:GI393301 S458831:GI458837 S524367:GI524373 S589903:GI589909 S655439:GI655445 S720975:GI720981 S786511:GI786517 S852047:GI852053 S917583:GI917589 S983119:GI983125 S65615:GI65621"/>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type="textLength" operator="lessThanOrEqual" allowBlank="1" showInputMessage="1" showErrorMessage="1" errorTitle="Ошибка" error="Допускается ввод не более 900 символов!" sqref="GI65607:GI65614 GI131143:GI131150 GI196679:GI196686 GI262215:GI262222 GI327751:GI327758 GI393287:GI393294 GI458823:GI458830 GI524359:GI524366 GI589895:GI589902 GI655431:GI655438 GI720967:GI720974 GI786503:GI786510 GI852039:GI852046 GI917575:GI917582 GI983111:GI983118">
      <formula1>900</formula1>
    </dataValidation>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AP8 AR8 AP49 AR49 AP63 AR63 AP77 AR77 AX8 AZ8 AX49 AZ49 AX63 AZ63 AX77 AZ77 BF8 BH8 BF49 BH49 BF63 BH63 BF77 BH77 BN8 BP8 BN49 BP49 BN63 BP63 BN77 BP77 BV8 BX8 BV49 BX49 BV63 BX63 BV77 BX77 CD8 CF8 CD49 CF49 CD63 CF63 CD77 CF77 CL8 CN8 CL49 CN49 CL63 CN63 CL77 CN77 CT8 CV8 CT49 CV49 CT63 CV63 CT77 CV77 DB8 DD8 DB49 DD49 DB63 DD63 DB77 DD77 DJ8 DL8 DJ49 DL49 DJ63 DL63 DJ77 DL77 DR8 DT8 DR49 DT49 DR63 DT63 DR77 DT77 DZ8 EB8 DZ49 EB49 DZ63 EB63 DZ77 EB77 EH8 EJ8 EH49 EJ49 EH63 EJ63 EH77 EJ77 EP8 ER8 EP49 ER49 EP63 ER63 EP77 ER77 EX8 EZ8 EX49 EZ49 EX63 EZ63 EX77 EZ77 FF8 FH8 FF49 FH49 FF63 FH63 FF77 FH77 FN8 FP8 FN49 FP49 FN63 FP63 FN77 FP77 FV8 FX8 FV49 FX49 FV63 FX63 FV77 FX77 GD8 GF8 GD49 GF49 GD63 GF63 GD77 GF77"/>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27757:GG327757 AK393293:GG393293 AK49 AQ49 AS49 AY49 BA49 BG49 BI49 BO49 BQ49 BW49 BY49 CE49 CG49 CM49 CO49 CU49 CW49 DC49 DE49 DK49 DM49 DS49 DU49 EA49 EC49 EI49 EK49 EQ49 ES49 EY49 FA49 FG49 FI49 FO49 FQ49 FW49 FY49 GE49 GG49 AK524365:GG524365 AK8 AQ8 AS8 AY8 BA8 BG8 BI8 BO8 BQ8 BW8 BY8 CE8 CG8 CM8 CO8 CU8 CW8 DC8 DE8 DK8 DM8 DS8 DU8 EA8 EC8 EI8 EK8 EQ8 ES8 EY8 FA8 FG8 FI8 FO8 FQ8 FW8 FY8 GE8 GG8 AK589901:GG589901 AK655437:GG655437 AK17 AK720973:GG720973 AK786509:GG786509 AK852045:GG852045 AK917581:GG917581 AK983117:GG983117 AK65613:GG65613 AK131149:GG131149 AI49 AK458829:GG458829 AI8 AC8 AA8 AI17 AK196685:GG196685 AA49 AC49 AK262221:GG262221 AA63 AC63 AI63 AK63 AQ63 AS63 AY63 BA63 BG63 BI63 BO63 BQ63 BW63 BY63 CE63 CG63 CM63 CO63 CU63 CW63 DC63 DE63 DK63 DM63 DS63 DU63 EA63 EC63 EI63 EK63 EQ63 ES63 EY63 FA63 FG63 FI63 FO63 FQ63 FW63 FY63 GE63 GG63 AA77 AC77 AI77 AK77 AQ77 AS77 AY77 BA77 BG77 BI77 BO77 BQ77 BW77 BY77 CE77 CG77 CM77 CO77 CU77 CW77 DC77 DE77 DK77 DM77 DS77 DU77 EA77 EC77 EI77 EK77 EQ77 ES77 EY77 FA77 FG77 FI77 FO77 FQ77 FW77 FY77 GE77 GG77"/>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64 AG64 Y78 AG78 AO9 AO50 AO64 AO78 AW9 AW50 AW64 AW78 BE9 BE50 BE64 BE78 BM9 BM50 BM64 BM78 BU9 BU50 BU64 BU78 CC9 CC50 CC64 CC78 CK9 CK50 CK64 CK78 CS9 CS50 CS64 CS78 DA9 DA50 DA64 DA78 DI9 DI50 DI64 DI78 DQ9 DQ50 DQ64 DQ78 DY9 DY50 DY64 DY78 EG9 EG50 EG64 EG78 EO9 EO50 EO64 EO78 EW9 EW50 EW64 EW78 FE9 FE50 FE64 FE78 FM9 FM50 FM64 FM78 FU9 FU50 FU64 FU78 GC9 GC50 GC64 GC7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8606C-95CD-9D61-E311-3AB6B4485AF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customWidth="1"/>
    <col min="17" max="18" style="3398" width="3.7109375" customWidth="1"/>
    <col min="19" max="19" style="3399" width="12.7109375" customWidth="1"/>
    <col min="20" max="20" style="2968" width="32.00390625" customWidth="1"/>
    <col min="21" max="21" style="2968" width="0.7109375" hidden="1" customWidth="1"/>
    <col min="22" max="22" style="2968" width="1.7109375" hidden="1" customWidth="1"/>
    <col min="23" max="23" style="2968" width="24.7109375" hidden="1" customWidth="1"/>
    <col min="24" max="25" style="2968" width="0.14062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0.140625" customWidth="1"/>
    <col min="31" max="31" style="2968" width="24.7109375" customWidth="1"/>
    <col min="32" max="33" style="2968" width="0.140625" customWidth="1"/>
    <col min="34" max="34" style="2968" width="11.7109375" customWidth="1"/>
    <col min="35" max="35" style="2968" width="3.7109375" customWidth="1"/>
    <col min="36" max="36" style="2968" width="11.7109375" customWidth="1"/>
    <col min="37" max="37" style="2968" width="8.57421875" hidden="1" customWidth="1"/>
    <col min="38" max="38" style="2968" width="4.7109375" customWidth="1"/>
    <col min="39" max="39" style="2968"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404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405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406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411</v>
      </c>
      <c r="M6" s="543"/>
      <c r="P6" s="2111">
        <v>1</v>
      </c>
      <c r="Q6" s="1361"/>
      <c r="R6" s="352"/>
      <c r="S6" s="1366">
        <f>$I6</f>
      </c>
      <c r="T6" s="273" t="s">
        <v>412</v>
      </c>
      <c r="U6" s="288"/>
      <c r="V6" s="2095"/>
      <c r="W6" s="2096"/>
      <c r="X6" s="2096"/>
      <c r="Y6" s="2096"/>
      <c r="Z6" s="2096"/>
      <c r="AA6" s="2096"/>
      <c r="AB6" s="2096"/>
      <c r="AC6" s="2097"/>
      <c r="AD6" s="2095"/>
      <c r="AE6" s="2096"/>
      <c r="AF6" s="2096"/>
      <c r="AG6" s="2096"/>
      <c r="AH6" s="2096"/>
      <c r="AI6" s="2096"/>
      <c r="AJ6" s="2096"/>
      <c r="AK6" s="2096"/>
      <c r="AL6" s="2097"/>
      <c r="AM6" s="1286" t="s">
        <v>413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414</v>
      </c>
      <c r="M7" s="543"/>
      <c r="N7" s="1396"/>
      <c r="P7" s="2111"/>
      <c r="Q7" s="2111">
        <v>1</v>
      </c>
      <c r="R7" s="353"/>
      <c r="S7" s="1366">
        <f>$J7</f>
      </c>
      <c r="T7" s="274" t="s">
        <v>415</v>
      </c>
      <c r="U7" s="288"/>
      <c r="V7" s="2095"/>
      <c r="W7" s="2096"/>
      <c r="X7" s="2096"/>
      <c r="Y7" s="2096"/>
      <c r="Z7" s="2096"/>
      <c r="AA7" s="2096"/>
      <c r="AB7" s="2096"/>
      <c r="AC7" s="2097"/>
      <c r="AD7" s="2095"/>
      <c r="AE7" s="2096"/>
      <c r="AF7" s="2096"/>
      <c r="AG7" s="2096"/>
      <c r="AH7" s="2096"/>
      <c r="AI7" s="2096"/>
      <c r="AJ7" s="2096"/>
      <c r="AK7" s="2096"/>
      <c r="AL7" s="2097"/>
      <c r="AM7" s="1286" t="s">
        <v>416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417</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418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420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422</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33.75" hidden="1">
      <c r="L22" s="1359"/>
      <c r="M22" s="1392"/>
      <c r="N22" s="1392"/>
      <c r="O22" s="1394" t="s">
        <v>423</v>
      </c>
      <c r="P22" s="1392"/>
      <c r="Q22" s="1401"/>
      <c r="R22" s="1401"/>
      <c r="S22" s="735"/>
      <c r="T22" s="1168" t="s">
        <v>424</v>
      </c>
      <c r="AA22" s="172" t="s">
        <v>425</v>
      </c>
      <c r="AC22" s="172" t="s">
        <v>426</v>
      </c>
      <c r="AD22" s="1168" t="s">
        <v>424</v>
      </c>
      <c r="AI22" s="172" t="s">
        <v>427</v>
      </c>
      <c r="AK22" s="172" t="s">
        <v>426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428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429</v>
      </c>
      <c r="T31" s="2098"/>
      <c r="U31" s="1402"/>
      <c r="V31" s="2100" t="str">
        <f>IF(TITLE_NUMBER_PR_CHANGE="",IF(TITLE_NUMBER_PR="","",TITLE_NUMBER_PR),TITLE_NUMBER_PR_CHANGE)</f>
        <v>51/12</v>
      </c>
      <c r="W31" s="2100"/>
      <c r="X31" s="2100"/>
      <c r="Y31" s="2100"/>
      <c r="Z31" s="2100"/>
      <c r="AA31" s="2100"/>
      <c r="AB31" s="2100"/>
      <c r="AC31" s="322"/>
      <c r="AD31" s="2100" t="str">
        <f>IF(TITLE_NUMBER_PR_CHANGE="",IF(TITLE_NUMBER_PR="","",TITLE_NUMBER_PR),TITLE_NUMBER_PR_CHANGE)</f>
        <v>51/12</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https://npa.gov-murman.ru/bitrix/components/b1team/govmurman.element.file/download.php?ID=508452&amp;FID=750725</v>
      </c>
      <c r="W32" s="2100"/>
      <c r="X32" s="2100"/>
      <c r="Y32" s="2100"/>
      <c r="Z32" s="2100"/>
      <c r="AA32" s="2100"/>
      <c r="AB32" s="2100"/>
      <c r="AC32" s="322"/>
      <c r="AD32" s="2100" t="str">
        <f>IF(TITLE_IST_PUB_CHANGE="",IF(TITLE_IST_PUB="","",TITLE_IST_PUB),TITLE_IST_PUB_CHANGE)</f>
        <v>https://npa.gov-murman.ru/bitrix/components/b1team/govmurman.element.file/download.php?ID=508452&amp;FID=750725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430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431</v>
      </c>
      <c r="T35" s="2098"/>
      <c r="U35" s="1402"/>
      <c r="V35" s="2100" t="str">
        <f>IF(TITLE_NUMBER_PR_CHANGE="",IF(TITLE_NUMBER_PR="","",TITLE_NUMBER_PR),TITLE_NUMBER_PR_CHANGE)</f>
        <v>51/12</v>
      </c>
      <c r="W35" s="2100"/>
      <c r="X35" s="2100"/>
      <c r="Y35" s="2100"/>
      <c r="Z35" s="2100"/>
      <c r="AA35" s="2100"/>
      <c r="AB35" s="2100"/>
      <c r="AC35" s="322"/>
      <c r="AD35" s="2100" t="str">
        <f>IF(TITLE_NUMBER_PR_CHANGE="",IF(TITLE_NUMBER_PR="","",TITLE_NUMBER_PR),TITLE_NUMBER_PR_CHANGE)</f>
        <v>51/12</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306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307</v>
      </c>
    </row>
    <row customHeight="1" ht="14.25">
      <c r="Q39" s="377"/>
      <c r="R39" s="377"/>
      <c r="S39" s="2125" t="s">
        <v>89</v>
      </c>
      <c r="T39" s="2062" t="s">
        <v>433</v>
      </c>
      <c r="U39" s="289"/>
      <c r="V39" s="2126" t="s">
        <v>434</v>
      </c>
      <c r="W39" s="2127"/>
      <c r="X39" s="2146"/>
      <c r="Y39" s="2146"/>
      <c r="Z39" s="2127"/>
      <c r="AA39" s="2127"/>
      <c r="AB39" s="2128"/>
      <c r="AC39" s="2129" t="s">
        <v>435</v>
      </c>
      <c r="AD39" s="2126" t="s">
        <v>434</v>
      </c>
      <c r="AE39" s="2127"/>
      <c r="AF39" s="2146"/>
      <c r="AG39" s="2146"/>
      <c r="AH39" s="2127"/>
      <c r="AI39" s="2127"/>
      <c r="AJ39" s="2128"/>
      <c r="AK39" s="2129" t="s">
        <v>436</v>
      </c>
      <c r="AL39" s="2132" t="s">
        <v>437</v>
      </c>
      <c r="AM39" s="1971"/>
    </row>
    <row customHeight="1" ht="23.25">
      <c r="Q40" s="377"/>
      <c r="R40" s="377"/>
      <c r="S40" s="2125"/>
      <c r="T40" s="2062"/>
      <c r="U40" s="1038"/>
      <c r="V40" s="2142" t="s">
        <v>438</v>
      </c>
      <c r="W40" s="2144" t="s">
        <v>439</v>
      </c>
      <c r="X40" s="1406" t="s">
        <v>440</v>
      </c>
      <c r="Y40" s="1406"/>
      <c r="Z40" s="2119" t="s">
        <v>441</v>
      </c>
      <c r="AA40" s="2119"/>
      <c r="AB40" s="2120"/>
      <c r="AC40" s="2130"/>
      <c r="AD40" s="2142" t="s">
        <v>438</v>
      </c>
      <c r="AE40" s="2144" t="s">
        <v>439</v>
      </c>
      <c r="AF40" s="1406" t="s">
        <v>440</v>
      </c>
      <c r="AG40" s="1406"/>
      <c r="AH40" s="2119" t="s">
        <v>441</v>
      </c>
      <c r="AI40" s="2119"/>
      <c r="AJ40" s="2120"/>
      <c r="AK40" s="2130"/>
      <c r="AL40" s="2133"/>
      <c r="AM40" s="1971"/>
    </row>
    <row s="5478" customFormat="1" customHeight="1" ht="23.25">
      <c r="A41" s="1400"/>
      <c r="B41" s="1400" t="s">
        <v>136</v>
      </c>
      <c r="C41" s="1400" t="s">
        <v>137</v>
      </c>
      <c r="D41" s="1400" t="s">
        <v>138</v>
      </c>
      <c r="E41" s="1394" t="s">
        <v>442</v>
      </c>
      <c r="F41" s="1394" t="s">
        <v>443</v>
      </c>
      <c r="G41" s="1394" t="s">
        <v>444</v>
      </c>
      <c r="H41" s="1394" t="s">
        <v>445</v>
      </c>
      <c r="I41" s="1394" t="s">
        <v>446</v>
      </c>
      <c r="J41" s="1394" t="s">
        <v>447</v>
      </c>
      <c r="K41" s="1394" t="s">
        <v>448</v>
      </c>
      <c r="L41" s="1394" t="s">
        <v>423</v>
      </c>
      <c r="M41" s="1392"/>
      <c r="N41" s="1392"/>
      <c r="O41" s="1392"/>
      <c r="P41" s="1358"/>
      <c r="Q41" s="377"/>
      <c r="R41" s="377"/>
      <c r="S41" s="2125"/>
      <c r="T41" s="2062"/>
      <c r="U41" s="290"/>
      <c r="V41" s="2143"/>
      <c r="W41" s="2145"/>
      <c r="X41" s="1403" t="s">
        <v>449</v>
      </c>
      <c r="Y41" s="1403" t="s">
        <v>450</v>
      </c>
      <c r="Z41" s="1364" t="s">
        <v>451</v>
      </c>
      <c r="AA41" s="2121" t="s">
        <v>452</v>
      </c>
      <c r="AB41" s="2122"/>
      <c r="AC41" s="2131"/>
      <c r="AD41" s="2143"/>
      <c r="AE41" s="2145"/>
      <c r="AF41" s="1403" t="s">
        <v>449</v>
      </c>
      <c r="AG41" s="1403" t="s">
        <v>450</v>
      </c>
      <c r="AH41" s="1364" t="s">
        <v>451</v>
      </c>
      <c r="AI41" s="2121" t="s">
        <v>452</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212</v>
      </c>
      <c r="B44" s="1393" t="s">
        <v>213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405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406</v>
      </c>
      <c r="AO44" s="506"/>
      <c r="AP44" s="506" t="str">
        <f>IF(T44="","",T44)</f>
        <v>Территория действия тарифа</v>
      </c>
      <c r="AQ44" s="506"/>
      <c r="AR44" s="506"/>
    </row>
    <row customHeight="1" ht="23.25">
      <c r="A45" s="1393" t="s">
        <v>212</v>
      </c>
      <c r="B45" s="1393" t="s">
        <v>213</v>
      </c>
      <c r="C45" s="1393" t="s">
        <v>214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408</v>
      </c>
      <c r="AO45" s="506"/>
      <c r="AP45" s="506" t="str">
        <f>IF(T45="","",T45)</f>
        <v>Наименование системы теплоснабжения </v>
      </c>
      <c r="AQ45" s="506"/>
      <c r="AR45" s="506"/>
    </row>
    <row customHeight="1" ht="21">
      <c r="A46" s="1393" t="s">
        <v>212</v>
      </c>
      <c r="B46" s="1393" t="s">
        <v>213</v>
      </c>
      <c r="C46" s="1393" t="s">
        <v>214</v>
      </c>
      <c r="D46" s="1393" t="s">
        <v>215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410</v>
      </c>
      <c r="AO46" s="506"/>
      <c r="AP46" s="506" t="str">
        <f>IF(T46="","",T46)</f>
        <v>Источник тепловой энергии  </v>
      </c>
      <c r="AQ46" s="506"/>
      <c r="AR46" s="506"/>
    </row>
    <row customHeight="1" ht="47.25">
      <c r="A47" s="1393" t="s">
        <v>212</v>
      </c>
      <c r="B47" s="1393" t="s">
        <v>213</v>
      </c>
      <c r="C47" s="1393" t="s">
        <v>214</v>
      </c>
      <c r="D47" s="1393" t="s">
        <v>215</v>
      </c>
      <c r="E47" s="2108"/>
      <c r="F47" s="2108"/>
      <c r="G47" s="2108"/>
      <c r="H47" s="2108"/>
      <c r="I47" s="2109" t="str">
        <f>S46&amp;".1"</f>
        <v>....1</v>
      </c>
      <c r="J47" s="1393"/>
      <c r="K47" s="1393"/>
      <c r="L47" s="1394" t="s">
        <v>411</v>
      </c>
      <c r="P47" s="2111">
        <v>1</v>
      </c>
      <c r="Q47" s="1361"/>
      <c r="R47" s="352"/>
      <c r="S47" s="1366" t="str">
        <f>$I47</f>
        <v>....1</v>
      </c>
      <c r="T47" s="273" t="s">
        <v>412</v>
      </c>
      <c r="U47" s="288"/>
      <c r="V47" s="2095"/>
      <c r="W47" s="2096"/>
      <c r="X47" s="2096"/>
      <c r="Y47" s="2096"/>
      <c r="Z47" s="2096"/>
      <c r="AA47" s="2096"/>
      <c r="AB47" s="2096"/>
      <c r="AC47" s="2097"/>
      <c r="AD47" s="2095"/>
      <c r="AE47" s="2096"/>
      <c r="AF47" s="2096"/>
      <c r="AG47" s="2096"/>
      <c r="AH47" s="2096"/>
      <c r="AI47" s="2096"/>
      <c r="AJ47" s="2096"/>
      <c r="AK47" s="2096"/>
      <c r="AL47" s="2097"/>
      <c r="AM47" s="1286" t="s">
        <v>413</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212</v>
      </c>
      <c r="B48" s="1393" t="s">
        <v>213</v>
      </c>
      <c r="C48" s="1393" t="s">
        <v>214</v>
      </c>
      <c r="D48" s="1393" t="s">
        <v>215</v>
      </c>
      <c r="E48" s="2108"/>
      <c r="F48" s="2108"/>
      <c r="G48" s="2108"/>
      <c r="H48" s="2108"/>
      <c r="I48" s="2110"/>
      <c r="J48" s="2109" t="str">
        <f>I47&amp;".1"</f>
        <v>....1.1</v>
      </c>
      <c r="K48" s="1393"/>
      <c r="L48" s="1394" t="s">
        <v>414</v>
      </c>
      <c r="P48" s="2111"/>
      <c r="Q48" s="2111">
        <v>1</v>
      </c>
      <c r="R48" s="353"/>
      <c r="S48" s="1366" t="str">
        <f>$J48</f>
        <v>....1.1</v>
      </c>
      <c r="T48" s="274" t="s">
        <v>415</v>
      </c>
      <c r="U48" s="288"/>
      <c r="V48" s="2095"/>
      <c r="W48" s="2096"/>
      <c r="X48" s="2096"/>
      <c r="Y48" s="2096"/>
      <c r="Z48" s="2096"/>
      <c r="AA48" s="2096"/>
      <c r="AB48" s="2096"/>
      <c r="AC48" s="2097"/>
      <c r="AD48" s="2095"/>
      <c r="AE48" s="2096"/>
      <c r="AF48" s="2096"/>
      <c r="AG48" s="2096"/>
      <c r="AH48" s="2096"/>
      <c r="AI48" s="2096"/>
      <c r="AJ48" s="2096"/>
      <c r="AK48" s="2096"/>
      <c r="AL48" s="2097"/>
      <c r="AM48" s="1286" t="s">
        <v>416</v>
      </c>
      <c r="AO48" s="506"/>
      <c r="AP48" s="506" t="str">
        <f>IF(T48="","",T48)</f>
        <v>Группа потребителей</v>
      </c>
      <c r="AQ48" s="506"/>
      <c r="AR48" s="506"/>
    </row>
    <row customHeight="1" ht="21">
      <c r="A49" s="1393" t="s">
        <v>212</v>
      </c>
      <c r="B49" s="1393" t="s">
        <v>213</v>
      </c>
      <c r="C49" s="1393" t="s">
        <v>214</v>
      </c>
      <c r="D49" s="1393" t="s">
        <v>215</v>
      </c>
      <c r="E49" s="2108"/>
      <c r="F49" s="2108"/>
      <c r="G49" s="2108"/>
      <c r="H49" s="2108"/>
      <c r="I49" s="2110"/>
      <c r="J49" s="2110"/>
      <c r="K49" s="2109" t="str">
        <f>J48&amp;".1"</f>
        <v>....1.1.1</v>
      </c>
      <c r="L49" s="1394" t="s">
        <v>417</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418</v>
      </c>
      <c r="AN49" s="517">
        <f>STRCHECKDATE(V50:AL50)</f>
      </c>
      <c r="AO49" s="506"/>
      <c r="AP49" s="506" t="str">
        <f>IF(T49="","",T49)</f>
        <v/>
      </c>
      <c r="AQ49" s="506"/>
      <c r="AR49" s="506"/>
    </row>
    <row customHeight="1" ht="0.75">
      <c r="A50" s="1393" t="s">
        <v>212</v>
      </c>
      <c r="B50" s="1393" t="s">
        <v>213</v>
      </c>
      <c r="C50" s="1393" t="s">
        <v>214</v>
      </c>
      <c r="D50" s="1393" t="s">
        <v>215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212</v>
      </c>
      <c r="B51" s="1393" t="s">
        <v>213</v>
      </c>
      <c r="C51" s="1393" t="s">
        <v>214</v>
      </c>
      <c r="D51" s="1393" t="s">
        <v>215</v>
      </c>
      <c r="E51" s="2108"/>
      <c r="F51" s="2108"/>
      <c r="G51" s="2108"/>
      <c r="H51" s="2108"/>
      <c r="I51" s="2110"/>
      <c r="J51" s="2109"/>
      <c r="K51" s="1393"/>
      <c r="L51" s="1394"/>
      <c r="P51" s="2111"/>
      <c r="Q51" s="2111"/>
      <c r="R51" s="352"/>
      <c r="S51" s="1308"/>
      <c r="T51" s="276" t="s">
        <v>419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212</v>
      </c>
      <c r="B52" s="1393" t="s">
        <v>213</v>
      </c>
      <c r="C52" s="1393" t="s">
        <v>214</v>
      </c>
      <c r="D52" s="1393" t="s">
        <v>215</v>
      </c>
      <c r="E52" s="2108"/>
      <c r="F52" s="2108"/>
      <c r="G52" s="2108"/>
      <c r="H52" s="2108"/>
      <c r="I52" s="2109"/>
      <c r="J52" s="1393"/>
      <c r="K52" s="1393"/>
      <c r="L52" s="1394"/>
      <c r="P52" s="2111"/>
      <c r="Q52" s="1361"/>
      <c r="R52" s="352"/>
      <c r="S52" s="1308"/>
      <c r="T52" s="275" t="s">
        <v>420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212</v>
      </c>
      <c r="B53" s="1393" t="s">
        <v>213</v>
      </c>
      <c r="C53" s="1393" t="s">
        <v>214</v>
      </c>
      <c r="D53" s="1393" t="s">
        <v>215</v>
      </c>
      <c r="E53" s="2108"/>
      <c r="F53" s="2108"/>
      <c r="G53" s="2108"/>
      <c r="H53" s="2107"/>
      <c r="I53" s="1393"/>
      <c r="J53" s="1393"/>
      <c r="K53" s="1393"/>
      <c r="L53" s="1394"/>
      <c r="M53" s="1395"/>
      <c r="N53" s="1395"/>
      <c r="O53" s="543"/>
      <c r="P53" s="356"/>
      <c r="Q53" s="376"/>
      <c r="R53" s="351"/>
      <c r="S53" s="1308"/>
      <c r="T53" s="364" t="s">
        <v>421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0" customFormat="1" customHeight="1" ht="0.75">
      <c r="A54" s="1373" t="s">
        <v>212</v>
      </c>
      <c r="B54" s="1373" t="s">
        <v>213</v>
      </c>
      <c r="C54" s="1373" t="s">
        <v>214</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212</v>
      </c>
      <c r="B55" s="1373" t="s">
        <v>213</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212</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CA69D-5F95-6393-7DD3-D81027A2C378}"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hidden="1" customWidth="1"/>
    <col min="17" max="18" style="3398" width="3.7109375" customWidth="1"/>
    <col min="19" max="19" style="3399" width="12.7109375" customWidth="1"/>
    <col min="20" max="20" style="2968" width="32.00390625" customWidth="1"/>
    <col min="21" max="21" style="2968" width="0.140625" customWidth="1"/>
    <col min="22" max="22" style="2968" width="24.7109375" hidden="1" customWidth="1"/>
    <col min="23" max="23" style="2968" width="0.140625" hidden="1" customWidth="1"/>
    <col min="24" max="25" style="2968" width="24.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24.7109375" customWidth="1"/>
    <col min="31" max="31" style="2968" width="0.140625" customWidth="1"/>
    <col min="32" max="33" style="2968" width="24.7109375" customWidth="1"/>
    <col min="34" max="34" style="2968" width="11.7109375" customWidth="1"/>
    <col min="35" max="35" style="2968" width="3.7109375" customWidth="1"/>
    <col min="36" max="36" style="2968" width="11.7109375" customWidth="1"/>
    <col min="37" max="37" style="2968" width="8.57421875" hidden="1" customWidth="1"/>
    <col min="38" max="38" style="2968" width="4.7109375" customWidth="1"/>
    <col min="39" max="39" style="2968"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404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405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406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414</v>
      </c>
      <c r="M7" s="543"/>
      <c r="N7" s="1396"/>
      <c r="P7" s="2111"/>
      <c r="Q7" s="2111">
        <v>1</v>
      </c>
      <c r="R7" s="353"/>
      <c r="S7" s="1366">
        <f>$J7</f>
      </c>
      <c r="T7" s="274" t="s">
        <v>415</v>
      </c>
      <c r="U7" s="288"/>
      <c r="V7" s="2095"/>
      <c r="W7" s="2096"/>
      <c r="X7" s="2096"/>
      <c r="Y7" s="2096"/>
      <c r="Z7" s="2096"/>
      <c r="AA7" s="2096"/>
      <c r="AB7" s="2096"/>
      <c r="AC7" s="2097"/>
      <c r="AD7" s="2095"/>
      <c r="AE7" s="2096"/>
      <c r="AF7" s="2096"/>
      <c r="AG7" s="2096"/>
      <c r="AH7" s="2096"/>
      <c r="AI7" s="2096"/>
      <c r="AJ7" s="2096"/>
      <c r="AK7" s="2096"/>
      <c r="AL7" s="2097"/>
      <c r="AM7" s="1286" t="s">
        <v>416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417</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418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420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422</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423</v>
      </c>
      <c r="P22" s="1392"/>
      <c r="Q22" s="1401"/>
      <c r="R22" s="1401"/>
      <c r="S22" s="735"/>
      <c r="T22" s="1168" t="s">
        <v>424</v>
      </c>
      <c r="AA22" s="172" t="s">
        <v>425</v>
      </c>
      <c r="AC22" s="172" t="s">
        <v>426</v>
      </c>
      <c r="AD22" s="1168" t="s">
        <v>424</v>
      </c>
      <c r="AI22" s="172" t="s">
        <v>427</v>
      </c>
      <c r="AK22" s="172" t="s">
        <v>426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428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429</v>
      </c>
      <c r="T31" s="2098"/>
      <c r="U31" s="1402"/>
      <c r="V31" s="2100" t="str">
        <f>IF(TITLE_NUMBER_PR_CHANGE="",IF(TITLE_NUMBER_PR="","",TITLE_NUMBER_PR),TITLE_NUMBER_PR_CHANGE)</f>
        <v>51/12</v>
      </c>
      <c r="W31" s="2100"/>
      <c r="X31" s="2100"/>
      <c r="Y31" s="2100"/>
      <c r="Z31" s="2100"/>
      <c r="AA31" s="2100"/>
      <c r="AB31" s="2100"/>
      <c r="AC31" s="322"/>
      <c r="AD31" s="2100" t="str">
        <f>IF(TITLE_NUMBER_PR_CHANGE="",IF(TITLE_NUMBER_PR="","",TITLE_NUMBER_PR),TITLE_NUMBER_PR_CHANGE)</f>
        <v>51/12</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https://npa.gov-murman.ru/bitrix/components/b1team/govmurman.element.file/download.php?ID=508452&amp;FID=750725</v>
      </c>
      <c r="W32" s="2100"/>
      <c r="X32" s="2100"/>
      <c r="Y32" s="2100"/>
      <c r="Z32" s="2100"/>
      <c r="AA32" s="2100"/>
      <c r="AB32" s="2100"/>
      <c r="AC32" s="322"/>
      <c r="AD32" s="2100" t="str">
        <f>IF(TITLE_IST_PUB_CHANGE="",IF(TITLE_IST_PUB="","",TITLE_IST_PUB),TITLE_IST_PUB_CHANGE)</f>
        <v>https://npa.gov-murman.ru/bitrix/components/b1team/govmurman.element.file/download.php?ID=508452&amp;FID=750725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430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431</v>
      </c>
      <c r="T35" s="2098"/>
      <c r="U35" s="1402"/>
      <c r="V35" s="2100" t="str">
        <f>IF(TITLE_NUMBER_PR_CHANGE="",IF(TITLE_NUMBER_PR="","",TITLE_NUMBER_PR),TITLE_NUMBER_PR_CHANGE)</f>
        <v>51/12</v>
      </c>
      <c r="W35" s="2100"/>
      <c r="X35" s="2100"/>
      <c r="Y35" s="2100"/>
      <c r="Z35" s="2100"/>
      <c r="AA35" s="2100"/>
      <c r="AB35" s="2100"/>
      <c r="AC35" s="322"/>
      <c r="AD35" s="2100" t="str">
        <f>IF(TITLE_NUMBER_PR_CHANGE="",IF(TITLE_NUMBER_PR="","",TITLE_NUMBER_PR),TITLE_NUMBER_PR_CHANGE)</f>
        <v>51/12</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306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307</v>
      </c>
    </row>
    <row customHeight="1" ht="14.25">
      <c r="Q39" s="377"/>
      <c r="R39" s="377"/>
      <c r="S39" s="2125" t="s">
        <v>89</v>
      </c>
      <c r="T39" s="2062" t="s">
        <v>433</v>
      </c>
      <c r="U39" s="289"/>
      <c r="V39" s="2126" t="s">
        <v>434</v>
      </c>
      <c r="W39" s="2127"/>
      <c r="X39" s="2127"/>
      <c r="Y39" s="2127"/>
      <c r="Z39" s="2127"/>
      <c r="AA39" s="2127"/>
      <c r="AB39" s="2128"/>
      <c r="AC39" s="2129" t="s">
        <v>435</v>
      </c>
      <c r="AD39" s="2126" t="s">
        <v>434</v>
      </c>
      <c r="AE39" s="2127"/>
      <c r="AF39" s="2127"/>
      <c r="AG39" s="2127"/>
      <c r="AH39" s="2127"/>
      <c r="AI39" s="2127"/>
      <c r="AJ39" s="2128"/>
      <c r="AK39" s="2129" t="s">
        <v>436</v>
      </c>
      <c r="AL39" s="2132" t="s">
        <v>437</v>
      </c>
      <c r="AM39" s="1971"/>
    </row>
    <row customHeight="1" ht="33.75">
      <c r="Q40" s="377"/>
      <c r="R40" s="377"/>
      <c r="S40" s="2125"/>
      <c r="T40" s="2062"/>
      <c r="U40" s="1038"/>
      <c r="V40" s="2135" t="s">
        <v>458</v>
      </c>
      <c r="W40" s="2116"/>
      <c r="X40" s="2118" t="s">
        <v>440</v>
      </c>
      <c r="Y40" s="2120"/>
      <c r="Z40" s="2118" t="s">
        <v>441</v>
      </c>
      <c r="AA40" s="2119"/>
      <c r="AB40" s="2120"/>
      <c r="AC40" s="2130"/>
      <c r="AD40" s="2135" t="s">
        <v>458</v>
      </c>
      <c r="AE40" s="2116"/>
      <c r="AF40" s="2118" t="s">
        <v>440</v>
      </c>
      <c r="AG40" s="2120"/>
      <c r="AH40" s="2118" t="s">
        <v>441</v>
      </c>
      <c r="AI40" s="2119"/>
      <c r="AJ40" s="2120"/>
      <c r="AK40" s="2130"/>
      <c r="AL40" s="2133"/>
      <c r="AM40" s="1971"/>
    </row>
    <row customHeight="1" ht="33.75">
      <c r="A41" s="1400"/>
      <c r="B41" s="1400" t="s">
        <v>136</v>
      </c>
      <c r="C41" s="1400" t="s">
        <v>137</v>
      </c>
      <c r="D41" s="1400" t="s">
        <v>138</v>
      </c>
      <c r="E41" s="1394" t="s">
        <v>442</v>
      </c>
      <c r="F41" s="1394" t="s">
        <v>443</v>
      </c>
      <c r="G41" s="1394" t="s">
        <v>444</v>
      </c>
      <c r="H41" s="1394" t="s">
        <v>445</v>
      </c>
      <c r="I41" s="1394" t="s">
        <v>446</v>
      </c>
      <c r="J41" s="1394" t="s">
        <v>447</v>
      </c>
      <c r="K41" s="1394" t="s">
        <v>448</v>
      </c>
      <c r="L41" s="1394" t="s">
        <v>423</v>
      </c>
      <c r="Q41" s="377"/>
      <c r="R41" s="377"/>
      <c r="S41" s="2125"/>
      <c r="T41" s="2062"/>
      <c r="U41" s="290"/>
      <c r="V41" s="2136"/>
      <c r="W41" s="2117"/>
      <c r="X41" s="1237" t="s">
        <v>449</v>
      </c>
      <c r="Y41" s="1237" t="s">
        <v>450</v>
      </c>
      <c r="Z41" s="1368" t="s">
        <v>451</v>
      </c>
      <c r="AA41" s="2121" t="s">
        <v>452</v>
      </c>
      <c r="AB41" s="2122"/>
      <c r="AC41" s="2131"/>
      <c r="AD41" s="2136"/>
      <c r="AE41" s="2117"/>
      <c r="AF41" s="1237" t="s">
        <v>449</v>
      </c>
      <c r="AG41" s="1237" t="s">
        <v>450</v>
      </c>
      <c r="AH41" s="1368" t="s">
        <v>451</v>
      </c>
      <c r="AI41" s="2121" t="s">
        <v>452</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405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406</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408</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410</v>
      </c>
      <c r="AO46" s="506"/>
      <c r="AP46" s="506" t="str">
        <f>IF(T46="","",T46)</f>
        <v>Источник тепловой энергии  </v>
      </c>
      <c r="AQ46" s="506"/>
      <c r="AR46" s="506"/>
    </row>
    <row s="2614" customFormat="1" customHeight="1" ht="0">
      <c r="A47" s="1373" t="s">
        <v>188</v>
      </c>
      <c r="B47" s="1373" t="s">
        <v>189</v>
      </c>
      <c r="C47" s="1373" t="s">
        <v>190</v>
      </c>
      <c r="D47" s="1373" t="s">
        <v>191</v>
      </c>
      <c r="E47" s="2108"/>
      <c r="F47" s="2108"/>
      <c r="G47" s="2108"/>
      <c r="H47" s="2108"/>
      <c r="I47" s="2109" t="str">
        <f>S46&amp;".1"</f>
        <v>....1</v>
      </c>
      <c r="J47" s="1373"/>
      <c r="K47" s="1373"/>
      <c r="L47" s="1376" t="s">
        <v>411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188</v>
      </c>
      <c r="B48" s="1393" t="s">
        <v>189</v>
      </c>
      <c r="C48" s="1393" t="s">
        <v>190</v>
      </c>
      <c r="D48" s="1393" t="s">
        <v>191</v>
      </c>
      <c r="E48" s="2108"/>
      <c r="F48" s="2108"/>
      <c r="G48" s="2108"/>
      <c r="H48" s="2108"/>
      <c r="I48" s="2110"/>
      <c r="J48" s="2109" t="str">
        <f>S46&amp;".1"</f>
        <v>....1</v>
      </c>
      <c r="K48" s="1393"/>
      <c r="L48" s="1394" t="s">
        <v>414</v>
      </c>
      <c r="P48" s="2111"/>
      <c r="Q48" s="2111">
        <v>1</v>
      </c>
      <c r="R48" s="353"/>
      <c r="S48" s="1366" t="str">
        <f>$J48</f>
        <v>....1</v>
      </c>
      <c r="T48" s="274" t="s">
        <v>415</v>
      </c>
      <c r="U48" s="288"/>
      <c r="V48" s="2095"/>
      <c r="W48" s="2096"/>
      <c r="X48" s="2096"/>
      <c r="Y48" s="2096"/>
      <c r="Z48" s="2096"/>
      <c r="AA48" s="2096"/>
      <c r="AB48" s="2096"/>
      <c r="AC48" s="2097"/>
      <c r="AD48" s="2095"/>
      <c r="AE48" s="2096"/>
      <c r="AF48" s="2096"/>
      <c r="AG48" s="2096"/>
      <c r="AH48" s="2096"/>
      <c r="AI48" s="2096"/>
      <c r="AJ48" s="2096"/>
      <c r="AK48" s="2096"/>
      <c r="AL48" s="2097"/>
      <c r="AM48" s="1286" t="s">
        <v>416</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v>
      </c>
      <c r="L49" s="1394" t="s">
        <v>417</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459</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5" t="s">
        <v>419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364" t="s">
        <v>420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0"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D9AD2-260C-B3BD-0E31-49C09785307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hidden="1" customWidth="1"/>
    <col min="17" max="18" style="3398" width="3.7109375" customWidth="1"/>
    <col min="19" max="19" style="3399" width="12.7109375" customWidth="1"/>
    <col min="20" max="20" style="2968" width="32.00390625" customWidth="1"/>
    <col min="21" max="21" style="2968" width="0.140625" customWidth="1"/>
    <col min="22" max="22" style="2968" width="24.7109375" hidden="1" customWidth="1"/>
    <col min="23" max="23" style="2968" width="0.140625" hidden="1" customWidth="1"/>
    <col min="24" max="25" style="2968" width="24.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24.7109375" customWidth="1"/>
    <col min="31" max="31" style="2968" width="0.140625" customWidth="1"/>
    <col min="32" max="33" style="2968" width="24.7109375" customWidth="1"/>
    <col min="34" max="34" style="2968" width="11.7109375" customWidth="1"/>
    <col min="35" max="35" style="2968" width="3.7109375" customWidth="1"/>
    <col min="36" max="36" style="2968" width="11.7109375" customWidth="1"/>
    <col min="37" max="37" style="2968" width="8.57421875" hidden="1" customWidth="1"/>
    <col min="38" max="38" style="2968" width="4.7109375" customWidth="1"/>
    <col min="39" max="39" style="2968"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404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405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406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414</v>
      </c>
      <c r="M7" s="543"/>
      <c r="N7" s="1396"/>
      <c r="P7" s="2111"/>
      <c r="Q7" s="2111">
        <v>1</v>
      </c>
      <c r="R7" s="353"/>
      <c r="S7" s="1366">
        <f>$J7</f>
      </c>
      <c r="T7" s="274" t="s">
        <v>415</v>
      </c>
      <c r="U7" s="288"/>
      <c r="V7" s="2095"/>
      <c r="W7" s="2096"/>
      <c r="X7" s="2096"/>
      <c r="Y7" s="2096"/>
      <c r="Z7" s="2096"/>
      <c r="AA7" s="2096"/>
      <c r="AB7" s="2096"/>
      <c r="AC7" s="2097"/>
      <c r="AD7" s="2095"/>
      <c r="AE7" s="2096"/>
      <c r="AF7" s="2096"/>
      <c r="AG7" s="2096"/>
      <c r="AH7" s="2096"/>
      <c r="AI7" s="2096"/>
      <c r="AJ7" s="2096"/>
      <c r="AK7" s="2096"/>
      <c r="AL7" s="2097"/>
      <c r="AM7" s="1286" t="s">
        <v>416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417</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418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420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422</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423</v>
      </c>
      <c r="P22" s="1392"/>
      <c r="Q22" s="1401"/>
      <c r="R22" s="1401"/>
      <c r="S22" s="735"/>
      <c r="T22" s="1168" t="s">
        <v>424</v>
      </c>
      <c r="AA22" s="172" t="s">
        <v>425</v>
      </c>
      <c r="AC22" s="172" t="s">
        <v>426</v>
      </c>
      <c r="AD22" s="1168" t="s">
        <v>424</v>
      </c>
      <c r="AI22" s="172" t="s">
        <v>427</v>
      </c>
      <c r="AK22" s="172" t="s">
        <v>426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428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429</v>
      </c>
      <c r="T31" s="2098"/>
      <c r="U31" s="1402"/>
      <c r="V31" s="2100" t="str">
        <f>IF(TITLE_NUMBER_PR_CHANGE="",IF(TITLE_NUMBER_PR="","",TITLE_NUMBER_PR),TITLE_NUMBER_PR_CHANGE)</f>
        <v>51/12</v>
      </c>
      <c r="W31" s="2100"/>
      <c r="X31" s="2100"/>
      <c r="Y31" s="2100"/>
      <c r="Z31" s="2100"/>
      <c r="AA31" s="2100"/>
      <c r="AB31" s="2100"/>
      <c r="AC31" s="322"/>
      <c r="AD31" s="2100" t="str">
        <f>IF(TITLE_NUMBER_PR_CHANGE="",IF(TITLE_NUMBER_PR="","",TITLE_NUMBER_PR),TITLE_NUMBER_PR_CHANGE)</f>
        <v>51/12</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https://npa.gov-murman.ru/bitrix/components/b1team/govmurman.element.file/download.php?ID=508452&amp;FID=750725</v>
      </c>
      <c r="W32" s="2100"/>
      <c r="X32" s="2100"/>
      <c r="Y32" s="2100"/>
      <c r="Z32" s="2100"/>
      <c r="AA32" s="2100"/>
      <c r="AB32" s="2100"/>
      <c r="AC32" s="322"/>
      <c r="AD32" s="2100" t="str">
        <f>IF(TITLE_IST_PUB_CHANGE="",IF(TITLE_IST_PUB="","",TITLE_IST_PUB),TITLE_IST_PUB_CHANGE)</f>
        <v>https://npa.gov-murman.ru/bitrix/components/b1team/govmurman.element.file/download.php?ID=508452&amp;FID=750725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430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431</v>
      </c>
      <c r="T35" s="2098"/>
      <c r="U35" s="1402"/>
      <c r="V35" s="2100" t="str">
        <f>IF(TITLE_NUMBER_PR_CHANGE="",IF(TITLE_NUMBER_PR="","",TITLE_NUMBER_PR),TITLE_NUMBER_PR_CHANGE)</f>
        <v>51/12</v>
      </c>
      <c r="W35" s="2100"/>
      <c r="X35" s="2100"/>
      <c r="Y35" s="2100"/>
      <c r="Z35" s="2100"/>
      <c r="AA35" s="2100"/>
      <c r="AB35" s="2100"/>
      <c r="AC35" s="322"/>
      <c r="AD35" s="2100" t="str">
        <f>IF(TITLE_NUMBER_PR_CHANGE="",IF(TITLE_NUMBER_PR="","",TITLE_NUMBER_PR),TITLE_NUMBER_PR_CHANGE)</f>
        <v>51/12</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306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307</v>
      </c>
    </row>
    <row customHeight="1" ht="14.25">
      <c r="Q39" s="377"/>
      <c r="R39" s="377"/>
      <c r="S39" s="2125" t="s">
        <v>89</v>
      </c>
      <c r="T39" s="2062" t="s">
        <v>433</v>
      </c>
      <c r="U39" s="289"/>
      <c r="V39" s="2126" t="s">
        <v>434</v>
      </c>
      <c r="W39" s="2127"/>
      <c r="X39" s="2127"/>
      <c r="Y39" s="2127"/>
      <c r="Z39" s="2127"/>
      <c r="AA39" s="2127"/>
      <c r="AB39" s="2128"/>
      <c r="AC39" s="2129" t="s">
        <v>435</v>
      </c>
      <c r="AD39" s="2126" t="s">
        <v>434</v>
      </c>
      <c r="AE39" s="2127"/>
      <c r="AF39" s="2127"/>
      <c r="AG39" s="2127"/>
      <c r="AH39" s="2127"/>
      <c r="AI39" s="2127"/>
      <c r="AJ39" s="2128"/>
      <c r="AK39" s="2129" t="s">
        <v>436</v>
      </c>
      <c r="AL39" s="2132" t="s">
        <v>437</v>
      </c>
      <c r="AM39" s="1971"/>
    </row>
    <row customHeight="1" ht="33.75">
      <c r="Q40" s="377"/>
      <c r="R40" s="377"/>
      <c r="S40" s="2125"/>
      <c r="T40" s="2062"/>
      <c r="U40" s="1038"/>
      <c r="V40" s="2135" t="s">
        <v>438</v>
      </c>
      <c r="W40" s="2116"/>
      <c r="X40" s="2118" t="s">
        <v>440</v>
      </c>
      <c r="Y40" s="2120"/>
      <c r="Z40" s="2118" t="s">
        <v>441</v>
      </c>
      <c r="AA40" s="2119"/>
      <c r="AB40" s="2120"/>
      <c r="AC40" s="2130"/>
      <c r="AD40" s="2135" t="s">
        <v>438</v>
      </c>
      <c r="AE40" s="2116"/>
      <c r="AF40" s="2118" t="s">
        <v>440</v>
      </c>
      <c r="AG40" s="2120"/>
      <c r="AH40" s="2118" t="s">
        <v>441</v>
      </c>
      <c r="AI40" s="2119"/>
      <c r="AJ40" s="2120"/>
      <c r="AK40" s="2130"/>
      <c r="AL40" s="2133"/>
      <c r="AM40" s="1971"/>
    </row>
    <row customHeight="1" ht="33.75">
      <c r="A41" s="1400"/>
      <c r="B41" s="1400" t="s">
        <v>136</v>
      </c>
      <c r="C41" s="1400" t="s">
        <v>137</v>
      </c>
      <c r="D41" s="1400" t="s">
        <v>138</v>
      </c>
      <c r="E41" s="1394" t="s">
        <v>442</v>
      </c>
      <c r="F41" s="1394" t="s">
        <v>443</v>
      </c>
      <c r="G41" s="1394" t="s">
        <v>444</v>
      </c>
      <c r="H41" s="1394" t="s">
        <v>445</v>
      </c>
      <c r="I41" s="1394" t="s">
        <v>446</v>
      </c>
      <c r="J41" s="1394" t="s">
        <v>447</v>
      </c>
      <c r="K41" s="1394" t="s">
        <v>448</v>
      </c>
      <c r="L41" s="1394" t="s">
        <v>423</v>
      </c>
      <c r="Q41" s="377"/>
      <c r="R41" s="377"/>
      <c r="S41" s="2125"/>
      <c r="T41" s="2062"/>
      <c r="U41" s="290"/>
      <c r="V41" s="2136"/>
      <c r="W41" s="2117"/>
      <c r="X41" s="1237" t="s">
        <v>449</v>
      </c>
      <c r="Y41" s="1237" t="s">
        <v>450</v>
      </c>
      <c r="Z41" s="1368" t="s">
        <v>451</v>
      </c>
      <c r="AA41" s="2121" t="s">
        <v>452</v>
      </c>
      <c r="AB41" s="2122"/>
      <c r="AC41" s="2131"/>
      <c r="AD41" s="2136"/>
      <c r="AE41" s="2117"/>
      <c r="AF41" s="1237" t="s">
        <v>449</v>
      </c>
      <c r="AG41" s="1237" t="s">
        <v>450</v>
      </c>
      <c r="AH41" s="1368" t="s">
        <v>451</v>
      </c>
      <c r="AI41" s="2121" t="s">
        <v>452</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200</v>
      </c>
      <c r="B44" s="1393" t="s">
        <v>201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405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406</v>
      </c>
      <c r="AO44" s="506"/>
      <c r="AP44" s="506" t="str">
        <f>IF(T44="","",T44)</f>
        <v>Территория действия тарифа</v>
      </c>
      <c r="AQ44" s="506"/>
      <c r="AR44" s="506"/>
    </row>
    <row customHeight="1" ht="23.25">
      <c r="A45" s="1393" t="s">
        <v>200</v>
      </c>
      <c r="B45" s="1393" t="s">
        <v>201</v>
      </c>
      <c r="C45" s="1393" t="s">
        <v>202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408</v>
      </c>
      <c r="AO45" s="506"/>
      <c r="AP45" s="506" t="str">
        <f>IF(T45="","",T45)</f>
        <v>Наименование системы теплоснабжения </v>
      </c>
      <c r="AQ45" s="506"/>
      <c r="AR45" s="506"/>
    </row>
    <row customHeight="1" ht="21">
      <c r="A46" s="1393" t="s">
        <v>200</v>
      </c>
      <c r="B46" s="1393" t="s">
        <v>201</v>
      </c>
      <c r="C46" s="1393" t="s">
        <v>202</v>
      </c>
      <c r="D46" s="1393" t="s">
        <v>203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410</v>
      </c>
      <c r="AO46" s="506"/>
      <c r="AP46" s="506" t="str">
        <f>IF(T46="","",T46)</f>
        <v>Источник тепловой энергии  </v>
      </c>
      <c r="AQ46" s="506"/>
      <c r="AR46" s="506"/>
    </row>
    <row s="2614" customFormat="1" customHeight="1" ht="0">
      <c r="A47" s="1373" t="s">
        <v>200</v>
      </c>
      <c r="B47" s="1373" t="s">
        <v>201</v>
      </c>
      <c r="C47" s="1373" t="s">
        <v>202</v>
      </c>
      <c r="D47" s="1373" t="s">
        <v>203</v>
      </c>
      <c r="E47" s="2108"/>
      <c r="F47" s="2108"/>
      <c r="G47" s="2108"/>
      <c r="H47" s="2108"/>
      <c r="I47" s="2109" t="str">
        <f>S46&amp;".1"</f>
        <v>....1</v>
      </c>
      <c r="J47" s="1373"/>
      <c r="K47" s="1373"/>
      <c r="L47" s="1376" t="s">
        <v>411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200</v>
      </c>
      <c r="B48" s="1393" t="s">
        <v>201</v>
      </c>
      <c r="C48" s="1393" t="s">
        <v>202</v>
      </c>
      <c r="D48" s="1393" t="s">
        <v>203</v>
      </c>
      <c r="E48" s="2108"/>
      <c r="F48" s="2108"/>
      <c r="G48" s="2108"/>
      <c r="H48" s="2108"/>
      <c r="I48" s="2110"/>
      <c r="J48" s="2109" t="str">
        <f>S46&amp;".1"</f>
        <v>....1</v>
      </c>
      <c r="K48" s="1393"/>
      <c r="L48" s="1394" t="s">
        <v>414</v>
      </c>
      <c r="P48" s="2111"/>
      <c r="Q48" s="2111">
        <v>1</v>
      </c>
      <c r="R48" s="353"/>
      <c r="S48" s="1366" t="str">
        <f>$J48</f>
        <v>....1</v>
      </c>
      <c r="T48" s="274" t="s">
        <v>415</v>
      </c>
      <c r="U48" s="288"/>
      <c r="V48" s="2095"/>
      <c r="W48" s="2096"/>
      <c r="X48" s="2096"/>
      <c r="Y48" s="2096"/>
      <c r="Z48" s="2096"/>
      <c r="AA48" s="2096"/>
      <c r="AB48" s="2096"/>
      <c r="AC48" s="2097"/>
      <c r="AD48" s="2095"/>
      <c r="AE48" s="2096"/>
      <c r="AF48" s="2096"/>
      <c r="AG48" s="2096"/>
      <c r="AH48" s="2096"/>
      <c r="AI48" s="2096"/>
      <c r="AJ48" s="2096"/>
      <c r="AK48" s="2096"/>
      <c r="AL48" s="2097"/>
      <c r="AM48" s="1286" t="s">
        <v>416</v>
      </c>
      <c r="AO48" s="506"/>
      <c r="AP48" s="506" t="str">
        <f>IF(T48="","",T48)</f>
        <v>Группа потребителей</v>
      </c>
      <c r="AQ48" s="506"/>
      <c r="AR48" s="506"/>
    </row>
    <row customHeight="1" ht="21">
      <c r="A49" s="1393" t="s">
        <v>200</v>
      </c>
      <c r="B49" s="1393" t="s">
        <v>201</v>
      </c>
      <c r="C49" s="1393" t="s">
        <v>202</v>
      </c>
      <c r="D49" s="1393" t="s">
        <v>203</v>
      </c>
      <c r="E49" s="2108"/>
      <c r="F49" s="2108"/>
      <c r="G49" s="2108"/>
      <c r="H49" s="2108"/>
      <c r="I49" s="2110"/>
      <c r="J49" s="2110"/>
      <c r="K49" s="2109" t="str">
        <f>J48&amp;".1"</f>
        <v>....1.1</v>
      </c>
      <c r="L49" s="1394" t="s">
        <v>417</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459</v>
      </c>
      <c r="AN49" s="517">
        <f>STRCHECKDATE(V50:AL50)</f>
      </c>
      <c r="AO49" s="506"/>
      <c r="AP49" s="506" t="str">
        <f>IF(T49="","",T49)</f>
        <v/>
      </c>
      <c r="AQ49" s="506"/>
      <c r="AR49" s="506"/>
    </row>
    <row customHeight="1" ht="0.75">
      <c r="A50" s="1393" t="s">
        <v>200</v>
      </c>
      <c r="B50" s="1393" t="s">
        <v>201</v>
      </c>
      <c r="C50" s="1393" t="s">
        <v>202</v>
      </c>
      <c r="D50" s="1393" t="s">
        <v>203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200</v>
      </c>
      <c r="B51" s="1393" t="s">
        <v>201</v>
      </c>
      <c r="C51" s="1393" t="s">
        <v>202</v>
      </c>
      <c r="D51" s="1393" t="s">
        <v>203</v>
      </c>
      <c r="E51" s="2108"/>
      <c r="F51" s="2108"/>
      <c r="G51" s="2108"/>
      <c r="H51" s="2108"/>
      <c r="I51" s="2110"/>
      <c r="J51" s="2109"/>
      <c r="K51" s="1393"/>
      <c r="L51" s="1394"/>
      <c r="P51" s="2111"/>
      <c r="Q51" s="2111"/>
      <c r="R51" s="352"/>
      <c r="S51" s="1308"/>
      <c r="T51" s="275" t="s">
        <v>419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200</v>
      </c>
      <c r="B52" s="1393" t="s">
        <v>201</v>
      </c>
      <c r="C52" s="1393" t="s">
        <v>202</v>
      </c>
      <c r="D52" s="1393" t="s">
        <v>203</v>
      </c>
      <c r="E52" s="2108"/>
      <c r="F52" s="2108"/>
      <c r="G52" s="2108"/>
      <c r="H52" s="2108"/>
      <c r="I52" s="2109"/>
      <c r="J52" s="1393"/>
      <c r="K52" s="1393"/>
      <c r="L52" s="1394"/>
      <c r="P52" s="2111"/>
      <c r="Q52" s="1361"/>
      <c r="R52" s="352"/>
      <c r="S52" s="1308"/>
      <c r="T52" s="364" t="s">
        <v>420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200</v>
      </c>
      <c r="B53" s="1393" t="s">
        <v>201</v>
      </c>
      <c r="C53" s="1393" t="s">
        <v>202</v>
      </c>
      <c r="D53" s="1393" t="s">
        <v>203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0" customFormat="1" customHeight="1" ht="0.75">
      <c r="A54" s="1373" t="s">
        <v>200</v>
      </c>
      <c r="B54" s="1373" t="s">
        <v>201</v>
      </c>
      <c r="C54" s="1373" t="s">
        <v>202</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200</v>
      </c>
      <c r="B55" s="1373" t="s">
        <v>201</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200</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2D201-3D6C-29E3-4942-558C5F91BD3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hidden="1" customWidth="1"/>
    <col min="17" max="18" style="3398" width="3.7109375" customWidth="1"/>
    <col min="19" max="19" style="3399" width="12.7109375" customWidth="1"/>
    <col min="20" max="20" style="2968" width="32.00390625" customWidth="1"/>
    <col min="21" max="21" style="2968" width="0.140625" customWidth="1"/>
    <col min="22" max="22" style="2968" width="24.7109375" hidden="1" customWidth="1"/>
    <col min="23" max="23" style="2968" width="0.140625" hidden="1" customWidth="1"/>
    <col min="24" max="25" style="2968" width="24.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24.7109375" customWidth="1"/>
    <col min="31" max="31" style="2968" width="0.140625" customWidth="1"/>
    <col min="32" max="33" style="2968" width="24.7109375" customWidth="1"/>
    <col min="34" max="34" style="2968" width="11.7109375" customWidth="1"/>
    <col min="35" max="35" style="2968" width="3.7109375" customWidth="1"/>
    <col min="36" max="36" style="2968" width="11.7109375" customWidth="1"/>
    <col min="37" max="37" style="2968" width="8.57421875" hidden="1" customWidth="1"/>
    <col min="38" max="38" style="2968" width="4.7109375" customWidth="1"/>
    <col min="39" max="39" style="2968"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404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405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406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414</v>
      </c>
      <c r="M7" s="543"/>
      <c r="N7" s="1396"/>
      <c r="P7" s="2111"/>
      <c r="Q7" s="2111">
        <v>1</v>
      </c>
      <c r="R7" s="353"/>
      <c r="S7" s="1366">
        <f>$J7</f>
      </c>
      <c r="T7" s="274" t="s">
        <v>415</v>
      </c>
      <c r="U7" s="288"/>
      <c r="V7" s="2095"/>
      <c r="W7" s="2096"/>
      <c r="X7" s="2096"/>
      <c r="Y7" s="2096"/>
      <c r="Z7" s="2096"/>
      <c r="AA7" s="2096"/>
      <c r="AB7" s="2096"/>
      <c r="AC7" s="2097"/>
      <c r="AD7" s="2095"/>
      <c r="AE7" s="2096"/>
      <c r="AF7" s="2096"/>
      <c r="AG7" s="2096"/>
      <c r="AH7" s="2096"/>
      <c r="AI7" s="2096"/>
      <c r="AJ7" s="2096"/>
      <c r="AK7" s="2096"/>
      <c r="AL7" s="2097"/>
      <c r="AM7" s="1286" t="s">
        <v>416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417</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418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420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422</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423</v>
      </c>
      <c r="P22" s="1392"/>
      <c r="Q22" s="1401"/>
      <c r="R22" s="1401"/>
      <c r="S22" s="735"/>
      <c r="T22" s="1168" t="s">
        <v>424</v>
      </c>
      <c r="AA22" s="172" t="s">
        <v>425</v>
      </c>
      <c r="AC22" s="172" t="s">
        <v>426</v>
      </c>
      <c r="AD22" s="1168" t="s">
        <v>424</v>
      </c>
      <c r="AI22" s="172" t="s">
        <v>427</v>
      </c>
      <c r="AK22" s="172" t="s">
        <v>426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428</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429</v>
      </c>
      <c r="T31" s="2098"/>
      <c r="U31" s="1402"/>
      <c r="V31" s="2100" t="str">
        <f>IF(TITLE_NUMBER_PR_CHANGE="",IF(TITLE_NUMBER_PR="","",TITLE_NUMBER_PR),TITLE_NUMBER_PR_CHANGE)</f>
        <v>51/12</v>
      </c>
      <c r="W31" s="2100"/>
      <c r="X31" s="2100"/>
      <c r="Y31" s="2100"/>
      <c r="Z31" s="2100"/>
      <c r="AA31" s="2100"/>
      <c r="AB31" s="2100"/>
      <c r="AC31" s="322"/>
      <c r="AD31" s="2100" t="str">
        <f>IF(TITLE_NUMBER_PR_CHANGE="",IF(TITLE_NUMBER_PR="","",TITLE_NUMBER_PR),TITLE_NUMBER_PR_CHANGE)</f>
        <v>51/12</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https://npa.gov-murman.ru/bitrix/components/b1team/govmurman.element.file/download.php?ID=508452&amp;FID=750725</v>
      </c>
      <c r="W32" s="2100"/>
      <c r="X32" s="2100"/>
      <c r="Y32" s="2100"/>
      <c r="Z32" s="2100"/>
      <c r="AA32" s="2100"/>
      <c r="AB32" s="2100"/>
      <c r="AC32" s="322"/>
      <c r="AD32" s="2100" t="str">
        <f>IF(TITLE_IST_PUB_CHANGE="",IF(TITLE_IST_PUB="","",TITLE_IST_PUB),TITLE_IST_PUB_CHANGE)</f>
        <v>https://npa.gov-murman.ru/bitrix/components/b1team/govmurman.element.file/download.php?ID=508452&amp;FID=750725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430</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32" customFormat="1" customHeight="1" ht="25.5" hidden="1">
      <c r="A35" s="1398"/>
      <c r="B35" s="1398"/>
      <c r="C35" s="1398"/>
      <c r="D35" s="1398"/>
      <c r="E35" s="1398"/>
      <c r="F35" s="1398"/>
      <c r="G35" s="1398"/>
      <c r="H35" s="1398"/>
      <c r="I35" s="1398"/>
      <c r="J35" s="1398"/>
      <c r="K35" s="1398"/>
      <c r="L35" s="1399"/>
      <c r="M35" s="1398"/>
      <c r="N35" s="1398"/>
      <c r="O35" s="1398"/>
      <c r="S35" s="2098" t="s">
        <v>431</v>
      </c>
      <c r="T35" s="2098"/>
      <c r="U35" s="1402"/>
      <c r="V35" s="2100" t="str">
        <f>IF(TITLE_NUMBER_PR_CHANGE="",IF(TITLE_NUMBER_PR="","",TITLE_NUMBER_PR),TITLE_NUMBER_PR_CHANGE)</f>
        <v>51/12</v>
      </c>
      <c r="W35" s="2100"/>
      <c r="X35" s="2100"/>
      <c r="Y35" s="2100"/>
      <c r="Z35" s="2100"/>
      <c r="AA35" s="2100"/>
      <c r="AB35" s="2100"/>
      <c r="AC35" s="322"/>
      <c r="AD35" s="2100" t="str">
        <f>IF(TITLE_NUMBER_PR_CHANGE="",IF(TITLE_NUMBER_PR="","",TITLE_NUMBER_PR),TITLE_NUMBER_PR_CHANGE)</f>
        <v>51/12</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306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307</v>
      </c>
    </row>
    <row customHeight="1" ht="14.25">
      <c r="Q39" s="377"/>
      <c r="R39" s="377"/>
      <c r="S39" s="2125" t="s">
        <v>89</v>
      </c>
      <c r="T39" s="2062" t="s">
        <v>433</v>
      </c>
      <c r="U39" s="289"/>
      <c r="V39" s="2126" t="s">
        <v>434</v>
      </c>
      <c r="W39" s="2127"/>
      <c r="X39" s="2127"/>
      <c r="Y39" s="2127"/>
      <c r="Z39" s="2127"/>
      <c r="AA39" s="2127"/>
      <c r="AB39" s="2128"/>
      <c r="AC39" s="2129" t="s">
        <v>435</v>
      </c>
      <c r="AD39" s="2126" t="s">
        <v>434</v>
      </c>
      <c r="AE39" s="2127"/>
      <c r="AF39" s="2127"/>
      <c r="AG39" s="2127"/>
      <c r="AH39" s="2127"/>
      <c r="AI39" s="2127"/>
      <c r="AJ39" s="2128"/>
      <c r="AK39" s="2129" t="s">
        <v>436</v>
      </c>
      <c r="AL39" s="2132" t="s">
        <v>437</v>
      </c>
      <c r="AM39" s="1971"/>
    </row>
    <row customHeight="1" ht="33.75">
      <c r="Q40" s="377"/>
      <c r="R40" s="377"/>
      <c r="S40" s="2125"/>
      <c r="T40" s="2062"/>
      <c r="U40" s="1038"/>
      <c r="V40" s="2135" t="s">
        <v>438</v>
      </c>
      <c r="W40" s="2116"/>
      <c r="X40" s="2118" t="s">
        <v>440</v>
      </c>
      <c r="Y40" s="2120"/>
      <c r="Z40" s="2118" t="s">
        <v>441</v>
      </c>
      <c r="AA40" s="2119"/>
      <c r="AB40" s="2120"/>
      <c r="AC40" s="2130"/>
      <c r="AD40" s="2135" t="s">
        <v>438</v>
      </c>
      <c r="AE40" s="2116"/>
      <c r="AF40" s="2118" t="s">
        <v>440</v>
      </c>
      <c r="AG40" s="2120"/>
      <c r="AH40" s="2118" t="s">
        <v>441</v>
      </c>
      <c r="AI40" s="2119"/>
      <c r="AJ40" s="2120"/>
      <c r="AK40" s="2130"/>
      <c r="AL40" s="2133"/>
      <c r="AM40" s="1971"/>
    </row>
    <row customHeight="1" ht="33.75">
      <c r="A41" s="1400"/>
      <c r="B41" s="1400" t="s">
        <v>136</v>
      </c>
      <c r="C41" s="1400" t="s">
        <v>137</v>
      </c>
      <c r="D41" s="1400" t="s">
        <v>138</v>
      </c>
      <c r="E41" s="1394" t="s">
        <v>442</v>
      </c>
      <c r="F41" s="1394" t="s">
        <v>443</v>
      </c>
      <c r="G41" s="1394" t="s">
        <v>444</v>
      </c>
      <c r="H41" s="1394" t="s">
        <v>445</v>
      </c>
      <c r="I41" s="1394" t="s">
        <v>446</v>
      </c>
      <c r="J41" s="1394" t="s">
        <v>447</v>
      </c>
      <c r="K41" s="1394" t="s">
        <v>448</v>
      </c>
      <c r="L41" s="1394" t="s">
        <v>423</v>
      </c>
      <c r="Q41" s="377"/>
      <c r="R41" s="377"/>
      <c r="S41" s="2125"/>
      <c r="T41" s="2062"/>
      <c r="U41" s="290"/>
      <c r="V41" s="2136"/>
      <c r="W41" s="2117"/>
      <c r="X41" s="1237" t="s">
        <v>449</v>
      </c>
      <c r="Y41" s="1237" t="s">
        <v>450</v>
      </c>
      <c r="Z41" s="1368" t="s">
        <v>451</v>
      </c>
      <c r="AA41" s="2121" t="s">
        <v>452</v>
      </c>
      <c r="AB41" s="2122"/>
      <c r="AC41" s="2131"/>
      <c r="AD41" s="2136"/>
      <c r="AE41" s="2117"/>
      <c r="AF41" s="1237" t="s">
        <v>449</v>
      </c>
      <c r="AG41" s="1237" t="s">
        <v>450</v>
      </c>
      <c r="AH41" s="1368" t="s">
        <v>451</v>
      </c>
      <c r="AI41" s="2121" t="s">
        <v>452</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206</v>
      </c>
      <c r="B44" s="1393" t="s">
        <v>207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405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406</v>
      </c>
      <c r="AO44" s="506"/>
      <c r="AP44" s="506" t="str">
        <f>IF(T44="","",T44)</f>
        <v>Территория действия тарифа</v>
      </c>
      <c r="AQ44" s="506"/>
      <c r="AR44" s="506"/>
    </row>
    <row customHeight="1" ht="23.25">
      <c r="A45" s="1393" t="s">
        <v>206</v>
      </c>
      <c r="B45" s="1393" t="s">
        <v>207</v>
      </c>
      <c r="C45" s="1393" t="s">
        <v>208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408</v>
      </c>
      <c r="AO45" s="506"/>
      <c r="AP45" s="506" t="str">
        <f>IF(T45="","",T45)</f>
        <v>Наименование системы теплоснабжения </v>
      </c>
      <c r="AQ45" s="506"/>
      <c r="AR45" s="506"/>
    </row>
    <row customHeight="1" ht="21">
      <c r="A46" s="1393" t="s">
        <v>206</v>
      </c>
      <c r="B46" s="1393" t="s">
        <v>207</v>
      </c>
      <c r="C46" s="1393" t="s">
        <v>208</v>
      </c>
      <c r="D46" s="1393" t="s">
        <v>209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410</v>
      </c>
      <c r="AO46" s="506"/>
      <c r="AP46" s="506" t="str">
        <f>IF(T46="","",T46)</f>
        <v>Источник тепловой энергии  </v>
      </c>
      <c r="AQ46" s="506"/>
      <c r="AR46" s="506"/>
    </row>
    <row s="2614" customFormat="1" customHeight="1" ht="0">
      <c r="A47" s="1373" t="s">
        <v>206</v>
      </c>
      <c r="B47" s="1373" t="s">
        <v>207</v>
      </c>
      <c r="C47" s="1373" t="s">
        <v>208</v>
      </c>
      <c r="D47" s="1373" t="s">
        <v>209</v>
      </c>
      <c r="E47" s="2108"/>
      <c r="F47" s="2108"/>
      <c r="G47" s="2108"/>
      <c r="H47" s="2108"/>
      <c r="I47" s="2109" t="str">
        <f>S46&amp;".1"</f>
        <v>....1</v>
      </c>
      <c r="J47" s="1373"/>
      <c r="K47" s="1373"/>
      <c r="L47" s="1376" t="s">
        <v>411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206</v>
      </c>
      <c r="B48" s="1393" t="s">
        <v>207</v>
      </c>
      <c r="C48" s="1393" t="s">
        <v>208</v>
      </c>
      <c r="D48" s="1393" t="s">
        <v>209</v>
      </c>
      <c r="E48" s="2108"/>
      <c r="F48" s="2108"/>
      <c r="G48" s="2108"/>
      <c r="H48" s="2108"/>
      <c r="I48" s="2110"/>
      <c r="J48" s="2109" t="str">
        <f>S46&amp;".1"</f>
        <v>....1</v>
      </c>
      <c r="K48" s="1393"/>
      <c r="L48" s="1394" t="s">
        <v>414</v>
      </c>
      <c r="P48" s="2111"/>
      <c r="Q48" s="2111">
        <v>1</v>
      </c>
      <c r="R48" s="353"/>
      <c r="S48" s="1366" t="str">
        <f>$J48</f>
        <v>....1</v>
      </c>
      <c r="T48" s="274" t="s">
        <v>415</v>
      </c>
      <c r="U48" s="288"/>
      <c r="V48" s="2095"/>
      <c r="W48" s="2096"/>
      <c r="X48" s="2096"/>
      <c r="Y48" s="2096"/>
      <c r="Z48" s="2096"/>
      <c r="AA48" s="2096"/>
      <c r="AB48" s="2096"/>
      <c r="AC48" s="2097"/>
      <c r="AD48" s="2095"/>
      <c r="AE48" s="2096"/>
      <c r="AF48" s="2096"/>
      <c r="AG48" s="2096"/>
      <c r="AH48" s="2096"/>
      <c r="AI48" s="2096"/>
      <c r="AJ48" s="2096"/>
      <c r="AK48" s="2096"/>
      <c r="AL48" s="2097"/>
      <c r="AM48" s="1286" t="s">
        <v>416</v>
      </c>
      <c r="AO48" s="506"/>
      <c r="AP48" s="506" t="str">
        <f>IF(T48="","",T48)</f>
        <v>Группа потребителей</v>
      </c>
      <c r="AQ48" s="506"/>
      <c r="AR48" s="506"/>
    </row>
    <row customHeight="1" ht="21">
      <c r="A49" s="1393" t="s">
        <v>206</v>
      </c>
      <c r="B49" s="1393" t="s">
        <v>207</v>
      </c>
      <c r="C49" s="1393" t="s">
        <v>208</v>
      </c>
      <c r="D49" s="1393" t="s">
        <v>209</v>
      </c>
      <c r="E49" s="2108"/>
      <c r="F49" s="2108"/>
      <c r="G49" s="2108"/>
      <c r="H49" s="2108"/>
      <c r="I49" s="2110"/>
      <c r="J49" s="2110"/>
      <c r="K49" s="2109" t="str">
        <f>J48&amp;".1"</f>
        <v>....1.1</v>
      </c>
      <c r="L49" s="1394" t="s">
        <v>417</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459</v>
      </c>
      <c r="AN49" s="517">
        <f>STRCHECKDATE(V50:AL50)</f>
      </c>
      <c r="AO49" s="506"/>
      <c r="AP49" s="506" t="str">
        <f>IF(T49="","",T49)</f>
        <v/>
      </c>
      <c r="AQ49" s="506"/>
      <c r="AR49" s="506"/>
    </row>
    <row customHeight="1" ht="0">
      <c r="A50" s="1393" t="s">
        <v>206</v>
      </c>
      <c r="B50" s="1393" t="s">
        <v>207</v>
      </c>
      <c r="C50" s="1393" t="s">
        <v>208</v>
      </c>
      <c r="D50" s="1393" t="s">
        <v>209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206</v>
      </c>
      <c r="B51" s="1393" t="s">
        <v>207</v>
      </c>
      <c r="C51" s="1393" t="s">
        <v>208</v>
      </c>
      <c r="D51" s="1393" t="s">
        <v>209</v>
      </c>
      <c r="E51" s="2108"/>
      <c r="F51" s="2108"/>
      <c r="G51" s="2108"/>
      <c r="H51" s="2108"/>
      <c r="I51" s="2110"/>
      <c r="J51" s="2109"/>
      <c r="K51" s="1393"/>
      <c r="L51" s="1394"/>
      <c r="P51" s="2111"/>
      <c r="Q51" s="2111"/>
      <c r="R51" s="352"/>
      <c r="S51" s="1308"/>
      <c r="T51" s="275" t="s">
        <v>419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206</v>
      </c>
      <c r="B52" s="1393" t="s">
        <v>207</v>
      </c>
      <c r="C52" s="1393" t="s">
        <v>208</v>
      </c>
      <c r="D52" s="1393" t="s">
        <v>209</v>
      </c>
      <c r="E52" s="2108"/>
      <c r="F52" s="2108"/>
      <c r="G52" s="2108"/>
      <c r="H52" s="2108"/>
      <c r="I52" s="2109"/>
      <c r="J52" s="1393"/>
      <c r="K52" s="1393"/>
      <c r="L52" s="1394"/>
      <c r="P52" s="2111"/>
      <c r="Q52" s="1361"/>
      <c r="R52" s="352"/>
      <c r="S52" s="1308"/>
      <c r="T52" s="364" t="s">
        <v>420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206</v>
      </c>
      <c r="B53" s="1393" t="s">
        <v>207</v>
      </c>
      <c r="C53" s="1393" t="s">
        <v>208</v>
      </c>
      <c r="D53" s="1393" t="s">
        <v>209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0" customFormat="1" customHeight="1" ht="0">
      <c r="A54" s="1373" t="s">
        <v>206</v>
      </c>
      <c r="B54" s="1373" t="s">
        <v>207</v>
      </c>
      <c r="C54" s="1373" t="s">
        <v>208</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
      <c r="A55" s="1373" t="s">
        <v>206</v>
      </c>
      <c r="B55" s="1373" t="s">
        <v>207</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206</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1CF7B-A6C9-9124-17EE-D8D5EAEAEDA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68" width="10.57421875" hidden="1"/>
    <col min="2" max="2" style="2968" width="11.00390625" hidden="1" customWidth="1"/>
    <col min="3" max="3" style="2968" width="10.57421875" hidden="1"/>
    <col min="4" max="4" style="2968" width="11.8515625" hidden="1" customWidth="1"/>
    <col min="5" max="5" style="2968" width="10.00390625" hidden="1" customWidth="1"/>
    <col min="6" max="6" style="2968" width="8.7109375" hidden="1" customWidth="1"/>
    <col min="7" max="7" style="2968" width="7.57421875" hidden="1" customWidth="1"/>
    <col min="8" max="8" style="2968" width="11.421875" hidden="1" customWidth="1"/>
    <col min="9" max="9" style="2968" width="12.00390625" hidden="1" customWidth="1"/>
    <col min="10" max="10" style="2968" width="9.8515625" hidden="1" customWidth="1"/>
    <col min="11" max="12" style="2968" width="11.421875" hidden="1" customWidth="1"/>
    <col min="13" max="13" style="5522" width="19.140625" hidden="1" customWidth="1"/>
    <col min="14" max="15" style="3342" width="12.28125" hidden="1" customWidth="1"/>
    <col min="16" max="16" style="3342" width="23.421875" hidden="1" customWidth="1"/>
    <col min="17" max="17" style="3342" width="3.7109375" hidden="1" customWidth="1"/>
    <col min="18" max="20" style="3398" width="3.7109375" customWidth="1"/>
    <col min="21" max="21" style="3399" width="12.7109375" customWidth="1"/>
    <col min="22" max="22" style="2968" width="32.00390625" customWidth="1"/>
    <col min="23" max="23" style="2968" width="0.140625" customWidth="1"/>
    <col min="24" max="28" style="2968" width="21.7109375" hidden="1" customWidth="1"/>
    <col min="29" max="29" style="2968" width="11.7109375" hidden="1" customWidth="1"/>
    <col min="30" max="30" style="2968" width="3.7109375" hidden="1" customWidth="1"/>
    <col min="31" max="31" style="2968" width="11.7109375" hidden="1" customWidth="1"/>
    <col min="32" max="32" style="2968" width="8.57421875" hidden="1" customWidth="1"/>
    <col min="33" max="37" style="2968" width="21.7109375" customWidth="1"/>
    <col min="38" max="38" style="2968" width="11.7109375" customWidth="1"/>
    <col min="39" max="39" style="2968" width="3.7109375" customWidth="1"/>
    <col min="40" max="40" style="2968" width="11.7109375" customWidth="1"/>
    <col min="41" max="41" style="2968" width="8.57421875" customWidth="1"/>
    <col min="42" max="42" style="2968" width="4.7109375" customWidth="1"/>
    <col min="43" max="43" style="2968"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404</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405</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406</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407</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408</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409</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410</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411</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414</v>
      </c>
      <c r="N7" s="515"/>
      <c r="O7" s="323"/>
      <c r="Q7" s="2111"/>
      <c r="R7" s="2111">
        <v>1</v>
      </c>
      <c r="S7" s="524"/>
      <c r="T7" s="353"/>
      <c r="U7" s="1366">
        <f>$J7</f>
      </c>
      <c r="V7" s="274" t="s">
        <v>415</v>
      </c>
      <c r="W7" s="288"/>
      <c r="X7" s="2095"/>
      <c r="Y7" s="2096"/>
      <c r="Z7" s="2096"/>
      <c r="AA7" s="2096"/>
      <c r="AB7" s="2096"/>
      <c r="AC7" s="2088"/>
      <c r="AD7" s="2088"/>
      <c r="AE7" s="2088"/>
      <c r="AF7" s="2171"/>
      <c r="AG7" s="2095"/>
      <c r="AH7" s="2096"/>
      <c r="AI7" s="2096"/>
      <c r="AJ7" s="2096"/>
      <c r="AK7" s="2096"/>
      <c r="AL7" s="2096"/>
      <c r="AM7" s="2096"/>
      <c r="AN7" s="2096"/>
      <c r="AO7" s="2096"/>
      <c r="AP7" s="2097"/>
      <c r="AQ7" s="1286" t="s">
        <v>416</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417</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460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461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462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419</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420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0"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0"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0"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19" customFormat="1" customHeight="1" ht="22.5" hidden="1">
      <c r="A24" s="1163"/>
      <c r="B24" s="1163"/>
      <c r="C24" s="1163"/>
      <c r="D24" s="1163"/>
      <c r="E24" s="1163"/>
      <c r="F24" s="1163"/>
      <c r="G24" s="1163"/>
      <c r="H24" s="1163"/>
      <c r="I24" s="1163"/>
      <c r="J24" s="1163"/>
      <c r="K24" s="1163"/>
      <c r="L24" s="1163"/>
      <c r="M24" s="1357"/>
      <c r="N24" s="1358"/>
      <c r="O24" s="1358"/>
      <c r="P24" s="1375" t="s">
        <v>422</v>
      </c>
      <c r="Q24" s="1392"/>
      <c r="R24" s="1401"/>
      <c r="S24" s="1401"/>
      <c r="T24" s="1401"/>
      <c r="U24" s="735"/>
      <c r="AC24" s="1397"/>
      <c r="AE24" s="1397"/>
      <c r="AF24" s="1396"/>
      <c r="AL24" s="1397"/>
      <c r="AN24" s="1397"/>
      <c r="AO24" s="1396"/>
      <c r="AR24" s="517"/>
      <c r="AS24" s="517"/>
      <c r="AT24" s="517"/>
      <c r="AU24" s="517"/>
      <c r="AV24" s="517"/>
    </row>
    <row s="3319"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19" customFormat="1" customHeight="1" ht="14.25" hidden="1">
      <c r="A26" s="1163"/>
      <c r="B26" s="1163"/>
      <c r="C26" s="1163"/>
      <c r="D26" s="1163"/>
      <c r="E26" s="1163"/>
      <c r="F26" s="1163"/>
      <c r="G26" s="1163"/>
      <c r="H26" s="1163"/>
      <c r="I26" s="1163"/>
      <c r="J26" s="1163"/>
      <c r="K26" s="1163"/>
      <c r="L26" s="1163"/>
      <c r="M26" s="1357"/>
      <c r="N26" s="1358"/>
      <c r="O26" s="1358"/>
      <c r="P26" s="1340" t="s">
        <v>423</v>
      </c>
      <c r="Q26" s="1392"/>
      <c r="R26" s="1401"/>
      <c r="S26" s="1401"/>
      <c r="T26" s="1401"/>
      <c r="U26" s="735"/>
      <c r="V26" s="1168" t="s">
        <v>424</v>
      </c>
      <c r="AD26" s="172" t="s">
        <v>425</v>
      </c>
      <c r="AF26" s="172" t="s">
        <v>426</v>
      </c>
      <c r="AG26" s="1168" t="s">
        <v>424</v>
      </c>
      <c r="AM26" s="172" t="s">
        <v>427</v>
      </c>
      <c r="AO26" s="172" t="s">
        <v>426</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32"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32" customFormat="1" customHeight="1" ht="18.75">
      <c r="A34" s="1267"/>
      <c r="B34" s="1267"/>
      <c r="C34" s="1267"/>
      <c r="D34" s="1267"/>
      <c r="E34" s="1267"/>
      <c r="F34" s="1267"/>
      <c r="G34" s="1267"/>
      <c r="H34" s="1267"/>
      <c r="I34" s="1267"/>
      <c r="J34" s="1267"/>
      <c r="K34" s="1267"/>
      <c r="L34" s="1267"/>
      <c r="M34" s="1410"/>
      <c r="N34" s="1267"/>
      <c r="O34" s="1267"/>
      <c r="P34" s="1267"/>
      <c r="U34" s="2098" t="s">
        <v>428</v>
      </c>
      <c r="V34" s="2098"/>
      <c r="W34" s="1402"/>
      <c r="X34" s="2099" t="str">
        <f>IF(TITLE_DATE_PR_CHANGE="",IF(TITLE_DATE_PR="","",TITLE_DATE_PR),TITLE_DATE_PR_CHANGE)</f>
        <v>45280</v>
      </c>
      <c r="Y34" s="2099"/>
      <c r="Z34" s="2099"/>
      <c r="AA34" s="2099"/>
      <c r="AB34" s="2099"/>
      <c r="AC34" s="2099"/>
      <c r="AD34" s="2099"/>
      <c r="AE34" s="2099"/>
      <c r="AF34" s="322"/>
      <c r="AG34" s="2099" t="str">
        <f>IF(TITLE_DATE_PR_CHANGE="",IF(TITLE_DATE_PR="","",TITLE_DATE_PR),TITLE_DATE_PR_CHANGE)</f>
        <v>45280</v>
      </c>
      <c r="AH34" s="2099"/>
      <c r="AI34" s="2099"/>
      <c r="AJ34" s="2099"/>
      <c r="AK34" s="2099"/>
      <c r="AL34" s="2099"/>
      <c r="AM34" s="2099"/>
      <c r="AN34" s="2099"/>
      <c r="AO34" s="322"/>
      <c r="AP34" s="322"/>
      <c r="AQ34" s="268"/>
      <c r="AR34" s="368"/>
      <c r="AS34" s="368"/>
      <c r="AT34" s="368"/>
      <c r="AU34" s="368"/>
      <c r="AV34" s="368"/>
    </row>
    <row s="3332" customFormat="1" customHeight="1" ht="18.75">
      <c r="A35" s="1267"/>
      <c r="B35" s="1267"/>
      <c r="C35" s="1267"/>
      <c r="D35" s="1267"/>
      <c r="E35" s="1267"/>
      <c r="F35" s="1267"/>
      <c r="G35" s="1267"/>
      <c r="H35" s="1267"/>
      <c r="I35" s="1267"/>
      <c r="J35" s="1267"/>
      <c r="K35" s="1267"/>
      <c r="L35" s="1267"/>
      <c r="M35" s="1410"/>
      <c r="N35" s="1267"/>
      <c r="O35" s="1267"/>
      <c r="P35" s="1267"/>
      <c r="U35" s="2098" t="s">
        <v>429</v>
      </c>
      <c r="V35" s="2098"/>
      <c r="W35" s="1402"/>
      <c r="X35" s="2100" t="str">
        <f>IF(TITLE_NUMBER_PR_CHANGE="",IF(TITLE_NUMBER_PR="","",TITLE_NUMBER_PR),TITLE_NUMBER_PR_CHANGE)</f>
        <v>51/12</v>
      </c>
      <c r="Y35" s="2100"/>
      <c r="Z35" s="2100"/>
      <c r="AA35" s="2100"/>
      <c r="AB35" s="2100"/>
      <c r="AC35" s="2100"/>
      <c r="AD35" s="2100"/>
      <c r="AE35" s="2100"/>
      <c r="AF35" s="322"/>
      <c r="AG35" s="2100" t="str">
        <f>IF(TITLE_NUMBER_PR_CHANGE="",IF(TITLE_NUMBER_PR="","",TITLE_NUMBER_PR),TITLE_NUMBER_PR_CHANGE)</f>
        <v>51/12</v>
      </c>
      <c r="AH35" s="2100"/>
      <c r="AI35" s="2100"/>
      <c r="AJ35" s="2100"/>
      <c r="AK35" s="2100"/>
      <c r="AL35" s="2100"/>
      <c r="AM35" s="2100"/>
      <c r="AN35" s="2100"/>
      <c r="AO35" s="322"/>
      <c r="AP35" s="322"/>
      <c r="AQ35" s="268"/>
      <c r="AR35" s="368"/>
      <c r="AS35" s="368"/>
      <c r="AT35" s="368"/>
      <c r="AU35" s="368"/>
      <c r="AV35" s="368"/>
    </row>
    <row s="3332"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https://npa.gov-murman.ru/bitrix/components/b1team/govmurman.element.file/download.php?ID=508452&amp;FID=750725</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https://npa.gov-murman.ru/bitrix/components/b1team/govmurman.element.file/download.php?ID=508452&amp;FID=750725</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32" customFormat="1" customHeight="1" ht="18.75" hidden="1">
      <c r="A38" s="1267"/>
      <c r="B38" s="1267"/>
      <c r="C38" s="1267"/>
      <c r="D38" s="1267"/>
      <c r="E38" s="1267"/>
      <c r="F38" s="1267"/>
      <c r="G38" s="1267"/>
      <c r="H38" s="1267"/>
      <c r="I38" s="1267"/>
      <c r="J38" s="1267"/>
      <c r="K38" s="1267"/>
      <c r="L38" s="1267"/>
      <c r="M38" s="1410"/>
      <c r="N38" s="1267"/>
      <c r="O38" s="1267"/>
      <c r="P38" s="1267"/>
      <c r="U38" s="2098" t="s">
        <v>430</v>
      </c>
      <c r="V38" s="2098"/>
      <c r="W38" s="1402"/>
      <c r="X38" s="2099" t="str">
        <f>IF(TITLE_DATE_PR_CHANGE="",IF(TITLE_DATE_PR="","",TITLE_DATE_PR),TITLE_DATE_PR_CHANGE)</f>
        <v>45280</v>
      </c>
      <c r="Y38" s="2099"/>
      <c r="Z38" s="2099"/>
      <c r="AA38" s="2099"/>
      <c r="AB38" s="2099"/>
      <c r="AC38" s="2099"/>
      <c r="AD38" s="2099"/>
      <c r="AE38" s="2099"/>
      <c r="AF38" s="322"/>
      <c r="AG38" s="2099" t="str">
        <f>IF(TITLE_DATE_PR_CHANGE="",IF(TITLE_DATE_PR="","",TITLE_DATE_PR),TITLE_DATE_PR_CHANGE)</f>
        <v>45280</v>
      </c>
      <c r="AH38" s="2099"/>
      <c r="AI38" s="2099"/>
      <c r="AJ38" s="2099"/>
      <c r="AK38" s="2099"/>
      <c r="AL38" s="2099"/>
      <c r="AM38" s="2099"/>
      <c r="AN38" s="2099"/>
      <c r="AO38" s="322"/>
      <c r="AP38" s="322"/>
      <c r="AQ38" s="268"/>
      <c r="AR38" s="368"/>
      <c r="AS38" s="368"/>
      <c r="AT38" s="368"/>
      <c r="AU38" s="368"/>
      <c r="AV38" s="368"/>
    </row>
    <row s="3332" customFormat="1" customHeight="1" ht="18.75" hidden="1">
      <c r="A39" s="1267"/>
      <c r="B39" s="1267"/>
      <c r="C39" s="1267"/>
      <c r="D39" s="1267"/>
      <c r="E39" s="1267"/>
      <c r="F39" s="1267"/>
      <c r="G39" s="1267"/>
      <c r="H39" s="1267"/>
      <c r="I39" s="1267"/>
      <c r="J39" s="1267"/>
      <c r="K39" s="1267"/>
      <c r="L39" s="1267"/>
      <c r="M39" s="1410"/>
      <c r="N39" s="1267"/>
      <c r="O39" s="1267"/>
      <c r="P39" s="1267"/>
      <c r="U39" s="2098" t="s">
        <v>431</v>
      </c>
      <c r="V39" s="2098"/>
      <c r="W39" s="1402"/>
      <c r="X39" s="2100" t="str">
        <f>IF(TITLE_NUMBER_PR_CHANGE="",IF(TITLE_NUMBER_PR="","",TITLE_NUMBER_PR),TITLE_NUMBER_PR_CHANGE)</f>
        <v>51/12</v>
      </c>
      <c r="Y39" s="2100"/>
      <c r="Z39" s="2100"/>
      <c r="AA39" s="2100"/>
      <c r="AB39" s="2100"/>
      <c r="AC39" s="2100"/>
      <c r="AD39" s="2100"/>
      <c r="AE39" s="2100"/>
      <c r="AF39" s="322"/>
      <c r="AG39" s="2100" t="str">
        <f>IF(TITLE_NUMBER_PR_CHANGE="",IF(TITLE_NUMBER_PR="","",TITLE_NUMBER_PR),TITLE_NUMBER_PR_CHANGE)</f>
        <v>51/12</v>
      </c>
      <c r="AH39" s="2100"/>
      <c r="AI39" s="2100"/>
      <c r="AJ39" s="2100"/>
      <c r="AK39" s="2100"/>
      <c r="AL39" s="2100"/>
      <c r="AM39" s="2100"/>
      <c r="AN39" s="2100"/>
      <c r="AO39" s="322"/>
      <c r="AP39" s="322"/>
      <c r="AQ39" s="268"/>
      <c r="AR39" s="368"/>
      <c r="AS39" s="368"/>
      <c r="AT39" s="368"/>
      <c r="AU39" s="368"/>
      <c r="AV39" s="368"/>
    </row>
    <row s="3332"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432</v>
      </c>
      <c r="AG40" s="322"/>
      <c r="AH40" s="322"/>
      <c r="AI40" s="322"/>
      <c r="AJ40" s="322"/>
      <c r="AK40" s="322"/>
      <c r="AL40" s="322"/>
      <c r="AM40" s="322"/>
      <c r="AN40" s="322"/>
      <c r="AO40" s="266" t="s">
        <v>432</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306</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307</v>
      </c>
    </row>
    <row customHeight="1" ht="14.25">
      <c r="R43" s="377"/>
      <c r="S43" s="377"/>
      <c r="T43" s="377"/>
      <c r="U43" s="2125" t="s">
        <v>89</v>
      </c>
      <c r="V43" s="2062" t="s">
        <v>433</v>
      </c>
      <c r="W43" s="289"/>
      <c r="X43" s="2126" t="s">
        <v>434</v>
      </c>
      <c r="Y43" s="2146"/>
      <c r="Z43" s="2146"/>
      <c r="AA43" s="2146"/>
      <c r="AB43" s="2146"/>
      <c r="AC43" s="2127"/>
      <c r="AD43" s="2127"/>
      <c r="AE43" s="2128"/>
      <c r="AF43" s="2129" t="s">
        <v>435</v>
      </c>
      <c r="AG43" s="2126" t="s">
        <v>434</v>
      </c>
      <c r="AH43" s="2146"/>
      <c r="AI43" s="2146"/>
      <c r="AJ43" s="2146"/>
      <c r="AK43" s="2146"/>
      <c r="AL43" s="2127"/>
      <c r="AM43" s="2127"/>
      <c r="AN43" s="2128"/>
      <c r="AO43" s="2129" t="s">
        <v>436</v>
      </c>
      <c r="AP43" s="2132" t="s">
        <v>437</v>
      </c>
      <c r="AQ43" s="1971"/>
    </row>
    <row customHeight="1" ht="33.75">
      <c r="R44" s="377"/>
      <c r="S44" s="377"/>
      <c r="T44" s="377"/>
      <c r="U44" s="2125"/>
      <c r="V44" s="2062"/>
      <c r="W44" s="1038"/>
      <c r="X44" s="2144" t="s">
        <v>463</v>
      </c>
      <c r="Y44" s="2153" t="s">
        <v>464</v>
      </c>
      <c r="Z44" s="2153"/>
      <c r="AA44" s="2153"/>
      <c r="AB44" s="2153"/>
      <c r="AC44" s="2144" t="s">
        <v>441</v>
      </c>
      <c r="AD44" s="2162"/>
      <c r="AE44" s="2163"/>
      <c r="AF44" s="2130"/>
      <c r="AG44" s="2144" t="s">
        <v>463</v>
      </c>
      <c r="AH44" s="2153" t="s">
        <v>464</v>
      </c>
      <c r="AI44" s="2153"/>
      <c r="AJ44" s="2153"/>
      <c r="AK44" s="2153"/>
      <c r="AL44" s="2144" t="s">
        <v>441</v>
      </c>
      <c r="AM44" s="2162"/>
      <c r="AN44" s="2163"/>
      <c r="AO44" s="2130"/>
      <c r="AP44" s="2133"/>
      <c r="AQ44" s="1971"/>
    </row>
    <row customHeight="1" ht="14.25">
      <c r="R45" s="377"/>
      <c r="S45" s="377"/>
      <c r="T45" s="377"/>
      <c r="U45" s="2125"/>
      <c r="V45" s="2062"/>
      <c r="W45" s="1038"/>
      <c r="X45" s="2166"/>
      <c r="Y45" s="2154" t="s">
        <v>465</v>
      </c>
      <c r="Z45" s="2121" t="s">
        <v>466</v>
      </c>
      <c r="AA45" s="2157"/>
      <c r="AB45" s="2122"/>
      <c r="AC45" s="2145"/>
      <c r="AD45" s="2164"/>
      <c r="AE45" s="2165"/>
      <c r="AF45" s="2130"/>
      <c r="AG45" s="2166"/>
      <c r="AH45" s="2154" t="s">
        <v>465</v>
      </c>
      <c r="AI45" s="2121" t="s">
        <v>466</v>
      </c>
      <c r="AJ45" s="2157"/>
      <c r="AK45" s="2122"/>
      <c r="AL45" s="2145"/>
      <c r="AM45" s="2164"/>
      <c r="AN45" s="2165"/>
      <c r="AO45" s="2130"/>
      <c r="AP45" s="2133"/>
      <c r="AQ45" s="1971"/>
    </row>
    <row customHeight="1" ht="25.5">
      <c r="R46" s="377"/>
      <c r="S46" s="377"/>
      <c r="T46" s="377"/>
      <c r="U46" s="2125"/>
      <c r="V46" s="2062"/>
      <c r="W46" s="1038"/>
      <c r="X46" s="2166"/>
      <c r="Y46" s="2155"/>
      <c r="Z46" s="2154" t="s">
        <v>467</v>
      </c>
      <c r="AA46" s="2121" t="s">
        <v>468</v>
      </c>
      <c r="AB46" s="2122"/>
      <c r="AC46" s="2154" t="s">
        <v>451</v>
      </c>
      <c r="AD46" s="2158" t="s">
        <v>452</v>
      </c>
      <c r="AE46" s="2159"/>
      <c r="AF46" s="2130"/>
      <c r="AG46" s="2166"/>
      <c r="AH46" s="2155"/>
      <c r="AI46" s="2154" t="s">
        <v>467</v>
      </c>
      <c r="AJ46" s="2121" t="s">
        <v>468</v>
      </c>
      <c r="AK46" s="2122"/>
      <c r="AL46" s="2154" t="s">
        <v>451</v>
      </c>
      <c r="AM46" s="2158" t="s">
        <v>452</v>
      </c>
      <c r="AN46" s="2159"/>
      <c r="AO46" s="2130"/>
      <c r="AP46" s="2133"/>
      <c r="AQ46" s="1971"/>
    </row>
    <row customHeight="1" ht="62.25">
      <c r="A47" s="1288"/>
      <c r="B47" s="1288" t="s">
        <v>136</v>
      </c>
      <c r="C47" s="1288" t="s">
        <v>137</v>
      </c>
      <c r="D47" s="1288" t="s">
        <v>138</v>
      </c>
      <c r="E47" s="1340" t="s">
        <v>442</v>
      </c>
      <c r="F47" s="1340" t="s">
        <v>443</v>
      </c>
      <c r="G47" s="1340" t="s">
        <v>444</v>
      </c>
      <c r="H47" s="1340" t="s">
        <v>445</v>
      </c>
      <c r="I47" s="1340" t="s">
        <v>446</v>
      </c>
      <c r="J47" s="1340" t="s">
        <v>447</v>
      </c>
      <c r="K47" s="1340" t="s">
        <v>448</v>
      </c>
      <c r="L47" s="1340" t="s">
        <v>469</v>
      </c>
      <c r="M47" s="1340" t="s">
        <v>423</v>
      </c>
      <c r="R47" s="377"/>
      <c r="S47" s="377"/>
      <c r="T47" s="377"/>
      <c r="U47" s="2125"/>
      <c r="V47" s="2062"/>
      <c r="W47" s="290"/>
      <c r="X47" s="2145"/>
      <c r="Y47" s="2156"/>
      <c r="Z47" s="2156"/>
      <c r="AA47" s="1237" t="s">
        <v>470</v>
      </c>
      <c r="AB47" s="1237" t="s">
        <v>471</v>
      </c>
      <c r="AC47" s="2156"/>
      <c r="AD47" s="2160"/>
      <c r="AE47" s="2161"/>
      <c r="AF47" s="2131"/>
      <c r="AG47" s="2145"/>
      <c r="AH47" s="2156"/>
      <c r="AI47" s="2156"/>
      <c r="AJ47" s="1237" t="s">
        <v>470</v>
      </c>
      <c r="AK47" s="1237" t="s">
        <v>471</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194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194</v>
      </c>
      <c r="B50" s="1296" t="s">
        <v>195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405</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406</v>
      </c>
      <c r="AS50" s="506"/>
      <c r="AT50" s="506" t="str">
        <f>IF(V50="","",V50)</f>
        <v>Территория действия тарифа</v>
      </c>
      <c r="AU50" s="506"/>
      <c r="AV50" s="506"/>
    </row>
    <row customHeight="1" ht="22.5">
      <c r="A51" s="1296" t="s">
        <v>194</v>
      </c>
      <c r="B51" s="1296" t="s">
        <v>195</v>
      </c>
      <c r="C51" s="1296" t="s">
        <v>196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407</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408</v>
      </c>
      <c r="AS51" s="506"/>
      <c r="AT51" s="506" t="str">
        <f>IF(V51="","",V51)</f>
        <v>Наименование системы теплоснабжения </v>
      </c>
      <c r="AU51" s="506"/>
      <c r="AV51" s="506"/>
    </row>
    <row customHeight="1" ht="21">
      <c r="A52" s="1296" t="s">
        <v>194</v>
      </c>
      <c r="B52" s="1296" t="s">
        <v>195</v>
      </c>
      <c r="C52" s="1296" t="s">
        <v>196</v>
      </c>
      <c r="D52" s="1296" t="s">
        <v>197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409</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410</v>
      </c>
      <c r="AS52" s="506"/>
      <c r="AT52" s="506" t="str">
        <f>IF(V52="","",V52)</f>
        <v>Источник тепловой энергии  </v>
      </c>
      <c r="AU52" s="506"/>
      <c r="AV52" s="506"/>
    </row>
    <row s="2614" customFormat="1" customHeight="1" ht="0">
      <c r="A53" s="1405" t="s">
        <v>194</v>
      </c>
      <c r="B53" s="1405" t="s">
        <v>195</v>
      </c>
      <c r="C53" s="1405" t="s">
        <v>196</v>
      </c>
      <c r="D53" s="1405" t="s">
        <v>197</v>
      </c>
      <c r="E53" s="2168"/>
      <c r="F53" s="2168"/>
      <c r="G53" s="2168"/>
      <c r="H53" s="2170"/>
      <c r="I53" s="1971" t="str">
        <f>U52&amp;".1"</f>
        <v>....1</v>
      </c>
      <c r="J53" s="1405"/>
      <c r="K53" s="1405"/>
      <c r="L53" s="1405"/>
      <c r="M53" s="1411" t="s">
        <v>411</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194</v>
      </c>
      <c r="B54" s="1296" t="s">
        <v>195</v>
      </c>
      <c r="C54" s="1296" t="s">
        <v>196</v>
      </c>
      <c r="D54" s="1296" t="s">
        <v>197</v>
      </c>
      <c r="E54" s="2168"/>
      <c r="F54" s="2168"/>
      <c r="G54" s="2168"/>
      <c r="H54" s="2170"/>
      <c r="I54" s="1955"/>
      <c r="J54" s="1971" t="str">
        <f>I53&amp;".1"</f>
        <v>....1.1</v>
      </c>
      <c r="K54" s="1296"/>
      <c r="L54" s="1296"/>
      <c r="M54" s="1340" t="s">
        <v>414</v>
      </c>
      <c r="Q54" s="2111"/>
      <c r="R54" s="2111">
        <v>1</v>
      </c>
      <c r="S54" s="524"/>
      <c r="T54" s="353"/>
      <c r="U54" s="1366" t="str">
        <f>$J54</f>
        <v>....1.1</v>
      </c>
      <c r="V54" s="274" t="s">
        <v>415</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416</v>
      </c>
      <c r="AS54" s="506"/>
      <c r="AT54" s="506" t="str">
        <f>IF(V54="","",V54)</f>
        <v>Группа потребителей</v>
      </c>
      <c r="AU54" s="506"/>
      <c r="AV54" s="506"/>
    </row>
    <row customHeight="1" ht="21">
      <c r="A55" s="1296" t="s">
        <v>194</v>
      </c>
      <c r="B55" s="1296" t="s">
        <v>195</v>
      </c>
      <c r="C55" s="1296" t="s">
        <v>196</v>
      </c>
      <c r="D55" s="1296" t="s">
        <v>197</v>
      </c>
      <c r="E55" s="2168"/>
      <c r="F55" s="2168"/>
      <c r="G55" s="2168"/>
      <c r="H55" s="2170"/>
      <c r="I55" s="1955"/>
      <c r="J55" s="1955"/>
      <c r="K55" s="1971" t="str">
        <f>J54&amp;".1"</f>
        <v>....1.1.1</v>
      </c>
      <c r="L55" s="125"/>
      <c r="M55" s="1340" t="s">
        <v>417</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460</v>
      </c>
      <c r="AR55" s="517">
        <f>STRCHECKDATE(X57:AP57)</f>
      </c>
      <c r="AS55" s="506"/>
      <c r="AT55" s="506" t="str">
        <f>IF(V55="","",V55)</f>
        <v/>
      </c>
      <c r="AU55" s="506"/>
      <c r="AV55" s="506"/>
    </row>
    <row customHeight="1" ht="11.25">
      <c r="A56" s="1296" t="s">
        <v>194</v>
      </c>
      <c r="B56" s="1296" t="s">
        <v>195</v>
      </c>
      <c r="C56" s="1296" t="s">
        <v>196</v>
      </c>
      <c r="D56" s="1296" t="s">
        <v>197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461</v>
      </c>
      <c r="AR56" s="517">
        <f>STRCHECKDATE(X58:AP58)</f>
      </c>
      <c r="AS56" s="506"/>
      <c r="AT56" s="506" t="str">
        <f>IF(V56="","",V56)</f>
        <v/>
      </c>
      <c r="AU56" s="506"/>
      <c r="AV56" s="506"/>
    </row>
    <row customHeight="1" ht="0">
      <c r="A57" s="1296" t="s">
        <v>194</v>
      </c>
      <c r="B57" s="1296" t="s">
        <v>195</v>
      </c>
      <c r="C57" s="1296" t="s">
        <v>196</v>
      </c>
      <c r="D57" s="1296" t="s">
        <v>197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194</v>
      </c>
      <c r="B58" s="1296" t="s">
        <v>195</v>
      </c>
      <c r="C58" s="1296" t="s">
        <v>196</v>
      </c>
      <c r="D58" s="1296" t="s">
        <v>197</v>
      </c>
      <c r="E58" s="2168"/>
      <c r="F58" s="2168"/>
      <c r="G58" s="2168"/>
      <c r="H58" s="2170"/>
      <c r="I58" s="1955"/>
      <c r="J58" s="1955"/>
      <c r="K58" s="1971"/>
      <c r="L58" s="1296"/>
      <c r="M58" s="1340"/>
      <c r="Q58" s="2111"/>
      <c r="R58" s="2111"/>
      <c r="S58" s="1361"/>
      <c r="T58" s="352"/>
      <c r="U58" s="1308"/>
      <c r="V58" s="276" t="s">
        <v>462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194</v>
      </c>
      <c r="B59" s="1296" t="s">
        <v>195</v>
      </c>
      <c r="C59" s="1296" t="s">
        <v>196</v>
      </c>
      <c r="D59" s="1296" t="s">
        <v>197</v>
      </c>
      <c r="E59" s="2168"/>
      <c r="F59" s="2168"/>
      <c r="G59" s="2168"/>
      <c r="H59" s="2170"/>
      <c r="I59" s="1955"/>
      <c r="J59" s="1971"/>
      <c r="K59" s="1296"/>
      <c r="L59" s="1296"/>
      <c r="M59" s="1340"/>
      <c r="Q59" s="2111"/>
      <c r="R59" s="2111"/>
      <c r="S59" s="1361"/>
      <c r="T59" s="352"/>
      <c r="U59" s="1308"/>
      <c r="V59" s="275" t="s">
        <v>419</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194</v>
      </c>
      <c r="B60" s="1296" t="s">
        <v>195</v>
      </c>
      <c r="C60" s="1296" t="s">
        <v>196</v>
      </c>
      <c r="D60" s="1296" t="s">
        <v>197</v>
      </c>
      <c r="E60" s="2168"/>
      <c r="F60" s="2168"/>
      <c r="G60" s="2168"/>
      <c r="H60" s="2170"/>
      <c r="I60" s="1971"/>
      <c r="J60" s="1296"/>
      <c r="K60" s="1296"/>
      <c r="L60" s="1296"/>
      <c r="M60" s="1340"/>
      <c r="Q60" s="2111"/>
      <c r="R60" s="1361"/>
      <c r="S60" s="1361"/>
      <c r="T60" s="352"/>
      <c r="U60" s="1308"/>
      <c r="V60" s="364" t="s">
        <v>420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194</v>
      </c>
      <c r="B61" s="1296" t="s">
        <v>195</v>
      </c>
      <c r="C61" s="1296" t="s">
        <v>196</v>
      </c>
      <c r="D61" s="1296" t="s">
        <v>197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0" customFormat="1" customHeight="1" ht="0">
      <c r="A62" s="1405" t="s">
        <v>194</v>
      </c>
      <c r="B62" s="1405" t="s">
        <v>195</v>
      </c>
      <c r="C62" s="1405" t="s">
        <v>196</v>
      </c>
      <c r="D62" s="1404"/>
      <c r="E62" s="2168"/>
      <c r="F62" s="2168"/>
      <c r="G62" s="2167"/>
      <c r="H62" s="1404"/>
      <c r="I62" s="1404"/>
      <c r="J62" s="1404"/>
      <c r="K62" s="1404"/>
      <c r="L62" s="1404"/>
      <c r="M62" s="1407"/>
      <c r="N62" s="1408"/>
      <c r="O62" s="1408"/>
      <c r="P62" s="347"/>
      <c r="Q62" s="1346"/>
      <c r="R62" s="1347"/>
      <c r="S62" s="1346"/>
      <c r="T62" s="1346"/>
      <c r="U62" s="1352"/>
      <c r="V62" s="1355" t="s">
        <v>169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0" customFormat="1" customHeight="1" ht="0">
      <c r="A63" s="1405" t="s">
        <v>194</v>
      </c>
      <c r="B63" s="1405" t="s">
        <v>195</v>
      </c>
      <c r="C63" s="1404"/>
      <c r="D63" s="1404"/>
      <c r="E63" s="2168"/>
      <c r="F63" s="2167"/>
      <c r="G63" s="1404"/>
      <c r="H63" s="1404"/>
      <c r="I63" s="1404"/>
      <c r="J63" s="1404"/>
      <c r="K63" s="1404"/>
      <c r="L63" s="1404"/>
      <c r="M63" s="1407"/>
      <c r="N63" s="1409"/>
      <c r="O63" s="1409"/>
      <c r="P63" s="347"/>
      <c r="Q63" s="1346"/>
      <c r="R63" s="1347"/>
      <c r="S63" s="1346"/>
      <c r="T63" s="1346"/>
      <c r="U63" s="1352"/>
      <c r="V63" s="1355" t="s">
        <v>170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194</v>
      </c>
      <c r="B64" s="1405"/>
      <c r="C64" s="1405"/>
      <c r="D64" s="1405"/>
      <c r="E64" s="2167"/>
      <c r="F64" s="1405"/>
      <c r="G64" s="1405"/>
      <c r="H64" s="1405"/>
      <c r="I64" s="1405"/>
      <c r="J64" s="1405"/>
      <c r="K64" s="1405"/>
      <c r="L64" s="1405"/>
      <c r="M64" s="1411"/>
      <c r="N64" s="1409"/>
      <c r="O64" s="1409"/>
      <c r="P64" s="347"/>
      <c r="Q64" s="385"/>
      <c r="R64" s="1374"/>
      <c r="S64" s="385"/>
      <c r="T64" s="385"/>
      <c r="U64" s="1352"/>
      <c r="V64" s="1355" t="s">
        <v>171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0"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185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72EAA-B553-DBED-C9AA-BD02C9A33F1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8" width="32.00390625" customWidth="1"/>
    <col min="21" max="21" style="2968" width="0.140625" customWidth="1"/>
    <col min="22" max="23" style="2968" width="21.7109375" hidden="1" customWidth="1"/>
    <col min="24" max="24" style="2968" width="11.7109375" hidden="1" customWidth="1"/>
    <col min="25" max="25" style="2968" width="3.7109375" hidden="1" customWidth="1"/>
    <col min="26" max="26" style="2968" width="11.7109375" hidden="1" customWidth="1"/>
    <col min="27" max="27" style="2968" width="8.57421875" hidden="1" customWidth="1"/>
    <col min="28" max="28" style="2968" width="5.421875" customWidth="1"/>
    <col min="29" max="30" style="2968" width="3.7109375" customWidth="1"/>
    <col min="31" max="31" style="2968" width="24.7109375" customWidth="1"/>
    <col min="32" max="34" style="2968" width="3.7109375" customWidth="1"/>
    <col min="35" max="35" style="2968" width="24.7109375" customWidth="1"/>
    <col min="36" max="38" style="2968" width="3.7109375" customWidth="1"/>
    <col min="39" max="39" style="2968" width="18.8515625" customWidth="1"/>
    <col min="40" max="41" style="2968" width="21.7109375" customWidth="1"/>
    <col min="42" max="42" style="2968" width="11.7109375" customWidth="1"/>
    <col min="43" max="43" style="2968" width="3.7109375" customWidth="1"/>
    <col min="44" max="44" style="2968" width="11.7109375" customWidth="1"/>
    <col min="45" max="45" style="2968" width="8.57421875" customWidth="1"/>
    <col min="46" max="46" style="2968" width="4.7109375" customWidth="1"/>
    <col min="47" max="47" style="2968"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404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405</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406</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407</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408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409</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410</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411</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1378"/>
      <c r="AU8" s="2137" t="s">
        <v>472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473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474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475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0"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0"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422</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5581" customFormat="1" customHeight="1" ht="14.25" hidden="1">
      <c r="M23" s="1538"/>
      <c r="N23" s="1538"/>
      <c r="O23" s="1539" t="s">
        <v>423</v>
      </c>
      <c r="P23" s="1538"/>
      <c r="Q23" s="1540"/>
      <c r="R23" s="1540"/>
      <c r="Y23" s="1537" t="s">
        <v>425</v>
      </c>
      <c r="AA23" s="1537" t="s">
        <v>426</v>
      </c>
      <c r="AB23" s="1537" t="s">
        <v>477</v>
      </c>
      <c r="AE23" s="1537" t="s">
        <v>478</v>
      </c>
      <c r="AF23" s="1537" t="s">
        <v>477</v>
      </c>
      <c r="AI23" s="1537" t="s">
        <v>479</v>
      </c>
      <c r="AJ23" s="1537" t="s">
        <v>477</v>
      </c>
      <c r="AM23" s="1537" t="s">
        <v>480</v>
      </c>
      <c r="AQ23" s="1537" t="s">
        <v>425</v>
      </c>
      <c r="AS23" s="1537" t="s">
        <v>426</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2"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2" customFormat="1" customHeight="1" ht="18.75">
      <c r="A31" s="1398"/>
      <c r="B31" s="1398"/>
      <c r="C31" s="1398"/>
      <c r="D31" s="1398"/>
      <c r="E31" s="1398"/>
      <c r="F31" s="1398"/>
      <c r="G31" s="1398"/>
      <c r="H31" s="1398"/>
      <c r="I31" s="1398"/>
      <c r="J31" s="1398"/>
      <c r="K31" s="1398"/>
      <c r="L31" s="1399"/>
      <c r="M31" s="1398"/>
      <c r="N31" s="1398"/>
      <c r="O31" s="1398"/>
      <c r="P31" s="1398"/>
      <c r="Q31" s="1398"/>
      <c r="S31" s="2098" t="s">
        <v>428</v>
      </c>
      <c r="T31" s="2098"/>
      <c r="U31" s="1402"/>
      <c r="V31" s="2099" t="str">
        <f>IF(TITLE_DATE_PR_CHANGE="",IF(TITLE_DATE_PR="","",TITLE_DATE_PR),TITLE_DATE_PR_CHANGE)</f>
        <v>45280</v>
      </c>
      <c r="W31" s="2099"/>
      <c r="X31" s="2099"/>
      <c r="Y31" s="2099"/>
      <c r="Z31" s="2099"/>
      <c r="AA31" s="322"/>
      <c r="AB31" s="2099" t="str">
        <f>IF(TITLE_DATE_PR_CHANGE="",IF(TITLE_DATE_PR="","",TITLE_DATE_PR),TITLE_DATE_PR_CHANGE)</f>
        <v>45280</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429</v>
      </c>
      <c r="T32" s="2098"/>
      <c r="U32" s="1402"/>
      <c r="V32" s="2100" t="str">
        <f>IF(TITLE_NUMBER_PR_CHANGE="",IF(TITLE_NUMBER_PR="","",TITLE_NUMBER_PR),TITLE_NUMBER_PR_CHANGE)</f>
        <v>51/12</v>
      </c>
      <c r="W32" s="2100"/>
      <c r="X32" s="2100"/>
      <c r="Y32" s="2100"/>
      <c r="Z32" s="2100"/>
      <c r="AA32" s="322"/>
      <c r="AB32" s="2100" t="str">
        <f>IF(TITLE_NUMBER_PR_CHANGE="",IF(TITLE_NUMBER_PR="","",TITLE_NUMBER_PR),TITLE_NUMBER_PR_CHANGE)</f>
        <v>51/12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https://npa.gov-murman.ru/bitrix/components/b1team/govmurman.element.file/download.php?ID=508452&amp;FID=750725</v>
      </c>
      <c r="W33" s="2100"/>
      <c r="X33" s="2100"/>
      <c r="Y33" s="2100"/>
      <c r="Z33" s="2100"/>
      <c r="AA33" s="322"/>
      <c r="AB33" s="2100" t="str">
        <f>IF(TITLE_IST_PUB_CHANGE="",IF(TITLE_IST_PUB="","",TITLE_IST_PUB),TITLE_IST_PUB_CHANGE)</f>
        <v>https://npa.gov-murman.ru/bitrix/components/b1team/govmurman.element.file/download.php?ID=508452&amp;FID=750725</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2"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428</v>
      </c>
      <c r="T35" s="2098"/>
      <c r="U35" s="1402"/>
      <c r="V35" s="2099" t="str">
        <f>IF(TITLE_DATE_PR_CHANGE="",IF(TITLE_DATE_PR="","",TITLE_DATE_PR),TITLE_DATE_PR_CHANGE)</f>
        <v>45280</v>
      </c>
      <c r="W35" s="2099"/>
      <c r="X35" s="2099"/>
      <c r="Y35" s="2099"/>
      <c r="Z35" s="2099"/>
      <c r="AA35" s="322"/>
      <c r="AB35" s="2099" t="str">
        <f>IF(TITLE_DATE_PR_CHANGE="",IF(TITLE_DATE_PR="","",TITLE_DATE_PR),TITLE_DATE_PR_CHANGE)</f>
        <v>45280</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2"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429</v>
      </c>
      <c r="T36" s="2098"/>
      <c r="U36" s="1402"/>
      <c r="V36" s="2100" t="str">
        <f>IF(TITLE_NUMBER_PR_CHANGE="",IF(TITLE_NUMBER_PR="","",TITLE_NUMBER_PR),TITLE_NUMBER_PR_CHANGE)</f>
        <v>51/12</v>
      </c>
      <c r="W36" s="2100"/>
      <c r="X36" s="2100"/>
      <c r="Y36" s="2100"/>
      <c r="Z36" s="2100"/>
      <c r="AA36" s="322"/>
      <c r="AB36" s="2100" t="str">
        <f>IF(TITLE_NUMBER_PR_CHANGE="",IF(TITLE_NUMBER_PR="","",TITLE_NUMBER_PR),TITLE_NUMBER_PR_CHANGE)</f>
        <v>51/12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2"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432</v>
      </c>
      <c r="AB37" s="322"/>
      <c r="AC37" s="322"/>
      <c r="AD37" s="322"/>
      <c r="AE37" s="322"/>
      <c r="AF37" s="322"/>
      <c r="AG37" s="322"/>
      <c r="AH37" s="322"/>
      <c r="AI37" s="322"/>
      <c r="AJ37" s="322"/>
      <c r="AK37" s="322"/>
      <c r="AL37" s="322"/>
      <c r="AM37" s="322"/>
      <c r="AN37" s="322"/>
      <c r="AO37" s="322"/>
      <c r="AP37" s="322"/>
      <c r="AQ37" s="322"/>
      <c r="AR37" s="322"/>
      <c r="AS37" s="266" t="s">
        <v>432</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306</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307</v>
      </c>
    </row>
    <row customHeight="1" ht="14.25">
      <c r="Q40" s="279"/>
      <c r="R40" s="377"/>
      <c r="S40" s="2125" t="s">
        <v>89</v>
      </c>
      <c r="T40" s="2062" t="s">
        <v>481</v>
      </c>
      <c r="U40" s="289"/>
      <c r="V40" s="2127"/>
      <c r="W40" s="2127"/>
      <c r="X40" s="2127"/>
      <c r="Y40" s="2127"/>
      <c r="Z40" s="2128"/>
      <c r="AA40" s="2189" t="s">
        <v>435</v>
      </c>
      <c r="AB40" s="2173" t="s">
        <v>482</v>
      </c>
      <c r="AC40" s="2146"/>
      <c r="AD40" s="2146"/>
      <c r="AE40" s="2174"/>
      <c r="AF40" s="2146" t="s">
        <v>483</v>
      </c>
      <c r="AG40" s="2146"/>
      <c r="AH40" s="2146"/>
      <c r="AI40" s="2174"/>
      <c r="AJ40" s="2173" t="s">
        <v>484</v>
      </c>
      <c r="AK40" s="2146"/>
      <c r="AL40" s="2146"/>
      <c r="AM40" s="2174"/>
      <c r="AN40" s="2173" t="s">
        <v>434</v>
      </c>
      <c r="AO40" s="2146"/>
      <c r="AP40" s="2127"/>
      <c r="AQ40" s="2127"/>
      <c r="AR40" s="2128"/>
      <c r="AS40" s="2129" t="s">
        <v>435</v>
      </c>
      <c r="AT40" s="2132" t="s">
        <v>437</v>
      </c>
      <c r="AU40" s="1971"/>
    </row>
    <row customHeight="1" ht="33.75">
      <c r="Q41" s="279"/>
      <c r="R41" s="377"/>
      <c r="S41" s="2125"/>
      <c r="T41" s="2062"/>
      <c r="U41" s="1038"/>
      <c r="V41" s="2029" t="s">
        <v>485</v>
      </c>
      <c r="W41" s="2030"/>
      <c r="X41" s="2144" t="s">
        <v>441</v>
      </c>
      <c r="Y41" s="2162"/>
      <c r="Z41" s="2163"/>
      <c r="AA41" s="2190"/>
      <c r="AB41" s="2175"/>
      <c r="AC41" s="2176"/>
      <c r="AD41" s="2176"/>
      <c r="AE41" s="2188"/>
      <c r="AF41" s="2176"/>
      <c r="AG41" s="2176"/>
      <c r="AH41" s="2176"/>
      <c r="AI41" s="2188"/>
      <c r="AJ41" s="2175"/>
      <c r="AK41" s="2176"/>
      <c r="AL41" s="2176"/>
      <c r="AM41" s="2176"/>
      <c r="AN41" s="1971" t="s">
        <v>486</v>
      </c>
      <c r="AO41" s="1971"/>
      <c r="AP41" s="2162" t="s">
        <v>441</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136</v>
      </c>
      <c r="C43" s="1400" t="s">
        <v>137</v>
      </c>
      <c r="D43" s="1400" t="s">
        <v>138</v>
      </c>
      <c r="E43" s="1394" t="s">
        <v>442</v>
      </c>
      <c r="F43" s="1394" t="s">
        <v>443</v>
      </c>
      <c r="G43" s="1394" t="s">
        <v>444</v>
      </c>
      <c r="H43" s="1394" t="s">
        <v>445</v>
      </c>
      <c r="I43" s="1394" t="s">
        <v>446</v>
      </c>
      <c r="J43" s="1394" t="s">
        <v>447</v>
      </c>
      <c r="K43" s="1394" t="s">
        <v>448</v>
      </c>
      <c r="L43" s="1394" t="s">
        <v>423</v>
      </c>
      <c r="Q43" s="279"/>
      <c r="R43" s="377"/>
      <c r="S43" s="2125"/>
      <c r="T43" s="2062"/>
      <c r="U43" s="290"/>
      <c r="V43" s="1360" t="s">
        <v>487</v>
      </c>
      <c r="W43" s="1360" t="s">
        <v>488</v>
      </c>
      <c r="X43" s="1368" t="s">
        <v>451</v>
      </c>
      <c r="Y43" s="2121" t="s">
        <v>452</v>
      </c>
      <c r="Z43" s="2122"/>
      <c r="AA43" s="2191"/>
      <c r="AB43" s="2177"/>
      <c r="AC43" s="2178"/>
      <c r="AD43" s="2178"/>
      <c r="AE43" s="2179"/>
      <c r="AF43" s="2178"/>
      <c r="AG43" s="2178"/>
      <c r="AH43" s="2178"/>
      <c r="AI43" s="2179"/>
      <c r="AJ43" s="2177"/>
      <c r="AK43" s="2178"/>
      <c r="AL43" s="2178"/>
      <c r="AM43" s="2179"/>
      <c r="AN43" s="1903" t="s">
        <v>487</v>
      </c>
      <c r="AO43" s="1903" t="s">
        <v>488</v>
      </c>
      <c r="AP43" s="1368" t="s">
        <v>451</v>
      </c>
      <c r="AQ43" s="2121" t="s">
        <v>452</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218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218</v>
      </c>
      <c r="B46" s="1393" t="s">
        <v>219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405</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406</v>
      </c>
      <c r="AW46" s="506"/>
      <c r="AX46" s="506" t="str">
        <f>IF(T46="","",T46)</f>
        <v>Территория действия тарифа</v>
      </c>
      <c r="AY46" s="506"/>
      <c r="AZ46" s="506"/>
    </row>
    <row customHeight="1" ht="23.25">
      <c r="A47" s="1393" t="s">
        <v>218</v>
      </c>
      <c r="B47" s="1393" t="s">
        <v>219</v>
      </c>
      <c r="C47" s="1393" t="s">
        <v>220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407</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408</v>
      </c>
      <c r="AW47" s="506"/>
      <c r="AX47" s="506" t="str">
        <f>IF(T47="","",T47)</f>
        <v>Наименование системы теплоснабжения </v>
      </c>
      <c r="AY47" s="506"/>
      <c r="AZ47" s="506"/>
    </row>
    <row customHeight="1" ht="21">
      <c r="A48" s="1393" t="s">
        <v>218</v>
      </c>
      <c r="B48" s="1393" t="s">
        <v>219</v>
      </c>
      <c r="C48" s="1393" t="s">
        <v>220</v>
      </c>
      <c r="D48" s="1393" t="s">
        <v>221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409</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410</v>
      </c>
      <c r="AW48" s="506"/>
      <c r="AX48" s="506" t="str">
        <f>IF(T48="","",T48)</f>
        <v>Источник тепловой энергии  </v>
      </c>
      <c r="AY48" s="506"/>
      <c r="AZ48" s="506"/>
    </row>
    <row s="2614" customFormat="1" customHeight="1" ht="0">
      <c r="A49" s="1373" t="s">
        <v>218</v>
      </c>
      <c r="B49" s="1373" t="s">
        <v>219</v>
      </c>
      <c r="C49" s="1373" t="s">
        <v>220</v>
      </c>
      <c r="D49" s="1373" t="s">
        <v>221</v>
      </c>
      <c r="E49" s="2108"/>
      <c r="F49" s="2108"/>
      <c r="G49" s="2108"/>
      <c r="H49" s="2108"/>
      <c r="I49" s="2109" t="str">
        <f>S48&amp;".1"</f>
        <v>....1</v>
      </c>
      <c r="J49" s="1373"/>
      <c r="K49" s="1373"/>
      <c r="L49" s="1376" t="s">
        <v>411</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218</v>
      </c>
      <c r="B50" s="1373" t="s">
        <v>219</v>
      </c>
      <c r="C50" s="1373" t="s">
        <v>220</v>
      </c>
      <c r="D50" s="1373" t="s">
        <v>221</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218</v>
      </c>
      <c r="B51" s="1393" t="s">
        <v>219</v>
      </c>
      <c r="C51" s="1393" t="s">
        <v>220</v>
      </c>
      <c r="D51" s="1393" t="s">
        <v>221</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63</v>
      </c>
      <c r="AR51" s="1774"/>
      <c r="AS51" s="1489" t="s">
        <v>63</v>
      </c>
      <c r="AT51" s="1378"/>
      <c r="AU51" s="2137" t="s">
        <v>489</v>
      </c>
      <c r="AV51" s="517">
        <f>STRCHECKDATE(V54:AT54)</f>
      </c>
      <c r="AW51" s="506"/>
      <c r="AX51" s="506" t="str">
        <f>IF(T51="","",T51)</f>
        <v/>
      </c>
      <c r="AY51" s="506"/>
      <c r="AZ51" s="506"/>
    </row>
    <row customHeight="1" ht="11.25">
      <c r="A52" s="1393" t="s">
        <v>218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473</v>
      </c>
      <c r="AN52" s="1423"/>
      <c r="AO52" s="1526"/>
      <c r="AP52" s="1423"/>
      <c r="AQ52" s="1423"/>
      <c r="AR52" s="1423"/>
      <c r="AS52" s="1423"/>
      <c r="AT52" s="1420"/>
      <c r="AU52" s="2138"/>
      <c r="AW52" s="506"/>
      <c r="AX52" s="506"/>
      <c r="AY52" s="506"/>
      <c r="AZ52" s="506"/>
    </row>
    <row customHeight="1" ht="11.25">
      <c r="A53" s="1393" t="s">
        <v>218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474</v>
      </c>
      <c r="AJ53" s="1423"/>
      <c r="AK53" s="1423"/>
      <c r="AL53" s="1423"/>
      <c r="AM53" s="1423"/>
      <c r="AN53" s="1423"/>
      <c r="AO53" s="1526"/>
      <c r="AP53" s="1423"/>
      <c r="AQ53" s="1423"/>
      <c r="AR53" s="1423"/>
      <c r="AS53" s="1423"/>
      <c r="AT53" s="1420"/>
      <c r="AU53" s="2138"/>
      <c r="AW53" s="506"/>
      <c r="AX53" s="506"/>
      <c r="AY53" s="506"/>
      <c r="AZ53" s="506"/>
    </row>
    <row customHeight="1" ht="11.25">
      <c r="A54" s="1393" t="s">
        <v>218</v>
      </c>
      <c r="B54" s="1393" t="s">
        <v>219</v>
      </c>
      <c r="C54" s="1393" t="s">
        <v>220</v>
      </c>
      <c r="D54" s="1393" t="s">
        <v>221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475</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218</v>
      </c>
      <c r="B55" s="1393" t="s">
        <v>219</v>
      </c>
      <c r="C55" s="1393" t="s">
        <v>220</v>
      </c>
      <c r="D55" s="1393" t="s">
        <v>221</v>
      </c>
      <c r="E55" s="2108"/>
      <c r="F55" s="2108"/>
      <c r="G55" s="2108"/>
      <c r="H55" s="2108"/>
      <c r="I55" s="2110"/>
      <c r="J55" s="2109"/>
      <c r="K55" s="1393"/>
      <c r="L55" s="1394"/>
      <c r="P55" s="2111"/>
      <c r="Q55" s="2111"/>
      <c r="R55" s="352"/>
      <c r="S55" s="1308"/>
      <c r="T55" s="275" t="s">
        <v>476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218</v>
      </c>
      <c r="B56" s="1373" t="s">
        <v>219</v>
      </c>
      <c r="C56" s="1373" t="s">
        <v>220</v>
      </c>
      <c r="D56" s="1373" t="s">
        <v>221</v>
      </c>
      <c r="E56" s="2108"/>
      <c r="F56" s="2108"/>
      <c r="G56" s="2108"/>
      <c r="H56" s="2108"/>
      <c r="I56" s="2109"/>
      <c r="J56" s="1373"/>
      <c r="K56" s="1373"/>
      <c r="L56" s="1376"/>
      <c r="M56" s="516"/>
      <c r="N56" s="516"/>
      <c r="O56" s="516"/>
      <c r="P56" s="2111"/>
      <c r="Q56" s="1361"/>
      <c r="R56" s="352"/>
      <c r="S56" s="1416"/>
      <c r="T56" s="1417" t="s">
        <v>420</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218</v>
      </c>
      <c r="B57" s="1373" t="s">
        <v>219</v>
      </c>
      <c r="C57" s="1373" t="s">
        <v>220</v>
      </c>
      <c r="D57" s="1373" t="s">
        <v>221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0" customFormat="1" customHeight="1" ht="0">
      <c r="A58" s="1373" t="s">
        <v>218</v>
      </c>
      <c r="B58" s="1373" t="s">
        <v>219</v>
      </c>
      <c r="C58" s="1373" t="s">
        <v>220</v>
      </c>
      <c r="D58" s="1344"/>
      <c r="E58" s="2108"/>
      <c r="F58" s="2108"/>
      <c r="G58" s="2107"/>
      <c r="H58" s="1344"/>
      <c r="I58" s="1344"/>
      <c r="J58" s="1344"/>
      <c r="K58" s="1344"/>
      <c r="L58" s="1369"/>
      <c r="M58" s="1345"/>
      <c r="N58" s="1345"/>
      <c r="P58" s="1346"/>
      <c r="Q58" s="1347"/>
      <c r="R58" s="1346"/>
      <c r="S58" s="1352"/>
      <c r="T58" s="1355" t="s">
        <v>169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0" customFormat="1" customHeight="1" ht="0">
      <c r="A59" s="1373" t="s">
        <v>218</v>
      </c>
      <c r="B59" s="1373" t="s">
        <v>219</v>
      </c>
      <c r="C59" s="1344"/>
      <c r="D59" s="1344"/>
      <c r="E59" s="2108"/>
      <c r="F59" s="2107"/>
      <c r="G59" s="1344"/>
      <c r="H59" s="1344"/>
      <c r="I59" s="1344"/>
      <c r="J59" s="1344"/>
      <c r="K59" s="1344"/>
      <c r="L59" s="1369"/>
      <c r="M59" s="1351"/>
      <c r="N59" s="1351"/>
      <c r="P59" s="1346"/>
      <c r="Q59" s="1347"/>
      <c r="R59" s="1346"/>
      <c r="S59" s="1352"/>
      <c r="T59" s="1355" t="s">
        <v>170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218</v>
      </c>
      <c r="B60" s="1373"/>
      <c r="C60" s="1373"/>
      <c r="D60" s="1373"/>
      <c r="E60" s="2108"/>
      <c r="F60" s="1373"/>
      <c r="G60" s="1373"/>
      <c r="H60" s="1373"/>
      <c r="I60" s="1373"/>
      <c r="J60" s="1373"/>
      <c r="K60" s="1373"/>
      <c r="L60" s="1376"/>
      <c r="M60" s="1351"/>
      <c r="N60" s="1351"/>
      <c r="O60" s="524"/>
      <c r="P60" s="385"/>
      <c r="Q60" s="1374"/>
      <c r="R60" s="385"/>
      <c r="S60" s="1352"/>
      <c r="T60" s="1355" t="s">
        <v>171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218</v>
      </c>
      <c r="B61" s="1373"/>
      <c r="C61" s="1373"/>
      <c r="D61" s="1373"/>
      <c r="E61" s="2107"/>
      <c r="F61" s="1373"/>
      <c r="G61" s="1373"/>
      <c r="H61" s="1373"/>
      <c r="I61" s="1373"/>
      <c r="J61" s="1373"/>
      <c r="K61" s="1373"/>
      <c r="L61" s="1376"/>
      <c r="M61" s="1351"/>
      <c r="N61" s="1351"/>
      <c r="O61" s="524"/>
      <c r="P61" s="385"/>
      <c r="Q61" s="1374"/>
      <c r="R61" s="385"/>
      <c r="S61" s="1352"/>
      <c r="T61" s="1355" t="s">
        <v>171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0"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FEEF5-337B-CB11-B60F-BEBC0EE0E6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5623" width="19.140625" hidden="1" customWidth="1"/>
    <col min="13" max="14" style="3321" width="12.28125" hidden="1" customWidth="1"/>
    <col min="15" max="15" style="3321" width="23.421875" hidden="1" customWidth="1"/>
    <col min="16" max="16" style="5633"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405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490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492</v>
      </c>
      <c r="U5" s="288"/>
      <c r="V5" s="2194"/>
      <c r="W5" s="2195"/>
      <c r="X5" s="2195"/>
      <c r="Y5" s="2195"/>
      <c r="Z5" s="2195"/>
      <c r="AA5" s="2195"/>
      <c r="AB5" s="2196"/>
      <c r="AC5" s="2197"/>
      <c r="AD5" s="2198"/>
      <c r="AE5" s="2198"/>
      <c r="AF5" s="2198"/>
      <c r="AG5" s="2198"/>
      <c r="AH5" s="2198"/>
      <c r="AI5" s="2198"/>
      <c r="AJ5" s="2199"/>
      <c r="AK5" s="1286" t="s">
        <v>493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414</v>
      </c>
      <c r="P6" s="2111"/>
      <c r="Q6" s="2111">
        <v>1</v>
      </c>
      <c r="R6" s="353"/>
      <c r="S6" s="1455">
        <f>$J6</f>
      </c>
      <c r="T6" s="274" t="s">
        <v>415</v>
      </c>
      <c r="U6" s="288"/>
      <c r="V6" s="2095"/>
      <c r="W6" s="2096"/>
      <c r="X6" s="2096"/>
      <c r="Y6" s="2096"/>
      <c r="Z6" s="2096"/>
      <c r="AA6" s="2096"/>
      <c r="AB6" s="2097"/>
      <c r="AC6" s="2095"/>
      <c r="AD6" s="2096"/>
      <c r="AE6" s="2096"/>
      <c r="AF6" s="2096"/>
      <c r="AG6" s="2096"/>
      <c r="AH6" s="2096"/>
      <c r="AI6" s="2096"/>
      <c r="AJ6" s="2097"/>
      <c r="AK6" s="1337" t="s">
        <v>494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495</v>
      </c>
      <c r="U9" s="367"/>
      <c r="V9" s="367"/>
      <c r="W9" s="367"/>
      <c r="X9" s="367"/>
      <c r="Y9" s="367"/>
      <c r="Z9" s="367"/>
      <c r="AA9" s="367"/>
      <c r="AB9" s="367"/>
      <c r="AC9" s="367"/>
      <c r="AD9" s="367"/>
      <c r="AE9" s="367"/>
      <c r="AF9" s="367"/>
      <c r="AG9" s="367"/>
      <c r="AH9" s="367"/>
      <c r="AI9" s="367"/>
      <c r="AJ9" s="367"/>
      <c r="AK9" s="1286" t="s">
        <v>496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420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51"/>
      <c r="M18" s="1392"/>
      <c r="N18" s="1392"/>
      <c r="O18" s="1397" t="s">
        <v>422</v>
      </c>
      <c r="P18" s="1392"/>
      <c r="Q18" s="1401"/>
      <c r="R18" s="1401"/>
      <c r="S18" s="735"/>
      <c r="Y18" s="1397"/>
      <c r="AA18" s="1397"/>
      <c r="AB18" s="1396"/>
      <c r="AF18" s="1397"/>
      <c r="AH18" s="1397"/>
      <c r="AI18" s="1396"/>
      <c r="AL18" s="517"/>
      <c r="AM18" s="517"/>
      <c r="AN18" s="517"/>
      <c r="AO18" s="517"/>
      <c r="AP18" s="517"/>
    </row>
    <row s="3319" customFormat="1" customHeight="1" ht="14.25" hidden="1">
      <c r="L19" s="1451"/>
      <c r="M19" s="1392"/>
      <c r="N19" s="1392"/>
      <c r="O19" s="1392"/>
      <c r="P19" s="1392"/>
      <c r="Q19" s="1401"/>
      <c r="R19" s="1401"/>
      <c r="S19" s="735"/>
      <c r="AB19" s="1396"/>
      <c r="AI19" s="1396"/>
      <c r="AL19" s="517"/>
      <c r="AM19" s="517"/>
      <c r="AN19" s="517"/>
      <c r="AO19" s="517"/>
      <c r="AP19" s="517"/>
    </row>
    <row s="3319" customFormat="1" customHeight="1" ht="12" hidden="1">
      <c r="L20" s="1451"/>
      <c r="M20" s="1392"/>
      <c r="N20" s="1392"/>
      <c r="O20" s="1394" t="s">
        <v>423</v>
      </c>
      <c r="P20" s="1392"/>
      <c r="Q20" s="1472"/>
      <c r="R20" s="1472"/>
      <c r="S20" s="735"/>
      <c r="T20" s="1168" t="s">
        <v>424</v>
      </c>
      <c r="Z20" s="172" t="s">
        <v>425</v>
      </c>
      <c r="AB20" s="172" t="s">
        <v>426</v>
      </c>
      <c r="AC20" s="1168" t="s">
        <v>424</v>
      </c>
      <c r="AG20" s="172" t="s">
        <v>427</v>
      </c>
      <c r="AI20" s="172" t="s">
        <v>426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429</v>
      </c>
      <c r="T29" s="2098"/>
      <c r="U29" s="1402"/>
      <c r="V29" s="2100" t="str">
        <f>IF(TITLE_NUMBER_PR_CHANGE="",IF(TITLE_NUMBER_PR="","",TITLE_NUMBER_PR),TITLE_NUMBER_PR_CHANGE)</f>
        <v>51/12</v>
      </c>
      <c r="W29" s="2100"/>
      <c r="X29" s="2100"/>
      <c r="Y29" s="2100"/>
      <c r="Z29" s="2100"/>
      <c r="AA29" s="2100"/>
      <c r="AB29" s="322"/>
      <c r="AC29" s="2100" t="str">
        <f>IF(TITLE_NUMBER_PR_CHANGE="",IF(TITLE_NUMBER_PR="","",TITLE_NUMBER_PR),TITLE_NUMBER_PR_CHANGE)</f>
        <v>51/12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https://npa.gov-murman.ru/bitrix/components/b1team/govmurman.element.file/download.php?ID=508452&amp;FID=750725</v>
      </c>
      <c r="W30" s="2100"/>
      <c r="X30" s="2100"/>
      <c r="Y30" s="2100"/>
      <c r="Z30" s="2100"/>
      <c r="AA30" s="2100"/>
      <c r="AB30" s="322"/>
      <c r="AC30" s="2100" t="str">
        <f>IF(TITLE_IST_PUB_CHANGE="",IF(TITLE_IST_PUB="","",TITLE_IST_PUB),TITLE_IST_PUB_CHANGE)</f>
        <v>https://npa.gov-murman.ru/bitrix/components/b1team/govmurman.element.file/download.php?ID=508452&amp;FID=750725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430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431</v>
      </c>
      <c r="T33" s="2098"/>
      <c r="U33" s="1402"/>
      <c r="V33" s="2100" t="str">
        <f>IF(TITLE_NUMBER_PR_CHANGE="",IF(TITLE_NUMBER_PR="","",TITLE_NUMBER_PR),TITLE_NUMBER_PR_CHANGE)</f>
        <v>51/12</v>
      </c>
      <c r="W33" s="2100"/>
      <c r="X33" s="2100"/>
      <c r="Y33" s="2100"/>
      <c r="Z33" s="2100"/>
      <c r="AA33" s="2100"/>
      <c r="AB33" s="322"/>
      <c r="AC33" s="2100" t="str">
        <f>IF(TITLE_NUMBER_PR_CHANGE="",IF(TITLE_NUMBER_PR="","",TITLE_NUMBER_PR),TITLE_NUMBER_PR_CHANGE)</f>
        <v>51/12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306</v>
      </c>
      <c r="T36" s="1971"/>
      <c r="U36" s="1971"/>
      <c r="V36" s="1971"/>
      <c r="W36" s="1971"/>
      <c r="X36" s="1971"/>
      <c r="Y36" s="1971"/>
      <c r="Z36" s="1971"/>
      <c r="AA36" s="1971"/>
      <c r="AB36" s="1971"/>
      <c r="AC36" s="1971"/>
      <c r="AD36" s="1971"/>
      <c r="AE36" s="1971"/>
      <c r="AF36" s="1971"/>
      <c r="AG36" s="1971"/>
      <c r="AH36" s="1971"/>
      <c r="AI36" s="1971"/>
      <c r="AJ36" s="1971"/>
      <c r="AK36" s="1971" t="s">
        <v>307</v>
      </c>
    </row>
    <row customHeight="1" ht="14.25">
      <c r="Q37" s="377"/>
      <c r="R37" s="377"/>
      <c r="S37" s="2125" t="s">
        <v>89</v>
      </c>
      <c r="T37" s="2062" t="s">
        <v>433</v>
      </c>
      <c r="U37" s="289"/>
      <c r="V37" s="2126" t="s">
        <v>434</v>
      </c>
      <c r="W37" s="2127"/>
      <c r="X37" s="2127"/>
      <c r="Y37" s="2127"/>
      <c r="Z37" s="2127"/>
      <c r="AA37" s="2128"/>
      <c r="AB37" s="2129" t="s">
        <v>435</v>
      </c>
      <c r="AC37" s="2126" t="s">
        <v>434</v>
      </c>
      <c r="AD37" s="2127"/>
      <c r="AE37" s="2127"/>
      <c r="AF37" s="2127"/>
      <c r="AG37" s="2127"/>
      <c r="AH37" s="2128"/>
      <c r="AI37" s="2129" t="s">
        <v>436</v>
      </c>
      <c r="AJ37" s="2132" t="s">
        <v>437</v>
      </c>
      <c r="AK37" s="1971"/>
    </row>
    <row customHeight="1" ht="33.75">
      <c r="Q38" s="377"/>
      <c r="R38" s="377"/>
      <c r="S38" s="2125"/>
      <c r="T38" s="2062"/>
      <c r="U38" s="1038"/>
      <c r="V38" s="1382" t="s">
        <v>498</v>
      </c>
      <c r="W38" s="2118" t="s">
        <v>440</v>
      </c>
      <c r="X38" s="2120"/>
      <c r="Y38" s="2118" t="s">
        <v>441</v>
      </c>
      <c r="Z38" s="2119"/>
      <c r="AA38" s="2120"/>
      <c r="AB38" s="2130"/>
      <c r="AC38" s="1382" t="s">
        <v>498</v>
      </c>
      <c r="AD38" s="2118" t="s">
        <v>440</v>
      </c>
      <c r="AE38" s="2120"/>
      <c r="AF38" s="2118" t="s">
        <v>441</v>
      </c>
      <c r="AG38" s="2119"/>
      <c r="AH38" s="2120"/>
      <c r="AI38" s="2130"/>
      <c r="AJ38" s="2133"/>
      <c r="AK38" s="1971"/>
    </row>
    <row customHeight="1" ht="33.75">
      <c r="A39" s="1400"/>
      <c r="B39" s="1400" t="s">
        <v>136</v>
      </c>
      <c r="C39" s="1400" t="s">
        <v>137</v>
      </c>
      <c r="D39" s="1400" t="s">
        <v>138</v>
      </c>
      <c r="E39" s="1394" t="s">
        <v>442</v>
      </c>
      <c r="F39" s="1394" t="s">
        <v>443</v>
      </c>
      <c r="G39" s="1394" t="s">
        <v>444</v>
      </c>
      <c r="H39" s="1394"/>
      <c r="I39" s="1394" t="s">
        <v>499</v>
      </c>
      <c r="J39" s="1394" t="s">
        <v>447</v>
      </c>
      <c r="K39" s="1394" t="s">
        <v>500</v>
      </c>
      <c r="L39" s="1394" t="s">
        <v>423</v>
      </c>
      <c r="Q39" s="377"/>
      <c r="R39" s="377"/>
      <c r="S39" s="2125"/>
      <c r="T39" s="2062"/>
      <c r="U39" s="290"/>
      <c r="V39" s="1382" t="s">
        <v>501</v>
      </c>
      <c r="W39" s="1237" t="s">
        <v>502</v>
      </c>
      <c r="X39" s="1237" t="s">
        <v>503</v>
      </c>
      <c r="Y39" s="1387" t="s">
        <v>451</v>
      </c>
      <c r="Z39" s="2121" t="s">
        <v>452</v>
      </c>
      <c r="AA39" s="2122"/>
      <c r="AB39" s="2131"/>
      <c r="AC39" s="1382" t="s">
        <v>501</v>
      </c>
      <c r="AD39" s="1237" t="s">
        <v>502</v>
      </c>
      <c r="AE39" s="1237" t="s">
        <v>503</v>
      </c>
      <c r="AF39" s="1387" t="s">
        <v>451</v>
      </c>
      <c r="AG39" s="2121" t="s">
        <v>452</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405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406</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490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491</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504</v>
      </c>
      <c r="E44" s="2108"/>
      <c r="F44" s="2108"/>
      <c r="G44" s="2108"/>
      <c r="H44" s="2108"/>
      <c r="I44" s="2109" t="str">
        <f>S43&amp;".1"</f>
        <v>...1</v>
      </c>
      <c r="J44" s="1393"/>
      <c r="K44" s="1393"/>
      <c r="L44" s="1394"/>
      <c r="P44" s="2111">
        <v>1</v>
      </c>
      <c r="Q44" s="1384"/>
      <c r="R44" s="352"/>
      <c r="S44" s="1388" t="str">
        <f>$I44</f>
        <v>...1</v>
      </c>
      <c r="T44" s="273" t="s">
        <v>492</v>
      </c>
      <c r="U44" s="288"/>
      <c r="V44" s="2194"/>
      <c r="W44" s="2195"/>
      <c r="X44" s="2195"/>
      <c r="Y44" s="2195"/>
      <c r="Z44" s="2195"/>
      <c r="AA44" s="2195"/>
      <c r="AB44" s="2196"/>
      <c r="AC44" s="2197"/>
      <c r="AD44" s="2198"/>
      <c r="AE44" s="2198"/>
      <c r="AF44" s="2198"/>
      <c r="AG44" s="2198"/>
      <c r="AH44" s="2198"/>
      <c r="AI44" s="2198"/>
      <c r="AJ44" s="2199"/>
      <c r="AK44" s="1286" t="s">
        <v>493</v>
      </c>
      <c r="AM44" s="506"/>
      <c r="AN44" s="506" t="str">
        <f>IF(T44="","",T44)</f>
        <v>Наименование признака дифференциации</v>
      </c>
      <c r="AO44" s="506"/>
      <c r="AP44" s="506"/>
    </row>
    <row customHeight="1" ht="23.25">
      <c r="A45" s="1393" t="s">
        <v>232</v>
      </c>
      <c r="B45" s="1393" t="s">
        <v>233</v>
      </c>
      <c r="C45" s="1393" t="s">
        <v>234</v>
      </c>
      <c r="D45" s="1393" t="s">
        <v>504</v>
      </c>
      <c r="E45" s="2108"/>
      <c r="F45" s="2108"/>
      <c r="G45" s="2108"/>
      <c r="H45" s="2108"/>
      <c r="I45" s="2110"/>
      <c r="J45" s="2109" t="str">
        <f>I44&amp;".1"</f>
        <v>...1.1</v>
      </c>
      <c r="K45" s="1393"/>
      <c r="L45" s="1394" t="s">
        <v>414</v>
      </c>
      <c r="P45" s="2111"/>
      <c r="Q45" s="2111">
        <v>1</v>
      </c>
      <c r="R45" s="353"/>
      <c r="S45" s="1388" t="str">
        <f>$J45</f>
        <v>...1.1</v>
      </c>
      <c r="T45" s="274" t="s">
        <v>415</v>
      </c>
      <c r="U45" s="288"/>
      <c r="V45" s="2095"/>
      <c r="W45" s="2096"/>
      <c r="X45" s="2096"/>
      <c r="Y45" s="2096"/>
      <c r="Z45" s="2096"/>
      <c r="AA45" s="2096"/>
      <c r="AB45" s="2097"/>
      <c r="AC45" s="2095"/>
      <c r="AD45" s="2096"/>
      <c r="AE45" s="2096"/>
      <c r="AF45" s="2096"/>
      <c r="AG45" s="2096"/>
      <c r="AH45" s="2096"/>
      <c r="AI45" s="2096"/>
      <c r="AJ45" s="2097"/>
      <c r="AK45" s="1337" t="s">
        <v>494</v>
      </c>
      <c r="AM45" s="506"/>
      <c r="AN45" s="506" t="str">
        <f>IF(T45="","",T45)</f>
        <v>Группа потребителей</v>
      </c>
      <c r="AO45" s="506"/>
      <c r="AP45" s="506"/>
    </row>
    <row customHeight="1" ht="23.25">
      <c r="A46" s="1393" t="s">
        <v>232</v>
      </c>
      <c r="B46" s="1393" t="s">
        <v>233</v>
      </c>
      <c r="C46" s="1393" t="s">
        <v>234</v>
      </c>
      <c r="D46" s="1393" t="s">
        <v>504</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504</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504</v>
      </c>
      <c r="E48" s="2108"/>
      <c r="F48" s="2108"/>
      <c r="G48" s="2108"/>
      <c r="H48" s="2108"/>
      <c r="I48" s="2110"/>
      <c r="J48" s="2109"/>
      <c r="K48" s="1393"/>
      <c r="L48" s="1394"/>
      <c r="P48" s="2111"/>
      <c r="Q48" s="2111"/>
      <c r="R48" s="352"/>
      <c r="S48" s="1308"/>
      <c r="T48" s="275" t="s">
        <v>495</v>
      </c>
      <c r="U48" s="367"/>
      <c r="V48" s="367"/>
      <c r="W48" s="367"/>
      <c r="X48" s="367"/>
      <c r="Y48" s="367"/>
      <c r="Z48" s="367"/>
      <c r="AA48" s="367"/>
      <c r="AB48" s="367"/>
      <c r="AC48" s="367"/>
      <c r="AD48" s="367"/>
      <c r="AE48" s="367"/>
      <c r="AF48" s="367"/>
      <c r="AG48" s="367"/>
      <c r="AH48" s="367"/>
      <c r="AI48" s="367"/>
      <c r="AJ48" s="367"/>
      <c r="AK48" s="1286" t="s">
        <v>496</v>
      </c>
      <c r="AM48" s="506"/>
      <c r="AN48" s="506" t="str">
        <f>IF(T48="","",T48)</f>
        <v>Добавить значение признака дифференциации</v>
      </c>
      <c r="AO48" s="506"/>
      <c r="AP48" s="506"/>
    </row>
    <row customHeight="1" ht="21">
      <c r="A49" s="1393" t="s">
        <v>232</v>
      </c>
      <c r="B49" s="1393" t="s">
        <v>233</v>
      </c>
      <c r="C49" s="1393" t="s">
        <v>234</v>
      </c>
      <c r="D49" s="1393" t="s">
        <v>504</v>
      </c>
      <c r="E49" s="2108"/>
      <c r="F49" s="2108"/>
      <c r="G49" s="2108"/>
      <c r="H49" s="2108"/>
      <c r="I49" s="2109"/>
      <c r="J49" s="1393"/>
      <c r="K49" s="1393"/>
      <c r="L49" s="1394"/>
      <c r="P49" s="2111"/>
      <c r="Q49" s="1384"/>
      <c r="R49" s="352"/>
      <c r="S49" s="1308"/>
      <c r="T49" s="364" t="s">
        <v>420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504</v>
      </c>
      <c r="E50" s="2108"/>
      <c r="F50" s="2108"/>
      <c r="G50" s="2108"/>
      <c r="H50" s="2107"/>
      <c r="I50" s="1393"/>
      <c r="J50" s="1393"/>
      <c r="K50" s="1393"/>
      <c r="L50" s="1394"/>
      <c r="M50" s="1395"/>
      <c r="N50" s="1395"/>
      <c r="O50" s="543"/>
      <c r="P50" s="356"/>
      <c r="Q50" s="376"/>
      <c r="R50" s="351"/>
      <c r="S50" s="1308"/>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232</v>
      </c>
      <c r="B51" s="1373" t="s">
        <v>233</v>
      </c>
      <c r="C51" s="1344"/>
      <c r="D51" s="1344"/>
      <c r="E51" s="2108"/>
      <c r="F51" s="2107"/>
      <c r="G51" s="1344"/>
      <c r="H51" s="1344"/>
      <c r="I51" s="1344"/>
      <c r="J51" s="1344"/>
      <c r="K51" s="1344"/>
      <c r="L51" s="1456"/>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4E8DA-483F-70C5-021A-54AABFAB9E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5639" width="19.140625" hidden="1" customWidth="1"/>
    <col min="13" max="14" style="3321" width="12.28125" hidden="1" customWidth="1"/>
    <col min="15" max="15" style="3321" width="23.421875" hidden="1" customWidth="1"/>
    <col min="16" max="16" style="5644"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405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492</v>
      </c>
      <c r="U5" s="288"/>
      <c r="V5" s="2194"/>
      <c r="W5" s="2195"/>
      <c r="X5" s="2195"/>
      <c r="Y5" s="2195"/>
      <c r="Z5" s="2195"/>
      <c r="AA5" s="2195"/>
      <c r="AB5" s="2196"/>
      <c r="AC5" s="2197"/>
      <c r="AD5" s="2198"/>
      <c r="AE5" s="2198"/>
      <c r="AF5" s="2198"/>
      <c r="AG5" s="2198"/>
      <c r="AH5" s="2198"/>
      <c r="AI5" s="2198"/>
      <c r="AJ5" s="2199"/>
      <c r="AK5" s="1286" t="s">
        <v>493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414</v>
      </c>
      <c r="P6" s="2111"/>
      <c r="Q6" s="2111">
        <v>1</v>
      </c>
      <c r="R6" s="353"/>
      <c r="S6" s="1487">
        <f>$J6</f>
      </c>
      <c r="T6" s="274" t="s">
        <v>415</v>
      </c>
      <c r="U6" s="288"/>
      <c r="V6" s="2095"/>
      <c r="W6" s="2096"/>
      <c r="X6" s="2096"/>
      <c r="Y6" s="2096"/>
      <c r="Z6" s="2096"/>
      <c r="AA6" s="2096"/>
      <c r="AB6" s="2097"/>
      <c r="AC6" s="2095"/>
      <c r="AD6" s="2096"/>
      <c r="AE6" s="2096"/>
      <c r="AF6" s="2096"/>
      <c r="AG6" s="2096"/>
      <c r="AH6" s="2096"/>
      <c r="AI6" s="2096"/>
      <c r="AJ6" s="2097"/>
      <c r="AK6" s="1337" t="s">
        <v>494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495</v>
      </c>
      <c r="U9" s="367"/>
      <c r="V9" s="367"/>
      <c r="W9" s="367"/>
      <c r="X9" s="367"/>
      <c r="Y9" s="367"/>
      <c r="Z9" s="367"/>
      <c r="AA9" s="367"/>
      <c r="AB9" s="367"/>
      <c r="AC9" s="367"/>
      <c r="AD9" s="367"/>
      <c r="AE9" s="367"/>
      <c r="AF9" s="367"/>
      <c r="AG9" s="367"/>
      <c r="AH9" s="367"/>
      <c r="AI9" s="367"/>
      <c r="AJ9" s="367"/>
      <c r="AK9" s="1286" t="s">
        <v>496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77"/>
      <c r="M18" s="1392"/>
      <c r="N18" s="1392"/>
      <c r="O18" s="1397" t="s">
        <v>422</v>
      </c>
      <c r="P18" s="1392"/>
      <c r="Q18" s="1401"/>
      <c r="R18" s="1401"/>
      <c r="S18" s="735"/>
      <c r="Y18" s="1397"/>
      <c r="AA18" s="1397"/>
      <c r="AB18" s="1396"/>
      <c r="AF18" s="1397"/>
      <c r="AH18" s="1397"/>
      <c r="AI18" s="1396"/>
      <c r="AL18" s="517"/>
      <c r="AM18" s="517"/>
      <c r="AN18" s="517"/>
      <c r="AO18" s="517"/>
      <c r="AP18" s="517"/>
    </row>
    <row s="3319" customFormat="1" customHeight="1" ht="14.25" hidden="1">
      <c r="L19" s="1477"/>
      <c r="M19" s="1392"/>
      <c r="N19" s="1392"/>
      <c r="O19" s="1392"/>
      <c r="P19" s="1392"/>
      <c r="Q19" s="1401"/>
      <c r="R19" s="1401"/>
      <c r="S19" s="735"/>
      <c r="AB19" s="1396"/>
      <c r="AI19" s="1396"/>
      <c r="AL19" s="517"/>
      <c r="AM19" s="517"/>
      <c r="AN19" s="517"/>
      <c r="AO19" s="517"/>
      <c r="AP19" s="517"/>
    </row>
    <row s="3319" customFormat="1" customHeight="1" ht="12" hidden="1">
      <c r="L20" s="1477"/>
      <c r="M20" s="1392"/>
      <c r="N20" s="1392"/>
      <c r="O20" s="1394" t="s">
        <v>423</v>
      </c>
      <c r="P20" s="1392"/>
      <c r="Q20" s="1472"/>
      <c r="R20" s="1472"/>
      <c r="S20" s="735"/>
      <c r="T20" s="1168" t="s">
        <v>424</v>
      </c>
      <c r="Z20" s="172" t="s">
        <v>425</v>
      </c>
      <c r="AB20" s="172" t="s">
        <v>426</v>
      </c>
      <c r="AC20" s="1168" t="s">
        <v>424</v>
      </c>
      <c r="AG20" s="172" t="s">
        <v>427</v>
      </c>
      <c r="AI20" s="172" t="s">
        <v>426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429</v>
      </c>
      <c r="T29" s="2098"/>
      <c r="U29" s="1402"/>
      <c r="V29" s="2100" t="str">
        <f>IF(TITLE_NUMBER_PR_CHANGE="",IF(TITLE_NUMBER_PR="","",TITLE_NUMBER_PR),TITLE_NUMBER_PR_CHANGE)</f>
        <v>51/12</v>
      </c>
      <c r="W29" s="2100"/>
      <c r="X29" s="2100"/>
      <c r="Y29" s="2100"/>
      <c r="Z29" s="2100"/>
      <c r="AA29" s="2100"/>
      <c r="AB29" s="322"/>
      <c r="AC29" s="2100" t="str">
        <f>IF(TITLE_NUMBER_PR_CHANGE="",IF(TITLE_NUMBER_PR="","",TITLE_NUMBER_PR),TITLE_NUMBER_PR_CHANGE)</f>
        <v>51/12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https://npa.gov-murman.ru/bitrix/components/b1team/govmurman.element.file/download.php?ID=508452&amp;FID=750725</v>
      </c>
      <c r="W30" s="2100"/>
      <c r="X30" s="2100"/>
      <c r="Y30" s="2100"/>
      <c r="Z30" s="2100"/>
      <c r="AA30" s="2100"/>
      <c r="AB30" s="322"/>
      <c r="AC30" s="2100" t="str">
        <f>IF(TITLE_IST_PUB_CHANGE="",IF(TITLE_IST_PUB="","",TITLE_IST_PUB),TITLE_IST_PUB_CHANGE)</f>
        <v>https://npa.gov-murman.ru/bitrix/components/b1team/govmurman.element.file/download.php?ID=508452&amp;FID=750725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430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431</v>
      </c>
      <c r="T33" s="2098"/>
      <c r="U33" s="1402"/>
      <c r="V33" s="2100" t="str">
        <f>IF(TITLE_NUMBER_PR_CHANGE="",IF(TITLE_NUMBER_PR="","",TITLE_NUMBER_PR),TITLE_NUMBER_PR_CHANGE)</f>
        <v>51/12</v>
      </c>
      <c r="W33" s="2100"/>
      <c r="X33" s="2100"/>
      <c r="Y33" s="2100"/>
      <c r="Z33" s="2100"/>
      <c r="AA33" s="2100"/>
      <c r="AB33" s="322"/>
      <c r="AC33" s="2100" t="str">
        <f>IF(TITLE_NUMBER_PR_CHANGE="",IF(TITLE_NUMBER_PR="","",TITLE_NUMBER_PR),TITLE_NUMBER_PR_CHANGE)</f>
        <v>51/12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306</v>
      </c>
      <c r="T36" s="1971"/>
      <c r="U36" s="1971"/>
      <c r="V36" s="1971"/>
      <c r="W36" s="1971"/>
      <c r="X36" s="1971"/>
      <c r="Y36" s="1971"/>
      <c r="Z36" s="1971"/>
      <c r="AA36" s="1971"/>
      <c r="AB36" s="1971"/>
      <c r="AC36" s="1971"/>
      <c r="AD36" s="1971"/>
      <c r="AE36" s="1971"/>
      <c r="AF36" s="1971"/>
      <c r="AG36" s="1971"/>
      <c r="AH36" s="1971"/>
      <c r="AI36" s="1971"/>
      <c r="AJ36" s="1971"/>
      <c r="AK36" s="1971" t="s">
        <v>307</v>
      </c>
    </row>
    <row customHeight="1" ht="14.25">
      <c r="Q37" s="377"/>
      <c r="R37" s="377"/>
      <c r="S37" s="2125" t="s">
        <v>89</v>
      </c>
      <c r="T37" s="2062" t="s">
        <v>433</v>
      </c>
      <c r="U37" s="289"/>
      <c r="V37" s="2126" t="s">
        <v>434</v>
      </c>
      <c r="W37" s="2127"/>
      <c r="X37" s="2127"/>
      <c r="Y37" s="2127"/>
      <c r="Z37" s="2127"/>
      <c r="AA37" s="2128"/>
      <c r="AB37" s="2129" t="s">
        <v>435</v>
      </c>
      <c r="AC37" s="2126" t="s">
        <v>434</v>
      </c>
      <c r="AD37" s="2127"/>
      <c r="AE37" s="2127"/>
      <c r="AF37" s="2127"/>
      <c r="AG37" s="2127"/>
      <c r="AH37" s="2128"/>
      <c r="AI37" s="2129" t="s">
        <v>436</v>
      </c>
      <c r="AJ37" s="2132" t="s">
        <v>437</v>
      </c>
      <c r="AK37" s="1971"/>
    </row>
    <row customHeight="1" ht="33.75">
      <c r="Q38" s="377"/>
      <c r="R38" s="377"/>
      <c r="S38" s="2125"/>
      <c r="T38" s="2062"/>
      <c r="U38" s="1038"/>
      <c r="V38" s="1482" t="s">
        <v>498</v>
      </c>
      <c r="W38" s="2118" t="s">
        <v>440</v>
      </c>
      <c r="X38" s="2120"/>
      <c r="Y38" s="2118" t="s">
        <v>441</v>
      </c>
      <c r="Z38" s="2119"/>
      <c r="AA38" s="2120"/>
      <c r="AB38" s="2130"/>
      <c r="AC38" s="1482" t="s">
        <v>498</v>
      </c>
      <c r="AD38" s="2118" t="s">
        <v>440</v>
      </c>
      <c r="AE38" s="2120"/>
      <c r="AF38" s="2118" t="s">
        <v>441</v>
      </c>
      <c r="AG38" s="2119"/>
      <c r="AH38" s="2120"/>
      <c r="AI38" s="2130"/>
      <c r="AJ38" s="2133"/>
      <c r="AK38" s="1971"/>
    </row>
    <row customHeight="1" ht="33.75">
      <c r="A39" s="1400"/>
      <c r="B39" s="1400" t="s">
        <v>136</v>
      </c>
      <c r="C39" s="1400" t="s">
        <v>137</v>
      </c>
      <c r="D39" s="1400" t="s">
        <v>138</v>
      </c>
      <c r="E39" s="1394" t="s">
        <v>442</v>
      </c>
      <c r="F39" s="1394" t="s">
        <v>443</v>
      </c>
      <c r="G39" s="1394" t="s">
        <v>444</v>
      </c>
      <c r="H39" s="1394"/>
      <c r="I39" s="1394" t="s">
        <v>499</v>
      </c>
      <c r="J39" s="1394" t="s">
        <v>447</v>
      </c>
      <c r="K39" s="1394" t="s">
        <v>500</v>
      </c>
      <c r="L39" s="1394" t="s">
        <v>423</v>
      </c>
      <c r="Q39" s="377"/>
      <c r="R39" s="377"/>
      <c r="S39" s="2125"/>
      <c r="T39" s="2062"/>
      <c r="U39" s="290"/>
      <c r="V39" s="1482" t="s">
        <v>501</v>
      </c>
      <c r="W39" s="1237" t="s">
        <v>502</v>
      </c>
      <c r="X39" s="1237" t="s">
        <v>503</v>
      </c>
      <c r="Y39" s="1485" t="s">
        <v>451</v>
      </c>
      <c r="Z39" s="2121" t="s">
        <v>452</v>
      </c>
      <c r="AA39" s="2122"/>
      <c r="AB39" s="2131"/>
      <c r="AC39" s="1482" t="s">
        <v>501</v>
      </c>
      <c r="AD39" s="1237" t="s">
        <v>502</v>
      </c>
      <c r="AE39" s="1237" t="s">
        <v>503</v>
      </c>
      <c r="AF39" s="1485" t="s">
        <v>451</v>
      </c>
      <c r="AG39" s="2121" t="s">
        <v>452</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237</v>
      </c>
      <c r="B42" s="1393" t="s">
        <v>238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405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406</v>
      </c>
      <c r="AM42" s="506"/>
      <c r="AN42" s="506" t="str">
        <f>IF(T42="","",T42)</f>
        <v>Территория действия тарифа</v>
      </c>
      <c r="AO42" s="506"/>
      <c r="AP42" s="506"/>
    </row>
    <row customHeight="1" ht="23.25">
      <c r="A43" s="1393" t="s">
        <v>237</v>
      </c>
      <c r="B43" s="1393" t="s">
        <v>238</v>
      </c>
      <c r="C43" s="1393" t="s">
        <v>239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491</v>
      </c>
      <c r="AM43" s="506"/>
      <c r="AN43" s="506" t="str">
        <f>IF(T43="","",T43)</f>
        <v>Наименование централизованной системы холодного водоснабжения</v>
      </c>
      <c r="AO43" s="506"/>
      <c r="AP43" s="506"/>
    </row>
    <row customHeight="1" ht="23.25">
      <c r="A44" s="1393" t="s">
        <v>237</v>
      </c>
      <c r="B44" s="1393" t="s">
        <v>238</v>
      </c>
      <c r="C44" s="1393" t="s">
        <v>239</v>
      </c>
      <c r="D44" s="1393" t="s">
        <v>505</v>
      </c>
      <c r="E44" s="2108"/>
      <c r="F44" s="2108"/>
      <c r="G44" s="2108"/>
      <c r="H44" s="2108"/>
      <c r="I44" s="2109" t="str">
        <f>S43&amp;".1"</f>
        <v>...1</v>
      </c>
      <c r="J44" s="1393"/>
      <c r="K44" s="1393"/>
      <c r="L44" s="1394"/>
      <c r="P44" s="2111">
        <v>1</v>
      </c>
      <c r="Q44" s="1480"/>
      <c r="R44" s="352"/>
      <c r="S44" s="1487" t="str">
        <f>$I44</f>
        <v>...1</v>
      </c>
      <c r="T44" s="273" t="s">
        <v>492</v>
      </c>
      <c r="U44" s="288"/>
      <c r="V44" s="2194"/>
      <c r="W44" s="2195"/>
      <c r="X44" s="2195"/>
      <c r="Y44" s="2195"/>
      <c r="Z44" s="2195"/>
      <c r="AA44" s="2195"/>
      <c r="AB44" s="2196"/>
      <c r="AC44" s="2197"/>
      <c r="AD44" s="2198"/>
      <c r="AE44" s="2198"/>
      <c r="AF44" s="2198"/>
      <c r="AG44" s="2198"/>
      <c r="AH44" s="2198"/>
      <c r="AI44" s="2198"/>
      <c r="AJ44" s="2199"/>
      <c r="AK44" s="1286" t="s">
        <v>493</v>
      </c>
      <c r="AM44" s="506"/>
      <c r="AN44" s="506" t="str">
        <f>IF(T44="","",T44)</f>
        <v>Наименование признака дифференциации</v>
      </c>
      <c r="AO44" s="506"/>
      <c r="AP44" s="506"/>
    </row>
    <row customHeight="1" ht="23.25">
      <c r="A45" s="1393" t="s">
        <v>237</v>
      </c>
      <c r="B45" s="1393" t="s">
        <v>238</v>
      </c>
      <c r="C45" s="1393" t="s">
        <v>239</v>
      </c>
      <c r="D45" s="1393" t="s">
        <v>505</v>
      </c>
      <c r="E45" s="2108"/>
      <c r="F45" s="2108"/>
      <c r="G45" s="2108"/>
      <c r="H45" s="2108"/>
      <c r="I45" s="2110"/>
      <c r="J45" s="2109" t="str">
        <f>I44&amp;".1"</f>
        <v>...1.1</v>
      </c>
      <c r="K45" s="1393"/>
      <c r="L45" s="1394" t="s">
        <v>414</v>
      </c>
      <c r="P45" s="2111"/>
      <c r="Q45" s="2111">
        <v>1</v>
      </c>
      <c r="R45" s="353"/>
      <c r="S45" s="1487" t="str">
        <f>$J45</f>
        <v>...1.1</v>
      </c>
      <c r="T45" s="274" t="s">
        <v>415</v>
      </c>
      <c r="U45" s="288"/>
      <c r="V45" s="2095"/>
      <c r="W45" s="2096"/>
      <c r="X45" s="2096"/>
      <c r="Y45" s="2096"/>
      <c r="Z45" s="2096"/>
      <c r="AA45" s="2096"/>
      <c r="AB45" s="2097"/>
      <c r="AC45" s="2095"/>
      <c r="AD45" s="2096"/>
      <c r="AE45" s="2096"/>
      <c r="AF45" s="2096"/>
      <c r="AG45" s="2096"/>
      <c r="AH45" s="2096"/>
      <c r="AI45" s="2096"/>
      <c r="AJ45" s="2097"/>
      <c r="AK45" s="1337" t="s">
        <v>494</v>
      </c>
      <c r="AM45" s="506"/>
      <c r="AN45" s="506" t="str">
        <f>IF(T45="","",T45)</f>
        <v>Группа потребителей</v>
      </c>
      <c r="AO45" s="506"/>
      <c r="AP45" s="506"/>
    </row>
    <row customHeight="1" ht="23.25">
      <c r="A46" s="1393" t="s">
        <v>237</v>
      </c>
      <c r="B46" s="1393" t="s">
        <v>238</v>
      </c>
      <c r="C46" s="1393" t="s">
        <v>239</v>
      </c>
      <c r="D46" s="1393" t="s">
        <v>505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237</v>
      </c>
      <c r="B47" s="1393" t="s">
        <v>238</v>
      </c>
      <c r="C47" s="1393" t="s">
        <v>239</v>
      </c>
      <c r="D47" s="1393" t="s">
        <v>505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237</v>
      </c>
      <c r="B48" s="1393" t="s">
        <v>238</v>
      </c>
      <c r="C48" s="1393" t="s">
        <v>239</v>
      </c>
      <c r="D48" s="1393" t="s">
        <v>505</v>
      </c>
      <c r="E48" s="2108"/>
      <c r="F48" s="2108"/>
      <c r="G48" s="2108"/>
      <c r="H48" s="2108"/>
      <c r="I48" s="2110"/>
      <c r="J48" s="2109"/>
      <c r="K48" s="1393"/>
      <c r="L48" s="1394"/>
      <c r="P48" s="2111"/>
      <c r="Q48" s="2111"/>
      <c r="R48" s="352"/>
      <c r="S48" s="1308"/>
      <c r="T48" s="275" t="s">
        <v>495</v>
      </c>
      <c r="U48" s="367"/>
      <c r="V48" s="367"/>
      <c r="W48" s="367"/>
      <c r="X48" s="367"/>
      <c r="Y48" s="367"/>
      <c r="Z48" s="367"/>
      <c r="AA48" s="367"/>
      <c r="AB48" s="367"/>
      <c r="AC48" s="367"/>
      <c r="AD48" s="367"/>
      <c r="AE48" s="367"/>
      <c r="AF48" s="367"/>
      <c r="AG48" s="367"/>
      <c r="AH48" s="367"/>
      <c r="AI48" s="367"/>
      <c r="AJ48" s="367"/>
      <c r="AK48" s="1286" t="s">
        <v>496</v>
      </c>
      <c r="AM48" s="506"/>
      <c r="AN48" s="506" t="str">
        <f>IF(T48="","",T48)</f>
        <v>Добавить значение признака дифференциации</v>
      </c>
      <c r="AO48" s="506"/>
      <c r="AP48" s="506"/>
    </row>
    <row customHeight="1" ht="21">
      <c r="A49" s="1393" t="s">
        <v>237</v>
      </c>
      <c r="B49" s="1393" t="s">
        <v>238</v>
      </c>
      <c r="C49" s="1393" t="s">
        <v>239</v>
      </c>
      <c r="D49" s="1393" t="s">
        <v>505</v>
      </c>
      <c r="E49" s="2108"/>
      <c r="F49" s="2108"/>
      <c r="G49" s="2108"/>
      <c r="H49" s="2108"/>
      <c r="I49" s="2109"/>
      <c r="J49" s="1393"/>
      <c r="K49" s="1393"/>
      <c r="L49" s="1394"/>
      <c r="P49" s="2111"/>
      <c r="Q49" s="1480"/>
      <c r="R49" s="352"/>
      <c r="S49" s="1308"/>
      <c r="T49" s="364" t="s">
        <v>420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237</v>
      </c>
      <c r="B50" s="1393" t="s">
        <v>238</v>
      </c>
      <c r="C50" s="1393" t="s">
        <v>239</v>
      </c>
      <c r="D50" s="1393" t="s">
        <v>505</v>
      </c>
      <c r="E50" s="2108"/>
      <c r="F50" s="2108"/>
      <c r="G50" s="2108"/>
      <c r="H50" s="2107"/>
      <c r="I50" s="1393"/>
      <c r="J50" s="1393"/>
      <c r="K50" s="1393"/>
      <c r="L50" s="1394"/>
      <c r="M50" s="1395"/>
      <c r="N50" s="1395"/>
      <c r="O50" s="543"/>
      <c r="P50" s="356"/>
      <c r="Q50" s="376"/>
      <c r="R50" s="351"/>
      <c r="S50" s="1308"/>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237</v>
      </c>
      <c r="B51" s="1373" t="s">
        <v>238</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237</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146BC-B995-FD04-3692-CB7B989695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5639" width="19.140625" hidden="1" customWidth="1"/>
    <col min="13" max="14" style="3321" width="12.28125" hidden="1" customWidth="1"/>
    <col min="15" max="15" style="3321" width="23.421875" hidden="1" customWidth="1"/>
    <col min="16" max="16" style="5644"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405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492</v>
      </c>
      <c r="U5" s="288"/>
      <c r="V5" s="2194"/>
      <c r="W5" s="2195"/>
      <c r="X5" s="2195"/>
      <c r="Y5" s="2195"/>
      <c r="Z5" s="2195"/>
      <c r="AA5" s="2195"/>
      <c r="AB5" s="2196"/>
      <c r="AC5" s="2197"/>
      <c r="AD5" s="2198"/>
      <c r="AE5" s="2198"/>
      <c r="AF5" s="2198"/>
      <c r="AG5" s="2198"/>
      <c r="AH5" s="2198"/>
      <c r="AI5" s="2198"/>
      <c r="AJ5" s="2199"/>
      <c r="AK5" s="1286" t="s">
        <v>493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414</v>
      </c>
      <c r="P6" s="2111"/>
      <c r="Q6" s="2111">
        <v>1</v>
      </c>
      <c r="R6" s="353"/>
      <c r="S6" s="1487">
        <f>$J6</f>
      </c>
      <c r="T6" s="274" t="s">
        <v>415</v>
      </c>
      <c r="U6" s="288"/>
      <c r="V6" s="2095"/>
      <c r="W6" s="2096"/>
      <c r="X6" s="2096"/>
      <c r="Y6" s="2096"/>
      <c r="Z6" s="2096"/>
      <c r="AA6" s="2096"/>
      <c r="AB6" s="2097"/>
      <c r="AC6" s="2095"/>
      <c r="AD6" s="2096"/>
      <c r="AE6" s="2096"/>
      <c r="AF6" s="2096"/>
      <c r="AG6" s="2096"/>
      <c r="AH6" s="2096"/>
      <c r="AI6" s="2096"/>
      <c r="AJ6" s="2097"/>
      <c r="AK6" s="1337" t="s">
        <v>494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495</v>
      </c>
      <c r="U9" s="367"/>
      <c r="V9" s="367"/>
      <c r="W9" s="367"/>
      <c r="X9" s="367"/>
      <c r="Y9" s="367"/>
      <c r="Z9" s="367"/>
      <c r="AA9" s="367"/>
      <c r="AB9" s="367"/>
      <c r="AC9" s="367"/>
      <c r="AD9" s="367"/>
      <c r="AE9" s="367"/>
      <c r="AF9" s="367"/>
      <c r="AG9" s="367"/>
      <c r="AH9" s="367"/>
      <c r="AI9" s="367"/>
      <c r="AJ9" s="367"/>
      <c r="AK9" s="1286" t="s">
        <v>496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77"/>
      <c r="M18" s="1392"/>
      <c r="N18" s="1392"/>
      <c r="O18" s="1397" t="s">
        <v>422</v>
      </c>
      <c r="P18" s="1392"/>
      <c r="Q18" s="1401"/>
      <c r="R18" s="1401"/>
      <c r="S18" s="735"/>
      <c r="Y18" s="1397"/>
      <c r="AA18" s="1397"/>
      <c r="AB18" s="1396"/>
      <c r="AF18" s="1397"/>
      <c r="AH18" s="1397"/>
      <c r="AI18" s="1396"/>
      <c r="AL18" s="517"/>
      <c r="AM18" s="517"/>
      <c r="AN18" s="517"/>
      <c r="AO18" s="517"/>
      <c r="AP18" s="517"/>
    </row>
    <row s="3319" customFormat="1" customHeight="1" ht="14.25" hidden="1">
      <c r="L19" s="1477"/>
      <c r="M19" s="1392"/>
      <c r="N19" s="1392"/>
      <c r="O19" s="1392"/>
      <c r="P19" s="1392"/>
      <c r="Q19" s="1401"/>
      <c r="R19" s="1401"/>
      <c r="S19" s="735"/>
      <c r="AB19" s="1396"/>
      <c r="AI19" s="1396"/>
      <c r="AL19" s="517"/>
      <c r="AM19" s="517"/>
      <c r="AN19" s="517"/>
      <c r="AO19" s="517"/>
      <c r="AP19" s="517"/>
    </row>
    <row s="3319" customFormat="1" customHeight="1" ht="12" hidden="1">
      <c r="L20" s="1477"/>
      <c r="M20" s="1392"/>
      <c r="N20" s="1392"/>
      <c r="O20" s="1394" t="s">
        <v>423</v>
      </c>
      <c r="P20" s="1392"/>
      <c r="Q20" s="1472"/>
      <c r="R20" s="1472"/>
      <c r="S20" s="735"/>
      <c r="T20" s="1168" t="s">
        <v>424</v>
      </c>
      <c r="Z20" s="172" t="s">
        <v>425</v>
      </c>
      <c r="AB20" s="172" t="s">
        <v>426</v>
      </c>
      <c r="AC20" s="1168" t="s">
        <v>424</v>
      </c>
      <c r="AG20" s="172" t="s">
        <v>427</v>
      </c>
      <c r="AI20" s="172" t="s">
        <v>426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429</v>
      </c>
      <c r="T29" s="2098"/>
      <c r="U29" s="1402"/>
      <c r="V29" s="2100" t="str">
        <f>IF(TITLE_NUMBER_PR_CHANGE="",IF(TITLE_NUMBER_PR="","",TITLE_NUMBER_PR),TITLE_NUMBER_PR_CHANGE)</f>
        <v>51/12</v>
      </c>
      <c r="W29" s="2100"/>
      <c r="X29" s="2100"/>
      <c r="Y29" s="2100"/>
      <c r="Z29" s="2100"/>
      <c r="AA29" s="2100"/>
      <c r="AB29" s="322"/>
      <c r="AC29" s="2100" t="str">
        <f>IF(TITLE_NUMBER_PR_CHANGE="",IF(TITLE_NUMBER_PR="","",TITLE_NUMBER_PR),TITLE_NUMBER_PR_CHANGE)</f>
        <v>51/12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https://npa.gov-murman.ru/bitrix/components/b1team/govmurman.element.file/download.php?ID=508452&amp;FID=750725</v>
      </c>
      <c r="W30" s="2100"/>
      <c r="X30" s="2100"/>
      <c r="Y30" s="2100"/>
      <c r="Z30" s="2100"/>
      <c r="AA30" s="2100"/>
      <c r="AB30" s="322"/>
      <c r="AC30" s="2100" t="str">
        <f>IF(TITLE_IST_PUB_CHANGE="",IF(TITLE_IST_PUB="","",TITLE_IST_PUB),TITLE_IST_PUB_CHANGE)</f>
        <v>https://npa.gov-murman.ru/bitrix/components/b1team/govmurman.element.file/download.php?ID=508452&amp;FID=750725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430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431</v>
      </c>
      <c r="T33" s="2098"/>
      <c r="U33" s="1402"/>
      <c r="V33" s="2100" t="str">
        <f>IF(TITLE_NUMBER_PR_CHANGE="",IF(TITLE_NUMBER_PR="","",TITLE_NUMBER_PR),TITLE_NUMBER_PR_CHANGE)</f>
        <v>51/12</v>
      </c>
      <c r="W33" s="2100"/>
      <c r="X33" s="2100"/>
      <c r="Y33" s="2100"/>
      <c r="Z33" s="2100"/>
      <c r="AA33" s="2100"/>
      <c r="AB33" s="322"/>
      <c r="AC33" s="2100" t="str">
        <f>IF(TITLE_NUMBER_PR_CHANGE="",IF(TITLE_NUMBER_PR="","",TITLE_NUMBER_PR),TITLE_NUMBER_PR_CHANGE)</f>
        <v>51/12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306</v>
      </c>
      <c r="T36" s="1971"/>
      <c r="U36" s="1971"/>
      <c r="V36" s="1971"/>
      <c r="W36" s="1971"/>
      <c r="X36" s="1971"/>
      <c r="Y36" s="1971"/>
      <c r="Z36" s="1971"/>
      <c r="AA36" s="1971"/>
      <c r="AB36" s="1971"/>
      <c r="AC36" s="1971"/>
      <c r="AD36" s="1971"/>
      <c r="AE36" s="1971"/>
      <c r="AF36" s="1971"/>
      <c r="AG36" s="1971"/>
      <c r="AH36" s="1971"/>
      <c r="AI36" s="1971"/>
      <c r="AJ36" s="1971"/>
      <c r="AK36" s="1971" t="s">
        <v>307</v>
      </c>
    </row>
    <row customHeight="1" ht="14.25">
      <c r="Q37" s="377"/>
      <c r="R37" s="377"/>
      <c r="S37" s="2125" t="s">
        <v>89</v>
      </c>
      <c r="T37" s="2062" t="s">
        <v>433</v>
      </c>
      <c r="U37" s="289"/>
      <c r="V37" s="2126" t="s">
        <v>434</v>
      </c>
      <c r="W37" s="2127"/>
      <c r="X37" s="2127"/>
      <c r="Y37" s="2127"/>
      <c r="Z37" s="2127"/>
      <c r="AA37" s="2128"/>
      <c r="AB37" s="2129" t="s">
        <v>435</v>
      </c>
      <c r="AC37" s="2126" t="s">
        <v>434</v>
      </c>
      <c r="AD37" s="2127"/>
      <c r="AE37" s="2127"/>
      <c r="AF37" s="2127"/>
      <c r="AG37" s="2127"/>
      <c r="AH37" s="2128"/>
      <c r="AI37" s="2129" t="s">
        <v>436</v>
      </c>
      <c r="AJ37" s="2132" t="s">
        <v>437</v>
      </c>
      <c r="AK37" s="1971"/>
    </row>
    <row customHeight="1" ht="33.75">
      <c r="Q38" s="377"/>
      <c r="R38" s="377"/>
      <c r="S38" s="2125"/>
      <c r="T38" s="2062"/>
      <c r="U38" s="1038"/>
      <c r="V38" s="1482" t="s">
        <v>498</v>
      </c>
      <c r="W38" s="2118" t="s">
        <v>440</v>
      </c>
      <c r="X38" s="2120"/>
      <c r="Y38" s="2118" t="s">
        <v>441</v>
      </c>
      <c r="Z38" s="2119"/>
      <c r="AA38" s="2120"/>
      <c r="AB38" s="2130"/>
      <c r="AC38" s="1482" t="s">
        <v>498</v>
      </c>
      <c r="AD38" s="2118" t="s">
        <v>440</v>
      </c>
      <c r="AE38" s="2120"/>
      <c r="AF38" s="2118" t="s">
        <v>441</v>
      </c>
      <c r="AG38" s="2119"/>
      <c r="AH38" s="2120"/>
      <c r="AI38" s="2130"/>
      <c r="AJ38" s="2133"/>
      <c r="AK38" s="1971"/>
    </row>
    <row customHeight="1" ht="33.75">
      <c r="A39" s="1400"/>
      <c r="B39" s="1400" t="s">
        <v>136</v>
      </c>
      <c r="C39" s="1400" t="s">
        <v>137</v>
      </c>
      <c r="D39" s="1400" t="s">
        <v>138</v>
      </c>
      <c r="E39" s="1394" t="s">
        <v>442</v>
      </c>
      <c r="F39" s="1394" t="s">
        <v>443</v>
      </c>
      <c r="G39" s="1394" t="s">
        <v>444</v>
      </c>
      <c r="H39" s="1394"/>
      <c r="I39" s="1394" t="s">
        <v>499</v>
      </c>
      <c r="J39" s="1394" t="s">
        <v>447</v>
      </c>
      <c r="K39" s="1394" t="s">
        <v>500</v>
      </c>
      <c r="L39" s="1394" t="s">
        <v>423</v>
      </c>
      <c r="Q39" s="377"/>
      <c r="R39" s="377"/>
      <c r="S39" s="2125"/>
      <c r="T39" s="2062"/>
      <c r="U39" s="290"/>
      <c r="V39" s="1482" t="s">
        <v>501</v>
      </c>
      <c r="W39" s="1237" t="s">
        <v>502</v>
      </c>
      <c r="X39" s="1237" t="s">
        <v>503</v>
      </c>
      <c r="Y39" s="1485" t="s">
        <v>451</v>
      </c>
      <c r="Z39" s="2121" t="s">
        <v>452</v>
      </c>
      <c r="AA39" s="2122"/>
      <c r="AB39" s="2131"/>
      <c r="AC39" s="1482" t="s">
        <v>501</v>
      </c>
      <c r="AD39" s="1237" t="s">
        <v>502</v>
      </c>
      <c r="AE39" s="1237" t="s">
        <v>503</v>
      </c>
      <c r="AF39" s="1485" t="s">
        <v>451</v>
      </c>
      <c r="AG39" s="2121" t="s">
        <v>452</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405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406</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491</v>
      </c>
      <c r="AM43" s="506"/>
      <c r="AN43" s="506" t="str">
        <f>IF(T43="","",T43)</f>
        <v>Наименование централизованной системы холодного водоснабжения</v>
      </c>
      <c r="AO43" s="506"/>
      <c r="AP43" s="506"/>
    </row>
    <row customHeight="1" ht="23.25">
      <c r="A44" s="1393" t="s">
        <v>242</v>
      </c>
      <c r="B44" s="1393" t="s">
        <v>243</v>
      </c>
      <c r="C44" s="1393" t="s">
        <v>244</v>
      </c>
      <c r="D44" s="1393" t="s">
        <v>506</v>
      </c>
      <c r="E44" s="2108"/>
      <c r="F44" s="2108"/>
      <c r="G44" s="2108"/>
      <c r="H44" s="2108"/>
      <c r="I44" s="2109" t="str">
        <f>S43&amp;".1"</f>
        <v>...1</v>
      </c>
      <c r="J44" s="1393"/>
      <c r="K44" s="1393"/>
      <c r="L44" s="1394"/>
      <c r="P44" s="2111">
        <v>1</v>
      </c>
      <c r="Q44" s="1480"/>
      <c r="R44" s="352"/>
      <c r="S44" s="1487" t="str">
        <f>$I44</f>
        <v>...1</v>
      </c>
      <c r="T44" s="273" t="s">
        <v>492</v>
      </c>
      <c r="U44" s="288"/>
      <c r="V44" s="2194"/>
      <c r="W44" s="2195"/>
      <c r="X44" s="2195"/>
      <c r="Y44" s="2195"/>
      <c r="Z44" s="2195"/>
      <c r="AA44" s="2195"/>
      <c r="AB44" s="2196"/>
      <c r="AC44" s="2197"/>
      <c r="AD44" s="2198"/>
      <c r="AE44" s="2198"/>
      <c r="AF44" s="2198"/>
      <c r="AG44" s="2198"/>
      <c r="AH44" s="2198"/>
      <c r="AI44" s="2198"/>
      <c r="AJ44" s="2199"/>
      <c r="AK44" s="1286" t="s">
        <v>493</v>
      </c>
      <c r="AM44" s="506"/>
      <c r="AN44" s="506" t="str">
        <f>IF(T44="","",T44)</f>
        <v>Наименование признака дифференциации</v>
      </c>
      <c r="AO44" s="506"/>
      <c r="AP44" s="506"/>
    </row>
    <row customHeight="1" ht="23.25">
      <c r="A45" s="1393" t="s">
        <v>242</v>
      </c>
      <c r="B45" s="1393" t="s">
        <v>243</v>
      </c>
      <c r="C45" s="1393" t="s">
        <v>244</v>
      </c>
      <c r="D45" s="1393" t="s">
        <v>506</v>
      </c>
      <c r="E45" s="2108"/>
      <c r="F45" s="2108"/>
      <c r="G45" s="2108"/>
      <c r="H45" s="2108"/>
      <c r="I45" s="2110"/>
      <c r="J45" s="2109" t="str">
        <f>I44&amp;".1"</f>
        <v>...1.1</v>
      </c>
      <c r="K45" s="1393"/>
      <c r="L45" s="1394" t="s">
        <v>414</v>
      </c>
      <c r="P45" s="2111"/>
      <c r="Q45" s="2111">
        <v>1</v>
      </c>
      <c r="R45" s="353"/>
      <c r="S45" s="1487" t="str">
        <f>$J45</f>
        <v>...1.1</v>
      </c>
      <c r="T45" s="274" t="s">
        <v>415</v>
      </c>
      <c r="U45" s="288"/>
      <c r="V45" s="2095"/>
      <c r="W45" s="2096"/>
      <c r="X45" s="2096"/>
      <c r="Y45" s="2096"/>
      <c r="Z45" s="2096"/>
      <c r="AA45" s="2096"/>
      <c r="AB45" s="2097"/>
      <c r="AC45" s="2095"/>
      <c r="AD45" s="2096"/>
      <c r="AE45" s="2096"/>
      <c r="AF45" s="2096"/>
      <c r="AG45" s="2096"/>
      <c r="AH45" s="2096"/>
      <c r="AI45" s="2096"/>
      <c r="AJ45" s="2097"/>
      <c r="AK45" s="1337" t="s">
        <v>494</v>
      </c>
      <c r="AM45" s="506"/>
      <c r="AN45" s="506" t="str">
        <f>IF(T45="","",T45)</f>
        <v>Группа потребителей</v>
      </c>
      <c r="AO45" s="506"/>
      <c r="AP45" s="506"/>
    </row>
    <row customHeight="1" ht="23.25">
      <c r="A46" s="1393" t="s">
        <v>242</v>
      </c>
      <c r="B46" s="1393" t="s">
        <v>243</v>
      </c>
      <c r="C46" s="1393" t="s">
        <v>244</v>
      </c>
      <c r="D46" s="1393" t="s">
        <v>506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506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506</v>
      </c>
      <c r="E48" s="2108"/>
      <c r="F48" s="2108"/>
      <c r="G48" s="2108"/>
      <c r="H48" s="2108"/>
      <c r="I48" s="2110"/>
      <c r="J48" s="2109"/>
      <c r="K48" s="1393"/>
      <c r="L48" s="1394"/>
      <c r="P48" s="2111"/>
      <c r="Q48" s="2111"/>
      <c r="R48" s="352"/>
      <c r="S48" s="1308"/>
      <c r="T48" s="275" t="s">
        <v>495</v>
      </c>
      <c r="U48" s="367"/>
      <c r="V48" s="367"/>
      <c r="W48" s="367"/>
      <c r="X48" s="367"/>
      <c r="Y48" s="367"/>
      <c r="Z48" s="367"/>
      <c r="AA48" s="367"/>
      <c r="AB48" s="367"/>
      <c r="AC48" s="367"/>
      <c r="AD48" s="367"/>
      <c r="AE48" s="367"/>
      <c r="AF48" s="367"/>
      <c r="AG48" s="367"/>
      <c r="AH48" s="367"/>
      <c r="AI48" s="367"/>
      <c r="AJ48" s="367"/>
      <c r="AK48" s="1286" t="s">
        <v>496</v>
      </c>
      <c r="AM48" s="506"/>
      <c r="AN48" s="506" t="str">
        <f>IF(T48="","",T48)</f>
        <v>Добавить значение признака дифференциации</v>
      </c>
      <c r="AO48" s="506"/>
      <c r="AP48" s="506"/>
    </row>
    <row customHeight="1" ht="21">
      <c r="A49" s="1393" t="s">
        <v>242</v>
      </c>
      <c r="B49" s="1393" t="s">
        <v>243</v>
      </c>
      <c r="C49" s="1393" t="s">
        <v>244</v>
      </c>
      <c r="D49" s="1393" t="s">
        <v>506</v>
      </c>
      <c r="E49" s="2108"/>
      <c r="F49" s="2108"/>
      <c r="G49" s="2108"/>
      <c r="H49" s="2108"/>
      <c r="I49" s="2109"/>
      <c r="J49" s="1393"/>
      <c r="K49" s="1393"/>
      <c r="L49" s="1394"/>
      <c r="P49" s="2111"/>
      <c r="Q49" s="1480"/>
      <c r="R49" s="352"/>
      <c r="S49" s="1308"/>
      <c r="T49" s="364" t="s">
        <v>420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506</v>
      </c>
      <c r="E50" s="2108"/>
      <c r="F50" s="2108"/>
      <c r="G50" s="2108"/>
      <c r="H50" s="2107"/>
      <c r="I50" s="1393"/>
      <c r="J50" s="1393"/>
      <c r="K50" s="1393"/>
      <c r="L50" s="1394"/>
      <c r="M50" s="1395"/>
      <c r="N50" s="1395"/>
      <c r="O50" s="543"/>
      <c r="P50" s="356"/>
      <c r="Q50" s="376"/>
      <c r="R50" s="351"/>
      <c r="S50" s="1308"/>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242</v>
      </c>
      <c r="B51" s="1373" t="s">
        <v>243</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FBE4B-41DF-5966-FF84-866709E3B4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5639" width="19.140625" hidden="1" customWidth="1"/>
    <col min="13" max="14" style="3321" width="12.28125" hidden="1" customWidth="1"/>
    <col min="15" max="15" style="3321" width="23.421875" hidden="1" customWidth="1"/>
    <col min="16" max="16" style="5644"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405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492</v>
      </c>
      <c r="U5" s="288"/>
      <c r="V5" s="2194"/>
      <c r="W5" s="2195"/>
      <c r="X5" s="2195"/>
      <c r="Y5" s="2195"/>
      <c r="Z5" s="2195"/>
      <c r="AA5" s="2195"/>
      <c r="AB5" s="2196"/>
      <c r="AC5" s="2197"/>
      <c r="AD5" s="2198"/>
      <c r="AE5" s="2198"/>
      <c r="AF5" s="2198"/>
      <c r="AG5" s="2198"/>
      <c r="AH5" s="2198"/>
      <c r="AI5" s="2198"/>
      <c r="AJ5" s="2199"/>
      <c r="AK5" s="1286" t="s">
        <v>493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414</v>
      </c>
      <c r="P6" s="2111"/>
      <c r="Q6" s="2111">
        <v>1</v>
      </c>
      <c r="R6" s="353"/>
      <c r="S6" s="1487">
        <f>$J6</f>
      </c>
      <c r="T6" s="274" t="s">
        <v>415</v>
      </c>
      <c r="U6" s="288"/>
      <c r="V6" s="2095"/>
      <c r="W6" s="2096"/>
      <c r="X6" s="2096"/>
      <c r="Y6" s="2096"/>
      <c r="Z6" s="2096"/>
      <c r="AA6" s="2096"/>
      <c r="AB6" s="2097"/>
      <c r="AC6" s="2095"/>
      <c r="AD6" s="2096"/>
      <c r="AE6" s="2096"/>
      <c r="AF6" s="2096"/>
      <c r="AG6" s="2096"/>
      <c r="AH6" s="2096"/>
      <c r="AI6" s="2096"/>
      <c r="AJ6" s="2097"/>
      <c r="AK6" s="1337" t="s">
        <v>494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495</v>
      </c>
      <c r="U9" s="367"/>
      <c r="V9" s="367"/>
      <c r="W9" s="367"/>
      <c r="X9" s="367"/>
      <c r="Y9" s="367"/>
      <c r="Z9" s="367"/>
      <c r="AA9" s="367"/>
      <c r="AB9" s="367"/>
      <c r="AC9" s="367"/>
      <c r="AD9" s="367"/>
      <c r="AE9" s="367"/>
      <c r="AF9" s="367"/>
      <c r="AG9" s="367"/>
      <c r="AH9" s="367"/>
      <c r="AI9" s="367"/>
      <c r="AJ9" s="367"/>
      <c r="AK9" s="1286" t="s">
        <v>496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77"/>
      <c r="M18" s="1392"/>
      <c r="N18" s="1392"/>
      <c r="O18" s="1397" t="s">
        <v>422</v>
      </c>
      <c r="P18" s="1392"/>
      <c r="Q18" s="1401"/>
      <c r="R18" s="1401"/>
      <c r="S18" s="735"/>
      <c r="Y18" s="1397"/>
      <c r="AA18" s="1397"/>
      <c r="AB18" s="1396"/>
      <c r="AF18" s="1397"/>
      <c r="AH18" s="1397"/>
      <c r="AI18" s="1396"/>
      <c r="AL18" s="517"/>
      <c r="AM18" s="517"/>
      <c r="AN18" s="517"/>
      <c r="AO18" s="517"/>
      <c r="AP18" s="517"/>
    </row>
    <row s="3319" customFormat="1" customHeight="1" ht="14.25" hidden="1">
      <c r="L19" s="1477"/>
      <c r="M19" s="1392"/>
      <c r="N19" s="1392"/>
      <c r="O19" s="1392"/>
      <c r="P19" s="1392"/>
      <c r="Q19" s="1401"/>
      <c r="R19" s="1401"/>
      <c r="S19" s="735"/>
      <c r="AB19" s="1396"/>
      <c r="AI19" s="1396"/>
      <c r="AL19" s="517"/>
      <c r="AM19" s="517"/>
      <c r="AN19" s="517"/>
      <c r="AO19" s="517"/>
      <c r="AP19" s="517"/>
    </row>
    <row s="3319" customFormat="1" customHeight="1" ht="12" hidden="1">
      <c r="L20" s="1477"/>
      <c r="M20" s="1392"/>
      <c r="N20" s="1392"/>
      <c r="O20" s="1394" t="s">
        <v>423</v>
      </c>
      <c r="P20" s="1392"/>
      <c r="Q20" s="1472"/>
      <c r="R20" s="1472"/>
      <c r="S20" s="735"/>
      <c r="T20" s="1168" t="s">
        <v>424</v>
      </c>
      <c r="Z20" s="172" t="s">
        <v>425</v>
      </c>
      <c r="AB20" s="172" t="s">
        <v>426</v>
      </c>
      <c r="AC20" s="1168" t="s">
        <v>424</v>
      </c>
      <c r="AG20" s="172" t="s">
        <v>427</v>
      </c>
      <c r="AI20" s="172" t="s">
        <v>426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429</v>
      </c>
      <c r="T29" s="2098"/>
      <c r="U29" s="1402"/>
      <c r="V29" s="2100" t="str">
        <f>IF(TITLE_NUMBER_PR_CHANGE="",IF(TITLE_NUMBER_PR="","",TITLE_NUMBER_PR),TITLE_NUMBER_PR_CHANGE)</f>
        <v>51/12</v>
      </c>
      <c r="W29" s="2100"/>
      <c r="X29" s="2100"/>
      <c r="Y29" s="2100"/>
      <c r="Z29" s="2100"/>
      <c r="AA29" s="2100"/>
      <c r="AB29" s="322"/>
      <c r="AC29" s="2100" t="str">
        <f>IF(TITLE_NUMBER_PR_CHANGE="",IF(TITLE_NUMBER_PR="","",TITLE_NUMBER_PR),TITLE_NUMBER_PR_CHANGE)</f>
        <v>51/12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https://npa.gov-murman.ru/bitrix/components/b1team/govmurman.element.file/download.php?ID=508452&amp;FID=750725</v>
      </c>
      <c r="W30" s="2100"/>
      <c r="X30" s="2100"/>
      <c r="Y30" s="2100"/>
      <c r="Z30" s="2100"/>
      <c r="AA30" s="2100"/>
      <c r="AB30" s="322"/>
      <c r="AC30" s="2100" t="str">
        <f>IF(TITLE_IST_PUB_CHANGE="",IF(TITLE_IST_PUB="","",TITLE_IST_PUB),TITLE_IST_PUB_CHANGE)</f>
        <v>https://npa.gov-murman.ru/bitrix/components/b1team/govmurman.element.file/download.php?ID=508452&amp;FID=750725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430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431</v>
      </c>
      <c r="T33" s="2098"/>
      <c r="U33" s="1402"/>
      <c r="V33" s="2100" t="str">
        <f>IF(TITLE_NUMBER_PR_CHANGE="",IF(TITLE_NUMBER_PR="","",TITLE_NUMBER_PR),TITLE_NUMBER_PR_CHANGE)</f>
        <v>51/12</v>
      </c>
      <c r="W33" s="2100"/>
      <c r="X33" s="2100"/>
      <c r="Y33" s="2100"/>
      <c r="Z33" s="2100"/>
      <c r="AA33" s="2100"/>
      <c r="AB33" s="322"/>
      <c r="AC33" s="2100" t="str">
        <f>IF(TITLE_NUMBER_PR_CHANGE="",IF(TITLE_NUMBER_PR="","",TITLE_NUMBER_PR),TITLE_NUMBER_PR_CHANGE)</f>
        <v>51/12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306</v>
      </c>
      <c r="T36" s="1971"/>
      <c r="U36" s="1971"/>
      <c r="V36" s="1971"/>
      <c r="W36" s="1971"/>
      <c r="X36" s="1971"/>
      <c r="Y36" s="1971"/>
      <c r="Z36" s="1971"/>
      <c r="AA36" s="1971"/>
      <c r="AB36" s="1971"/>
      <c r="AC36" s="1971"/>
      <c r="AD36" s="1971"/>
      <c r="AE36" s="1971"/>
      <c r="AF36" s="1971"/>
      <c r="AG36" s="1971"/>
      <c r="AH36" s="1971"/>
      <c r="AI36" s="1971"/>
      <c r="AJ36" s="1971"/>
      <c r="AK36" s="1971" t="s">
        <v>307</v>
      </c>
    </row>
    <row customHeight="1" ht="14.25">
      <c r="Q37" s="377"/>
      <c r="R37" s="377"/>
      <c r="S37" s="2125" t="s">
        <v>89</v>
      </c>
      <c r="T37" s="2062" t="s">
        <v>433</v>
      </c>
      <c r="U37" s="289"/>
      <c r="V37" s="2126" t="s">
        <v>434</v>
      </c>
      <c r="W37" s="2127"/>
      <c r="X37" s="2127"/>
      <c r="Y37" s="2127"/>
      <c r="Z37" s="2127"/>
      <c r="AA37" s="2128"/>
      <c r="AB37" s="2129" t="s">
        <v>435</v>
      </c>
      <c r="AC37" s="2126" t="s">
        <v>434</v>
      </c>
      <c r="AD37" s="2127"/>
      <c r="AE37" s="2127"/>
      <c r="AF37" s="2127"/>
      <c r="AG37" s="2127"/>
      <c r="AH37" s="2128"/>
      <c r="AI37" s="2129" t="s">
        <v>436</v>
      </c>
      <c r="AJ37" s="2132" t="s">
        <v>437</v>
      </c>
      <c r="AK37" s="1971"/>
    </row>
    <row customHeight="1" ht="33.75">
      <c r="Q38" s="377"/>
      <c r="R38" s="377"/>
      <c r="S38" s="2125"/>
      <c r="T38" s="2062"/>
      <c r="U38" s="1038"/>
      <c r="V38" s="1482" t="s">
        <v>498</v>
      </c>
      <c r="W38" s="2118" t="s">
        <v>440</v>
      </c>
      <c r="X38" s="2120"/>
      <c r="Y38" s="2118" t="s">
        <v>441</v>
      </c>
      <c r="Z38" s="2119"/>
      <c r="AA38" s="2120"/>
      <c r="AB38" s="2130"/>
      <c r="AC38" s="1482" t="s">
        <v>498</v>
      </c>
      <c r="AD38" s="2118" t="s">
        <v>440</v>
      </c>
      <c r="AE38" s="2120"/>
      <c r="AF38" s="2118" t="s">
        <v>441</v>
      </c>
      <c r="AG38" s="2119"/>
      <c r="AH38" s="2120"/>
      <c r="AI38" s="2130"/>
      <c r="AJ38" s="2133"/>
      <c r="AK38" s="1971"/>
    </row>
    <row customHeight="1" ht="33.75">
      <c r="A39" s="1400"/>
      <c r="B39" s="1400" t="s">
        <v>136</v>
      </c>
      <c r="C39" s="1400" t="s">
        <v>137</v>
      </c>
      <c r="D39" s="1400" t="s">
        <v>138</v>
      </c>
      <c r="E39" s="1394" t="s">
        <v>442</v>
      </c>
      <c r="F39" s="1394" t="s">
        <v>443</v>
      </c>
      <c r="G39" s="1394" t="s">
        <v>444</v>
      </c>
      <c r="H39" s="1394"/>
      <c r="I39" s="1394" t="s">
        <v>499</v>
      </c>
      <c r="J39" s="1394" t="s">
        <v>447</v>
      </c>
      <c r="K39" s="1394" t="s">
        <v>500</v>
      </c>
      <c r="L39" s="1394" t="s">
        <v>423</v>
      </c>
      <c r="Q39" s="377"/>
      <c r="R39" s="377"/>
      <c r="S39" s="2125"/>
      <c r="T39" s="2062"/>
      <c r="U39" s="290"/>
      <c r="V39" s="1482" t="s">
        <v>501</v>
      </c>
      <c r="W39" s="1237" t="s">
        <v>502</v>
      </c>
      <c r="X39" s="1237" t="s">
        <v>503</v>
      </c>
      <c r="Y39" s="1485" t="s">
        <v>451</v>
      </c>
      <c r="Z39" s="2121" t="s">
        <v>452</v>
      </c>
      <c r="AA39" s="2122"/>
      <c r="AB39" s="2131"/>
      <c r="AC39" s="1482" t="s">
        <v>501</v>
      </c>
      <c r="AD39" s="1237" t="s">
        <v>502</v>
      </c>
      <c r="AE39" s="1237" t="s">
        <v>503</v>
      </c>
      <c r="AF39" s="1485" t="s">
        <v>451</v>
      </c>
      <c r="AG39" s="2121" t="s">
        <v>452</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247</v>
      </c>
      <c r="B42" s="1393" t="s">
        <v>248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405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406</v>
      </c>
      <c r="AM42" s="506"/>
      <c r="AN42" s="506" t="str">
        <f>IF(T42="","",T42)</f>
        <v>Территория действия тарифа</v>
      </c>
      <c r="AO42" s="506"/>
      <c r="AP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491</v>
      </c>
      <c r="AM43" s="506"/>
      <c r="AN43" s="506" t="str">
        <f>IF(T43="","",T43)</f>
        <v>Наименование централизованной системы холодного водоснабжения</v>
      </c>
      <c r="AO43" s="506"/>
      <c r="AP43" s="506"/>
    </row>
    <row customHeight="1" ht="23.25">
      <c r="A44" s="1393" t="s">
        <v>247</v>
      </c>
      <c r="B44" s="1393" t="s">
        <v>248</v>
      </c>
      <c r="C44" s="1393" t="s">
        <v>249</v>
      </c>
      <c r="D44" s="1393" t="s">
        <v>507</v>
      </c>
      <c r="E44" s="2108"/>
      <c r="F44" s="2108"/>
      <c r="G44" s="2108"/>
      <c r="H44" s="2108"/>
      <c r="I44" s="2109" t="str">
        <f>S43&amp;".1"</f>
        <v>...1</v>
      </c>
      <c r="J44" s="1393"/>
      <c r="K44" s="1393"/>
      <c r="L44" s="1394"/>
      <c r="P44" s="2111">
        <v>1</v>
      </c>
      <c r="Q44" s="1480"/>
      <c r="R44" s="352"/>
      <c r="S44" s="1487" t="str">
        <f>$I44</f>
        <v>...1</v>
      </c>
      <c r="T44" s="273" t="s">
        <v>492</v>
      </c>
      <c r="U44" s="288"/>
      <c r="V44" s="2194"/>
      <c r="W44" s="2195"/>
      <c r="X44" s="2195"/>
      <c r="Y44" s="2195"/>
      <c r="Z44" s="2195"/>
      <c r="AA44" s="2195"/>
      <c r="AB44" s="2196"/>
      <c r="AC44" s="2197"/>
      <c r="AD44" s="2198"/>
      <c r="AE44" s="2198"/>
      <c r="AF44" s="2198"/>
      <c r="AG44" s="2198"/>
      <c r="AH44" s="2198"/>
      <c r="AI44" s="2198"/>
      <c r="AJ44" s="2199"/>
      <c r="AK44" s="1286" t="s">
        <v>493</v>
      </c>
      <c r="AM44" s="506"/>
      <c r="AN44" s="506" t="str">
        <f>IF(T44="","",T44)</f>
        <v>Наименование признака дифференциации</v>
      </c>
      <c r="AO44" s="506"/>
      <c r="AP44" s="506"/>
    </row>
    <row customHeight="1" ht="23.25">
      <c r="A45" s="1393" t="s">
        <v>247</v>
      </c>
      <c r="B45" s="1393" t="s">
        <v>248</v>
      </c>
      <c r="C45" s="1393" t="s">
        <v>249</v>
      </c>
      <c r="D45" s="1393" t="s">
        <v>507</v>
      </c>
      <c r="E45" s="2108"/>
      <c r="F45" s="2108"/>
      <c r="G45" s="2108"/>
      <c r="H45" s="2108"/>
      <c r="I45" s="2110"/>
      <c r="J45" s="2109" t="str">
        <f>I44&amp;".1"</f>
        <v>...1.1</v>
      </c>
      <c r="K45" s="1393"/>
      <c r="L45" s="1394" t="s">
        <v>414</v>
      </c>
      <c r="P45" s="2111"/>
      <c r="Q45" s="2111">
        <v>1</v>
      </c>
      <c r="R45" s="353"/>
      <c r="S45" s="1487" t="str">
        <f>$J45</f>
        <v>...1.1</v>
      </c>
      <c r="T45" s="274" t="s">
        <v>415</v>
      </c>
      <c r="U45" s="288"/>
      <c r="V45" s="2095"/>
      <c r="W45" s="2096"/>
      <c r="X45" s="2096"/>
      <c r="Y45" s="2096"/>
      <c r="Z45" s="2096"/>
      <c r="AA45" s="2096"/>
      <c r="AB45" s="2097"/>
      <c r="AC45" s="2095"/>
      <c r="AD45" s="2096"/>
      <c r="AE45" s="2096"/>
      <c r="AF45" s="2096"/>
      <c r="AG45" s="2096"/>
      <c r="AH45" s="2096"/>
      <c r="AI45" s="2096"/>
      <c r="AJ45" s="2097"/>
      <c r="AK45" s="1337" t="s">
        <v>494</v>
      </c>
      <c r="AM45" s="506"/>
      <c r="AN45" s="506" t="str">
        <f>IF(T45="","",T45)</f>
        <v>Группа потребителей</v>
      </c>
      <c r="AO45" s="506"/>
      <c r="AP45" s="506"/>
    </row>
    <row customHeight="1" ht="23.25">
      <c r="A46" s="1393" t="s">
        <v>247</v>
      </c>
      <c r="B46" s="1393" t="s">
        <v>248</v>
      </c>
      <c r="C46" s="1393" t="s">
        <v>249</v>
      </c>
      <c r="D46" s="1393" t="s">
        <v>507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247</v>
      </c>
      <c r="B47" s="1393" t="s">
        <v>248</v>
      </c>
      <c r="C47" s="1393" t="s">
        <v>249</v>
      </c>
      <c r="D47" s="1393" t="s">
        <v>507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247</v>
      </c>
      <c r="B48" s="1393" t="s">
        <v>248</v>
      </c>
      <c r="C48" s="1393" t="s">
        <v>249</v>
      </c>
      <c r="D48" s="1393" t="s">
        <v>507</v>
      </c>
      <c r="E48" s="2108"/>
      <c r="F48" s="2108"/>
      <c r="G48" s="2108"/>
      <c r="H48" s="2108"/>
      <c r="I48" s="2110"/>
      <c r="J48" s="2109"/>
      <c r="K48" s="1393"/>
      <c r="L48" s="1394"/>
      <c r="P48" s="2111"/>
      <c r="Q48" s="2111"/>
      <c r="R48" s="352"/>
      <c r="S48" s="1308"/>
      <c r="T48" s="275" t="s">
        <v>495</v>
      </c>
      <c r="U48" s="367"/>
      <c r="V48" s="367"/>
      <c r="W48" s="367"/>
      <c r="X48" s="367"/>
      <c r="Y48" s="367"/>
      <c r="Z48" s="367"/>
      <c r="AA48" s="367"/>
      <c r="AB48" s="367"/>
      <c r="AC48" s="367"/>
      <c r="AD48" s="367"/>
      <c r="AE48" s="367"/>
      <c r="AF48" s="367"/>
      <c r="AG48" s="367"/>
      <c r="AH48" s="367"/>
      <c r="AI48" s="367"/>
      <c r="AJ48" s="367"/>
      <c r="AK48" s="1286" t="s">
        <v>496</v>
      </c>
      <c r="AM48" s="506"/>
      <c r="AN48" s="506" t="str">
        <f>IF(T48="","",T48)</f>
        <v>Добавить значение признака дифференциации</v>
      </c>
      <c r="AO48" s="506"/>
      <c r="AP48" s="506"/>
    </row>
    <row customHeight="1" ht="21">
      <c r="A49" s="1393" t="s">
        <v>247</v>
      </c>
      <c r="B49" s="1393" t="s">
        <v>248</v>
      </c>
      <c r="C49" s="1393" t="s">
        <v>249</v>
      </c>
      <c r="D49" s="1393" t="s">
        <v>507</v>
      </c>
      <c r="E49" s="2108"/>
      <c r="F49" s="2108"/>
      <c r="G49" s="2108"/>
      <c r="H49" s="2108"/>
      <c r="I49" s="2109"/>
      <c r="J49" s="1393"/>
      <c r="K49" s="1393"/>
      <c r="L49" s="1394"/>
      <c r="P49" s="2111"/>
      <c r="Q49" s="1480"/>
      <c r="R49" s="352"/>
      <c r="S49" s="1308"/>
      <c r="T49" s="364" t="s">
        <v>420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247</v>
      </c>
      <c r="B50" s="1393" t="s">
        <v>248</v>
      </c>
      <c r="C50" s="1393" t="s">
        <v>249</v>
      </c>
      <c r="D50" s="1393" t="s">
        <v>507</v>
      </c>
      <c r="E50" s="2108"/>
      <c r="F50" s="2108"/>
      <c r="G50" s="2108"/>
      <c r="H50" s="2107"/>
      <c r="I50" s="1393"/>
      <c r="J50" s="1393"/>
      <c r="K50" s="1393"/>
      <c r="L50" s="1394"/>
      <c r="M50" s="1395"/>
      <c r="N50" s="1395"/>
      <c r="O50" s="543"/>
      <c r="P50" s="356"/>
      <c r="Q50" s="376"/>
      <c r="R50" s="351"/>
      <c r="S50" s="1308"/>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247</v>
      </c>
      <c r="B51" s="1373" t="s">
        <v>248</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247</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FE014-18F5-BAFF-EBD1-395150B8B4E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9" width="11.57421875" hidden="1" customWidth="1"/>
    <col min="2" max="2" style="3319" width="11.00390625" hidden="1" customWidth="1"/>
    <col min="3" max="3" style="3319" width="10.57421875" hidden="1"/>
    <col min="4" max="4" style="3319" width="12.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5666"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8" width="32.00390625" customWidth="1"/>
    <col min="21" max="21" style="2968" width="0.140625" customWidth="1"/>
    <col min="22" max="25" style="2968" width="21.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2" style="2968" width="3.7109375" customWidth="1"/>
    <col min="33" max="33" style="2968" width="24.7109375" customWidth="1"/>
    <col min="34" max="36" style="2968" width="3.7109375" customWidth="1"/>
    <col min="37" max="37" style="2968" width="24.7109375" customWidth="1"/>
    <col min="38" max="40" style="2968" width="3.7109375" customWidth="1"/>
    <col min="41" max="41" style="2968" width="18.8515625" customWidth="1"/>
    <col min="42" max="44" style="2968" width="3.7109375" customWidth="1"/>
    <col min="45" max="45" style="2968" width="18.8515625" customWidth="1"/>
    <col min="46" max="49" style="2968" width="21.7109375" customWidth="1"/>
    <col min="50" max="50" style="2968" width="11.7109375" customWidth="1"/>
    <col min="51" max="51" style="2968" width="3.7109375" customWidth="1"/>
    <col min="52" max="52" style="2968" width="11.7109375" customWidth="1"/>
    <col min="53" max="53" style="2968" width="8.57421875" hidden="1" customWidth="1"/>
    <col min="54" max="54" style="2968" width="4.7109375" customWidth="1"/>
    <col min="55" max="55" style="2968"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405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406</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490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491</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410</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411</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508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476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0"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0"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422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581" customFormat="1" customHeight="1" ht="14.25" hidden="1">
      <c r="M24" s="1538"/>
      <c r="N24" s="1538"/>
      <c r="O24" s="1539" t="s">
        <v>423</v>
      </c>
      <c r="P24" s="1538"/>
      <c r="Q24" s="1540"/>
      <c r="R24" s="1540"/>
      <c r="AA24" s="1537" t="s">
        <v>425</v>
      </c>
      <c r="AC24" s="1537" t="s">
        <v>426</v>
      </c>
      <c r="AD24" s="1537" t="s">
        <v>477</v>
      </c>
      <c r="AH24" s="1537" t="s">
        <v>477</v>
      </c>
      <c r="AK24" s="1537" t="s">
        <v>513</v>
      </c>
      <c r="AL24" s="1537" t="s">
        <v>477</v>
      </c>
      <c r="AP24" s="1537" t="s">
        <v>477</v>
      </c>
      <c r="AY24" s="1537" t="s">
        <v>425</v>
      </c>
      <c r="BA24" s="1537" t="s">
        <v>426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428</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429</v>
      </c>
      <c r="T33" s="2098"/>
      <c r="U33" s="1402"/>
      <c r="V33" s="2100" t="str">
        <f>IF(TITLE_NUMBER_PR_CHANGE="",IF(TITLE_NUMBER_PR="","",TITLE_NUMBER_PR),TITLE_NUMBER_PR_CHANGE)</f>
        <v>51/12</v>
      </c>
      <c r="W33" s="2100"/>
      <c r="X33" s="2100"/>
      <c r="Y33" s="2100"/>
      <c r="Z33" s="2100"/>
      <c r="AA33" s="2100"/>
      <c r="AB33" s="2100"/>
      <c r="AC33" s="322"/>
      <c r="AD33" s="2100" t="str">
        <f>IF(TITLE_NUMBER_PR_CHANGE="",IF(TITLE_NUMBER_PR="","",TITLE_NUMBER_PR),TITLE_NUMBER_PR_CHANGE)</f>
        <v>51/12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https://npa.gov-murman.ru/bitrix/components/b1team/govmurman.element.file/download.php?ID=508452&amp;FID=750725</v>
      </c>
      <c r="W34" s="2100"/>
      <c r="X34" s="2100"/>
      <c r="Y34" s="2100"/>
      <c r="Z34" s="2100"/>
      <c r="AA34" s="2100"/>
      <c r="AB34" s="2100"/>
      <c r="AC34" s="322"/>
      <c r="AD34" s="2100" t="str">
        <f>IF(TITLE_IST_PUB_CHANGE="",IF(TITLE_IST_PUB="","",TITLE_IST_PUB),TITLE_IST_PUB_CHANGE)</f>
        <v>https://npa.gov-murman.ru/bitrix/components/b1team/govmurman.element.file/download.php?ID=508452&amp;FID=750725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428</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429</v>
      </c>
      <c r="T37" s="2098"/>
      <c r="U37" s="1402"/>
      <c r="V37" s="2100" t="str">
        <f>IF(TITLE_NUMBER_PR_CHANGE="",IF(TITLE_NUMBER_PR="","",TITLE_NUMBER_PR),TITLE_NUMBER_PR_CHANGE)</f>
        <v>51/12</v>
      </c>
      <c r="W37" s="2100"/>
      <c r="X37" s="2100"/>
      <c r="Y37" s="2100"/>
      <c r="Z37" s="2100"/>
      <c r="AA37" s="2100"/>
      <c r="AB37" s="2100"/>
      <c r="AC37" s="322"/>
      <c r="AD37" s="2100" t="str">
        <f>IF(TITLE_NUMBER_PR_CHANGE="",IF(TITLE_NUMBER_PR="","",TITLE_NUMBER_PR),TITLE_NUMBER_PR_CHANGE)</f>
        <v>51/12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432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306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307</v>
      </c>
    </row>
    <row customHeight="1" ht="14.25">
      <c r="Q41" s="279"/>
      <c r="R41" s="377"/>
      <c r="S41" s="2125" t="s">
        <v>89</v>
      </c>
      <c r="T41" s="2062" t="s">
        <v>514</v>
      </c>
      <c r="U41" s="289"/>
      <c r="V41" s="2126" t="s">
        <v>434</v>
      </c>
      <c r="W41" s="2127"/>
      <c r="X41" s="2127"/>
      <c r="Y41" s="2127"/>
      <c r="Z41" s="2127"/>
      <c r="AA41" s="2127"/>
      <c r="AB41" s="2128"/>
      <c r="AC41" s="2129" t="s">
        <v>435</v>
      </c>
      <c r="AD41" s="2173" t="s">
        <v>515</v>
      </c>
      <c r="AE41" s="2146"/>
      <c r="AF41" s="2146"/>
      <c r="AG41" s="2174"/>
      <c r="AH41" s="2173" t="s">
        <v>516</v>
      </c>
      <c r="AI41" s="2146"/>
      <c r="AJ41" s="2146"/>
      <c r="AK41" s="2174"/>
      <c r="AL41" s="2173" t="s">
        <v>517</v>
      </c>
      <c r="AM41" s="2146"/>
      <c r="AN41" s="2146"/>
      <c r="AO41" s="2174"/>
      <c r="AP41" s="2173" t="s">
        <v>518</v>
      </c>
      <c r="AQ41" s="2146"/>
      <c r="AR41" s="2146"/>
      <c r="AS41" s="2174"/>
      <c r="AT41" s="2126" t="s">
        <v>434</v>
      </c>
      <c r="AU41" s="2127"/>
      <c r="AV41" s="2127"/>
      <c r="AW41" s="2127"/>
      <c r="AX41" s="2127"/>
      <c r="AY41" s="2127"/>
      <c r="AZ41" s="2128"/>
      <c r="BA41" s="2129" t="s">
        <v>435</v>
      </c>
      <c r="BB41" s="2132" t="s">
        <v>437</v>
      </c>
      <c r="BC41" s="1971"/>
    </row>
    <row customHeight="1" ht="33.75">
      <c r="Q42" s="279"/>
      <c r="R42" s="377"/>
      <c r="S42" s="2125"/>
      <c r="T42" s="2062"/>
      <c r="U42" s="1038"/>
      <c r="V42" s="2029" t="s">
        <v>519</v>
      </c>
      <c r="W42" s="2030"/>
      <c r="X42" s="2029" t="s">
        <v>520</v>
      </c>
      <c r="Y42" s="2030"/>
      <c r="Z42" s="2144" t="s">
        <v>521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521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442</v>
      </c>
      <c r="F44" s="1394" t="s">
        <v>443</v>
      </c>
      <c r="G44" s="1394" t="s">
        <v>444</v>
      </c>
      <c r="H44" s="1394" t="s">
        <v>445</v>
      </c>
      <c r="I44" s="1394" t="s">
        <v>446</v>
      </c>
      <c r="J44" s="1394" t="s">
        <v>447</v>
      </c>
      <c r="K44" s="1394" t="s">
        <v>448</v>
      </c>
      <c r="L44" s="1394" t="s">
        <v>423</v>
      </c>
      <c r="Q44" s="279"/>
      <c r="R44" s="377"/>
      <c r="S44" s="2125"/>
      <c r="T44" s="2062"/>
      <c r="U44" s="290"/>
      <c r="V44" s="1478" t="s">
        <v>487</v>
      </c>
      <c r="W44" s="1478" t="s">
        <v>488</v>
      </c>
      <c r="X44" s="1478" t="s">
        <v>487</v>
      </c>
      <c r="Y44" s="1478" t="s">
        <v>488</v>
      </c>
      <c r="Z44" s="1485" t="s">
        <v>451</v>
      </c>
      <c r="AA44" s="2121" t="s">
        <v>452</v>
      </c>
      <c r="AB44" s="2122"/>
      <c r="AC44" s="2131"/>
      <c r="AD44" s="2177"/>
      <c r="AE44" s="2178"/>
      <c r="AF44" s="2178"/>
      <c r="AG44" s="2179"/>
      <c r="AH44" s="2177"/>
      <c r="AI44" s="2178"/>
      <c r="AJ44" s="2178"/>
      <c r="AK44" s="2179"/>
      <c r="AL44" s="2177"/>
      <c r="AM44" s="2178"/>
      <c r="AN44" s="2178"/>
      <c r="AO44" s="2179"/>
      <c r="AP44" s="2177"/>
      <c r="AQ44" s="2178"/>
      <c r="AR44" s="2178"/>
      <c r="AS44" s="2179"/>
      <c r="AT44" s="1478" t="s">
        <v>487</v>
      </c>
      <c r="AU44" s="1478" t="s">
        <v>488</v>
      </c>
      <c r="AV44" s="1478" t="s">
        <v>487</v>
      </c>
      <c r="AW44" s="1478" t="s">
        <v>488</v>
      </c>
      <c r="AX44" s="1485" t="s">
        <v>451</v>
      </c>
      <c r="AY44" s="2121" t="s">
        <v>452</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405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406</v>
      </c>
      <c r="BE47" s="506"/>
      <c r="BF47" s="506" t="str">
        <f>IF(T47="","",T47)</f>
        <v>Территория действия тарифа</v>
      </c>
      <c r="BG47" s="506"/>
      <c r="BH47" s="506"/>
    </row>
    <row customHeight="1" ht="42">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490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491</v>
      </c>
      <c r="BE48" s="506"/>
      <c r="BF48" s="506" t="str">
        <f>IF(T48="","",T48)</f>
        <v>Наименование централизованной системы холодного водоснабжения</v>
      </c>
      <c r="BG48" s="506"/>
      <c r="BH48" s="506"/>
    </row>
    <row s="2614" customFormat="1" customHeight="1" ht="0">
      <c r="A49" s="1373" t="s">
        <v>252</v>
      </c>
      <c r="B49" s="1373" t="s">
        <v>253</v>
      </c>
      <c r="C49" s="1373" t="s">
        <v>254</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410</v>
      </c>
      <c r="BE49" s="506"/>
      <c r="BF49" s="506" t="str">
        <f>IF(T49="","",T49)</f>
        <v/>
      </c>
      <c r="BG49" s="506"/>
      <c r="BH49" s="506"/>
    </row>
    <row s="2614" customFormat="1" customHeight="1" ht="0">
      <c r="A50" s="1373" t="s">
        <v>252</v>
      </c>
      <c r="B50" s="1373" t="s">
        <v>253</v>
      </c>
      <c r="C50" s="1373" t="s">
        <v>254</v>
      </c>
      <c r="D50" s="1373" t="s">
        <v>522</v>
      </c>
      <c r="E50" s="2108"/>
      <c r="F50" s="2108"/>
      <c r="G50" s="2108"/>
      <c r="H50" s="2108"/>
      <c r="I50" s="2109" t="str">
        <f>S49&amp;".1"</f>
        <v>.1</v>
      </c>
      <c r="J50" s="1373"/>
      <c r="K50" s="1373"/>
      <c r="L50" s="1376" t="s">
        <v>411</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252</v>
      </c>
      <c r="B51" s="1373" t="s">
        <v>253</v>
      </c>
      <c r="C51" s="1373" t="s">
        <v>254</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508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509</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522</v>
      </c>
      <c r="E57" s="2108"/>
      <c r="F57" s="2108"/>
      <c r="G57" s="2108"/>
      <c r="H57" s="2108"/>
      <c r="I57" s="2110"/>
      <c r="J57" s="2109"/>
      <c r="K57" s="1393"/>
      <c r="L57" s="1394"/>
      <c r="P57" s="2111"/>
      <c r="Q57" s="2111"/>
      <c r="R57" s="352"/>
      <c r="S57" s="1308"/>
      <c r="T57" s="275" t="s">
        <v>476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252</v>
      </c>
      <c r="B58" s="1373" t="s">
        <v>253</v>
      </c>
      <c r="C58" s="1373" t="s">
        <v>254</v>
      </c>
      <c r="D58" s="1373" t="s">
        <v>522</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252</v>
      </c>
      <c r="B59" s="1373" t="s">
        <v>253</v>
      </c>
      <c r="C59" s="1373" t="s">
        <v>254</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0" customFormat="1" customHeight="1" ht="0">
      <c r="A60" s="1373" t="s">
        <v>252</v>
      </c>
      <c r="B60" s="1373" t="s">
        <v>253</v>
      </c>
      <c r="C60" s="1373" t="s">
        <v>254</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0" customFormat="1" customHeight="1" ht="0">
      <c r="A61" s="1373" t="s">
        <v>252</v>
      </c>
      <c r="B61" s="1373" t="s">
        <v>253</v>
      </c>
      <c r="C61" s="1344"/>
      <c r="D61" s="1344"/>
      <c r="E61" s="2108"/>
      <c r="F61" s="2107"/>
      <c r="G61" s="1344"/>
      <c r="H61" s="1344"/>
      <c r="I61" s="1344"/>
      <c r="J61" s="1344"/>
      <c r="K61" s="1344"/>
      <c r="L61" s="149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0"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3BF9C-C26C-A03D-5AAA-126550FB02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5672" width="19.140625" hidden="1" customWidth="1"/>
    <col min="13" max="14" style="3321" width="12.28125" hidden="1" customWidth="1"/>
    <col min="15" max="15" style="3321" width="23.421875" hidden="1" customWidth="1"/>
    <col min="16" max="16" style="5677"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405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492</v>
      </c>
      <c r="U5" s="288"/>
      <c r="V5" s="2194"/>
      <c r="W5" s="2195"/>
      <c r="X5" s="2195"/>
      <c r="Y5" s="2195"/>
      <c r="Z5" s="2195"/>
      <c r="AA5" s="2195"/>
      <c r="AB5" s="2196"/>
      <c r="AC5" s="2197"/>
      <c r="AD5" s="2198"/>
      <c r="AE5" s="2198"/>
      <c r="AF5" s="2198"/>
      <c r="AG5" s="2198"/>
      <c r="AH5" s="2198"/>
      <c r="AI5" s="2198"/>
      <c r="AJ5" s="2199"/>
      <c r="AK5" s="1286" t="s">
        <v>493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414</v>
      </c>
      <c r="P6" s="2111"/>
      <c r="Q6" s="2111">
        <v>1</v>
      </c>
      <c r="R6" s="353"/>
      <c r="S6" s="1523">
        <f>$J6</f>
      </c>
      <c r="T6" s="274" t="s">
        <v>415</v>
      </c>
      <c r="U6" s="288"/>
      <c r="V6" s="2095"/>
      <c r="W6" s="2096"/>
      <c r="X6" s="2096"/>
      <c r="Y6" s="2096"/>
      <c r="Z6" s="2096"/>
      <c r="AA6" s="2096"/>
      <c r="AB6" s="2097"/>
      <c r="AC6" s="2095"/>
      <c r="AD6" s="2096"/>
      <c r="AE6" s="2096"/>
      <c r="AF6" s="2096"/>
      <c r="AG6" s="2096"/>
      <c r="AH6" s="2096"/>
      <c r="AI6" s="2096"/>
      <c r="AJ6" s="2097"/>
      <c r="AK6" s="1337" t="s">
        <v>494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495</v>
      </c>
      <c r="U9" s="367"/>
      <c r="V9" s="367"/>
      <c r="W9" s="367"/>
      <c r="X9" s="367"/>
      <c r="Y9" s="367"/>
      <c r="Z9" s="367"/>
      <c r="AA9" s="367"/>
      <c r="AB9" s="367"/>
      <c r="AC9" s="367"/>
      <c r="AD9" s="367"/>
      <c r="AE9" s="367"/>
      <c r="AF9" s="367"/>
      <c r="AG9" s="367"/>
      <c r="AH9" s="367"/>
      <c r="AI9" s="367"/>
      <c r="AJ9" s="367"/>
      <c r="AK9" s="1286" t="s">
        <v>496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422</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423</v>
      </c>
      <c r="P20" s="1392"/>
      <c r="Q20" s="1472"/>
      <c r="R20" s="1472"/>
      <c r="S20" s="735"/>
      <c r="T20" s="1168" t="s">
        <v>424</v>
      </c>
      <c r="Z20" s="172" t="s">
        <v>425</v>
      </c>
      <c r="AB20" s="172" t="s">
        <v>426</v>
      </c>
      <c r="AC20" s="1168" t="s">
        <v>424</v>
      </c>
      <c r="AG20" s="172" t="s">
        <v>427</v>
      </c>
      <c r="AI20" s="172" t="s">
        <v>426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429</v>
      </c>
      <c r="T29" s="2098"/>
      <c r="U29" s="1402"/>
      <c r="V29" s="2100" t="str">
        <f>IF(TITLE_NUMBER_PR_CHANGE="",IF(TITLE_NUMBER_PR="","",TITLE_NUMBER_PR),TITLE_NUMBER_PR_CHANGE)</f>
        <v>51/12</v>
      </c>
      <c r="W29" s="2100"/>
      <c r="X29" s="2100"/>
      <c r="Y29" s="2100"/>
      <c r="Z29" s="2100"/>
      <c r="AA29" s="2100"/>
      <c r="AB29" s="322"/>
      <c r="AC29" s="2100" t="str">
        <f>IF(TITLE_NUMBER_PR_CHANGE="",IF(TITLE_NUMBER_PR="","",TITLE_NUMBER_PR),TITLE_NUMBER_PR_CHANGE)</f>
        <v>51/12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https://npa.gov-murman.ru/bitrix/components/b1team/govmurman.element.file/download.php?ID=508452&amp;FID=750725</v>
      </c>
      <c r="W30" s="2100"/>
      <c r="X30" s="2100"/>
      <c r="Y30" s="2100"/>
      <c r="Z30" s="2100"/>
      <c r="AA30" s="2100"/>
      <c r="AB30" s="322"/>
      <c r="AC30" s="2100" t="str">
        <f>IF(TITLE_IST_PUB_CHANGE="",IF(TITLE_IST_PUB="","",TITLE_IST_PUB),TITLE_IST_PUB_CHANGE)</f>
        <v>https://npa.gov-murman.ru/bitrix/components/b1team/govmurman.element.file/download.php?ID=508452&amp;FID=750725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430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431</v>
      </c>
      <c r="T33" s="2098"/>
      <c r="U33" s="1402"/>
      <c r="V33" s="2100" t="str">
        <f>IF(TITLE_NUMBER_PR_CHANGE="",IF(TITLE_NUMBER_PR="","",TITLE_NUMBER_PR),TITLE_NUMBER_PR_CHANGE)</f>
        <v>51/12</v>
      </c>
      <c r="W33" s="2100"/>
      <c r="X33" s="2100"/>
      <c r="Y33" s="2100"/>
      <c r="Z33" s="2100"/>
      <c r="AA33" s="2100"/>
      <c r="AB33" s="322"/>
      <c r="AC33" s="2100" t="str">
        <f>IF(TITLE_NUMBER_PR_CHANGE="",IF(TITLE_NUMBER_PR="","",TITLE_NUMBER_PR),TITLE_NUMBER_PR_CHANGE)</f>
        <v>51/12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306</v>
      </c>
      <c r="T36" s="1971"/>
      <c r="U36" s="1971"/>
      <c r="V36" s="1971"/>
      <c r="W36" s="1971"/>
      <c r="X36" s="1971"/>
      <c r="Y36" s="1971"/>
      <c r="Z36" s="1971"/>
      <c r="AA36" s="1971"/>
      <c r="AB36" s="1971"/>
      <c r="AC36" s="1971"/>
      <c r="AD36" s="1971"/>
      <c r="AE36" s="1971"/>
      <c r="AF36" s="1971"/>
      <c r="AG36" s="1971"/>
      <c r="AH36" s="1971"/>
      <c r="AI36" s="1971"/>
      <c r="AJ36" s="1971"/>
      <c r="AK36" s="1971" t="s">
        <v>307</v>
      </c>
    </row>
    <row customHeight="1" ht="14.25">
      <c r="Q37" s="377"/>
      <c r="R37" s="377"/>
      <c r="S37" s="2125" t="s">
        <v>89</v>
      </c>
      <c r="T37" s="2062" t="s">
        <v>433</v>
      </c>
      <c r="U37" s="289"/>
      <c r="V37" s="2126" t="s">
        <v>434</v>
      </c>
      <c r="W37" s="2127"/>
      <c r="X37" s="2127"/>
      <c r="Y37" s="2127"/>
      <c r="Z37" s="2127"/>
      <c r="AA37" s="2128"/>
      <c r="AB37" s="2129" t="s">
        <v>435</v>
      </c>
      <c r="AC37" s="2126" t="s">
        <v>434</v>
      </c>
      <c r="AD37" s="2127"/>
      <c r="AE37" s="2127"/>
      <c r="AF37" s="2127"/>
      <c r="AG37" s="2127"/>
      <c r="AH37" s="2128"/>
      <c r="AI37" s="2129" t="s">
        <v>436</v>
      </c>
      <c r="AJ37" s="2132" t="s">
        <v>437</v>
      </c>
      <c r="AK37" s="1971"/>
    </row>
    <row customHeight="1" ht="33.75">
      <c r="Q38" s="377"/>
      <c r="R38" s="377"/>
      <c r="S38" s="2125"/>
      <c r="T38" s="2062"/>
      <c r="U38" s="1038"/>
      <c r="V38" s="1513" t="s">
        <v>498</v>
      </c>
      <c r="W38" s="2118" t="s">
        <v>440</v>
      </c>
      <c r="X38" s="2120"/>
      <c r="Y38" s="2118" t="s">
        <v>441</v>
      </c>
      <c r="Z38" s="2119"/>
      <c r="AA38" s="2120"/>
      <c r="AB38" s="2130"/>
      <c r="AC38" s="1513" t="s">
        <v>498</v>
      </c>
      <c r="AD38" s="2118" t="s">
        <v>440</v>
      </c>
      <c r="AE38" s="2120"/>
      <c r="AF38" s="2118" t="s">
        <v>441</v>
      </c>
      <c r="AG38" s="2119"/>
      <c r="AH38" s="2120"/>
      <c r="AI38" s="2130"/>
      <c r="AJ38" s="2133"/>
      <c r="AK38" s="1971"/>
    </row>
    <row customHeight="1" ht="86.25">
      <c r="A39" s="1400"/>
      <c r="B39" s="1400" t="s">
        <v>136</v>
      </c>
      <c r="C39" s="1400" t="s">
        <v>137</v>
      </c>
      <c r="D39" s="1400" t="s">
        <v>138</v>
      </c>
      <c r="E39" s="1394" t="s">
        <v>442</v>
      </c>
      <c r="F39" s="1394" t="s">
        <v>443</v>
      </c>
      <c r="G39" s="1394" t="s">
        <v>444</v>
      </c>
      <c r="H39" s="1394"/>
      <c r="I39" s="1394" t="s">
        <v>499</v>
      </c>
      <c r="J39" s="1394" t="s">
        <v>447</v>
      </c>
      <c r="K39" s="1394" t="s">
        <v>500</v>
      </c>
      <c r="L39" s="1394" t="s">
        <v>423</v>
      </c>
      <c r="Q39" s="377"/>
      <c r="R39" s="377"/>
      <c r="S39" s="2125"/>
      <c r="T39" s="2062"/>
      <c r="U39" s="290"/>
      <c r="V39" s="1513" t="s">
        <v>525</v>
      </c>
      <c r="W39" s="1237" t="s">
        <v>526</v>
      </c>
      <c r="X39" s="1237" t="s">
        <v>503</v>
      </c>
      <c r="Y39" s="1519" t="s">
        <v>451</v>
      </c>
      <c r="Z39" s="2121" t="s">
        <v>452</v>
      </c>
      <c r="AA39" s="2122"/>
      <c r="AB39" s="2131"/>
      <c r="AC39" s="1513" t="s">
        <v>525</v>
      </c>
      <c r="AD39" s="1237" t="s">
        <v>526</v>
      </c>
      <c r="AE39" s="1237" t="s">
        <v>503</v>
      </c>
      <c r="AF39" s="1519" t="s">
        <v>451</v>
      </c>
      <c r="AG39" s="2121" t="s">
        <v>452</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272</v>
      </c>
      <c r="B42" s="1393" t="s">
        <v>273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405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406</v>
      </c>
      <c r="AM42" s="506"/>
      <c r="AN42" s="506" t="str">
        <f>IF(T42="","",T42)</f>
        <v>Территория действия тарифа</v>
      </c>
      <c r="AO42" s="506"/>
      <c r="AP42" s="506"/>
    </row>
    <row customHeight="1" ht="23.25">
      <c r="A43" s="1393" t="s">
        <v>272</v>
      </c>
      <c r="B43" s="1393" t="s">
        <v>273</v>
      </c>
      <c r="C43" s="1393" t="s">
        <v>274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водоотведения</v>
      </c>
      <c r="AO43" s="506"/>
      <c r="AP43" s="506"/>
    </row>
    <row customHeight="1" ht="23.25">
      <c r="A44" s="1393" t="s">
        <v>272</v>
      </c>
      <c r="B44" s="1393" t="s">
        <v>273</v>
      </c>
      <c r="C44" s="1393" t="s">
        <v>274</v>
      </c>
      <c r="D44" s="1393" t="s">
        <v>527</v>
      </c>
      <c r="E44" s="2108"/>
      <c r="F44" s="2108"/>
      <c r="G44" s="2108"/>
      <c r="H44" s="2108"/>
      <c r="I44" s="2109" t="str">
        <f>S43&amp;".1"</f>
        <v>...1</v>
      </c>
      <c r="J44" s="1393"/>
      <c r="K44" s="1393"/>
      <c r="L44" s="1394"/>
      <c r="P44" s="2111">
        <v>1</v>
      </c>
      <c r="Q44" s="1511"/>
      <c r="R44" s="352"/>
      <c r="S44" s="1523" t="str">
        <f>$I44</f>
        <v>...1</v>
      </c>
      <c r="T44" s="273" t="s">
        <v>492</v>
      </c>
      <c r="U44" s="288"/>
      <c r="V44" s="2194"/>
      <c r="W44" s="2195"/>
      <c r="X44" s="2195"/>
      <c r="Y44" s="2195"/>
      <c r="Z44" s="2195"/>
      <c r="AA44" s="2195"/>
      <c r="AB44" s="2196"/>
      <c r="AC44" s="2197"/>
      <c r="AD44" s="2198"/>
      <c r="AE44" s="2198"/>
      <c r="AF44" s="2198"/>
      <c r="AG44" s="2198"/>
      <c r="AH44" s="2198"/>
      <c r="AI44" s="2198"/>
      <c r="AJ44" s="2199"/>
      <c r="AK44" s="1286" t="s">
        <v>493</v>
      </c>
      <c r="AM44" s="506"/>
      <c r="AN44" s="506" t="str">
        <f>IF(T44="","",T44)</f>
        <v>Наименование признака дифференциации</v>
      </c>
      <c r="AO44" s="506"/>
      <c r="AP44" s="506"/>
    </row>
    <row customHeight="1" ht="23.25">
      <c r="A45" s="1393" t="s">
        <v>272</v>
      </c>
      <c r="B45" s="1393" t="s">
        <v>273</v>
      </c>
      <c r="C45" s="1393" t="s">
        <v>274</v>
      </c>
      <c r="D45" s="1393" t="s">
        <v>527</v>
      </c>
      <c r="E45" s="2108"/>
      <c r="F45" s="2108"/>
      <c r="G45" s="2108"/>
      <c r="H45" s="2108"/>
      <c r="I45" s="2110"/>
      <c r="J45" s="2109" t="str">
        <f>I44&amp;".1"</f>
        <v>...1.1</v>
      </c>
      <c r="K45" s="1393"/>
      <c r="L45" s="1394" t="s">
        <v>414</v>
      </c>
      <c r="P45" s="2111"/>
      <c r="Q45" s="2111">
        <v>1</v>
      </c>
      <c r="R45" s="353"/>
      <c r="S45" s="1523" t="str">
        <f>$J45</f>
        <v>...1.1</v>
      </c>
      <c r="T45" s="274" t="s">
        <v>415</v>
      </c>
      <c r="U45" s="288"/>
      <c r="V45" s="2095"/>
      <c r="W45" s="2096"/>
      <c r="X45" s="2096"/>
      <c r="Y45" s="2096"/>
      <c r="Z45" s="2096"/>
      <c r="AA45" s="2096"/>
      <c r="AB45" s="2097"/>
      <c r="AC45" s="2095"/>
      <c r="AD45" s="2096"/>
      <c r="AE45" s="2096"/>
      <c r="AF45" s="2096"/>
      <c r="AG45" s="2096"/>
      <c r="AH45" s="2096"/>
      <c r="AI45" s="2096"/>
      <c r="AJ45" s="2097"/>
      <c r="AK45" s="1337" t="s">
        <v>494</v>
      </c>
      <c r="AM45" s="506"/>
      <c r="AN45" s="506" t="str">
        <f>IF(T45="","",T45)</f>
        <v>Группа потребителей</v>
      </c>
      <c r="AO45" s="506"/>
      <c r="AP45" s="506"/>
    </row>
    <row customHeight="1" ht="23.25">
      <c r="A46" s="1393" t="s">
        <v>272</v>
      </c>
      <c r="B46" s="1393" t="s">
        <v>273</v>
      </c>
      <c r="C46" s="1393" t="s">
        <v>274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272</v>
      </c>
      <c r="B47" s="1393" t="s">
        <v>273</v>
      </c>
      <c r="C47" s="1393" t="s">
        <v>274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272</v>
      </c>
      <c r="B48" s="1393" t="s">
        <v>273</v>
      </c>
      <c r="C48" s="1393" t="s">
        <v>274</v>
      </c>
      <c r="D48" s="1393" t="s">
        <v>527</v>
      </c>
      <c r="E48" s="2108"/>
      <c r="F48" s="2108"/>
      <c r="G48" s="2108"/>
      <c r="H48" s="2108"/>
      <c r="I48" s="2110"/>
      <c r="J48" s="2109"/>
      <c r="K48" s="1393"/>
      <c r="L48" s="1394"/>
      <c r="P48" s="2111"/>
      <c r="Q48" s="2111"/>
      <c r="R48" s="352"/>
      <c r="S48" s="1308"/>
      <c r="T48" s="275" t="s">
        <v>495</v>
      </c>
      <c r="U48" s="367"/>
      <c r="V48" s="367"/>
      <c r="W48" s="367"/>
      <c r="X48" s="367"/>
      <c r="Y48" s="367"/>
      <c r="Z48" s="367"/>
      <c r="AA48" s="367"/>
      <c r="AB48" s="367"/>
      <c r="AC48" s="367"/>
      <c r="AD48" s="367"/>
      <c r="AE48" s="367"/>
      <c r="AF48" s="367"/>
      <c r="AG48" s="367"/>
      <c r="AH48" s="367"/>
      <c r="AI48" s="367"/>
      <c r="AJ48" s="367"/>
      <c r="AK48" s="1286" t="s">
        <v>496</v>
      </c>
      <c r="AM48" s="506"/>
      <c r="AN48" s="506" t="str">
        <f>IF(T48="","",T48)</f>
        <v>Добавить значение признака дифференциации</v>
      </c>
      <c r="AO48" s="506"/>
      <c r="AP48" s="506"/>
    </row>
    <row customHeight="1" ht="21">
      <c r="A49" s="1393" t="s">
        <v>272</v>
      </c>
      <c r="B49" s="1393" t="s">
        <v>273</v>
      </c>
      <c r="C49" s="1393" t="s">
        <v>274</v>
      </c>
      <c r="D49" s="1393" t="s">
        <v>527</v>
      </c>
      <c r="E49" s="2108"/>
      <c r="F49" s="2108"/>
      <c r="G49" s="2108"/>
      <c r="H49" s="2108"/>
      <c r="I49" s="2109"/>
      <c r="J49" s="1393"/>
      <c r="K49" s="1393"/>
      <c r="L49" s="1394"/>
      <c r="P49" s="2111"/>
      <c r="Q49" s="1511"/>
      <c r="R49" s="352"/>
      <c r="S49" s="1308"/>
      <c r="T49" s="364" t="s">
        <v>420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272</v>
      </c>
      <c r="B50" s="1393" t="s">
        <v>273</v>
      </c>
      <c r="C50" s="1393" t="s">
        <v>274</v>
      </c>
      <c r="D50" s="1393" t="s">
        <v>527</v>
      </c>
      <c r="E50" s="2108"/>
      <c r="F50" s="2108"/>
      <c r="G50" s="2108"/>
      <c r="H50" s="2107"/>
      <c r="I50" s="1393"/>
      <c r="J50" s="1393"/>
      <c r="K50" s="1393"/>
      <c r="L50" s="1394"/>
      <c r="M50" s="1395"/>
      <c r="N50" s="1395"/>
      <c r="O50" s="543"/>
      <c r="P50" s="356"/>
      <c r="Q50" s="376"/>
      <c r="R50" s="351"/>
      <c r="S50" s="1308"/>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272</v>
      </c>
      <c r="B51" s="1373" t="s">
        <v>273</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272</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2B2BC-5531-91A5-DF15-ED3D4E434A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5672" width="19.140625" hidden="1" customWidth="1"/>
    <col min="13" max="14" style="3321" width="12.28125" hidden="1" customWidth="1"/>
    <col min="15" max="15" style="3321" width="23.421875" hidden="1" customWidth="1"/>
    <col min="16" max="16" style="5677"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405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492</v>
      </c>
      <c r="U5" s="288"/>
      <c r="V5" s="2194"/>
      <c r="W5" s="2195"/>
      <c r="X5" s="2195"/>
      <c r="Y5" s="2195"/>
      <c r="Z5" s="2195"/>
      <c r="AA5" s="2195"/>
      <c r="AB5" s="2196"/>
      <c r="AC5" s="2197"/>
      <c r="AD5" s="2198"/>
      <c r="AE5" s="2198"/>
      <c r="AF5" s="2198"/>
      <c r="AG5" s="2198"/>
      <c r="AH5" s="2198"/>
      <c r="AI5" s="2198"/>
      <c r="AJ5" s="2199"/>
      <c r="AK5" s="1286" t="s">
        <v>493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414</v>
      </c>
      <c r="P6" s="2111"/>
      <c r="Q6" s="2111">
        <v>1</v>
      </c>
      <c r="R6" s="353"/>
      <c r="S6" s="1523">
        <f>$J6</f>
      </c>
      <c r="T6" s="274" t="s">
        <v>415</v>
      </c>
      <c r="U6" s="288"/>
      <c r="V6" s="2095"/>
      <c r="W6" s="2096"/>
      <c r="X6" s="2096"/>
      <c r="Y6" s="2096"/>
      <c r="Z6" s="2096"/>
      <c r="AA6" s="2096"/>
      <c r="AB6" s="2097"/>
      <c r="AC6" s="2095"/>
      <c r="AD6" s="2096"/>
      <c r="AE6" s="2096"/>
      <c r="AF6" s="2096"/>
      <c r="AG6" s="2096"/>
      <c r="AH6" s="2096"/>
      <c r="AI6" s="2096"/>
      <c r="AJ6" s="2097"/>
      <c r="AK6" s="1337" t="s">
        <v>494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495</v>
      </c>
      <c r="U9" s="367"/>
      <c r="V9" s="367"/>
      <c r="W9" s="367"/>
      <c r="X9" s="367"/>
      <c r="Y9" s="367"/>
      <c r="Z9" s="367"/>
      <c r="AA9" s="367"/>
      <c r="AB9" s="367"/>
      <c r="AC9" s="367"/>
      <c r="AD9" s="367"/>
      <c r="AE9" s="367"/>
      <c r="AF9" s="367"/>
      <c r="AG9" s="367"/>
      <c r="AH9" s="367"/>
      <c r="AI9" s="367"/>
      <c r="AJ9" s="367"/>
      <c r="AK9" s="1286" t="s">
        <v>496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422</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423</v>
      </c>
      <c r="P20" s="1392"/>
      <c r="Q20" s="1472"/>
      <c r="R20" s="1472"/>
      <c r="S20" s="735"/>
      <c r="T20" s="1168" t="s">
        <v>424</v>
      </c>
      <c r="Z20" s="172" t="s">
        <v>425</v>
      </c>
      <c r="AB20" s="172" t="s">
        <v>426</v>
      </c>
      <c r="AC20" s="1168" t="s">
        <v>424</v>
      </c>
      <c r="AG20" s="172" t="s">
        <v>427</v>
      </c>
      <c r="AI20" s="172" t="s">
        <v>426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429</v>
      </c>
      <c r="T29" s="2098"/>
      <c r="U29" s="1402"/>
      <c r="V29" s="2100" t="str">
        <f>IF(TITLE_NUMBER_PR_CHANGE="",IF(TITLE_NUMBER_PR="","",TITLE_NUMBER_PR),TITLE_NUMBER_PR_CHANGE)</f>
        <v>51/12</v>
      </c>
      <c r="W29" s="2100"/>
      <c r="X29" s="2100"/>
      <c r="Y29" s="2100"/>
      <c r="Z29" s="2100"/>
      <c r="AA29" s="2100"/>
      <c r="AB29" s="322"/>
      <c r="AC29" s="2100" t="str">
        <f>IF(TITLE_NUMBER_PR_CHANGE="",IF(TITLE_NUMBER_PR="","",TITLE_NUMBER_PR),TITLE_NUMBER_PR_CHANGE)</f>
        <v>51/12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https://npa.gov-murman.ru/bitrix/components/b1team/govmurman.element.file/download.php?ID=508452&amp;FID=750725</v>
      </c>
      <c r="W30" s="2100"/>
      <c r="X30" s="2100"/>
      <c r="Y30" s="2100"/>
      <c r="Z30" s="2100"/>
      <c r="AA30" s="2100"/>
      <c r="AB30" s="322"/>
      <c r="AC30" s="2100" t="str">
        <f>IF(TITLE_IST_PUB_CHANGE="",IF(TITLE_IST_PUB="","",TITLE_IST_PUB),TITLE_IST_PUB_CHANGE)</f>
        <v>https://npa.gov-murman.ru/bitrix/components/b1team/govmurman.element.file/download.php?ID=508452&amp;FID=750725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430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431</v>
      </c>
      <c r="T33" s="2098"/>
      <c r="U33" s="1402"/>
      <c r="V33" s="2100" t="str">
        <f>IF(TITLE_NUMBER_PR_CHANGE="",IF(TITLE_NUMBER_PR="","",TITLE_NUMBER_PR),TITLE_NUMBER_PR_CHANGE)</f>
        <v>51/12</v>
      </c>
      <c r="W33" s="2100"/>
      <c r="X33" s="2100"/>
      <c r="Y33" s="2100"/>
      <c r="Z33" s="2100"/>
      <c r="AA33" s="2100"/>
      <c r="AB33" s="322"/>
      <c r="AC33" s="2100" t="str">
        <f>IF(TITLE_NUMBER_PR_CHANGE="",IF(TITLE_NUMBER_PR="","",TITLE_NUMBER_PR),TITLE_NUMBER_PR_CHANGE)</f>
        <v>51/12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306</v>
      </c>
      <c r="T36" s="1971"/>
      <c r="U36" s="1971"/>
      <c r="V36" s="1971"/>
      <c r="W36" s="1971"/>
      <c r="X36" s="1971"/>
      <c r="Y36" s="1971"/>
      <c r="Z36" s="1971"/>
      <c r="AA36" s="1971"/>
      <c r="AB36" s="1971"/>
      <c r="AC36" s="1971"/>
      <c r="AD36" s="1971"/>
      <c r="AE36" s="1971"/>
      <c r="AF36" s="1971"/>
      <c r="AG36" s="1971"/>
      <c r="AH36" s="1971"/>
      <c r="AI36" s="1971"/>
      <c r="AJ36" s="1971"/>
      <c r="AK36" s="1971" t="s">
        <v>307</v>
      </c>
    </row>
    <row customHeight="1" ht="14.25">
      <c r="Q37" s="377"/>
      <c r="R37" s="377"/>
      <c r="S37" s="2125" t="s">
        <v>89</v>
      </c>
      <c r="T37" s="2062" t="s">
        <v>433</v>
      </c>
      <c r="U37" s="289"/>
      <c r="V37" s="2126" t="s">
        <v>434</v>
      </c>
      <c r="W37" s="2127"/>
      <c r="X37" s="2127"/>
      <c r="Y37" s="2127"/>
      <c r="Z37" s="2127"/>
      <c r="AA37" s="2128"/>
      <c r="AB37" s="2129" t="s">
        <v>435</v>
      </c>
      <c r="AC37" s="2126" t="s">
        <v>434</v>
      </c>
      <c r="AD37" s="2127"/>
      <c r="AE37" s="2127"/>
      <c r="AF37" s="2127"/>
      <c r="AG37" s="2127"/>
      <c r="AH37" s="2128"/>
      <c r="AI37" s="2129" t="s">
        <v>436</v>
      </c>
      <c r="AJ37" s="2132" t="s">
        <v>437</v>
      </c>
      <c r="AK37" s="1971"/>
    </row>
    <row customHeight="1" ht="33.75">
      <c r="Q38" s="377"/>
      <c r="R38" s="377"/>
      <c r="S38" s="2125"/>
      <c r="T38" s="2062"/>
      <c r="U38" s="1038"/>
      <c r="V38" s="1513" t="s">
        <v>498</v>
      </c>
      <c r="W38" s="2118" t="s">
        <v>440</v>
      </c>
      <c r="X38" s="2120"/>
      <c r="Y38" s="2118" t="s">
        <v>441</v>
      </c>
      <c r="Z38" s="2119"/>
      <c r="AA38" s="2120"/>
      <c r="AB38" s="2130"/>
      <c r="AC38" s="1513" t="s">
        <v>498</v>
      </c>
      <c r="AD38" s="2118" t="s">
        <v>440</v>
      </c>
      <c r="AE38" s="2120"/>
      <c r="AF38" s="2118" t="s">
        <v>441</v>
      </c>
      <c r="AG38" s="2119"/>
      <c r="AH38" s="2120"/>
      <c r="AI38" s="2130"/>
      <c r="AJ38" s="2133"/>
      <c r="AK38" s="1971"/>
    </row>
    <row customHeight="1" ht="86.25">
      <c r="A39" s="1400"/>
      <c r="B39" s="1400" t="s">
        <v>136</v>
      </c>
      <c r="C39" s="1400" t="s">
        <v>137</v>
      </c>
      <c r="D39" s="1400" t="s">
        <v>138</v>
      </c>
      <c r="E39" s="1394" t="s">
        <v>442</v>
      </c>
      <c r="F39" s="1394" t="s">
        <v>443</v>
      </c>
      <c r="G39" s="1394" t="s">
        <v>444</v>
      </c>
      <c r="H39" s="1394"/>
      <c r="I39" s="1394" t="s">
        <v>499</v>
      </c>
      <c r="J39" s="1394" t="s">
        <v>447</v>
      </c>
      <c r="K39" s="1394" t="s">
        <v>500</v>
      </c>
      <c r="L39" s="1394" t="s">
        <v>423</v>
      </c>
      <c r="Q39" s="377"/>
      <c r="R39" s="377"/>
      <c r="S39" s="2125"/>
      <c r="T39" s="2062"/>
      <c r="U39" s="290"/>
      <c r="V39" s="1513" t="s">
        <v>525</v>
      </c>
      <c r="W39" s="1237" t="s">
        <v>526</v>
      </c>
      <c r="X39" s="1237" t="s">
        <v>503</v>
      </c>
      <c r="Y39" s="1519" t="s">
        <v>451</v>
      </c>
      <c r="Z39" s="2121" t="s">
        <v>452</v>
      </c>
      <c r="AA39" s="2122"/>
      <c r="AB39" s="2131"/>
      <c r="AC39" s="1513" t="s">
        <v>525</v>
      </c>
      <c r="AD39" s="1237" t="s">
        <v>526</v>
      </c>
      <c r="AE39" s="1237" t="s">
        <v>503</v>
      </c>
      <c r="AF39" s="1519" t="s">
        <v>451</v>
      </c>
      <c r="AG39" s="2121" t="s">
        <v>452</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277</v>
      </c>
      <c r="B42" s="1393" t="s">
        <v>278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405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406</v>
      </c>
      <c r="AM42" s="506"/>
      <c r="AN42" s="506" t="str">
        <f>IF(T42="","",T42)</f>
        <v>Территория действия тарифа</v>
      </c>
      <c r="AO42" s="506"/>
      <c r="AP42" s="506"/>
    </row>
    <row customHeight="1" ht="23.25">
      <c r="A43" s="1393" t="s">
        <v>277</v>
      </c>
      <c r="B43" s="1393" t="s">
        <v>278</v>
      </c>
      <c r="C43" s="1393" t="s">
        <v>279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водоотведения</v>
      </c>
      <c r="AO43" s="506"/>
      <c r="AP43" s="506"/>
    </row>
    <row customHeight="1" ht="23.25">
      <c r="A44" s="1393" t="s">
        <v>277</v>
      </c>
      <c r="B44" s="1393" t="s">
        <v>278</v>
      </c>
      <c r="C44" s="1393" t="s">
        <v>279</v>
      </c>
      <c r="D44" s="1393" t="s">
        <v>528</v>
      </c>
      <c r="E44" s="2108"/>
      <c r="F44" s="2108"/>
      <c r="G44" s="2108"/>
      <c r="H44" s="2108"/>
      <c r="I44" s="2109" t="str">
        <f>S43&amp;".1"</f>
        <v>...1</v>
      </c>
      <c r="J44" s="1393"/>
      <c r="K44" s="1393"/>
      <c r="L44" s="1394"/>
      <c r="P44" s="2111">
        <v>1</v>
      </c>
      <c r="Q44" s="1511"/>
      <c r="R44" s="352"/>
      <c r="S44" s="1523" t="str">
        <f>$I44</f>
        <v>...1</v>
      </c>
      <c r="T44" s="273" t="s">
        <v>492</v>
      </c>
      <c r="U44" s="288"/>
      <c r="V44" s="2194"/>
      <c r="W44" s="2195"/>
      <c r="X44" s="2195"/>
      <c r="Y44" s="2195"/>
      <c r="Z44" s="2195"/>
      <c r="AA44" s="2195"/>
      <c r="AB44" s="2196"/>
      <c r="AC44" s="2197"/>
      <c r="AD44" s="2198"/>
      <c r="AE44" s="2198"/>
      <c r="AF44" s="2198"/>
      <c r="AG44" s="2198"/>
      <c r="AH44" s="2198"/>
      <c r="AI44" s="2198"/>
      <c r="AJ44" s="2199"/>
      <c r="AK44" s="1286" t="s">
        <v>493</v>
      </c>
      <c r="AM44" s="506"/>
      <c r="AN44" s="506" t="str">
        <f>IF(T44="","",T44)</f>
        <v>Наименование признака дифференциации</v>
      </c>
      <c r="AO44" s="506"/>
      <c r="AP44" s="506"/>
    </row>
    <row customHeight="1" ht="23.25">
      <c r="A45" s="1393" t="s">
        <v>277</v>
      </c>
      <c r="B45" s="1393" t="s">
        <v>278</v>
      </c>
      <c r="C45" s="1393" t="s">
        <v>279</v>
      </c>
      <c r="D45" s="1393" t="s">
        <v>528</v>
      </c>
      <c r="E45" s="2108"/>
      <c r="F45" s="2108"/>
      <c r="G45" s="2108"/>
      <c r="H45" s="2108"/>
      <c r="I45" s="2110"/>
      <c r="J45" s="2109" t="str">
        <f>I44&amp;".1"</f>
        <v>...1.1</v>
      </c>
      <c r="K45" s="1393"/>
      <c r="L45" s="1394" t="s">
        <v>414</v>
      </c>
      <c r="P45" s="2111"/>
      <c r="Q45" s="2111">
        <v>1</v>
      </c>
      <c r="R45" s="353"/>
      <c r="S45" s="1523" t="str">
        <f>$J45</f>
        <v>...1.1</v>
      </c>
      <c r="T45" s="274" t="s">
        <v>415</v>
      </c>
      <c r="U45" s="288"/>
      <c r="V45" s="2095"/>
      <c r="W45" s="2096"/>
      <c r="X45" s="2096"/>
      <c r="Y45" s="2096"/>
      <c r="Z45" s="2096"/>
      <c r="AA45" s="2096"/>
      <c r="AB45" s="2097"/>
      <c r="AC45" s="2095"/>
      <c r="AD45" s="2096"/>
      <c r="AE45" s="2096"/>
      <c r="AF45" s="2096"/>
      <c r="AG45" s="2096"/>
      <c r="AH45" s="2096"/>
      <c r="AI45" s="2096"/>
      <c r="AJ45" s="2097"/>
      <c r="AK45" s="1337" t="s">
        <v>494</v>
      </c>
      <c r="AM45" s="506"/>
      <c r="AN45" s="506" t="str">
        <f>IF(T45="","",T45)</f>
        <v>Группа потребителей</v>
      </c>
      <c r="AO45" s="506"/>
      <c r="AP45" s="506"/>
    </row>
    <row customHeight="1" ht="23.25">
      <c r="A46" s="1393" t="s">
        <v>277</v>
      </c>
      <c r="B46" s="1393" t="s">
        <v>278</v>
      </c>
      <c r="C46" s="1393" t="s">
        <v>279</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277</v>
      </c>
      <c r="B47" s="1393" t="s">
        <v>278</v>
      </c>
      <c r="C47" s="1393" t="s">
        <v>279</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277</v>
      </c>
      <c r="B48" s="1393" t="s">
        <v>278</v>
      </c>
      <c r="C48" s="1393" t="s">
        <v>279</v>
      </c>
      <c r="D48" s="1393" t="s">
        <v>528</v>
      </c>
      <c r="E48" s="2108"/>
      <c r="F48" s="2108"/>
      <c r="G48" s="2108"/>
      <c r="H48" s="2108"/>
      <c r="I48" s="2110"/>
      <c r="J48" s="2109"/>
      <c r="K48" s="1393"/>
      <c r="L48" s="1394"/>
      <c r="P48" s="2111"/>
      <c r="Q48" s="2111"/>
      <c r="R48" s="352"/>
      <c r="S48" s="1308"/>
      <c r="T48" s="275" t="s">
        <v>495</v>
      </c>
      <c r="U48" s="367"/>
      <c r="V48" s="367"/>
      <c r="W48" s="367"/>
      <c r="X48" s="367"/>
      <c r="Y48" s="367"/>
      <c r="Z48" s="367"/>
      <c r="AA48" s="367"/>
      <c r="AB48" s="367"/>
      <c r="AC48" s="367"/>
      <c r="AD48" s="367"/>
      <c r="AE48" s="367"/>
      <c r="AF48" s="367"/>
      <c r="AG48" s="367"/>
      <c r="AH48" s="367"/>
      <c r="AI48" s="367"/>
      <c r="AJ48" s="367"/>
      <c r="AK48" s="1286" t="s">
        <v>496</v>
      </c>
      <c r="AM48" s="506"/>
      <c r="AN48" s="506" t="str">
        <f>IF(T48="","",T48)</f>
        <v>Добавить значение признака дифференциации</v>
      </c>
      <c r="AO48" s="506"/>
      <c r="AP48" s="506"/>
    </row>
    <row customHeight="1" ht="21">
      <c r="A49" s="1393" t="s">
        <v>277</v>
      </c>
      <c r="B49" s="1393" t="s">
        <v>278</v>
      </c>
      <c r="C49" s="1393" t="s">
        <v>279</v>
      </c>
      <c r="D49" s="1393" t="s">
        <v>528</v>
      </c>
      <c r="E49" s="2108"/>
      <c r="F49" s="2108"/>
      <c r="G49" s="2108"/>
      <c r="H49" s="2108"/>
      <c r="I49" s="2109"/>
      <c r="J49" s="1393"/>
      <c r="K49" s="1393"/>
      <c r="L49" s="1394"/>
      <c r="P49" s="2111"/>
      <c r="Q49" s="1511"/>
      <c r="R49" s="352"/>
      <c r="S49" s="1308"/>
      <c r="T49" s="364" t="s">
        <v>420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277</v>
      </c>
      <c r="B50" s="1393" t="s">
        <v>278</v>
      </c>
      <c r="C50" s="1393" t="s">
        <v>279</v>
      </c>
      <c r="D50" s="1393" t="s">
        <v>528</v>
      </c>
      <c r="E50" s="2108"/>
      <c r="F50" s="2108"/>
      <c r="G50" s="2108"/>
      <c r="H50" s="2107"/>
      <c r="I50" s="1393"/>
      <c r="J50" s="1393"/>
      <c r="K50" s="1393"/>
      <c r="L50" s="1394"/>
      <c r="M50" s="1395"/>
      <c r="N50" s="1395"/>
      <c r="O50" s="543"/>
      <c r="P50" s="356"/>
      <c r="Q50" s="376"/>
      <c r="R50" s="351"/>
      <c r="S50" s="1308"/>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277</v>
      </c>
      <c r="B51" s="1373" t="s">
        <v>278</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277</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ECFFB-BA4E-F7CA-1DA9-926A6179B16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9" width="11.57421875" hidden="1" customWidth="1"/>
    <col min="2" max="2" style="3319" width="11.00390625" hidden="1" customWidth="1"/>
    <col min="3" max="3" style="3319" width="10.57421875" hidden="1"/>
    <col min="4" max="4" style="3319" width="12.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5672"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8" width="32.00390625" customWidth="1"/>
    <col min="21" max="21" style="2968" width="0.140625" customWidth="1"/>
    <col min="22" max="25" style="2968" width="21.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2" style="2968" width="3.7109375" customWidth="1"/>
    <col min="33" max="33" style="2968" width="24.7109375" customWidth="1"/>
    <col min="34" max="36" style="2968" width="3.7109375" customWidth="1"/>
    <col min="37" max="37" style="2968" width="24.7109375" customWidth="1"/>
    <col min="38" max="40" style="2968" width="3.7109375" customWidth="1"/>
    <col min="41" max="41" style="2968" width="18.8515625" customWidth="1"/>
    <col min="42" max="44" style="2968" width="3.7109375" customWidth="1"/>
    <col min="45" max="45" style="2968" width="18.8515625" customWidth="1"/>
    <col min="46" max="49" style="2968" width="21.7109375" customWidth="1"/>
    <col min="50" max="50" style="2968" width="11.7109375" customWidth="1"/>
    <col min="51" max="51" style="2968" width="3.7109375" customWidth="1"/>
    <col min="52" max="52" style="2968" width="11.7109375" customWidth="1"/>
    <col min="53" max="53" style="2968" width="8.57421875" hidden="1" customWidth="1"/>
    <col min="54" max="54" style="2968" width="4.7109375" customWidth="1"/>
    <col min="55" max="55" style="2968"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405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406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410</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411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508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530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476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422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581" customFormat="1" customHeight="1" ht="14.25" hidden="1">
      <c r="M24" s="1538"/>
      <c r="N24" s="1538"/>
      <c r="O24" s="1539" t="s">
        <v>423</v>
      </c>
      <c r="P24" s="1538"/>
      <c r="Q24" s="1540"/>
      <c r="R24" s="1540"/>
      <c r="AA24" s="1537" t="s">
        <v>425</v>
      </c>
      <c r="AC24" s="1537" t="s">
        <v>426</v>
      </c>
      <c r="AD24" s="1537" t="s">
        <v>477</v>
      </c>
      <c r="AH24" s="1537" t="s">
        <v>477</v>
      </c>
      <c r="AK24" s="1537" t="s">
        <v>513</v>
      </c>
      <c r="AL24" s="1537" t="s">
        <v>477</v>
      </c>
      <c r="AP24" s="1537" t="s">
        <v>477</v>
      </c>
      <c r="AY24" s="1537" t="s">
        <v>425</v>
      </c>
      <c r="BA24" s="1537" t="s">
        <v>426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428</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429</v>
      </c>
      <c r="T33" s="2098"/>
      <c r="U33" s="1402"/>
      <c r="V33" s="2100" t="str">
        <f>IF(TITLE_NUMBER_PR_CHANGE="",IF(TITLE_NUMBER_PR="","",TITLE_NUMBER_PR),TITLE_NUMBER_PR_CHANGE)</f>
        <v>51/12</v>
      </c>
      <c r="W33" s="2100"/>
      <c r="X33" s="2100"/>
      <c r="Y33" s="2100"/>
      <c r="Z33" s="2100"/>
      <c r="AA33" s="2100"/>
      <c r="AB33" s="2100"/>
      <c r="AC33" s="322"/>
      <c r="AD33" s="2100" t="str">
        <f>IF(TITLE_NUMBER_PR_CHANGE="",IF(TITLE_NUMBER_PR="","",TITLE_NUMBER_PR),TITLE_NUMBER_PR_CHANGE)</f>
        <v>51/12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https://npa.gov-murman.ru/bitrix/components/b1team/govmurman.element.file/download.php?ID=508452&amp;FID=750725</v>
      </c>
      <c r="W34" s="2100"/>
      <c r="X34" s="2100"/>
      <c r="Y34" s="2100"/>
      <c r="Z34" s="2100"/>
      <c r="AA34" s="2100"/>
      <c r="AB34" s="2100"/>
      <c r="AC34" s="322"/>
      <c r="AD34" s="2100" t="str">
        <f>IF(TITLE_IST_PUB_CHANGE="",IF(TITLE_IST_PUB="","",TITLE_IST_PUB),TITLE_IST_PUB_CHANGE)</f>
        <v>https://npa.gov-murman.ru/bitrix/components/b1team/govmurman.element.file/download.php?ID=508452&amp;FID=750725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428</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429</v>
      </c>
      <c r="T37" s="2098"/>
      <c r="U37" s="1402"/>
      <c r="V37" s="2100" t="str">
        <f>IF(TITLE_NUMBER_PR_CHANGE="",IF(TITLE_NUMBER_PR="","",TITLE_NUMBER_PR),TITLE_NUMBER_PR_CHANGE)</f>
        <v>51/12</v>
      </c>
      <c r="W37" s="2100"/>
      <c r="X37" s="2100"/>
      <c r="Y37" s="2100"/>
      <c r="Z37" s="2100"/>
      <c r="AA37" s="2100"/>
      <c r="AB37" s="2100"/>
      <c r="AC37" s="322"/>
      <c r="AD37" s="2100" t="str">
        <f>IF(TITLE_NUMBER_PR_CHANGE="",IF(TITLE_NUMBER_PR="","",TITLE_NUMBER_PR),TITLE_NUMBER_PR_CHANGE)</f>
        <v>51/12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432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306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307</v>
      </c>
    </row>
    <row customHeight="1" ht="14.25">
      <c r="Q41" s="279"/>
      <c r="R41" s="377"/>
      <c r="S41" s="2125" t="s">
        <v>89</v>
      </c>
      <c r="T41" s="2062" t="s">
        <v>514</v>
      </c>
      <c r="U41" s="289"/>
      <c r="V41" s="2126" t="s">
        <v>434</v>
      </c>
      <c r="W41" s="2127"/>
      <c r="X41" s="2127"/>
      <c r="Y41" s="2127"/>
      <c r="Z41" s="2127"/>
      <c r="AA41" s="2127"/>
      <c r="AB41" s="2128"/>
      <c r="AC41" s="2129" t="s">
        <v>435</v>
      </c>
      <c r="AD41" s="2173" t="s">
        <v>531</v>
      </c>
      <c r="AE41" s="2146"/>
      <c r="AF41" s="2146"/>
      <c r="AG41" s="2174"/>
      <c r="AH41" s="2173" t="s">
        <v>532</v>
      </c>
      <c r="AI41" s="2146"/>
      <c r="AJ41" s="2146"/>
      <c r="AK41" s="2174"/>
      <c r="AL41" s="2173" t="s">
        <v>533</v>
      </c>
      <c r="AM41" s="2146"/>
      <c r="AN41" s="2146"/>
      <c r="AO41" s="2174"/>
      <c r="AP41" s="2173" t="s">
        <v>518</v>
      </c>
      <c r="AQ41" s="2146"/>
      <c r="AR41" s="2146"/>
      <c r="AS41" s="2174"/>
      <c r="AT41" s="2126" t="s">
        <v>434</v>
      </c>
      <c r="AU41" s="2127"/>
      <c r="AV41" s="2127"/>
      <c r="AW41" s="2127"/>
      <c r="AX41" s="2127"/>
      <c r="AY41" s="2127"/>
      <c r="AZ41" s="2128"/>
      <c r="BA41" s="2129" t="s">
        <v>435</v>
      </c>
      <c r="BB41" s="2132" t="s">
        <v>437</v>
      </c>
      <c r="BC41" s="1971"/>
    </row>
    <row customHeight="1" ht="33.75">
      <c r="Q42" s="279"/>
      <c r="R42" s="377"/>
      <c r="S42" s="2125"/>
      <c r="T42" s="2062"/>
      <c r="U42" s="1038"/>
      <c r="V42" s="2029" t="s">
        <v>519</v>
      </c>
      <c r="W42" s="2030"/>
      <c r="X42" s="2029" t="s">
        <v>520</v>
      </c>
      <c r="Y42" s="2030"/>
      <c r="Z42" s="2144" t="s">
        <v>521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534</v>
      </c>
      <c r="AU42" s="2030"/>
      <c r="AV42" s="2029" t="s">
        <v>535</v>
      </c>
      <c r="AW42" s="2030"/>
      <c r="AX42" s="2144" t="s">
        <v>521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442</v>
      </c>
      <c r="F44" s="1394" t="s">
        <v>443</v>
      </c>
      <c r="G44" s="1394" t="s">
        <v>444</v>
      </c>
      <c r="H44" s="1394" t="s">
        <v>445</v>
      </c>
      <c r="I44" s="1394" t="s">
        <v>446</v>
      </c>
      <c r="J44" s="1394" t="s">
        <v>447</v>
      </c>
      <c r="K44" s="1394" t="s">
        <v>448</v>
      </c>
      <c r="L44" s="1394" t="s">
        <v>423</v>
      </c>
      <c r="Q44" s="279"/>
      <c r="R44" s="377"/>
      <c r="S44" s="2125"/>
      <c r="T44" s="2062"/>
      <c r="U44" s="290"/>
      <c r="V44" s="1509" t="s">
        <v>487</v>
      </c>
      <c r="W44" s="1509" t="s">
        <v>488</v>
      </c>
      <c r="X44" s="1509" t="s">
        <v>487</v>
      </c>
      <c r="Y44" s="1509" t="s">
        <v>488</v>
      </c>
      <c r="Z44" s="1519" t="s">
        <v>451</v>
      </c>
      <c r="AA44" s="2121" t="s">
        <v>452</v>
      </c>
      <c r="AB44" s="2122"/>
      <c r="AC44" s="2131"/>
      <c r="AD44" s="2177"/>
      <c r="AE44" s="2178"/>
      <c r="AF44" s="2178"/>
      <c r="AG44" s="2179"/>
      <c r="AH44" s="2177"/>
      <c r="AI44" s="2178"/>
      <c r="AJ44" s="2178"/>
      <c r="AK44" s="2179"/>
      <c r="AL44" s="2177"/>
      <c r="AM44" s="2178"/>
      <c r="AN44" s="2178"/>
      <c r="AO44" s="2179"/>
      <c r="AP44" s="2177"/>
      <c r="AQ44" s="2178"/>
      <c r="AR44" s="2178"/>
      <c r="AS44" s="2179"/>
      <c r="AT44" s="1509" t="s">
        <v>487</v>
      </c>
      <c r="AU44" s="1509" t="s">
        <v>488</v>
      </c>
      <c r="AV44" s="1509" t="s">
        <v>487</v>
      </c>
      <c r="AW44" s="1509" t="s">
        <v>488</v>
      </c>
      <c r="AX44" s="1519" t="s">
        <v>451</v>
      </c>
      <c r="AY44" s="2121" t="s">
        <v>452</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282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282</v>
      </c>
      <c r="B47" s="1393" t="s">
        <v>283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405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406</v>
      </c>
      <c r="BE47" s="506"/>
      <c r="BF47" s="506" t="str">
        <f>IF(T47="","",T47)</f>
        <v>Территория действия тарифа</v>
      </c>
      <c r="BG47" s="506"/>
      <c r="BH47" s="506"/>
    </row>
    <row customHeight="1" ht="33.75">
      <c r="A48" s="1393" t="s">
        <v>282</v>
      </c>
      <c r="B48" s="1393" t="s">
        <v>283</v>
      </c>
      <c r="C48" s="1393" t="s">
        <v>284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водоотведения</v>
      </c>
      <c r="BG48" s="506"/>
      <c r="BH48" s="506"/>
    </row>
    <row s="2614" customFormat="1" customHeight="1" ht="0">
      <c r="A49" s="1373" t="s">
        <v>282</v>
      </c>
      <c r="B49" s="1373" t="s">
        <v>283</v>
      </c>
      <c r="C49" s="1373" t="s">
        <v>284</v>
      </c>
      <c r="D49" s="1373" t="s">
        <v>536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410</v>
      </c>
      <c r="BE49" s="506"/>
      <c r="BF49" s="506" t="str">
        <f>IF(T49="","",T49)</f>
        <v/>
      </c>
      <c r="BG49" s="506"/>
      <c r="BH49" s="506"/>
    </row>
    <row s="2614" customFormat="1" customHeight="1" ht="0">
      <c r="A50" s="1373" t="s">
        <v>282</v>
      </c>
      <c r="B50" s="1373" t="s">
        <v>283</v>
      </c>
      <c r="C50" s="1373" t="s">
        <v>284</v>
      </c>
      <c r="D50" s="1373" t="s">
        <v>536</v>
      </c>
      <c r="E50" s="2108"/>
      <c r="F50" s="2108"/>
      <c r="G50" s="2108"/>
      <c r="H50" s="2108"/>
      <c r="I50" s="2109" t="str">
        <f>S49&amp;".1"</f>
        <v>.1</v>
      </c>
      <c r="J50" s="1373"/>
      <c r="K50" s="1373"/>
      <c r="L50" s="1376" t="s">
        <v>411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282</v>
      </c>
      <c r="B51" s="1373" t="s">
        <v>283</v>
      </c>
      <c r="C51" s="1373" t="s">
        <v>284</v>
      </c>
      <c r="D51" s="1373" t="s">
        <v>536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282</v>
      </c>
      <c r="B52" s="1393" t="s">
        <v>283</v>
      </c>
      <c r="C52" s="1393" t="s">
        <v>284</v>
      </c>
      <c r="D52" s="1393" t="s">
        <v>536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508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509</v>
      </c>
      <c r="AT53" s="1423"/>
      <c r="AU53" s="1526"/>
      <c r="AV53" s="1423"/>
      <c r="AW53" s="1526"/>
      <c r="AX53" s="1423"/>
      <c r="AY53" s="1423"/>
      <c r="AZ53" s="1423"/>
      <c r="BA53" s="1423"/>
      <c r="BB53" s="1427"/>
      <c r="BC53" s="2138"/>
      <c r="BE53" s="506"/>
      <c r="BF53" s="506"/>
      <c r="BG53" s="506"/>
      <c r="BH53" s="506"/>
    </row>
    <row customHeight="1" ht="11.25">
      <c r="A54" s="1393" t="s">
        <v>282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282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530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282</v>
      </c>
      <c r="B56" s="1393" t="s">
        <v>283</v>
      </c>
      <c r="C56" s="1393" t="s">
        <v>284</v>
      </c>
      <c r="D56" s="1393" t="s">
        <v>536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282</v>
      </c>
      <c r="B57" s="1393" t="s">
        <v>283</v>
      </c>
      <c r="C57" s="1393" t="s">
        <v>284</v>
      </c>
      <c r="D57" s="1393" t="s">
        <v>536</v>
      </c>
      <c r="E57" s="2108"/>
      <c r="F57" s="2108"/>
      <c r="G57" s="2108"/>
      <c r="H57" s="2108"/>
      <c r="I57" s="2110"/>
      <c r="J57" s="2109"/>
      <c r="K57" s="1393"/>
      <c r="L57" s="1394"/>
      <c r="P57" s="2111"/>
      <c r="Q57" s="2111"/>
      <c r="R57" s="352"/>
      <c r="S57" s="1308"/>
      <c r="T57" s="275" t="s">
        <v>476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282</v>
      </c>
      <c r="B58" s="1373" t="s">
        <v>283</v>
      </c>
      <c r="C58" s="1373" t="s">
        <v>284</v>
      </c>
      <c r="D58" s="1373" t="s">
        <v>536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282</v>
      </c>
      <c r="B59" s="1373" t="s">
        <v>283</v>
      </c>
      <c r="C59" s="1373" t="s">
        <v>284</v>
      </c>
      <c r="D59" s="1373" t="s">
        <v>536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0" customFormat="1" customHeight="1" ht="0">
      <c r="A60" s="1373" t="s">
        <v>282</v>
      </c>
      <c r="B60" s="1373" t="s">
        <v>283</v>
      </c>
      <c r="C60" s="1373" t="s">
        <v>284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0" customFormat="1" customHeight="1" ht="0">
      <c r="A61" s="1373" t="s">
        <v>282</v>
      </c>
      <c r="B61" s="1373" t="s">
        <v>283</v>
      </c>
      <c r="C61" s="1344"/>
      <c r="D61" s="1344"/>
      <c r="E61" s="2108"/>
      <c r="F61" s="2107"/>
      <c r="G61" s="1344"/>
      <c r="H61" s="1344"/>
      <c r="I61" s="1344"/>
      <c r="J61" s="1344"/>
      <c r="K61" s="1344"/>
      <c r="L61" s="152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282</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F24AD-A43F-8494-C653-4EBFB11264E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5672" width="19.140625" hidden="1" customWidth="1"/>
    <col min="13" max="14" style="3321" width="12.28125" hidden="1" customWidth="1"/>
    <col min="15" max="15" style="3321" width="23.421875" hidden="1" customWidth="1"/>
    <col min="16" max="16" style="5677"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405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492</v>
      </c>
      <c r="U5" s="288"/>
      <c r="V5" s="2194"/>
      <c r="W5" s="2195"/>
      <c r="X5" s="2195"/>
      <c r="Y5" s="2195"/>
      <c r="Z5" s="2195"/>
      <c r="AA5" s="2195"/>
      <c r="AB5" s="2196"/>
      <c r="AC5" s="2197"/>
      <c r="AD5" s="2198"/>
      <c r="AE5" s="2198"/>
      <c r="AF5" s="2198"/>
      <c r="AG5" s="2198"/>
      <c r="AH5" s="2198"/>
      <c r="AI5" s="2198"/>
      <c r="AJ5" s="2199"/>
      <c r="AK5" s="1286" t="s">
        <v>493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414</v>
      </c>
      <c r="P6" s="2111"/>
      <c r="Q6" s="2111">
        <v>1</v>
      </c>
      <c r="R6" s="353"/>
      <c r="S6" s="1523">
        <f>$J6</f>
      </c>
      <c r="T6" s="274" t="s">
        <v>415</v>
      </c>
      <c r="U6" s="288"/>
      <c r="V6" s="2095"/>
      <c r="W6" s="2096"/>
      <c r="X6" s="2096"/>
      <c r="Y6" s="2096"/>
      <c r="Z6" s="2096"/>
      <c r="AA6" s="2096"/>
      <c r="AB6" s="2097"/>
      <c r="AC6" s="2095"/>
      <c r="AD6" s="2096"/>
      <c r="AE6" s="2096"/>
      <c r="AF6" s="2096"/>
      <c r="AG6" s="2096"/>
      <c r="AH6" s="2096"/>
      <c r="AI6" s="2096"/>
      <c r="AJ6" s="2097"/>
      <c r="AK6" s="1337" t="s">
        <v>494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495</v>
      </c>
      <c r="U9" s="367"/>
      <c r="V9" s="367"/>
      <c r="W9" s="367"/>
      <c r="X9" s="367"/>
      <c r="Y9" s="367"/>
      <c r="Z9" s="367"/>
      <c r="AA9" s="367"/>
      <c r="AB9" s="367"/>
      <c r="AC9" s="367"/>
      <c r="AD9" s="367"/>
      <c r="AE9" s="367"/>
      <c r="AF9" s="367"/>
      <c r="AG9" s="367"/>
      <c r="AH9" s="367"/>
      <c r="AI9" s="367"/>
      <c r="AJ9" s="367"/>
      <c r="AK9" s="1286" t="s">
        <v>496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422</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423</v>
      </c>
      <c r="P20" s="1392"/>
      <c r="Q20" s="1472"/>
      <c r="R20" s="1472"/>
      <c r="S20" s="735"/>
      <c r="T20" s="1168" t="s">
        <v>424</v>
      </c>
      <c r="Z20" s="172" t="s">
        <v>425</v>
      </c>
      <c r="AB20" s="172" t="s">
        <v>426</v>
      </c>
      <c r="AC20" s="1168" t="s">
        <v>424</v>
      </c>
      <c r="AG20" s="172" t="s">
        <v>427</v>
      </c>
      <c r="AI20" s="172" t="s">
        <v>426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429</v>
      </c>
      <c r="T29" s="2098"/>
      <c r="U29" s="1402"/>
      <c r="V29" s="2100" t="str">
        <f>IF(TITLE_NUMBER_PR_CHANGE="",IF(TITLE_NUMBER_PR="","",TITLE_NUMBER_PR),TITLE_NUMBER_PR_CHANGE)</f>
        <v>51/12</v>
      </c>
      <c r="W29" s="2100"/>
      <c r="X29" s="2100"/>
      <c r="Y29" s="2100"/>
      <c r="Z29" s="2100"/>
      <c r="AA29" s="2100"/>
      <c r="AB29" s="322"/>
      <c r="AC29" s="2100" t="str">
        <f>IF(TITLE_NUMBER_PR_CHANGE="",IF(TITLE_NUMBER_PR="","",TITLE_NUMBER_PR),TITLE_NUMBER_PR_CHANGE)</f>
        <v>51/12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https://npa.gov-murman.ru/bitrix/components/b1team/govmurman.element.file/download.php?ID=508452&amp;FID=750725</v>
      </c>
      <c r="W30" s="2100"/>
      <c r="X30" s="2100"/>
      <c r="Y30" s="2100"/>
      <c r="Z30" s="2100"/>
      <c r="AA30" s="2100"/>
      <c r="AB30" s="322"/>
      <c r="AC30" s="2100" t="str">
        <f>IF(TITLE_IST_PUB_CHANGE="",IF(TITLE_IST_PUB="","",TITLE_IST_PUB),TITLE_IST_PUB_CHANGE)</f>
        <v>https://npa.gov-murman.ru/bitrix/components/b1team/govmurman.element.file/download.php?ID=508452&amp;FID=750725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430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431</v>
      </c>
      <c r="T33" s="2098"/>
      <c r="U33" s="1402"/>
      <c r="V33" s="2100" t="str">
        <f>IF(TITLE_NUMBER_PR_CHANGE="",IF(TITLE_NUMBER_PR="","",TITLE_NUMBER_PR),TITLE_NUMBER_PR_CHANGE)</f>
        <v>51/12</v>
      </c>
      <c r="W33" s="2100"/>
      <c r="X33" s="2100"/>
      <c r="Y33" s="2100"/>
      <c r="Z33" s="2100"/>
      <c r="AA33" s="2100"/>
      <c r="AB33" s="322"/>
      <c r="AC33" s="2100" t="str">
        <f>IF(TITLE_NUMBER_PR_CHANGE="",IF(TITLE_NUMBER_PR="","",TITLE_NUMBER_PR),TITLE_NUMBER_PR_CHANGE)</f>
        <v>51/12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306</v>
      </c>
      <c r="T36" s="1971"/>
      <c r="U36" s="1971"/>
      <c r="V36" s="1971"/>
      <c r="W36" s="1971"/>
      <c r="X36" s="1971"/>
      <c r="Y36" s="1971"/>
      <c r="Z36" s="1971"/>
      <c r="AA36" s="1971"/>
      <c r="AB36" s="1971"/>
      <c r="AC36" s="1971"/>
      <c r="AD36" s="1971"/>
      <c r="AE36" s="1971"/>
      <c r="AF36" s="1971"/>
      <c r="AG36" s="1971"/>
      <c r="AH36" s="1971"/>
      <c r="AI36" s="1971"/>
      <c r="AJ36" s="1971"/>
      <c r="AK36" s="1971" t="s">
        <v>307</v>
      </c>
    </row>
    <row customHeight="1" ht="14.25">
      <c r="Q37" s="377"/>
      <c r="R37" s="377"/>
      <c r="S37" s="2125" t="s">
        <v>89</v>
      </c>
      <c r="T37" s="2062" t="s">
        <v>433</v>
      </c>
      <c r="U37" s="289"/>
      <c r="V37" s="2126" t="s">
        <v>434</v>
      </c>
      <c r="W37" s="2127"/>
      <c r="X37" s="2127"/>
      <c r="Y37" s="2127"/>
      <c r="Z37" s="2127"/>
      <c r="AA37" s="2128"/>
      <c r="AB37" s="2129" t="s">
        <v>435</v>
      </c>
      <c r="AC37" s="2126" t="s">
        <v>434</v>
      </c>
      <c r="AD37" s="2127"/>
      <c r="AE37" s="2127"/>
      <c r="AF37" s="2127"/>
      <c r="AG37" s="2127"/>
      <c r="AH37" s="2128"/>
      <c r="AI37" s="2129" t="s">
        <v>436</v>
      </c>
      <c r="AJ37" s="2132" t="s">
        <v>437</v>
      </c>
      <c r="AK37" s="1971"/>
    </row>
    <row customHeight="1" ht="33.75">
      <c r="Q38" s="377"/>
      <c r="R38" s="377"/>
      <c r="S38" s="2125"/>
      <c r="T38" s="2062"/>
      <c r="U38" s="1038"/>
      <c r="V38" s="1513" t="s">
        <v>539</v>
      </c>
      <c r="W38" s="2118" t="s">
        <v>540</v>
      </c>
      <c r="X38" s="2120"/>
      <c r="Y38" s="2118" t="s">
        <v>441</v>
      </c>
      <c r="Z38" s="2119"/>
      <c r="AA38" s="2120"/>
      <c r="AB38" s="2130"/>
      <c r="AC38" s="1513" t="s">
        <v>539</v>
      </c>
      <c r="AD38" s="2118" t="s">
        <v>540</v>
      </c>
      <c r="AE38" s="2120"/>
      <c r="AF38" s="2118" t="s">
        <v>441</v>
      </c>
      <c r="AG38" s="2119"/>
      <c r="AH38" s="2120"/>
      <c r="AI38" s="2130"/>
      <c r="AJ38" s="2133"/>
      <c r="AK38" s="1971"/>
    </row>
    <row customHeight="1" ht="86.25">
      <c r="A39" s="1400"/>
      <c r="B39" s="1400" t="s">
        <v>136</v>
      </c>
      <c r="C39" s="1400" t="s">
        <v>137</v>
      </c>
      <c r="D39" s="1400" t="s">
        <v>138</v>
      </c>
      <c r="E39" s="1394" t="s">
        <v>442</v>
      </c>
      <c r="F39" s="1394" t="s">
        <v>443</v>
      </c>
      <c r="G39" s="1394" t="s">
        <v>444</v>
      </c>
      <c r="H39" s="1394"/>
      <c r="I39" s="1394" t="s">
        <v>499</v>
      </c>
      <c r="J39" s="1394" t="s">
        <v>447</v>
      </c>
      <c r="K39" s="1394" t="s">
        <v>500</v>
      </c>
      <c r="L39" s="1394" t="s">
        <v>423</v>
      </c>
      <c r="Q39" s="377"/>
      <c r="R39" s="377"/>
      <c r="S39" s="2125"/>
      <c r="T39" s="2062"/>
      <c r="U39" s="290"/>
      <c r="V39" s="1513" t="s">
        <v>541</v>
      </c>
      <c r="W39" s="1237" t="s">
        <v>542</v>
      </c>
      <c r="X39" s="1237" t="s">
        <v>543</v>
      </c>
      <c r="Y39" s="1519" t="s">
        <v>451</v>
      </c>
      <c r="Z39" s="2121" t="s">
        <v>452</v>
      </c>
      <c r="AA39" s="2122"/>
      <c r="AB39" s="2131"/>
      <c r="AC39" s="1513" t="s">
        <v>541</v>
      </c>
      <c r="AD39" s="1237" t="s">
        <v>542</v>
      </c>
      <c r="AE39" s="1237" t="s">
        <v>543</v>
      </c>
      <c r="AF39" s="1519" t="s">
        <v>451</v>
      </c>
      <c r="AG39" s="2121" t="s">
        <v>452</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405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406</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538</v>
      </c>
      <c r="AM43" s="506"/>
      <c r="AN43" s="506" t="str">
        <f>IF(T43="","",T43)</f>
        <v>Наименование централизованной системы горячего водоснабжения</v>
      </c>
      <c r="AO43" s="506"/>
      <c r="AP43" s="506"/>
    </row>
    <row customHeight="1" ht="23.25">
      <c r="A44" s="1393" t="s">
        <v>257</v>
      </c>
      <c r="B44" s="1393" t="s">
        <v>258</v>
      </c>
      <c r="C44" s="1393" t="s">
        <v>259</v>
      </c>
      <c r="D44" s="1393" t="s">
        <v>544</v>
      </c>
      <c r="E44" s="2108"/>
      <c r="F44" s="2108"/>
      <c r="G44" s="2108"/>
      <c r="H44" s="2108"/>
      <c r="I44" s="2109" t="str">
        <f>S43&amp;".1"</f>
        <v>...1</v>
      </c>
      <c r="J44" s="1393"/>
      <c r="K44" s="1393"/>
      <c r="L44" s="1394"/>
      <c r="P44" s="2111">
        <v>1</v>
      </c>
      <c r="Q44" s="1511"/>
      <c r="R44" s="352"/>
      <c r="S44" s="1523" t="str">
        <f>$I44</f>
        <v>...1</v>
      </c>
      <c r="T44" s="273" t="s">
        <v>492</v>
      </c>
      <c r="U44" s="288"/>
      <c r="V44" s="2194"/>
      <c r="W44" s="2195"/>
      <c r="X44" s="2195"/>
      <c r="Y44" s="2195"/>
      <c r="Z44" s="2195"/>
      <c r="AA44" s="2195"/>
      <c r="AB44" s="2196"/>
      <c r="AC44" s="2197"/>
      <c r="AD44" s="2198"/>
      <c r="AE44" s="2198"/>
      <c r="AF44" s="2198"/>
      <c r="AG44" s="2198"/>
      <c r="AH44" s="2198"/>
      <c r="AI44" s="2198"/>
      <c r="AJ44" s="2199"/>
      <c r="AK44" s="1286" t="s">
        <v>493</v>
      </c>
      <c r="AM44" s="506"/>
      <c r="AN44" s="506" t="str">
        <f>IF(T44="","",T44)</f>
        <v>Наименование признака дифференциации</v>
      </c>
      <c r="AO44" s="506"/>
      <c r="AP44" s="506"/>
    </row>
    <row customHeight="1" ht="23.25">
      <c r="A45" s="1393" t="s">
        <v>257</v>
      </c>
      <c r="B45" s="1393" t="s">
        <v>258</v>
      </c>
      <c r="C45" s="1393" t="s">
        <v>259</v>
      </c>
      <c r="D45" s="1393" t="s">
        <v>544</v>
      </c>
      <c r="E45" s="2108"/>
      <c r="F45" s="2108"/>
      <c r="G45" s="2108"/>
      <c r="H45" s="2108"/>
      <c r="I45" s="2110"/>
      <c r="J45" s="2109" t="str">
        <f>I44&amp;".1"</f>
        <v>...1.1</v>
      </c>
      <c r="K45" s="1393"/>
      <c r="L45" s="1394" t="s">
        <v>414</v>
      </c>
      <c r="P45" s="2111"/>
      <c r="Q45" s="2111">
        <v>1</v>
      </c>
      <c r="R45" s="353"/>
      <c r="S45" s="1523" t="str">
        <f>$J45</f>
        <v>...1.1</v>
      </c>
      <c r="T45" s="274" t="s">
        <v>415</v>
      </c>
      <c r="U45" s="288"/>
      <c r="V45" s="2095"/>
      <c r="W45" s="2096"/>
      <c r="X45" s="2096"/>
      <c r="Y45" s="2096"/>
      <c r="Z45" s="2096"/>
      <c r="AA45" s="2096"/>
      <c r="AB45" s="2097"/>
      <c r="AC45" s="2095"/>
      <c r="AD45" s="2096"/>
      <c r="AE45" s="2096"/>
      <c r="AF45" s="2096"/>
      <c r="AG45" s="2096"/>
      <c r="AH45" s="2096"/>
      <c r="AI45" s="2096"/>
      <c r="AJ45" s="2097"/>
      <c r="AK45" s="1337" t="s">
        <v>494</v>
      </c>
      <c r="AM45" s="506"/>
      <c r="AN45" s="506" t="str">
        <f>IF(T45="","",T45)</f>
        <v>Группа потребителей</v>
      </c>
      <c r="AO45" s="506"/>
      <c r="AP45" s="506"/>
    </row>
    <row customHeight="1" ht="23.25">
      <c r="A46" s="1393" t="s">
        <v>257</v>
      </c>
      <c r="B46" s="1393" t="s">
        <v>258</v>
      </c>
      <c r="C46" s="1393" t="s">
        <v>259</v>
      </c>
      <c r="D46" s="1393" t="s">
        <v>544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544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544</v>
      </c>
      <c r="E48" s="2108"/>
      <c r="F48" s="2108"/>
      <c r="G48" s="2108"/>
      <c r="H48" s="2108"/>
      <c r="I48" s="2110"/>
      <c r="J48" s="2109"/>
      <c r="K48" s="1393"/>
      <c r="L48" s="1394"/>
      <c r="P48" s="2111"/>
      <c r="Q48" s="2111"/>
      <c r="R48" s="352"/>
      <c r="S48" s="1308"/>
      <c r="T48" s="275" t="s">
        <v>495</v>
      </c>
      <c r="U48" s="367"/>
      <c r="V48" s="367"/>
      <c r="W48" s="367"/>
      <c r="X48" s="367"/>
      <c r="Y48" s="367"/>
      <c r="Z48" s="367"/>
      <c r="AA48" s="367"/>
      <c r="AB48" s="367"/>
      <c r="AC48" s="367"/>
      <c r="AD48" s="367"/>
      <c r="AE48" s="367"/>
      <c r="AF48" s="367"/>
      <c r="AG48" s="367"/>
      <c r="AH48" s="367"/>
      <c r="AI48" s="367"/>
      <c r="AJ48" s="367"/>
      <c r="AK48" s="1286" t="s">
        <v>496</v>
      </c>
      <c r="AM48" s="506"/>
      <c r="AN48" s="506" t="str">
        <f>IF(T48="","",T48)</f>
        <v>Добавить значение признака дифференциации</v>
      </c>
      <c r="AO48" s="506"/>
      <c r="AP48" s="506"/>
    </row>
    <row customHeight="1" ht="21">
      <c r="A49" s="1393" t="s">
        <v>257</v>
      </c>
      <c r="B49" s="1393" t="s">
        <v>258</v>
      </c>
      <c r="C49" s="1393" t="s">
        <v>259</v>
      </c>
      <c r="D49" s="1393" t="s">
        <v>544</v>
      </c>
      <c r="E49" s="2108"/>
      <c r="F49" s="2108"/>
      <c r="G49" s="2108"/>
      <c r="H49" s="2108"/>
      <c r="I49" s="2109"/>
      <c r="J49" s="1393"/>
      <c r="K49" s="1393"/>
      <c r="L49" s="1394"/>
      <c r="P49" s="2111"/>
      <c r="Q49" s="1511"/>
      <c r="R49" s="352"/>
      <c r="S49" s="1308"/>
      <c r="T49" s="364" t="s">
        <v>420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544</v>
      </c>
      <c r="E50" s="2108"/>
      <c r="F50" s="2108"/>
      <c r="G50" s="2108"/>
      <c r="H50" s="2107"/>
      <c r="I50" s="1393"/>
      <c r="J50" s="1393"/>
      <c r="K50" s="1393"/>
      <c r="L50" s="1394"/>
      <c r="M50" s="1395"/>
      <c r="N50" s="1395"/>
      <c r="O50" s="543"/>
      <c r="P50" s="356"/>
      <c r="Q50" s="376"/>
      <c r="R50" s="351"/>
      <c r="S50" s="1308"/>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1A437-009D-AFDB-0023-CC355DF6CC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5672" width="19.140625" hidden="1" customWidth="1"/>
    <col min="13" max="14" style="3321" width="12.28125" hidden="1" customWidth="1"/>
    <col min="15" max="15" style="3321" width="23.421875" hidden="1" customWidth="1"/>
    <col min="16" max="16" style="5677"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405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492</v>
      </c>
      <c r="U5" s="288"/>
      <c r="V5" s="2194"/>
      <c r="W5" s="2195"/>
      <c r="X5" s="2195"/>
      <c r="Y5" s="2195"/>
      <c r="Z5" s="2195"/>
      <c r="AA5" s="2195"/>
      <c r="AB5" s="2196"/>
      <c r="AC5" s="2197"/>
      <c r="AD5" s="2198"/>
      <c r="AE5" s="2198"/>
      <c r="AF5" s="2198"/>
      <c r="AG5" s="2198"/>
      <c r="AH5" s="2198"/>
      <c r="AI5" s="2198"/>
      <c r="AJ5" s="2199"/>
      <c r="AK5" s="1286" t="s">
        <v>493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414</v>
      </c>
      <c r="P6" s="2111"/>
      <c r="Q6" s="2111">
        <v>1</v>
      </c>
      <c r="R6" s="353"/>
      <c r="S6" s="1523">
        <f>$J6</f>
      </c>
      <c r="T6" s="274" t="s">
        <v>415</v>
      </c>
      <c r="U6" s="288"/>
      <c r="V6" s="2095"/>
      <c r="W6" s="2096"/>
      <c r="X6" s="2096"/>
      <c r="Y6" s="2096"/>
      <c r="Z6" s="2096"/>
      <c r="AA6" s="2096"/>
      <c r="AB6" s="2097"/>
      <c r="AC6" s="2095"/>
      <c r="AD6" s="2096"/>
      <c r="AE6" s="2096"/>
      <c r="AF6" s="2096"/>
      <c r="AG6" s="2096"/>
      <c r="AH6" s="2096"/>
      <c r="AI6" s="2096"/>
      <c r="AJ6" s="2097"/>
      <c r="AK6" s="1337" t="s">
        <v>494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495</v>
      </c>
      <c r="U9" s="367"/>
      <c r="V9" s="367"/>
      <c r="W9" s="367"/>
      <c r="X9" s="367"/>
      <c r="Y9" s="367"/>
      <c r="Z9" s="367"/>
      <c r="AA9" s="367"/>
      <c r="AB9" s="367"/>
      <c r="AC9" s="367"/>
      <c r="AD9" s="367"/>
      <c r="AE9" s="367"/>
      <c r="AF9" s="367"/>
      <c r="AG9" s="367"/>
      <c r="AH9" s="367"/>
      <c r="AI9" s="367"/>
      <c r="AJ9" s="367"/>
      <c r="AK9" s="1286" t="s">
        <v>496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422</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423</v>
      </c>
      <c r="P20" s="1392"/>
      <c r="Q20" s="1472"/>
      <c r="R20" s="1472"/>
      <c r="S20" s="735"/>
      <c r="T20" s="1168" t="s">
        <v>424</v>
      </c>
      <c r="Z20" s="172" t="s">
        <v>425</v>
      </c>
      <c r="AB20" s="172" t="s">
        <v>426</v>
      </c>
      <c r="AC20" s="1168" t="s">
        <v>424</v>
      </c>
      <c r="AG20" s="172" t="s">
        <v>427</v>
      </c>
      <c r="AI20" s="172" t="s">
        <v>426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428</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429</v>
      </c>
      <c r="T29" s="2098"/>
      <c r="U29" s="1402"/>
      <c r="V29" s="2100" t="str">
        <f>IF(TITLE_NUMBER_PR_CHANGE="",IF(TITLE_NUMBER_PR="","",TITLE_NUMBER_PR),TITLE_NUMBER_PR_CHANGE)</f>
        <v>51/12</v>
      </c>
      <c r="W29" s="2100"/>
      <c r="X29" s="2100"/>
      <c r="Y29" s="2100"/>
      <c r="Z29" s="2100"/>
      <c r="AA29" s="2100"/>
      <c r="AB29" s="322"/>
      <c r="AC29" s="2100" t="str">
        <f>IF(TITLE_NUMBER_PR_CHANGE="",IF(TITLE_NUMBER_PR="","",TITLE_NUMBER_PR),TITLE_NUMBER_PR_CHANGE)</f>
        <v>51/12</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https://npa.gov-murman.ru/bitrix/components/b1team/govmurman.element.file/download.php?ID=508452&amp;FID=750725</v>
      </c>
      <c r="W30" s="2100"/>
      <c r="X30" s="2100"/>
      <c r="Y30" s="2100"/>
      <c r="Z30" s="2100"/>
      <c r="AA30" s="2100"/>
      <c r="AB30" s="322"/>
      <c r="AC30" s="2100" t="str">
        <f>IF(TITLE_IST_PUB_CHANGE="",IF(TITLE_IST_PUB="","",TITLE_IST_PUB),TITLE_IST_PUB_CHANGE)</f>
        <v>https://npa.gov-murman.ru/bitrix/components/b1team/govmurman.element.file/download.php?ID=508452&amp;FID=750725</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c r="A32" s="1398"/>
      <c r="B32" s="1398"/>
      <c r="C32" s="1398"/>
      <c r="D32" s="1398"/>
      <c r="E32" s="1398"/>
      <c r="F32" s="1398"/>
      <c r="G32" s="1398"/>
      <c r="H32" s="1398"/>
      <c r="I32" s="1398"/>
      <c r="J32" s="1398"/>
      <c r="K32" s="1398"/>
      <c r="L32" s="1399"/>
      <c r="M32" s="1398"/>
      <c r="N32" s="1398"/>
      <c r="O32" s="1398"/>
      <c r="S32" s="2098" t="s">
        <v>430</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32" customFormat="1" customHeight="1" ht="18.75">
      <c r="A33" s="1398"/>
      <c r="B33" s="1398"/>
      <c r="C33" s="1398"/>
      <c r="D33" s="1398"/>
      <c r="E33" s="1398"/>
      <c r="F33" s="1398"/>
      <c r="G33" s="1398"/>
      <c r="H33" s="1398"/>
      <c r="I33" s="1398"/>
      <c r="J33" s="1398"/>
      <c r="K33" s="1398"/>
      <c r="L33" s="1399"/>
      <c r="M33" s="1398"/>
      <c r="N33" s="1398"/>
      <c r="O33" s="1398"/>
      <c r="S33" s="2098" t="s">
        <v>431</v>
      </c>
      <c r="T33" s="2098"/>
      <c r="U33" s="1402"/>
      <c r="V33" s="2100" t="str">
        <f>IF(TITLE_NUMBER_PR_CHANGE="",IF(TITLE_NUMBER_PR="","",TITLE_NUMBER_PR),TITLE_NUMBER_PR_CHANGE)</f>
        <v>51/12</v>
      </c>
      <c r="W33" s="2100"/>
      <c r="X33" s="2100"/>
      <c r="Y33" s="2100"/>
      <c r="Z33" s="2100"/>
      <c r="AA33" s="2100"/>
      <c r="AB33" s="322"/>
      <c r="AC33" s="2100" t="str">
        <f>IF(TITLE_NUMBER_PR_CHANGE="",IF(TITLE_NUMBER_PR="","",TITLE_NUMBER_PR),TITLE_NUMBER_PR_CHANGE)</f>
        <v>51/12</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306</v>
      </c>
      <c r="T36" s="1971"/>
      <c r="U36" s="1971"/>
      <c r="V36" s="1971"/>
      <c r="W36" s="1971"/>
      <c r="X36" s="1971"/>
      <c r="Y36" s="1971"/>
      <c r="Z36" s="1971"/>
      <c r="AA36" s="1971"/>
      <c r="AB36" s="1971"/>
      <c r="AC36" s="1971"/>
      <c r="AD36" s="1971"/>
      <c r="AE36" s="1971"/>
      <c r="AF36" s="1971"/>
      <c r="AG36" s="1971"/>
      <c r="AH36" s="1971"/>
      <c r="AI36" s="1971"/>
      <c r="AJ36" s="1971"/>
      <c r="AK36" s="1971" t="s">
        <v>307</v>
      </c>
    </row>
    <row customHeight="1" ht="14.25">
      <c r="Q37" s="377"/>
      <c r="R37" s="377"/>
      <c r="S37" s="2125" t="s">
        <v>89</v>
      </c>
      <c r="T37" s="2062" t="s">
        <v>433</v>
      </c>
      <c r="U37" s="289"/>
      <c r="V37" s="2126" t="s">
        <v>434</v>
      </c>
      <c r="W37" s="2127"/>
      <c r="X37" s="2127"/>
      <c r="Y37" s="2127"/>
      <c r="Z37" s="2127"/>
      <c r="AA37" s="2128"/>
      <c r="AB37" s="2129" t="s">
        <v>435</v>
      </c>
      <c r="AC37" s="2126" t="s">
        <v>434</v>
      </c>
      <c r="AD37" s="2127"/>
      <c r="AE37" s="2127"/>
      <c r="AF37" s="2127"/>
      <c r="AG37" s="2127"/>
      <c r="AH37" s="2128"/>
      <c r="AI37" s="2129" t="s">
        <v>436</v>
      </c>
      <c r="AJ37" s="2132" t="s">
        <v>437</v>
      </c>
      <c r="AK37" s="1971"/>
    </row>
    <row customHeight="1" ht="33.75">
      <c r="Q38" s="377"/>
      <c r="R38" s="377"/>
      <c r="S38" s="2125"/>
      <c r="T38" s="2062"/>
      <c r="U38" s="1038"/>
      <c r="V38" s="1513" t="s">
        <v>539</v>
      </c>
      <c r="W38" s="2118" t="s">
        <v>540</v>
      </c>
      <c r="X38" s="2120"/>
      <c r="Y38" s="2118" t="s">
        <v>441</v>
      </c>
      <c r="Z38" s="2119"/>
      <c r="AA38" s="2120"/>
      <c r="AB38" s="2130"/>
      <c r="AC38" s="1513" t="s">
        <v>539</v>
      </c>
      <c r="AD38" s="2118" t="s">
        <v>540</v>
      </c>
      <c r="AE38" s="2120"/>
      <c r="AF38" s="2118" t="s">
        <v>441</v>
      </c>
      <c r="AG38" s="2119"/>
      <c r="AH38" s="2120"/>
      <c r="AI38" s="2130"/>
      <c r="AJ38" s="2133"/>
      <c r="AK38" s="1971"/>
    </row>
    <row customHeight="1" ht="86.25">
      <c r="A39" s="1400"/>
      <c r="B39" s="1400" t="s">
        <v>136</v>
      </c>
      <c r="C39" s="1400" t="s">
        <v>137</v>
      </c>
      <c r="D39" s="1400" t="s">
        <v>138</v>
      </c>
      <c r="E39" s="1394" t="s">
        <v>442</v>
      </c>
      <c r="F39" s="1394" t="s">
        <v>443</v>
      </c>
      <c r="G39" s="1394" t="s">
        <v>444</v>
      </c>
      <c r="H39" s="1394"/>
      <c r="I39" s="1394" t="s">
        <v>499</v>
      </c>
      <c r="J39" s="1394" t="s">
        <v>447</v>
      </c>
      <c r="K39" s="1394" t="s">
        <v>500</v>
      </c>
      <c r="L39" s="1394" t="s">
        <v>423</v>
      </c>
      <c r="Q39" s="377"/>
      <c r="R39" s="377"/>
      <c r="S39" s="2125"/>
      <c r="T39" s="2062"/>
      <c r="U39" s="290"/>
      <c r="V39" s="1513" t="s">
        <v>541</v>
      </c>
      <c r="W39" s="1237" t="s">
        <v>542</v>
      </c>
      <c r="X39" s="1237" t="s">
        <v>543</v>
      </c>
      <c r="Y39" s="1519" t="s">
        <v>451</v>
      </c>
      <c r="Z39" s="2121" t="s">
        <v>452</v>
      </c>
      <c r="AA39" s="2122"/>
      <c r="AB39" s="2131"/>
      <c r="AC39" s="1513" t="s">
        <v>541</v>
      </c>
      <c r="AD39" s="1237" t="s">
        <v>542</v>
      </c>
      <c r="AE39" s="1237" t="s">
        <v>543</v>
      </c>
      <c r="AF39" s="1519" t="s">
        <v>451</v>
      </c>
      <c r="AG39" s="2121" t="s">
        <v>452</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405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406</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538</v>
      </c>
      <c r="AM43" s="506"/>
      <c r="AN43" s="506" t="str">
        <f>IF(T43="","",T43)</f>
        <v>Наименование централизованной системы горячего водоснабжения</v>
      </c>
      <c r="AO43" s="506"/>
      <c r="AP43" s="506"/>
    </row>
    <row customHeight="1" ht="23.25">
      <c r="A44" s="1393" t="s">
        <v>257</v>
      </c>
      <c r="B44" s="1393" t="s">
        <v>258</v>
      </c>
      <c r="C44" s="1393" t="s">
        <v>259</v>
      </c>
      <c r="D44" s="1393" t="s">
        <v>544</v>
      </c>
      <c r="E44" s="2108"/>
      <c r="F44" s="2108"/>
      <c r="G44" s="2108"/>
      <c r="H44" s="2108"/>
      <c r="I44" s="2109" t="str">
        <f>S43&amp;".1"</f>
        <v>...1</v>
      </c>
      <c r="J44" s="1393"/>
      <c r="K44" s="1393"/>
      <c r="L44" s="1394"/>
      <c r="P44" s="2111">
        <v>1</v>
      </c>
      <c r="Q44" s="1511"/>
      <c r="R44" s="352"/>
      <c r="S44" s="1523" t="str">
        <f>$I44</f>
        <v>...1</v>
      </c>
      <c r="T44" s="273" t="s">
        <v>492</v>
      </c>
      <c r="U44" s="288"/>
      <c r="V44" s="2194"/>
      <c r="W44" s="2195"/>
      <c r="X44" s="2195"/>
      <c r="Y44" s="2195"/>
      <c r="Z44" s="2195"/>
      <c r="AA44" s="2195"/>
      <c r="AB44" s="2196"/>
      <c r="AC44" s="2197"/>
      <c r="AD44" s="2198"/>
      <c r="AE44" s="2198"/>
      <c r="AF44" s="2198"/>
      <c r="AG44" s="2198"/>
      <c r="AH44" s="2198"/>
      <c r="AI44" s="2198"/>
      <c r="AJ44" s="2199"/>
      <c r="AK44" s="1286" t="s">
        <v>493</v>
      </c>
      <c r="AM44" s="506"/>
      <c r="AN44" s="506" t="str">
        <f>IF(T44="","",T44)</f>
        <v>Наименование признака дифференциации</v>
      </c>
      <c r="AO44" s="506"/>
      <c r="AP44" s="506"/>
    </row>
    <row customHeight="1" ht="23.25">
      <c r="A45" s="1393" t="s">
        <v>257</v>
      </c>
      <c r="B45" s="1393" t="s">
        <v>258</v>
      </c>
      <c r="C45" s="1393" t="s">
        <v>259</v>
      </c>
      <c r="D45" s="1393" t="s">
        <v>544</v>
      </c>
      <c r="E45" s="2108"/>
      <c r="F45" s="2108"/>
      <c r="G45" s="2108"/>
      <c r="H45" s="2108"/>
      <c r="I45" s="2110"/>
      <c r="J45" s="2109" t="str">
        <f>I44&amp;".1"</f>
        <v>...1.1</v>
      </c>
      <c r="K45" s="1393"/>
      <c r="L45" s="1394" t="s">
        <v>414</v>
      </c>
      <c r="P45" s="2111"/>
      <c r="Q45" s="2111">
        <v>1</v>
      </c>
      <c r="R45" s="353"/>
      <c r="S45" s="1523" t="str">
        <f>$J45</f>
        <v>...1.1</v>
      </c>
      <c r="T45" s="274" t="s">
        <v>415</v>
      </c>
      <c r="U45" s="288"/>
      <c r="V45" s="2095"/>
      <c r="W45" s="2096"/>
      <c r="X45" s="2096"/>
      <c r="Y45" s="2096"/>
      <c r="Z45" s="2096"/>
      <c r="AA45" s="2096"/>
      <c r="AB45" s="2097"/>
      <c r="AC45" s="2095"/>
      <c r="AD45" s="2096"/>
      <c r="AE45" s="2096"/>
      <c r="AF45" s="2096"/>
      <c r="AG45" s="2096"/>
      <c r="AH45" s="2096"/>
      <c r="AI45" s="2096"/>
      <c r="AJ45" s="2097"/>
      <c r="AK45" s="1337" t="s">
        <v>494</v>
      </c>
      <c r="AM45" s="506"/>
      <c r="AN45" s="506" t="str">
        <f>IF(T45="","",T45)</f>
        <v>Группа потребителей</v>
      </c>
      <c r="AO45" s="506"/>
      <c r="AP45" s="506"/>
    </row>
    <row customHeight="1" ht="23.25">
      <c r="A46" s="1393" t="s">
        <v>257</v>
      </c>
      <c r="B46" s="1393" t="s">
        <v>258</v>
      </c>
      <c r="C46" s="1393" t="s">
        <v>259</v>
      </c>
      <c r="D46" s="1393" t="s">
        <v>544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544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544</v>
      </c>
      <c r="E48" s="2108"/>
      <c r="F48" s="2108"/>
      <c r="G48" s="2108"/>
      <c r="H48" s="2108"/>
      <c r="I48" s="2110"/>
      <c r="J48" s="2109"/>
      <c r="K48" s="1393"/>
      <c r="L48" s="1394"/>
      <c r="P48" s="2111"/>
      <c r="Q48" s="2111"/>
      <c r="R48" s="352"/>
      <c r="S48" s="1308"/>
      <c r="T48" s="275" t="s">
        <v>495</v>
      </c>
      <c r="U48" s="367"/>
      <c r="V48" s="367"/>
      <c r="W48" s="367"/>
      <c r="X48" s="367"/>
      <c r="Y48" s="367"/>
      <c r="Z48" s="367"/>
      <c r="AA48" s="367"/>
      <c r="AB48" s="367"/>
      <c r="AC48" s="367"/>
      <c r="AD48" s="367"/>
      <c r="AE48" s="367"/>
      <c r="AF48" s="367"/>
      <c r="AG48" s="367"/>
      <c r="AH48" s="367"/>
      <c r="AI48" s="367"/>
      <c r="AJ48" s="367"/>
      <c r="AK48" s="1286" t="s">
        <v>496</v>
      </c>
      <c r="AM48" s="506"/>
      <c r="AN48" s="506" t="str">
        <f>IF(T48="","",T48)</f>
        <v>Добавить значение признака дифференциации</v>
      </c>
      <c r="AO48" s="506"/>
      <c r="AP48" s="506"/>
    </row>
    <row customHeight="1" ht="21">
      <c r="A49" s="1393" t="s">
        <v>257</v>
      </c>
      <c r="B49" s="1393" t="s">
        <v>258</v>
      </c>
      <c r="C49" s="1393" t="s">
        <v>259</v>
      </c>
      <c r="D49" s="1393" t="s">
        <v>544</v>
      </c>
      <c r="E49" s="2108"/>
      <c r="F49" s="2108"/>
      <c r="G49" s="2108"/>
      <c r="H49" s="2108"/>
      <c r="I49" s="2109"/>
      <c r="J49" s="1393"/>
      <c r="K49" s="1393"/>
      <c r="L49" s="1394"/>
      <c r="P49" s="2111"/>
      <c r="Q49" s="1511"/>
      <c r="R49" s="352"/>
      <c r="S49" s="1308"/>
      <c r="T49" s="364" t="s">
        <v>420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544</v>
      </c>
      <c r="E50" s="2108"/>
      <c r="F50" s="2108"/>
      <c r="G50" s="2108"/>
      <c r="H50" s="2107"/>
      <c r="I50" s="1393"/>
      <c r="J50" s="1393"/>
      <c r="K50" s="1393"/>
      <c r="L50" s="1394"/>
      <c r="M50" s="1395"/>
      <c r="N50" s="1395"/>
      <c r="O50" s="543"/>
      <c r="P50" s="356"/>
      <c r="Q50" s="376"/>
      <c r="R50" s="351"/>
      <c r="S50" s="1308"/>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B419E-B13A-CE03-A565-DE3E7D91571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9" width="11.57421875" hidden="1" customWidth="1"/>
    <col min="2" max="2" style="3319" width="11.00390625" hidden="1" customWidth="1"/>
    <col min="3" max="3" style="3319" width="10.57421875" hidden="1"/>
    <col min="4" max="4" style="3319" width="12.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5672"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8" width="32.00390625" customWidth="1"/>
    <col min="21" max="21" style="2968" width="0.140625" customWidth="1"/>
    <col min="22" max="25" style="2968" width="21.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2" style="2968" width="3.7109375" customWidth="1"/>
    <col min="33" max="33" style="2968" width="24.7109375" customWidth="1"/>
    <col min="34" max="36" style="2968" width="3.7109375" customWidth="1"/>
    <col min="37" max="37" style="2968" width="24.7109375" customWidth="1"/>
    <col min="38" max="40" style="2968" width="3.7109375" customWidth="1"/>
    <col min="41" max="41" style="2968" width="18.8515625" customWidth="1"/>
    <col min="42" max="44" style="2968" width="3.7109375" customWidth="1"/>
    <col min="45" max="45" style="2968" width="18.8515625" customWidth="1"/>
    <col min="46" max="49" style="2968" width="21.7109375" customWidth="1"/>
    <col min="50" max="50" style="2968" width="11.7109375" customWidth="1"/>
    <col min="51" max="51" style="2968" width="3.7109375" customWidth="1"/>
    <col min="52" max="52" style="2968" width="11.7109375" customWidth="1"/>
    <col min="53" max="53" style="2968" width="8.57421875" hidden="1" customWidth="1"/>
    <col min="54" max="54" style="2968" width="4.7109375" customWidth="1"/>
    <col min="55" max="55" style="2968"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405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406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537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538</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410</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411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508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476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422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581" customFormat="1" customHeight="1" ht="14.25" hidden="1">
      <c r="M24" s="1538"/>
      <c r="N24" s="1538"/>
      <c r="O24" s="1539" t="s">
        <v>423</v>
      </c>
      <c r="P24" s="1538"/>
      <c r="Q24" s="1540"/>
      <c r="R24" s="1540"/>
      <c r="AA24" s="1537" t="s">
        <v>425</v>
      </c>
      <c r="AC24" s="1537" t="s">
        <v>426</v>
      </c>
      <c r="AD24" s="1537" t="s">
        <v>477</v>
      </c>
      <c r="AH24" s="1537" t="s">
        <v>477</v>
      </c>
      <c r="AK24" s="1537" t="s">
        <v>513</v>
      </c>
      <c r="AL24" s="1537" t="s">
        <v>477</v>
      </c>
      <c r="AP24" s="1537" t="s">
        <v>477</v>
      </c>
      <c r="AY24" s="1537" t="s">
        <v>425</v>
      </c>
      <c r="BA24" s="1537" t="s">
        <v>426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428</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429</v>
      </c>
      <c r="T33" s="2098"/>
      <c r="U33" s="1402"/>
      <c r="V33" s="2100" t="str">
        <f>IF(TITLE_NUMBER_PR_CHANGE="",IF(TITLE_NUMBER_PR="","",TITLE_NUMBER_PR),TITLE_NUMBER_PR_CHANGE)</f>
        <v>51/12</v>
      </c>
      <c r="W33" s="2100"/>
      <c r="X33" s="2100"/>
      <c r="Y33" s="2100"/>
      <c r="Z33" s="2100"/>
      <c r="AA33" s="2100"/>
      <c r="AB33" s="2100"/>
      <c r="AC33" s="322"/>
      <c r="AD33" s="2100" t="str">
        <f>IF(TITLE_NUMBER_PR_CHANGE="",IF(TITLE_NUMBER_PR="","",TITLE_NUMBER_PR),TITLE_NUMBER_PR_CHANGE)</f>
        <v>51/12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https://npa.gov-murman.ru/bitrix/components/b1team/govmurman.element.file/download.php?ID=508452&amp;FID=750725</v>
      </c>
      <c r="W34" s="2100"/>
      <c r="X34" s="2100"/>
      <c r="Y34" s="2100"/>
      <c r="Z34" s="2100"/>
      <c r="AA34" s="2100"/>
      <c r="AB34" s="2100"/>
      <c r="AC34" s="322"/>
      <c r="AD34" s="2100" t="str">
        <f>IF(TITLE_IST_PUB_CHANGE="",IF(TITLE_IST_PUB="","",TITLE_IST_PUB),TITLE_IST_PUB_CHANGE)</f>
        <v>https://npa.gov-murman.ru/bitrix/components/b1team/govmurman.element.file/download.php?ID=508452&amp;FID=750725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428</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429</v>
      </c>
      <c r="T37" s="2098"/>
      <c r="U37" s="1402"/>
      <c r="V37" s="2100" t="str">
        <f>IF(TITLE_NUMBER_PR_CHANGE="",IF(TITLE_NUMBER_PR="","",TITLE_NUMBER_PR),TITLE_NUMBER_PR_CHANGE)</f>
        <v>51/12</v>
      </c>
      <c r="W37" s="2100"/>
      <c r="X37" s="2100"/>
      <c r="Y37" s="2100"/>
      <c r="Z37" s="2100"/>
      <c r="AA37" s="2100"/>
      <c r="AB37" s="2100"/>
      <c r="AC37" s="322"/>
      <c r="AD37" s="2100" t="str">
        <f>IF(TITLE_NUMBER_PR_CHANGE="",IF(TITLE_NUMBER_PR="","",TITLE_NUMBER_PR),TITLE_NUMBER_PR_CHANGE)</f>
        <v>51/12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432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306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307</v>
      </c>
    </row>
    <row customHeight="1" ht="14.25">
      <c r="Q41" s="279"/>
      <c r="R41" s="377"/>
      <c r="S41" s="2125" t="s">
        <v>89</v>
      </c>
      <c r="T41" s="2062" t="s">
        <v>514</v>
      </c>
      <c r="U41" s="289"/>
      <c r="V41" s="2126" t="s">
        <v>434</v>
      </c>
      <c r="W41" s="2127"/>
      <c r="X41" s="2127"/>
      <c r="Y41" s="2127"/>
      <c r="Z41" s="2127"/>
      <c r="AA41" s="2127"/>
      <c r="AB41" s="2128"/>
      <c r="AC41" s="2129" t="s">
        <v>435</v>
      </c>
      <c r="AD41" s="2173" t="s">
        <v>515</v>
      </c>
      <c r="AE41" s="2146"/>
      <c r="AF41" s="2146"/>
      <c r="AG41" s="2174"/>
      <c r="AH41" s="2173" t="s">
        <v>516</v>
      </c>
      <c r="AI41" s="2146"/>
      <c r="AJ41" s="2146"/>
      <c r="AK41" s="2174"/>
      <c r="AL41" s="2173" t="s">
        <v>517</v>
      </c>
      <c r="AM41" s="2146"/>
      <c r="AN41" s="2146"/>
      <c r="AO41" s="2174"/>
      <c r="AP41" s="2173" t="s">
        <v>518</v>
      </c>
      <c r="AQ41" s="2146"/>
      <c r="AR41" s="2146"/>
      <c r="AS41" s="2174"/>
      <c r="AT41" s="2126" t="s">
        <v>434</v>
      </c>
      <c r="AU41" s="2127"/>
      <c r="AV41" s="2127"/>
      <c r="AW41" s="2127"/>
      <c r="AX41" s="2127"/>
      <c r="AY41" s="2127"/>
      <c r="AZ41" s="2128"/>
      <c r="BA41" s="2129" t="s">
        <v>435</v>
      </c>
      <c r="BB41" s="2132" t="s">
        <v>437</v>
      </c>
      <c r="BC41" s="1971"/>
    </row>
    <row customHeight="1" ht="33.75">
      <c r="Q42" s="279"/>
      <c r="R42" s="377"/>
      <c r="S42" s="2125"/>
      <c r="T42" s="2062"/>
      <c r="U42" s="1038"/>
      <c r="V42" s="2029" t="s">
        <v>519</v>
      </c>
      <c r="W42" s="2030"/>
      <c r="X42" s="2029" t="s">
        <v>520</v>
      </c>
      <c r="Y42" s="2030"/>
      <c r="Z42" s="2144" t="s">
        <v>521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521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442</v>
      </c>
      <c r="F44" s="1394" t="s">
        <v>443</v>
      </c>
      <c r="G44" s="1394" t="s">
        <v>444</v>
      </c>
      <c r="H44" s="1394" t="s">
        <v>445</v>
      </c>
      <c r="I44" s="1394" t="s">
        <v>446</v>
      </c>
      <c r="J44" s="1394" t="s">
        <v>447</v>
      </c>
      <c r="K44" s="1394" t="s">
        <v>448</v>
      </c>
      <c r="L44" s="1394" t="s">
        <v>423</v>
      </c>
      <c r="Q44" s="279"/>
      <c r="R44" s="377"/>
      <c r="S44" s="2125"/>
      <c r="T44" s="2062"/>
      <c r="U44" s="290"/>
      <c r="V44" s="1509" t="s">
        <v>487</v>
      </c>
      <c r="W44" s="1509" t="s">
        <v>488</v>
      </c>
      <c r="X44" s="1509" t="s">
        <v>487</v>
      </c>
      <c r="Y44" s="1509" t="s">
        <v>488</v>
      </c>
      <c r="Z44" s="1519" t="s">
        <v>451</v>
      </c>
      <c r="AA44" s="2121" t="s">
        <v>452</v>
      </c>
      <c r="AB44" s="2122"/>
      <c r="AC44" s="2131"/>
      <c r="AD44" s="2177"/>
      <c r="AE44" s="2178"/>
      <c r="AF44" s="2178"/>
      <c r="AG44" s="2179"/>
      <c r="AH44" s="2177"/>
      <c r="AI44" s="2178"/>
      <c r="AJ44" s="2178"/>
      <c r="AK44" s="2179"/>
      <c r="AL44" s="2177"/>
      <c r="AM44" s="2178"/>
      <c r="AN44" s="2178"/>
      <c r="AO44" s="2179"/>
      <c r="AP44" s="2177"/>
      <c r="AQ44" s="2178"/>
      <c r="AR44" s="2178"/>
      <c r="AS44" s="2179"/>
      <c r="AT44" s="1509" t="s">
        <v>487</v>
      </c>
      <c r="AU44" s="1509" t="s">
        <v>488</v>
      </c>
      <c r="AV44" s="1509" t="s">
        <v>487</v>
      </c>
      <c r="AW44" s="1509" t="s">
        <v>488</v>
      </c>
      <c r="AX44" s="1519" t="s">
        <v>451</v>
      </c>
      <c r="AY44" s="2121" t="s">
        <v>452</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405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406</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537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538</v>
      </c>
      <c r="BE48" s="506"/>
      <c r="BF48" s="506" t="str">
        <f>IF(T48="","",T48)</f>
        <v>Наименование централизованной системы горячего водоснабжения</v>
      </c>
      <c r="BG48" s="506"/>
      <c r="BH48" s="506"/>
    </row>
    <row s="2614" customFormat="1" customHeight="1" ht="0">
      <c r="A49" s="1373" t="s">
        <v>267</v>
      </c>
      <c r="B49" s="1373" t="s">
        <v>268</v>
      </c>
      <c r="C49" s="1373" t="s">
        <v>269</v>
      </c>
      <c r="D49" s="1373" t="s">
        <v>545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410</v>
      </c>
      <c r="BE49" s="506"/>
      <c r="BF49" s="506" t="str">
        <f>IF(T49="","",T49)</f>
        <v/>
      </c>
      <c r="BG49" s="506"/>
      <c r="BH49" s="506"/>
    </row>
    <row s="2614" customFormat="1" customHeight="1" ht="0">
      <c r="A50" s="1373" t="s">
        <v>267</v>
      </c>
      <c r="B50" s="1373" t="s">
        <v>268</v>
      </c>
      <c r="C50" s="1373" t="s">
        <v>269</v>
      </c>
      <c r="D50" s="1373" t="s">
        <v>545</v>
      </c>
      <c r="E50" s="2108"/>
      <c r="F50" s="2108"/>
      <c r="G50" s="2108"/>
      <c r="H50" s="2108"/>
      <c r="I50" s="2109" t="str">
        <f>S49&amp;".1"</f>
        <v>.1</v>
      </c>
      <c r="J50" s="1373"/>
      <c r="K50" s="1373"/>
      <c r="L50" s="1376" t="s">
        <v>411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267</v>
      </c>
      <c r="B51" s="1373" t="s">
        <v>268</v>
      </c>
      <c r="C51" s="1373" t="s">
        <v>269</v>
      </c>
      <c r="D51" s="1373" t="s">
        <v>545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545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508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509</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545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545</v>
      </c>
      <c r="E57" s="2108"/>
      <c r="F57" s="2108"/>
      <c r="G57" s="2108"/>
      <c r="H57" s="2108"/>
      <c r="I57" s="2110"/>
      <c r="J57" s="2109"/>
      <c r="K57" s="1393"/>
      <c r="L57" s="1394"/>
      <c r="P57" s="2111"/>
      <c r="Q57" s="2111"/>
      <c r="R57" s="352"/>
      <c r="S57" s="1308"/>
      <c r="T57" s="275" t="s">
        <v>476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267</v>
      </c>
      <c r="B58" s="1373" t="s">
        <v>268</v>
      </c>
      <c r="C58" s="1373" t="s">
        <v>269</v>
      </c>
      <c r="D58" s="1373" t="s">
        <v>545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267</v>
      </c>
      <c r="B59" s="1373" t="s">
        <v>268</v>
      </c>
      <c r="C59" s="1373" t="s">
        <v>269</v>
      </c>
      <c r="D59" s="1373" t="s">
        <v>545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0"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0"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F53F2-5C2A-C45A-DCC5-13A9BFEAB50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700" width="10.7109375" hidden="1" customWidth="1"/>
    <col min="2" max="2" style="3319" width="16.8515625" hidden="1" customWidth="1"/>
    <col min="3" max="3" style="5691" width="5.57421875" hidden="1" customWidth="1"/>
    <col min="4" max="4" style="5803" width="3.7109375" customWidth="1"/>
    <col min="5" max="5" style="2977" width="7.7109375" customWidth="1"/>
    <col min="6" max="6" style="2977" width="54.57421875" customWidth="1"/>
    <col min="7" max="7" style="2977" width="10.421875" customWidth="1"/>
    <col min="8" max="8" style="2977" width="40.7109375" hidden="1" customWidth="1"/>
    <col min="9" max="9" style="2977" width="40.7109375" customWidth="1"/>
    <col min="10" max="10" style="2977" width="102.8515625" customWidth="1"/>
    <col min="11" max="11" style="3319" width="9.7109375" customWidth="1"/>
    <col min="12" max="12" style="5691" width="5.28125" customWidth="1"/>
    <col min="13" max="13" style="5691" width="3.7109375" customWidth="1"/>
    <col min="14" max="17" style="3319" width="3.7109375" customWidth="1"/>
    <col min="18" max="18" style="5691" width="10.57421875" customWidth="1"/>
    <col min="19" max="19" style="3319" width="34.7109375" customWidth="1"/>
    <col min="20" max="20" style="3319" width="9.421875" customWidth="1"/>
    <col min="21" max="21" style="5704" width="9.140625"/>
    <col min="22" max="26" style="3319" width="9.140625"/>
    <col min="27" max="31" style="2976" width="9.140625"/>
  </cols>
  <sheetData>
    <row customHeight="1" ht="11.25" hidden="1"/>
    <row customHeight="1" ht="23.25" hidden="1">
      <c r="B2" s="1953"/>
      <c r="C2" s="1175" t="s">
        <v>546</v>
      </c>
      <c r="D2" s="1678"/>
      <c r="E2" s="552">
        <f>B2</f>
        <v>0</v>
      </c>
      <c r="F2" s="553"/>
      <c r="G2" s="1686" t="s">
        <v>547</v>
      </c>
      <c r="H2" s="1686" t="s">
        <v>547</v>
      </c>
      <c r="I2" s="1686" t="s">
        <v>547</v>
      </c>
      <c r="J2" s="277" t="s">
        <v>548</v>
      </c>
      <c r="K2" s="549"/>
    </row>
    <row s="5691" customFormat="1" customHeight="1" ht="0.75" hidden="1">
      <c r="B3" s="1953"/>
      <c r="C3" s="1175"/>
      <c r="D3" s="554"/>
      <c r="E3" s="555"/>
      <c r="F3" s="556" t="s">
        <v>549</v>
      </c>
      <c r="G3" s="557"/>
      <c r="H3" s="557">
        <f>H4*H5+H7</f>
        <v>0</v>
      </c>
      <c r="I3" s="557">
        <f>I4*I5+I6</f>
        <v>0</v>
      </c>
      <c r="J3" s="558"/>
    </row>
    <row customHeight="1" ht="23.25" hidden="1">
      <c r="B4" s="1953"/>
      <c r="C4" s="1175"/>
      <c r="D4" s="1678"/>
      <c r="E4" s="552" t="str">
        <f>B2&amp;".1"</f>
        <v>.1</v>
      </c>
      <c r="F4" s="559" t="s">
        <v>550</v>
      </c>
      <c r="G4" s="560"/>
      <c r="H4" s="547"/>
      <c r="I4" s="547"/>
      <c r="J4" s="277" t="s">
        <v>551</v>
      </c>
      <c r="K4" s="549"/>
    </row>
    <row customHeight="1" ht="18.75" hidden="1">
      <c r="B5" s="1953"/>
      <c r="C5" s="1175"/>
      <c r="D5" s="1678"/>
      <c r="E5" s="552" t="str">
        <f>B2&amp;".2"</f>
        <v>.2</v>
      </c>
      <c r="F5" s="559" t="s">
        <v>552</v>
      </c>
      <c r="G5" s="1686" t="s">
        <v>553</v>
      </c>
      <c r="H5" s="547"/>
      <c r="I5" s="547"/>
      <c r="J5" s="277"/>
      <c r="K5" s="549"/>
    </row>
    <row customHeight="1" ht="18.75" hidden="1">
      <c r="B6" s="1953"/>
      <c r="C6" s="1175"/>
      <c r="D6" s="1678"/>
      <c r="E6" s="552" t="str">
        <f>B2&amp;".3"</f>
        <v>.3</v>
      </c>
      <c r="F6" s="559" t="s">
        <v>554</v>
      </c>
      <c r="G6" s="1686" t="s">
        <v>553</v>
      </c>
      <c r="H6" s="547"/>
      <c r="I6" s="547"/>
      <c r="J6" s="277"/>
      <c r="K6" s="549"/>
    </row>
    <row customHeight="1" ht="18.75" hidden="1">
      <c r="B7" s="1953"/>
      <c r="C7" s="1175"/>
      <c r="D7" s="1678"/>
      <c r="E7" s="552" t="str">
        <f>B2&amp;".4"</f>
        <v>.4</v>
      </c>
      <c r="F7" s="559" t="s">
        <v>555</v>
      </c>
      <c r="G7" s="1686" t="s">
        <v>547</v>
      </c>
      <c r="H7" s="561"/>
      <c r="I7" s="561"/>
      <c r="J7" s="277"/>
      <c r="K7" s="549"/>
    </row>
    <row s="3319" customFormat="1" customHeight="1" ht="11.25" hidden="1">
      <c r="A8" s="994"/>
      <c r="C8" s="1676"/>
      <c r="D8" s="543"/>
      <c r="H8" s="1168">
        <v>4</v>
      </c>
      <c r="I8" s="1168">
        <v>4</v>
      </c>
      <c r="L8" s="1676"/>
      <c r="M8" s="1676"/>
      <c r="R8" s="1676"/>
    </row>
    <row s="3319" customFormat="1" customHeight="1" ht="22.5" hidden="1">
      <c r="A9" s="994"/>
      <c r="C9" s="1676"/>
      <c r="D9" s="544"/>
      <c r="E9" s="1688"/>
      <c r="F9" s="546"/>
      <c r="G9" s="1686" t="s">
        <v>553</v>
      </c>
      <c r="H9" s="547"/>
      <c r="I9" s="547"/>
      <c r="J9" s="548" t="s">
        <v>556</v>
      </c>
      <c r="K9" s="549"/>
      <c r="L9" s="1676"/>
      <c r="M9" s="1676"/>
      <c r="R9" s="1676"/>
      <c r="U9" s="550"/>
      <c r="AA9" s="1672"/>
      <c r="AB9" s="1672"/>
      <c r="AC9" s="1672"/>
      <c r="AD9" s="1672"/>
      <c r="AE9" s="1672"/>
    </row>
    <row customHeight="1" ht="11.25" hidden="1"/>
    <row customHeight="1" ht="18.75" hidden="1">
      <c r="D11" s="1678"/>
      <c r="E11" s="552"/>
      <c r="F11" s="546"/>
      <c r="G11" s="1686" t="s">
        <v>557</v>
      </c>
      <c r="H11" s="547"/>
      <c r="I11" s="547"/>
      <c r="J11" s="277" t="s">
        <v>558</v>
      </c>
      <c r="K11" s="549"/>
    </row>
    <row customHeight="1" ht="11.25" hidden="1"/>
    <row customHeight="1" ht="22.5" hidden="1">
      <c r="D13" s="1678"/>
      <c r="E13" s="552"/>
      <c r="F13" s="546"/>
      <c r="G13" s="976" t="s">
        <v>559</v>
      </c>
      <c r="H13" s="551"/>
      <c r="I13" s="551"/>
      <c r="J13" s="751" t="s">
        <v>560</v>
      </c>
      <c r="K13" s="549"/>
    </row>
    <row customHeight="1" ht="11.25" hidden="1"/>
    <row customHeight="1" ht="22.5" hidden="1">
      <c r="D15" s="1678"/>
      <c r="E15" s="552"/>
      <c r="F15" s="546"/>
      <c r="G15" s="1686" t="s">
        <v>561</v>
      </c>
      <c r="H15" s="551"/>
      <c r="I15" s="551"/>
      <c r="J15" s="277" t="s">
        <v>562</v>
      </c>
      <c r="K15" s="549"/>
    </row>
    <row customHeight="1" ht="11.25" hidden="1"/>
    <row customHeight="1" ht="22.5" hidden="1">
      <c r="D17" s="1678"/>
      <c r="E17" s="552"/>
      <c r="F17" s="546"/>
      <c r="G17" s="1686" t="s">
        <v>563</v>
      </c>
      <c r="H17" s="551"/>
      <c r="I17" s="551"/>
      <c r="J17" s="277" t="s">
        <v>564</v>
      </c>
      <c r="K17" s="549"/>
    </row>
    <row customHeight="1" ht="11.25" hidden="1"/>
    <row s="297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5691"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565</v>
      </c>
      <c r="G26" s="2214"/>
      <c r="H26" s="1692" t="str">
        <f>IF(H24="","",INDEX(DIFFERENTIATION_UNMERGE_AREA,MATCH(H24,DIFFERENTIATION_ID_DIFF,0)))</f>
        <v/>
      </c>
      <c r="I26" s="1692" t="str">
        <f>IF(I24="","",INDEX(DIFFERENTIATION_UNMERGE_AREA,MATCH(I24,DIFFERENTIATION_ID_DIFF,0)))</f>
        <v/>
      </c>
      <c r="J26" s="1971"/>
    </row>
    <row customHeight="1" ht="11.25">
      <c r="E27" s="717"/>
      <c r="F27" s="2213" t="s">
        <v>566</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306</v>
      </c>
      <c r="F28" s="2216"/>
      <c r="G28" s="2216"/>
      <c r="H28" s="1685"/>
      <c r="I28" s="1685"/>
      <c r="J28" s="1971"/>
    </row>
    <row customHeight="1" ht="22.5">
      <c r="E29" s="1686" t="s">
        <v>89</v>
      </c>
      <c r="F29" s="1693" t="s">
        <v>308</v>
      </c>
      <c r="G29" s="1693" t="s">
        <v>567</v>
      </c>
      <c r="H29" s="1693" t="s">
        <v>309</v>
      </c>
      <c r="I29" s="1693" t="s">
        <v>309</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553</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553</v>
      </c>
      <c r="H31" s="564">
        <f>SUMIF($K33:$K71,$K31,H33:H71)</f>
        <v>0</v>
      </c>
      <c r="I31" s="564">
        <f>SUMIF($K33:$K71,$K31,I33:I71)</f>
        <v>0</v>
      </c>
      <c r="J31" s="277" t="str">
        <f>FHD_NOTE_P_2</f>
        <v>Указывается суммарная себестоимость производимых товаров.</v>
      </c>
      <c r="K31" s="1676" t="s">
        <v>568</v>
      </c>
    </row>
    <row customHeight="1" ht="11.25">
      <c r="D32" s="1678"/>
      <c r="E32" s="552" t="str">
        <f>FHD_NUM_P_3</f>
        <v>2.1</v>
      </c>
      <c r="F32" s="1554" t="str">
        <f>FHD_P_3</f>
        <v>Расходы на приобретаемую тепловую энергию (мощность), теплоноситель</v>
      </c>
      <c r="G32" s="1921" t="s">
        <v>553</v>
      </c>
      <c r="H32" s="563"/>
      <c r="I32" s="563"/>
      <c r="J32" s="277" t="str">
        <f>FHD_NOTE_P_3</f>
        <v/>
      </c>
      <c r="K32" s="1676" t="str">
        <f>IF((LEN(E32)-LEN(SUBSTITUTE(E32,".","")))/LEN(".")=1,"p","")</f>
        <v>p</v>
      </c>
    </row>
    <row customHeight="1" ht="11.25">
      <c r="A33" s="2210" t="s">
        <v>569</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553</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572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572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572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572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572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572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19" customFormat="1" customHeight="1" ht="15">
      <c r="A40" s="2210"/>
      <c r="C40" s="1676"/>
      <c r="D40" s="1673"/>
      <c r="E40" s="576"/>
      <c r="F40" s="577" t="s">
        <v>570</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571</v>
      </c>
      <c r="D41" s="1678"/>
      <c r="E41" s="552" t="str">
        <f>FHD_NUM_P_5</f>
        <v/>
      </c>
      <c r="F41" s="1554" t="str">
        <f>FHD_P_5</f>
        <v/>
      </c>
      <c r="G41" s="1921" t="s">
        <v>553</v>
      </c>
      <c r="H41" s="563"/>
      <c r="I41" s="563"/>
      <c r="J41" s="277" t="str">
        <f>FHD_NOTE_P_5</f>
        <v/>
      </c>
      <c r="K41" s="1676" t="str">
        <f>IF((LEN(E41)-LEN(SUBSTITUTE(E41,".","")))/LEN(".")=1,"p","")</f>
        <v/>
      </c>
    </row>
    <row customHeight="1" ht="11.25" hidden="1">
      <c r="A42" s="2210"/>
      <c r="D42" s="1678"/>
      <c r="E42" s="552" t="str">
        <f>FHD_NUM_P_6</f>
        <v/>
      </c>
      <c r="F42" s="1554" t="str">
        <f>FHD_P_6</f>
        <v/>
      </c>
      <c r="G42" s="1921" t="s">
        <v>553</v>
      </c>
      <c r="H42" s="563"/>
      <c r="I42" s="563"/>
      <c r="J42" s="277" t="str">
        <f>FHD_NOTE_P_6</f>
        <v/>
      </c>
      <c r="K42" s="1676" t="str">
        <f>IF((LEN(E42)-LEN(SUBSTITUTE(E42,".","")))/LEN(".")=1,"p","")</f>
        <v/>
      </c>
    </row>
    <row customHeight="1" ht="11.25" hidden="1">
      <c r="A43" s="2210"/>
      <c r="D43" s="1678"/>
      <c r="E43" s="552" t="str">
        <f>FHD_NUM_P_7</f>
        <v/>
      </c>
      <c r="F43" s="1554" t="str">
        <f>FHD_P_7</f>
        <v/>
      </c>
      <c r="G43" s="1921" t="s">
        <v>553</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553</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572</v>
      </c>
      <c r="H45" s="563"/>
      <c r="I45" s="563"/>
      <c r="J45" s="277" t="str">
        <f>FHD_NOTE_P_9</f>
        <v/>
      </c>
      <c r="K45" s="1676" t="str">
        <f>IF((LEN(E45)-LEN(SUBSTITUTE(E45,".","")))/LEN(".")=1,"p","")</f>
        <v/>
      </c>
    </row>
    <row s="3319" customFormat="1" customHeight="1" ht="11.25">
      <c r="A46" s="994"/>
      <c r="C46" s="1676"/>
      <c r="D46" s="580"/>
      <c r="E46" s="552" t="str">
        <f>FHD_NUM_P_10</f>
        <v>2.3.2</v>
      </c>
      <c r="F46" s="1690" t="str">
        <f>FHD_P_10</f>
        <v>Объём приобретения электрической энергии</v>
      </c>
      <c r="G46" s="1921" t="s">
        <v>573</v>
      </c>
      <c r="H46" s="563"/>
      <c r="I46" s="563"/>
      <c r="J46" s="277" t="str">
        <f>FHD_NOTE_P_10</f>
        <v/>
      </c>
      <c r="K46" s="1676" t="str">
        <f>IF((LEN(E46)-LEN(SUBSTITUTE(E46,".","")))/LEN(".")=1,"p","")</f>
        <v/>
      </c>
      <c r="L46" s="1676"/>
      <c r="M46" s="1676"/>
      <c r="R46" s="1676"/>
      <c r="U46" s="550"/>
      <c r="AA46" s="1672"/>
      <c r="AB46" s="1672"/>
      <c r="AC46" s="1672"/>
      <c r="AD46" s="1672"/>
      <c r="AE46" s="1672"/>
    </row>
    <row s="3319" customFormat="1" customHeight="1" ht="11.25">
      <c r="A47" s="996" t="s">
        <v>574</v>
      </c>
      <c r="C47" s="1676"/>
      <c r="D47" s="581"/>
      <c r="E47" s="552" t="str">
        <f>FHD_NUM_P_11</f>
        <v>2.4</v>
      </c>
      <c r="F47" s="1554" t="str">
        <f>FHD_P_11</f>
        <v>Расходы на приобретение холодной воды, используемой в технологическом процессе</v>
      </c>
      <c r="G47" s="1921" t="s">
        <v>553</v>
      </c>
      <c r="H47" s="563"/>
      <c r="I47" s="563"/>
      <c r="J47" s="277" t="str">
        <f>FHD_NOTE_P_11</f>
        <v/>
      </c>
      <c r="K47" s="1676" t="str">
        <f>IF((LEN(E47)-LEN(SUBSTITUTE(E47,".","")))/LEN(".")=1,"p","")</f>
        <v>p</v>
      </c>
      <c r="L47" s="1676"/>
      <c r="M47" s="1676"/>
      <c r="R47" s="1676"/>
      <c r="U47" s="550"/>
      <c r="AA47" s="1672"/>
      <c r="AB47" s="1672"/>
      <c r="AC47" s="1672"/>
      <c r="AD47" s="1672"/>
      <c r="AE47" s="1672"/>
    </row>
    <row s="3319" customFormat="1" customHeight="1" ht="18">
      <c r="A48" s="996" t="s">
        <v>575</v>
      </c>
      <c r="C48" s="1676"/>
      <c r="D48" s="1678"/>
      <c r="E48" s="552" t="str">
        <f>FHD_NUM_P_12</f>
        <v>2.5</v>
      </c>
      <c r="F48" s="1554" t="str">
        <f>FHD_P_12</f>
        <v>Расходы на химические реагенты, используемые в технологическом процессе</v>
      </c>
      <c r="G48" s="1921" t="s">
        <v>553</v>
      </c>
      <c r="H48" s="583"/>
      <c r="I48" s="583"/>
      <c r="J48" s="277" t="str">
        <f>FHD_NOTE_P_12</f>
        <v/>
      </c>
      <c r="K48" s="1676" t="str">
        <f>IF((LEN(E48)-LEN(SUBSTITUTE(E48,".","")))/LEN(".")=1,"p","")</f>
        <v>p</v>
      </c>
      <c r="L48" s="1676"/>
      <c r="M48" s="1676"/>
      <c r="R48" s="1676"/>
      <c r="U48" s="550"/>
      <c r="AA48" s="1672"/>
      <c r="AB48" s="1672"/>
      <c r="AC48" s="1672"/>
      <c r="AD48" s="1672"/>
      <c r="AE48" s="1672"/>
    </row>
    <row s="3324"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553</v>
      </c>
      <c r="H49" s="563"/>
      <c r="I49" s="563"/>
      <c r="J49" s="277" t="str">
        <f>FHD_NOTE_P_13</f>
        <v/>
      </c>
      <c r="K49" s="1676" t="str">
        <f>IF((LEN(E49)-LEN(SUBSTITUTE(E49,".","")))/LEN(".")=1,"p","")</f>
        <v>p</v>
      </c>
      <c r="L49" s="736"/>
      <c r="M49" s="736"/>
      <c r="R49" s="736"/>
      <c r="U49" s="737"/>
      <c r="AA49" s="738"/>
      <c r="AB49" s="738"/>
      <c r="AC49" s="738"/>
      <c r="AD49" s="738"/>
      <c r="AE49" s="738"/>
    </row>
    <row s="3324"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553</v>
      </c>
      <c r="H50" s="563"/>
      <c r="I50" s="563"/>
      <c r="J50" s="277" t="str">
        <f>FHD_NOTE_P_14</f>
        <v/>
      </c>
      <c r="K50" s="1676" t="str">
        <f>IF((LEN(E50)-LEN(SUBSTITUTE(E50,".","")))/LEN(".")=1,"p","")</f>
        <v/>
      </c>
      <c r="L50" s="736"/>
      <c r="M50" s="736"/>
      <c r="R50" s="736"/>
      <c r="U50" s="737"/>
      <c r="AA50" s="738"/>
      <c r="AB50" s="738"/>
      <c r="AC50" s="738"/>
      <c r="AD50" s="738"/>
      <c r="AE50" s="738"/>
    </row>
    <row s="3324"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553</v>
      </c>
      <c r="H51" s="563"/>
      <c r="I51" s="563"/>
      <c r="J51" s="277" t="str">
        <f>FHD_NOTE_P_15</f>
        <v/>
      </c>
      <c r="K51" s="1676" t="str">
        <f>IF((LEN(E51)-LEN(SUBSTITUTE(E51,".","")))/LEN(".")=1,"p","")</f>
        <v/>
      </c>
      <c r="L51" s="736"/>
      <c r="M51" s="736"/>
      <c r="R51" s="736"/>
      <c r="U51" s="737"/>
      <c r="AA51" s="738"/>
      <c r="AB51" s="738"/>
      <c r="AC51" s="738"/>
      <c r="AD51" s="738"/>
      <c r="AE51" s="738"/>
    </row>
    <row s="3319"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553</v>
      </c>
      <c r="H52" s="563"/>
      <c r="I52" s="563"/>
      <c r="J52" s="277" t="str">
        <f>FHD_NOTE_P_16</f>
        <v/>
      </c>
      <c r="K52" s="1676" t="str">
        <f>IF((LEN(E52)-LEN(SUBSTITUTE(E52,".","")))/LEN(".")=1,"p","")</f>
        <v>p</v>
      </c>
      <c r="L52" s="1676"/>
      <c r="M52" s="1682"/>
      <c r="N52" s="543"/>
      <c r="O52" s="543"/>
      <c r="R52" s="1676"/>
      <c r="U52" s="550"/>
      <c r="AA52" s="1672"/>
      <c r="AB52" s="1672"/>
      <c r="AC52" s="1672"/>
      <c r="AD52" s="1672"/>
      <c r="AE52" s="1672"/>
    </row>
    <row s="3319"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553</v>
      </c>
      <c r="H53" s="563"/>
      <c r="I53" s="563"/>
      <c r="J53" s="277" t="str">
        <f>FHD_NOTE_P_17</f>
        <v/>
      </c>
      <c r="K53" s="1676" t="str">
        <f>IF((LEN(E53)-LEN(SUBSTITUTE(E53,".","")))/LEN(".")=1,"p","")</f>
        <v/>
      </c>
      <c r="L53" s="1676"/>
      <c r="M53" s="1682"/>
      <c r="N53" s="543"/>
      <c r="O53" s="543"/>
      <c r="R53" s="1676"/>
      <c r="U53" s="550"/>
      <c r="AA53" s="1672"/>
      <c r="AB53" s="1672"/>
      <c r="AC53" s="1672"/>
      <c r="AD53" s="1672"/>
      <c r="AE53" s="1672"/>
    </row>
    <row s="3319"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553</v>
      </c>
      <c r="H54" s="563"/>
      <c r="I54" s="563"/>
      <c r="J54" s="277" t="str">
        <f>FHD_NOTE_P_18</f>
        <v/>
      </c>
      <c r="K54" s="1676" t="str">
        <f>IF((LEN(E54)-LEN(SUBSTITUTE(E54,".","")))/LEN(".")=1,"p","")</f>
        <v/>
      </c>
      <c r="L54" s="1676"/>
      <c r="M54" s="1682"/>
      <c r="N54" s="543"/>
      <c r="O54" s="543"/>
      <c r="R54" s="1676"/>
      <c r="U54" s="550"/>
      <c r="AA54" s="1672"/>
      <c r="AB54" s="1672"/>
      <c r="AC54" s="1672"/>
      <c r="AD54" s="1672"/>
      <c r="AE54" s="1672"/>
    </row>
    <row s="3319"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553</v>
      </c>
      <c r="H55" s="563"/>
      <c r="I55" s="563"/>
      <c r="J55" s="277" t="str">
        <f>FHD_NOTE_P_19</f>
        <v/>
      </c>
      <c r="K55" s="1676" t="str">
        <f>IF((LEN(E55)-LEN(SUBSTITUTE(E55,".","")))/LEN(".")=1,"p","")</f>
        <v>p</v>
      </c>
      <c r="L55" s="1676"/>
      <c r="M55" s="1676"/>
      <c r="R55" s="1676"/>
      <c r="U55" s="550"/>
      <c r="AA55" s="1672"/>
      <c r="AB55" s="1672"/>
      <c r="AC55" s="1672"/>
      <c r="AD55" s="1672"/>
      <c r="AE55" s="1672"/>
    </row>
    <row s="3319" customFormat="1" customHeight="1" ht="11.25">
      <c r="A56" s="994"/>
      <c r="C56" s="1676"/>
      <c r="D56" s="581"/>
      <c r="E56" s="552" t="str">
        <f>FHD_NUM_P_20</f>
        <v>2.8.1</v>
      </c>
      <c r="F56" s="1690" t="str">
        <f>FHD_P_20</f>
        <v>Расходы на амортизацию основных средств</v>
      </c>
      <c r="G56" s="1921" t="s">
        <v>553</v>
      </c>
      <c r="H56" s="563"/>
      <c r="I56" s="563"/>
      <c r="J56" s="277" t="str">
        <f>FHD_NOTE_P_20</f>
        <v/>
      </c>
      <c r="K56" s="1676" t="str">
        <f>IF((LEN(E56)-LEN(SUBSTITUTE(E56,".","")))/LEN(".")=1,"p","")</f>
        <v/>
      </c>
      <c r="L56" s="1676"/>
      <c r="M56" s="1676"/>
      <c r="R56" s="1676"/>
      <c r="U56" s="550"/>
      <c r="AA56" s="1672"/>
      <c r="AB56" s="1672"/>
      <c r="AC56" s="1672"/>
      <c r="AD56" s="1672"/>
      <c r="AE56" s="1672"/>
    </row>
    <row s="3319" customFormat="1" customHeight="1" ht="11.25">
      <c r="A57" s="994"/>
      <c r="C57" s="1676"/>
      <c r="D57" s="581"/>
      <c r="E57" s="552" t="str">
        <f>FHD_NUM_P_21</f>
        <v>2.8.2</v>
      </c>
      <c r="F57" s="1690" t="str">
        <f>FHD_P_21</f>
        <v>Расходы на амортизацию нематериальных активов</v>
      </c>
      <c r="G57" s="1921" t="s">
        <v>553</v>
      </c>
      <c r="H57" s="563"/>
      <c r="I57" s="563"/>
      <c r="J57" s="277" t="str">
        <f>FHD_NOTE_P_21</f>
        <v/>
      </c>
      <c r="K57" s="1676" t="str">
        <f>IF((LEN(E57)-LEN(SUBSTITUTE(E57,".","")))/LEN(".")=1,"p","")</f>
        <v/>
      </c>
      <c r="L57" s="1676"/>
      <c r="M57" s="1676"/>
      <c r="R57" s="1676"/>
      <c r="U57" s="550"/>
      <c r="AA57" s="1672"/>
      <c r="AB57" s="1672"/>
      <c r="AC57" s="1672"/>
      <c r="AD57" s="1672"/>
      <c r="AE57" s="1672"/>
    </row>
    <row s="3319"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553</v>
      </c>
      <c r="H58" s="563"/>
      <c r="I58" s="563"/>
      <c r="J58" s="277" t="str">
        <f>FHD_NOTE_P_22</f>
        <v/>
      </c>
      <c r="K58" s="1676" t="str">
        <f>IF((LEN(E58)-LEN(SUBSTITUTE(E58,".","")))/LEN(".")=1,"p","")</f>
        <v>p</v>
      </c>
      <c r="L58" s="1676"/>
      <c r="M58" s="1676"/>
      <c r="R58" s="1676"/>
      <c r="U58" s="550"/>
      <c r="AA58" s="1672"/>
      <c r="AB58" s="1672"/>
      <c r="AC58" s="1672"/>
      <c r="AD58" s="1672"/>
      <c r="AE58" s="1672"/>
    </row>
    <row s="3319" customFormat="1" customHeight="1" ht="11.25">
      <c r="A59" s="994"/>
      <c r="C59" s="1676"/>
      <c r="D59" s="581"/>
      <c r="E59" s="552" t="str">
        <f>FHD_NUM_P_23</f>
        <v>2.10</v>
      </c>
      <c r="F59" s="1554" t="str">
        <f>FHD_P_23</f>
        <v>Общепроизводственные расходы, в том числе:</v>
      </c>
      <c r="G59" s="1921" t="s">
        <v>553</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19" customFormat="1" customHeight="1" ht="11.25">
      <c r="A60" s="994"/>
      <c r="C60" s="1676"/>
      <c r="D60" s="581"/>
      <c r="E60" s="552" t="str">
        <f>FHD_NUM_P_24</f>
        <v>2.10.1</v>
      </c>
      <c r="F60" s="1690" t="str">
        <f>FHD_P_24</f>
        <v>Расходы на текущий ремонт</v>
      </c>
      <c r="G60" s="1921" t="s">
        <v>553</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19" customFormat="1" customHeight="1" ht="11.25">
      <c r="A61" s="994"/>
      <c r="C61" s="1676"/>
      <c r="D61" s="581"/>
      <c r="E61" s="552" t="str">
        <f>FHD_NUM_P_25</f>
        <v>2.10.2</v>
      </c>
      <c r="F61" s="1690" t="str">
        <f>FHD_P_25</f>
        <v>Расходы на капитальный ремонт</v>
      </c>
      <c r="G61" s="1921" t="s">
        <v>553</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19" customFormat="1" customHeight="1" ht="11.25">
      <c r="A62" s="994"/>
      <c r="C62" s="1676"/>
      <c r="D62" s="1678"/>
      <c r="E62" s="552" t="str">
        <f>FHD_NUM_P_26</f>
        <v>2.11</v>
      </c>
      <c r="F62" s="1554" t="str">
        <f>FHD_P_26</f>
        <v>Общехозяйственные расходы, в том числе:</v>
      </c>
      <c r="G62" s="1921" t="s">
        <v>553</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19" customFormat="1" customHeight="1" ht="11.25">
      <c r="A63" s="994"/>
      <c r="C63" s="1676"/>
      <c r="D63" s="1678"/>
      <c r="E63" s="552" t="str">
        <f>FHD_NUM_P_27</f>
        <v>2.11.1</v>
      </c>
      <c r="F63" s="1690" t="str">
        <f>FHD_P_27</f>
        <v>Расходы на текущий ремонт</v>
      </c>
      <c r="G63" s="1921" t="s">
        <v>553</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19" customFormat="1" customHeight="1" ht="11.25">
      <c r="A64" s="994"/>
      <c r="C64" s="1676"/>
      <c r="D64" s="1678"/>
      <c r="E64" s="552" t="str">
        <f>FHD_NUM_P_28</f>
        <v>2.11.2</v>
      </c>
      <c r="F64" s="1690" t="str">
        <f>FHD_P_28</f>
        <v>Расходы на капитальный ремонт</v>
      </c>
      <c r="G64" s="1921" t="s">
        <v>553</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19" customFormat="1" customHeight="1" ht="11.25">
      <c r="A65" s="994"/>
      <c r="C65" s="1676"/>
      <c r="D65" s="1678"/>
      <c r="E65" s="552" t="str">
        <f>FHD_NUM_P_29</f>
        <v>2.12</v>
      </c>
      <c r="F65" s="1554" t="str">
        <f>FHD_P_29</f>
        <v>Расходы на капитальный и текущий ремонт основных средств</v>
      </c>
      <c r="G65" s="1921" t="s">
        <v>553</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19"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312</v>
      </c>
      <c r="H66" s="1689" t="s">
        <v>576</v>
      </c>
      <c r="I66" s="1689" t="s">
        <v>576</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19" customFormat="1" customHeight="1" ht="22.5" hidden="1">
      <c r="A67" s="2210" t="s">
        <v>577</v>
      </c>
      <c r="C67" s="1676"/>
      <c r="D67" s="1678"/>
      <c r="E67" s="552" t="str">
        <f>FHD_NUM_P_31</f>
        <v/>
      </c>
      <c r="F67" s="1554" t="str">
        <f>FHD_P_31</f>
        <v/>
      </c>
      <c r="G67" s="1921" t="s">
        <v>553</v>
      </c>
      <c r="H67" s="563"/>
      <c r="I67" s="563"/>
      <c r="J67" s="277" t="str">
        <f>FHD_NOTE_P_31</f>
        <v/>
      </c>
      <c r="K67" s="1676" t="str">
        <f>IF((LEN(E67)-LEN(SUBSTITUTE(E67,".","")))/LEN(".")=1,"p","")</f>
        <v/>
      </c>
      <c r="L67" s="1676"/>
      <c r="M67" s="1676"/>
      <c r="R67" s="1676"/>
      <c r="U67" s="550"/>
      <c r="AA67" s="1672"/>
      <c r="AB67" s="1672"/>
      <c r="AC67" s="1672"/>
      <c r="AD67" s="1672"/>
      <c r="AE67" s="1672"/>
    </row>
    <row s="3319" customFormat="1" customHeight="1" ht="45" hidden="1">
      <c r="A68" s="2210"/>
      <c r="C68" s="1676"/>
      <c r="D68" s="1678"/>
      <c r="E68" s="552" t="str">
        <f>FHD_NUM_P_32</f>
        <v/>
      </c>
      <c r="F68" s="1690" t="str">
        <f>FHD_P_32</f>
        <v/>
      </c>
      <c r="G68" s="1921" t="s">
        <v>312</v>
      </c>
      <c r="H68" s="1689" t="s">
        <v>576</v>
      </c>
      <c r="I68" s="1689" t="s">
        <v>576</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19"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553</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5691" customFormat="1" customHeight="1" ht="0.75">
      <c r="A70" s="1175"/>
      <c r="D70" s="554"/>
      <c r="E70" s="1020" t="str">
        <f>E69&amp;".0"</f>
        <v>2.13.0</v>
      </c>
      <c r="F70" s="998"/>
      <c r="G70" s="1020"/>
      <c r="H70" s="999"/>
      <c r="I70" s="999"/>
      <c r="J70" s="1000"/>
      <c r="K70" s="1676" t="str">
        <f>IF((LEN(E70)-LEN(SUBSTITUTE(E70,".","")))/LEN(".")=1,"p","")</f>
        <v/>
      </c>
    </row>
    <row s="3319" customFormat="1" customHeight="1" ht="14.25">
      <c r="A71" s="994"/>
      <c r="C71" s="1676"/>
      <c r="D71" s="1673"/>
      <c r="E71" s="576"/>
      <c r="F71" s="577" t="s">
        <v>578</v>
      </c>
      <c r="G71" s="578"/>
      <c r="H71" s="579"/>
      <c r="I71" s="579"/>
      <c r="J71" s="289"/>
      <c r="K71" s="1676"/>
      <c r="L71" s="1676"/>
      <c r="M71" s="1676"/>
      <c r="R71" s="1676"/>
      <c r="U71" s="550"/>
      <c r="AA71" s="1672"/>
      <c r="AB71" s="1672"/>
      <c r="AC71" s="1672"/>
      <c r="AD71" s="1672"/>
      <c r="AE71" s="1672"/>
    </row>
    <row s="3319" customFormat="1" customHeight="1" ht="18.75">
      <c r="A72" s="996" t="s">
        <v>579</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553</v>
      </c>
      <c r="H72" s="563"/>
      <c r="I72" s="563"/>
      <c r="J72" s="277" t="str">
        <f>FHD_NOTE_P_34</f>
        <v/>
      </c>
      <c r="K72" s="549"/>
      <c r="L72" s="1676"/>
      <c r="M72" s="1676"/>
      <c r="R72" s="1676"/>
      <c r="U72" s="550"/>
      <c r="AA72" s="1672"/>
      <c r="AB72" s="1672"/>
      <c r="AC72" s="1672"/>
      <c r="AD72" s="1672"/>
      <c r="AE72" s="1672"/>
    </row>
    <row s="3319"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553</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19"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553</v>
      </c>
      <c r="H74" s="563"/>
      <c r="I74" s="563"/>
      <c r="J74" s="277" t="str">
        <f>FHD_NOTE_P_36</f>
        <v/>
      </c>
      <c r="K74" s="549"/>
      <c r="L74" s="1676"/>
      <c r="M74" s="1676"/>
      <c r="R74" s="1676"/>
      <c r="U74" s="550"/>
      <c r="AA74" s="1672"/>
      <c r="AB74" s="1672"/>
      <c r="AC74" s="1672"/>
      <c r="AD74" s="1672"/>
      <c r="AE74" s="1672"/>
    </row>
    <row s="3319" customFormat="1" customHeight="1" ht="18.75">
      <c r="A75" s="994"/>
      <c r="C75" s="1676"/>
      <c r="D75" s="1678"/>
      <c r="E75" s="552" t="str">
        <f>FHD_NUM_P_37</f>
        <v>5</v>
      </c>
      <c r="F75" s="1923" t="str">
        <f>FHD_P_37</f>
        <v>Изменение стоимости основных фондов, в том числе:</v>
      </c>
      <c r="G75" s="1921" t="s">
        <v>553</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19" customFormat="1" customHeight="1" ht="18.75">
      <c r="A76" s="994"/>
      <c r="C76" s="1676"/>
      <c r="D76" s="1678"/>
      <c r="E76" s="552" t="str">
        <f>FHD_NUM_P_38</f>
        <v>5.1</v>
      </c>
      <c r="F76" s="1554" t="str">
        <f>FHD_P_38</f>
        <v>Изменение стоимости основных фондов за счет:</v>
      </c>
      <c r="G76" s="1921" t="s">
        <v>553</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19"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553</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19"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553</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19" customFormat="1" customHeight="1" ht="18.75">
      <c r="A79" s="994"/>
      <c r="C79" s="1676"/>
      <c r="D79" s="1678"/>
      <c r="E79" s="552" t="str">
        <f>FHD_NUM_P_41</f>
        <v>5.2</v>
      </c>
      <c r="F79" s="1554" t="str">
        <f>FHD_P_41</f>
        <v>Изменение стоимости основных фондов за счет их переоценки</v>
      </c>
      <c r="G79" s="1922" t="s">
        <v>553</v>
      </c>
      <c r="H79" s="563"/>
      <c r="I79" s="563"/>
      <c r="J79" s="277" t="str">
        <f>FHD_NOTE_P_41</f>
        <v/>
      </c>
      <c r="K79" s="549"/>
      <c r="L79" s="1676"/>
      <c r="M79" s="1676"/>
      <c r="R79" s="1676"/>
      <c r="U79" s="550"/>
      <c r="AA79" s="1672"/>
      <c r="AB79" s="1672"/>
      <c r="AC79" s="1672"/>
      <c r="AD79" s="1672"/>
      <c r="AE79" s="1672"/>
    </row>
    <row s="3319" customFormat="1" customHeight="1" ht="18.75" hidden="1">
      <c r="A80" s="996" t="s">
        <v>580</v>
      </c>
      <c r="C80" s="1676"/>
      <c r="D80" s="1678"/>
      <c r="E80" s="552" t="str">
        <f>FHD_NUM_P_42</f>
        <v/>
      </c>
      <c r="F80" s="1923" t="str">
        <f>FHD_P_42</f>
        <v/>
      </c>
      <c r="G80" s="1921" t="s">
        <v>553</v>
      </c>
      <c r="H80" s="983"/>
      <c r="I80" s="563"/>
      <c r="J80" s="277" t="str">
        <f>FHD_NOTE_P_42</f>
        <v/>
      </c>
      <c r="K80" s="549"/>
      <c r="L80" s="1676"/>
      <c r="M80" s="1676"/>
      <c r="R80" s="1676"/>
      <c r="U80" s="550"/>
      <c r="AA80" s="1672"/>
      <c r="AB80" s="1672"/>
      <c r="AC80" s="1672"/>
      <c r="AD80" s="1672"/>
      <c r="AE80" s="1672"/>
    </row>
    <row s="3319"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312</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5762" customFormat="1" customHeight="1" ht="18.75" hidden="1">
      <c r="A82" s="2210" t="s">
        <v>581</v>
      </c>
      <c r="C82" s="741"/>
      <c r="D82" s="739"/>
      <c r="E82" s="552" t="str">
        <f>FHD_NUM_P_44</f>
        <v/>
      </c>
      <c r="F82" s="1923" t="str">
        <f>FHD_P_44</f>
        <v/>
      </c>
      <c r="G82" s="1924" t="s">
        <v>582</v>
      </c>
      <c r="H82" s="984"/>
      <c r="I82" s="583"/>
      <c r="J82" s="277" t="str">
        <f>FHD_NOTE_P_44</f>
        <v/>
      </c>
      <c r="K82" s="740"/>
      <c r="L82" s="741"/>
      <c r="M82" s="741"/>
      <c r="R82" s="741"/>
      <c r="U82" s="742"/>
      <c r="AA82" s="743"/>
      <c r="AB82" s="743"/>
      <c r="AC82" s="743"/>
      <c r="AD82" s="743"/>
      <c r="AE82" s="743"/>
    </row>
    <row s="5762" customFormat="1" customHeight="1" ht="18.75" hidden="1">
      <c r="A83" s="2210"/>
      <c r="C83" s="741"/>
      <c r="D83" s="739"/>
      <c r="E83" s="552" t="str">
        <f>FHD_NUM_P_45</f>
        <v/>
      </c>
      <c r="F83" s="1923" t="str">
        <f>FHD_P_45</f>
        <v/>
      </c>
      <c r="G83" s="1924" t="s">
        <v>582</v>
      </c>
      <c r="H83" s="984"/>
      <c r="I83" s="583"/>
      <c r="J83" s="277" t="str">
        <f>FHD_NOTE_P_45</f>
        <v/>
      </c>
      <c r="K83" s="740"/>
      <c r="L83" s="741"/>
      <c r="M83" s="741"/>
      <c r="R83" s="741"/>
      <c r="U83" s="742"/>
      <c r="AA83" s="743"/>
      <c r="AB83" s="743"/>
      <c r="AC83" s="743"/>
      <c r="AD83" s="743"/>
      <c r="AE83" s="743"/>
    </row>
    <row s="5762" customFormat="1" customHeight="1" ht="18.75" hidden="1">
      <c r="A84" s="2210"/>
      <c r="C84" s="741"/>
      <c r="D84" s="744"/>
      <c r="E84" s="552" t="str">
        <f>FHD_NUM_P_46</f>
        <v/>
      </c>
      <c r="F84" s="1923" t="str">
        <f>FHD_P_46</f>
        <v/>
      </c>
      <c r="G84" s="1924" t="s">
        <v>582</v>
      </c>
      <c r="H84" s="984"/>
      <c r="I84" s="583"/>
      <c r="J84" s="277" t="str">
        <f>FHD_NOTE_P_46</f>
        <v/>
      </c>
      <c r="K84" s="740"/>
      <c r="L84" s="741"/>
      <c r="M84" s="741"/>
      <c r="R84" s="741"/>
      <c r="U84" s="742"/>
      <c r="AA84" s="743"/>
      <c r="AB84" s="743"/>
      <c r="AC84" s="743"/>
      <c r="AD84" s="743"/>
      <c r="AE84" s="743"/>
    </row>
    <row s="5762" customFormat="1" customHeight="1" ht="18.75" hidden="1">
      <c r="A85" s="2210"/>
      <c r="C85" s="741"/>
      <c r="D85" s="739"/>
      <c r="E85" s="552" t="str">
        <f>FHD_NUM_P_47</f>
        <v/>
      </c>
      <c r="F85" s="1923" t="str">
        <f>FHD_P_47</f>
        <v/>
      </c>
      <c r="G85" s="1924" t="s">
        <v>582</v>
      </c>
      <c r="H85" s="984"/>
      <c r="I85" s="583"/>
      <c r="J85" s="277" t="str">
        <f>FHD_NOTE_P_47</f>
        <v/>
      </c>
      <c r="K85" s="740"/>
      <c r="L85" s="741"/>
      <c r="M85" s="741"/>
      <c r="R85" s="741"/>
      <c r="U85" s="742"/>
      <c r="AA85" s="743"/>
      <c r="AB85" s="743"/>
      <c r="AC85" s="743"/>
      <c r="AD85" s="743"/>
      <c r="AE85" s="743"/>
    </row>
    <row s="5771" customFormat="1" customHeight="1" ht="18.75" hidden="1">
      <c r="A86" s="2210"/>
      <c r="B86" s="916"/>
      <c r="C86" s="741"/>
      <c r="D86" s="739"/>
      <c r="E86" s="552" t="str">
        <f>FHD_NUM_P_48</f>
        <v/>
      </c>
      <c r="F86" s="1923" t="str">
        <f>FHD_P_48</f>
        <v/>
      </c>
      <c r="G86" s="1924" t="s">
        <v>582</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5771" customFormat="1" customHeight="1" ht="18.75" hidden="1">
      <c r="A87" s="2210"/>
      <c r="B87" s="916"/>
      <c r="C87" s="741"/>
      <c r="D87" s="739"/>
      <c r="E87" s="552" t="str">
        <f>FHD_NUM_P_49</f>
        <v/>
      </c>
      <c r="F87" s="1923" t="str">
        <f>FHD_P_49</f>
        <v/>
      </c>
      <c r="G87" s="1924" t="s">
        <v>582</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5771" customFormat="1" customHeight="1" ht="18.75" hidden="1">
      <c r="A88" s="2210"/>
      <c r="B88" s="916"/>
      <c r="C88" s="741"/>
      <c r="D88" s="739"/>
      <c r="E88" s="552" t="str">
        <f>FHD_NUM_P_50</f>
        <v/>
      </c>
      <c r="F88" s="1923" t="str">
        <f>FHD_P_50</f>
        <v/>
      </c>
      <c r="G88" s="1924" t="s">
        <v>582</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5771" customFormat="1" customHeight="1" ht="18.75" hidden="1">
      <c r="A89" s="2210"/>
      <c r="B89" s="916"/>
      <c r="C89" s="741"/>
      <c r="D89" s="739"/>
      <c r="E89" s="552" t="str">
        <f>FHD_NUM_P_51</f>
        <v/>
      </c>
      <c r="F89" s="1923" t="str">
        <f>FHD_P_51</f>
        <v/>
      </c>
      <c r="G89" s="1924" t="s">
        <v>582</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5771" customFormat="1" customHeight="1" ht="18.75" hidden="1">
      <c r="A90" s="2210"/>
      <c r="B90" s="916"/>
      <c r="C90" s="741"/>
      <c r="D90" s="739"/>
      <c r="E90" s="552" t="str">
        <f>FHD_NUM_P_52</f>
        <v/>
      </c>
      <c r="F90" s="1923" t="str">
        <f>FHD_P_52</f>
        <v/>
      </c>
      <c r="G90" s="1924" t="s">
        <v>559</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5762" customFormat="1" customHeight="1" ht="18.75" hidden="1">
      <c r="A91" s="2212" t="s">
        <v>583</v>
      </c>
      <c r="C91" s="741"/>
      <c r="D91" s="739"/>
      <c r="E91" s="552" t="str">
        <f>FHD_NUM_P_53</f>
        <v/>
      </c>
      <c r="F91" s="1923" t="str">
        <f>FHD_P_53</f>
        <v/>
      </c>
      <c r="G91" s="1924" t="s">
        <v>582</v>
      </c>
      <c r="H91" s="984"/>
      <c r="I91" s="583"/>
      <c r="J91" s="277" t="str">
        <f>FHD_NOTE_P_53</f>
        <v/>
      </c>
      <c r="K91" s="740"/>
      <c r="L91" s="741"/>
      <c r="M91" s="741"/>
      <c r="R91" s="741"/>
      <c r="U91" s="742"/>
      <c r="AA91" s="743"/>
      <c r="AB91" s="743"/>
      <c r="AC91" s="743"/>
      <c r="AD91" s="743"/>
      <c r="AE91" s="743"/>
    </row>
    <row s="5762" customFormat="1" customHeight="1" ht="18.75" hidden="1">
      <c r="A92" s="2212"/>
      <c r="C92" s="741"/>
      <c r="D92" s="739"/>
      <c r="E92" s="552" t="str">
        <f>FHD_NUM_P_54</f>
        <v/>
      </c>
      <c r="F92" s="1923" t="str">
        <f>FHD_P_54</f>
        <v/>
      </c>
      <c r="G92" s="1924" t="s">
        <v>582</v>
      </c>
      <c r="H92" s="984"/>
      <c r="I92" s="583"/>
      <c r="J92" s="277" t="str">
        <f>FHD_NOTE_P_54</f>
        <v/>
      </c>
      <c r="K92" s="740"/>
      <c r="L92" s="741"/>
      <c r="M92" s="741"/>
      <c r="R92" s="741"/>
      <c r="U92" s="742"/>
      <c r="AA92" s="743"/>
      <c r="AB92" s="743"/>
      <c r="AC92" s="743"/>
      <c r="AD92" s="743"/>
      <c r="AE92" s="743"/>
    </row>
    <row s="576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5762" customFormat="1" customHeight="1" ht="18.75" hidden="1">
      <c r="A94" s="2212"/>
      <c r="C94" s="741"/>
      <c r="D94" s="739"/>
      <c r="E94" s="552" t="str">
        <f>FHD_NUM_P_56</f>
        <v/>
      </c>
      <c r="F94" s="1923" t="str">
        <f>FHD_P_56</f>
        <v/>
      </c>
      <c r="G94" s="1924" t="s">
        <v>584</v>
      </c>
      <c r="H94" s="984"/>
      <c r="I94" s="583"/>
      <c r="J94" s="277" t="str">
        <f>FHD_NOTE_P_56</f>
        <v/>
      </c>
      <c r="K94" s="740"/>
      <c r="L94" s="741"/>
      <c r="M94" s="741"/>
      <c r="R94" s="741"/>
      <c r="U94" s="742"/>
      <c r="AA94" s="743"/>
      <c r="AB94" s="743"/>
      <c r="AC94" s="743"/>
      <c r="AD94" s="743"/>
      <c r="AE94" s="743"/>
    </row>
    <row s="5771" customFormat="1" customHeight="1" ht="18.75" hidden="1">
      <c r="A95" s="2212"/>
      <c r="B95" s="916"/>
      <c r="C95" s="741"/>
      <c r="D95" s="739"/>
      <c r="E95" s="552" t="str">
        <f>FHD_NUM_P_57</f>
        <v/>
      </c>
      <c r="F95" s="1923" t="str">
        <f>FHD_P_57</f>
        <v/>
      </c>
      <c r="G95" s="1924" t="s">
        <v>559</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585</v>
      </c>
      <c r="D96" s="1678"/>
      <c r="E96" s="552" t="str">
        <f>FHD_NUM_P_58</f>
        <v/>
      </c>
      <c r="F96" s="1923" t="str">
        <f>FHD_P_58</f>
        <v/>
      </c>
      <c r="G96" s="1924" t="s">
        <v>582</v>
      </c>
      <c r="H96" s="984"/>
      <c r="I96" s="583"/>
      <c r="J96" s="277" t="str">
        <f>FHD_NOTE_P_58</f>
        <v/>
      </c>
      <c r="K96" s="549"/>
    </row>
    <row customHeight="1" ht="18.75" hidden="1">
      <c r="A97" s="2210"/>
      <c r="D97" s="1678"/>
      <c r="E97" s="552" t="str">
        <f>FHD_NUM_P_59</f>
        <v/>
      </c>
      <c r="F97" s="1923" t="str">
        <f>FHD_P_59</f>
        <v/>
      </c>
      <c r="G97" s="1924" t="s">
        <v>582</v>
      </c>
      <c r="H97" s="984"/>
      <c r="I97" s="583"/>
      <c r="J97" s="277" t="str">
        <f>FHD_NOTE_P_59</f>
        <v/>
      </c>
      <c r="K97" s="549"/>
    </row>
    <row customHeight="1" ht="18.75" hidden="1">
      <c r="A98" s="2210"/>
      <c r="D98" s="1678"/>
      <c r="E98" s="552" t="str">
        <f>FHD_NUM_P_60</f>
        <v/>
      </c>
      <c r="F98" s="1923" t="str">
        <f>FHD_P_60</f>
        <v/>
      </c>
      <c r="G98" s="1924" t="s">
        <v>582</v>
      </c>
      <c r="H98" s="984"/>
      <c r="I98" s="583"/>
      <c r="J98" s="277" t="str">
        <f>FHD_NOTE_P_60</f>
        <v/>
      </c>
      <c r="K98" s="549"/>
    </row>
    <row s="3319" customFormat="1" customHeight="1" ht="18.75">
      <c r="A99" s="2210" t="s">
        <v>586</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557</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5691" customFormat="1" customHeight="1" ht="0.75">
      <c r="A100" s="2210"/>
      <c r="D100" s="554"/>
      <c r="E100" s="1020" t="str">
        <f>E99&amp;".0"</f>
        <v>7.0</v>
      </c>
      <c r="F100" s="1001"/>
      <c r="G100" s="1002"/>
      <c r="H100" s="999"/>
      <c r="I100" s="999"/>
      <c r="J100" s="1003"/>
    </row>
    <row customHeight="1" ht="15">
      <c r="A101" s="2210"/>
      <c r="D101" s="1673"/>
      <c r="E101" s="978"/>
      <c r="F101" s="979" t="s">
        <v>587</v>
      </c>
      <c r="G101" s="578"/>
      <c r="H101" s="579"/>
      <c r="I101" s="579"/>
      <c r="J101" s="1011" t="s">
        <v>588</v>
      </c>
      <c r="K101" s="549"/>
    </row>
    <row s="3319"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557</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19"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584</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19" customFormat="1" customHeight="1" ht="18.75">
      <c r="A104" s="2210"/>
      <c r="C104" s="1676" t="s">
        <v>589</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584</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19"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584</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19" customFormat="1" customHeight="1" ht="18.75">
      <c r="A106" s="2210"/>
      <c r="C106" s="1676"/>
      <c r="D106" s="1678"/>
      <c r="E106" s="552" t="str">
        <f>FHD_NUM_P_66</f>
        <v>10.1</v>
      </c>
      <c r="F106" s="1554" t="str">
        <f>FHD_P_66</f>
        <v>По приборам учёта </v>
      </c>
      <c r="G106" s="1920" t="s">
        <v>584</v>
      </c>
      <c r="H106" s="583"/>
      <c r="I106" s="583"/>
      <c r="J106" s="277" t="str">
        <f>FHD_NOTE_P_66</f>
        <v/>
      </c>
      <c r="K106" s="549"/>
      <c r="L106" s="1676"/>
      <c r="M106" s="1676"/>
      <c r="R106" s="1676"/>
      <c r="U106" s="550"/>
      <c r="AA106" s="1672"/>
      <c r="AB106" s="1672"/>
      <c r="AC106" s="1672"/>
      <c r="AD106" s="1672"/>
      <c r="AE106" s="1672"/>
    </row>
    <row s="3319"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584</v>
      </c>
      <c r="H107" s="583"/>
      <c r="I107" s="583"/>
      <c r="J107" s="277" t="str">
        <f>FHD_NOTE_P_67</f>
        <v/>
      </c>
      <c r="K107" s="549"/>
      <c r="L107" s="1676"/>
      <c r="M107" s="1676"/>
      <c r="R107" s="1676"/>
      <c r="U107" s="550"/>
      <c r="AA107" s="1672"/>
      <c r="AB107" s="1672"/>
      <c r="AC107" s="1672"/>
      <c r="AD107" s="1672"/>
      <c r="AE107" s="1672"/>
    </row>
    <row s="3319" customFormat="1" customHeight="1" ht="18.75">
      <c r="A108" s="2210"/>
      <c r="C108" s="1676"/>
      <c r="D108" s="1678"/>
      <c r="E108" s="552" t="str">
        <f>FHD_NUM_P_68</f>
        <v>10.2</v>
      </c>
      <c r="F108" s="1554" t="str">
        <f>FHD_P_68</f>
        <v>Расчётным путём</v>
      </c>
      <c r="G108" s="1920" t="s">
        <v>584</v>
      </c>
      <c r="H108" s="583"/>
      <c r="I108" s="583"/>
      <c r="J108" s="277" t="str">
        <f>FHD_NOTE_P_68</f>
        <v/>
      </c>
      <c r="K108" s="549"/>
      <c r="L108" s="1676"/>
      <c r="M108" s="1676"/>
      <c r="R108" s="1676"/>
      <c r="U108" s="550"/>
      <c r="AA108" s="1672"/>
      <c r="AB108" s="1672"/>
      <c r="AC108" s="1672"/>
      <c r="AD108" s="1672"/>
      <c r="AE108" s="1672"/>
    </row>
    <row s="3319"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584</v>
      </c>
      <c r="H109" s="583"/>
      <c r="I109" s="583"/>
      <c r="J109" s="277" t="str">
        <f>FHD_NOTE_P_69</f>
        <v/>
      </c>
      <c r="K109" s="549"/>
      <c r="L109" s="1676"/>
      <c r="M109" s="1676"/>
      <c r="R109" s="1676"/>
      <c r="U109" s="550"/>
      <c r="AA109" s="1672"/>
      <c r="AB109" s="1672"/>
      <c r="AC109" s="1672"/>
      <c r="AD109" s="1672"/>
      <c r="AE109" s="1672"/>
    </row>
    <row s="3319"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590</v>
      </c>
      <c r="H110" s="563"/>
      <c r="I110" s="563"/>
      <c r="J110" s="277" t="str">
        <f>FHD_NOTE_P_70</f>
        <v/>
      </c>
      <c r="K110" s="549"/>
      <c r="L110" s="1676"/>
      <c r="M110" s="1676"/>
      <c r="R110" s="1676"/>
      <c r="U110" s="550"/>
      <c r="AA110" s="1672"/>
      <c r="AB110" s="1672"/>
      <c r="AC110" s="1672"/>
      <c r="AD110" s="1672"/>
      <c r="AE110" s="1672"/>
    </row>
    <row s="3319" customFormat="1" customHeight="1" ht="22.5">
      <c r="A111" s="2210"/>
      <c r="C111" s="1676"/>
      <c r="D111" s="1678"/>
      <c r="E111" s="552" t="str">
        <f>FHD_NUM_P_71</f>
        <v>12</v>
      </c>
      <c r="F111" s="1923" t="str">
        <f>FHD_P_71</f>
        <v>Фактический объем потерь при передаче тепловой энергии</v>
      </c>
      <c r="G111" s="1920" t="s">
        <v>590</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591</v>
      </c>
      <c r="H112" s="583"/>
      <c r="I112" s="583"/>
      <c r="J112" s="277" t="str">
        <f>FHD_NOTE_P_72</f>
        <v/>
      </c>
      <c r="K112" s="549"/>
    </row>
    <row customHeight="1" ht="18.75">
      <c r="A113" s="996" t="s">
        <v>592</v>
      </c>
      <c r="D113" s="1678"/>
      <c r="E113" s="552" t="str">
        <f>FHD_NUM_P_73</f>
        <v>14</v>
      </c>
      <c r="F113" s="1923" t="str">
        <f>FHD_P_73</f>
        <v>Среднесписочная численность административно-управленческого персонала</v>
      </c>
      <c r="G113" s="977" t="s">
        <v>591</v>
      </c>
      <c r="H113" s="975"/>
      <c r="I113" s="975"/>
      <c r="J113" s="277" t="str">
        <f>FHD_NOTE_P_73</f>
        <v/>
      </c>
      <c r="K113" s="549"/>
    </row>
    <row customHeight="1" ht="33.75" hidden="1">
      <c r="A114" s="996" t="s">
        <v>593</v>
      </c>
      <c r="D114" s="1678"/>
      <c r="E114" s="552" t="str">
        <f>FHD_NUM_P_74</f>
        <v/>
      </c>
      <c r="F114" s="1923" t="str">
        <f>FHD_P_74</f>
        <v/>
      </c>
      <c r="G114" s="1919" t="s">
        <v>594</v>
      </c>
      <c r="H114" s="583"/>
      <c r="I114" s="583"/>
      <c r="J114" s="277" t="str">
        <f>FHD_NOTE_P_74</f>
        <v/>
      </c>
      <c r="K114" s="549"/>
    </row>
    <row s="5771" customFormat="1" customHeight="1" ht="18.75" hidden="1">
      <c r="A115" s="2212" t="s">
        <v>595</v>
      </c>
      <c r="B115" s="916"/>
      <c r="C115" s="741"/>
      <c r="D115" s="739"/>
      <c r="E115" s="552" t="str">
        <f>FHD_NUM_P_75</f>
        <v/>
      </c>
      <c r="F115" s="1923" t="str">
        <f>FHD_P_75</f>
        <v/>
      </c>
      <c r="G115" s="1919" t="s">
        <v>559</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5771" customFormat="1" customHeight="1" ht="18.75" hidden="1">
      <c r="A116" s="2212"/>
      <c r="B116" s="916"/>
      <c r="C116" s="741"/>
      <c r="D116" s="739"/>
      <c r="E116" s="552" t="str">
        <f>FHD_NUM_P_76</f>
        <v/>
      </c>
      <c r="F116" s="1923" t="str">
        <f>FHD_P_76</f>
        <v/>
      </c>
      <c r="G116" s="1919" t="s">
        <v>559</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5771" customFormat="1" customHeight="1" ht="18.75" hidden="1">
      <c r="A117" s="2212"/>
      <c r="B117" s="916"/>
      <c r="C117" s="741"/>
      <c r="D117" s="739"/>
      <c r="E117" s="552" t="str">
        <f>FHD_NUM_P_77</f>
        <v/>
      </c>
      <c r="F117" s="1923" t="str">
        <f>FHD_P_77</f>
        <v/>
      </c>
      <c r="G117" s="1919" t="s">
        <v>559</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5691" customFormat="1" customHeight="1" ht="0.75" hidden="1">
      <c r="A118" s="2212"/>
      <c r="D118" s="554"/>
      <c r="E118" s="1020" t="str">
        <f>E117&amp;".0"</f>
        <v>.0</v>
      </c>
      <c r="F118" s="1004"/>
      <c r="G118" s="1691"/>
      <c r="H118" s="999"/>
      <c r="I118" s="999"/>
      <c r="J118" s="1003"/>
    </row>
    <row s="5771" customFormat="1" customHeight="1" ht="15" hidden="1">
      <c r="A119" s="2212"/>
      <c r="B119" s="916"/>
      <c r="C119" s="741"/>
      <c r="D119" s="752"/>
      <c r="E119" s="980"/>
      <c r="F119" s="981" t="s">
        <v>596</v>
      </c>
      <c r="G119" s="753"/>
      <c r="H119" s="754"/>
      <c r="I119" s="754"/>
      <c r="J119" s="1010" t="s">
        <v>597</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598</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561</v>
      </c>
      <c r="H120" s="583"/>
      <c r="I120" s="583"/>
      <c r="J120" s="277" t="str">
        <f>FHD_NOTE_P_78</f>
        <v/>
      </c>
      <c r="K120" s="549"/>
    </row>
    <row s="5691" customFormat="1" customHeight="1" ht="0.75">
      <c r="A121" s="2210"/>
      <c r="D121" s="554"/>
      <c r="E121" s="1020" t="str">
        <f>E120&amp;".0"</f>
        <v>15.0</v>
      </c>
      <c r="F121" s="1004"/>
      <c r="G121" s="1691"/>
      <c r="H121" s="999"/>
      <c r="I121" s="999"/>
      <c r="J121" s="1003"/>
    </row>
    <row customHeight="1" ht="15">
      <c r="A122" s="2210"/>
      <c r="D122" s="1673"/>
      <c r="E122" s="576"/>
      <c r="F122" s="1176" t="s">
        <v>587</v>
      </c>
      <c r="G122" s="578"/>
      <c r="H122" s="579"/>
      <c r="I122" s="579"/>
      <c r="J122" s="1011" t="s">
        <v>599</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563</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5691" customFormat="1" customHeight="1" ht="0.75">
      <c r="A124" s="2210"/>
      <c r="D124" s="554"/>
      <c r="E124" s="1020" t="str">
        <f>E123&amp;".0"</f>
        <v>16.0</v>
      </c>
      <c r="F124" s="1005"/>
      <c r="G124" s="1691"/>
      <c r="H124" s="999"/>
      <c r="I124" s="999"/>
      <c r="J124" s="1003"/>
    </row>
    <row customHeight="1" ht="15">
      <c r="A125" s="2210"/>
      <c r="D125" s="1673"/>
      <c r="E125" s="576"/>
      <c r="F125" s="1176" t="s">
        <v>587</v>
      </c>
      <c r="G125" s="578"/>
      <c r="H125" s="579"/>
      <c r="I125" s="579"/>
      <c r="J125" s="1011" t="s">
        <v>600</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601</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602</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589</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312</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589</v>
      </c>
      <c r="D129" s="1678"/>
      <c r="E129" s="552" t="str">
        <f>FHD_NUM_P_83</f>
        <v>19.1</v>
      </c>
      <c r="F129" s="1554" t="str">
        <f>FHD_P_83</f>
        <v>Информация о показателях физического износа объектов теплоснабжения</v>
      </c>
      <c r="G129" s="1921" t="s">
        <v>312</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589</v>
      </c>
      <c r="D130" s="1678"/>
      <c r="E130" s="552" t="str">
        <f>FHD_NUM_P_84</f>
        <v>19.2</v>
      </c>
      <c r="F130" s="1554" t="str">
        <f>FHD_P_84</f>
        <v>Информация о показателях энергетической эффективности объектов теплоснабжения</v>
      </c>
      <c r="G130" s="1921" t="s">
        <v>312</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572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72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72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72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72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72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72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72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72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72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72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72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72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72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72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72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72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72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72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72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72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72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72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72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72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72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72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72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72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72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72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72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72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72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72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72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72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72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72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72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72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72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72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72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72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72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72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72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72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72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72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72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72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72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72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72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72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72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72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72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72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72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72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72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72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72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72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72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72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72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72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72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572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572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572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572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572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572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572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572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572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572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572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572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572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572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572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572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572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572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572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572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572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572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572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572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572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572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572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572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572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572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572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572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572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572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572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572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572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572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572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572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572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572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572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572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572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572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572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572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572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572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572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572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572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572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572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572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572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572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572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572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572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572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572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572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572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572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572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572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572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572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572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572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572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572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572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572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572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572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572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572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572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572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572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572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E79AF-1B72-0586-CF1F-A53E72A880E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5806" width="14.7109375" hidden="1" customWidth="1"/>
    <col min="2" max="2" style="3178" width="17.00390625" hidden="1" customWidth="1"/>
    <col min="3" max="3" style="3180" width="3.7109375" customWidth="1"/>
    <col min="4" max="4" style="3180" width="1.8515625" hidden="1" customWidth="1"/>
    <col min="5" max="6" style="3180" width="7.7109375" customWidth="1"/>
    <col min="7" max="7" style="3180" width="29.7109375" customWidth="1"/>
    <col min="8" max="8" style="3180" width="3.7109375" customWidth="1"/>
    <col min="9" max="9" style="3180" width="5.421875" customWidth="1"/>
    <col min="10" max="10" style="3180" width="24.57421875" customWidth="1"/>
    <col min="11" max="11" style="3180" width="24.421875" customWidth="1"/>
    <col min="12" max="12" style="3180" width="3.7109375" customWidth="1"/>
    <col min="13" max="13" style="3180" width="6.28125" customWidth="1"/>
    <col min="14" max="14" style="3180" width="25.8515625" customWidth="1"/>
    <col min="15" max="18" style="3180" width="18.7109375" customWidth="1"/>
    <col min="19" max="19" style="3180" width="93.421875" customWidth="1"/>
    <col min="20" max="20" style="3180" width="10.57421875" customWidth="1"/>
    <col min="21" max="21" style="5808" width="10.57421875" customWidth="1"/>
    <col min="22" max="22" style="5808" width="11.7109375" customWidth="1"/>
    <col min="23" max="23" style="5809" width="10.57421875" customWidth="1"/>
    <col min="24" max="27" style="3178" width="10.57421875" customWidth="1"/>
    <col min="28" max="83" style="318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306</v>
      </c>
      <c r="F9" s="1956"/>
      <c r="G9" s="1956"/>
      <c r="H9" s="1956"/>
      <c r="I9" s="1956"/>
      <c r="J9" s="1956"/>
      <c r="K9" s="1956"/>
      <c r="L9" s="1956"/>
      <c r="M9" s="1956"/>
      <c r="N9" s="1956"/>
      <c r="O9" s="1956"/>
      <c r="P9" s="1956"/>
      <c r="Q9" s="1956"/>
      <c r="R9" s="1957"/>
      <c r="S9" s="1971" t="s">
        <v>307</v>
      </c>
      <c r="T9" s="330"/>
    </row>
    <row customHeight="1" ht="33.75">
      <c r="D10" s="557" t="s">
        <v>89</v>
      </c>
      <c r="E10" s="1971" t="s">
        <v>89</v>
      </c>
      <c r="F10" s="1971"/>
      <c r="G10" s="527" t="s">
        <v>308</v>
      </c>
      <c r="H10" s="1971" t="s">
        <v>89</v>
      </c>
      <c r="I10" s="1971"/>
      <c r="J10" s="527" t="s">
        <v>603</v>
      </c>
      <c r="K10" s="527" t="s">
        <v>604</v>
      </c>
      <c r="L10" s="1971" t="s">
        <v>89</v>
      </c>
      <c r="M10" s="1971"/>
      <c r="N10" s="527" t="s">
        <v>605</v>
      </c>
      <c r="O10" s="527" t="s">
        <v>606</v>
      </c>
      <c r="P10" s="527" t="s">
        <v>607</v>
      </c>
      <c r="Q10" s="527" t="s">
        <v>608</v>
      </c>
      <c r="R10" s="527" t="s">
        <v>609</v>
      </c>
      <c r="S10" s="1971"/>
      <c r="T10" s="330"/>
    </row>
    <row s="2614" customFormat="1" customHeight="1" ht="15" hidden="1">
      <c r="A11" s="1059"/>
      <c r="D11" s="1032" t="s">
        <v>110</v>
      </c>
      <c r="E11" s="1032"/>
      <c r="F11" s="1032" t="s">
        <v>111</v>
      </c>
      <c r="G11" s="1032" t="s">
        <v>91</v>
      </c>
      <c r="H11" s="1032"/>
      <c r="I11" s="1032" t="s">
        <v>92</v>
      </c>
      <c r="J11" s="1032" t="s">
        <v>112</v>
      </c>
      <c r="K11" s="1032" t="s">
        <v>93</v>
      </c>
      <c r="L11" s="1032"/>
      <c r="M11" s="1032" t="s">
        <v>94</v>
      </c>
      <c r="N11" s="1032" t="s">
        <v>113</v>
      </c>
      <c r="O11" s="1032" t="s">
        <v>149</v>
      </c>
      <c r="P11" s="1032" t="s">
        <v>100</v>
      </c>
      <c r="Q11" s="1032" t="s">
        <v>150</v>
      </c>
      <c r="R11" s="1032" t="s">
        <v>151</v>
      </c>
      <c r="S11" s="1032" t="s">
        <v>152</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384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9"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610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9" customFormat="1" customHeight="1" ht="15" hidden="1">
      <c r="A15" s="629"/>
      <c r="B15" s="630"/>
      <c r="C15" s="630"/>
      <c r="D15" s="2218"/>
      <c r="E15" s="2225" t="s">
        <v>565</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9" customFormat="1" customHeight="1" ht="15" hidden="1">
      <c r="A16" s="629"/>
      <c r="B16" s="630"/>
      <c r="C16" s="630"/>
      <c r="D16" s="2218"/>
      <c r="E16" s="2225" t="s">
        <v>566</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9" customFormat="1" customHeight="1" ht="22.5" hidden="1">
      <c r="A17" s="639"/>
      <c r="B17" s="423"/>
      <c r="C17" s="418"/>
      <c r="D17" s="2218"/>
      <c r="E17" s="2222" t="s">
        <v>611</v>
      </c>
      <c r="F17" s="2222"/>
      <c r="G17" s="2222"/>
      <c r="H17" s="2222"/>
      <c r="I17" s="2222"/>
      <c r="J17" s="2222"/>
      <c r="K17" s="2222"/>
      <c r="L17" s="2222"/>
      <c r="M17" s="2222"/>
      <c r="N17" s="2222"/>
      <c r="O17" s="2222"/>
      <c r="P17" s="2222"/>
      <c r="Q17" s="564">
        <f>SUMIF(T18:T19,"i",Q18:Q19)</f>
        <v>0</v>
      </c>
      <c r="R17" s="1024"/>
      <c r="S17" s="903" t="s">
        <v>612</v>
      </c>
      <c r="T17" s="723" t="s">
        <v>613</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9" customFormat="1" customHeight="1" ht="22.5" hidden="1">
      <c r="A20" s="639"/>
      <c r="B20" s="423"/>
      <c r="C20" s="418"/>
      <c r="D20" s="2218"/>
      <c r="E20" s="2222" t="s">
        <v>614</v>
      </c>
      <c r="F20" s="2222"/>
      <c r="G20" s="2222"/>
      <c r="H20" s="2222"/>
      <c r="I20" s="2222"/>
      <c r="J20" s="2222"/>
      <c r="K20" s="2222"/>
      <c r="L20" s="2222"/>
      <c r="M20" s="2222"/>
      <c r="N20" s="2222"/>
      <c r="O20" s="2222"/>
      <c r="P20" s="2222"/>
      <c r="Q20" s="564">
        <f>SUMIF(T21:T22,"i",Q21:Q22)</f>
        <v>0</v>
      </c>
      <c r="R20" s="1024"/>
      <c r="S20" s="715" t="s">
        <v>615</v>
      </c>
      <c r="T20" s="723" t="s">
        <v>613</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AD1E6-8E79-58B4-9D3E-0C8E8F476AA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700" width="10.7109375" hidden="1" customWidth="1"/>
    <col min="2" max="2" style="3319" width="16.8515625" hidden="1" customWidth="1"/>
    <col min="3" max="3" style="5691" width="5.57421875" hidden="1" customWidth="1"/>
    <col min="4" max="4" style="5803" width="3.7109375" customWidth="1"/>
    <col min="5" max="5" style="2977" width="7.7109375" customWidth="1"/>
    <col min="6" max="6" style="2977" width="56.140625" customWidth="1"/>
    <col min="7" max="7" style="2977" width="10.421875" customWidth="1"/>
    <col min="8" max="8" style="2977" width="40.7109375" hidden="1" customWidth="1"/>
    <col min="9" max="9" style="2977" width="40.7109375" customWidth="1"/>
    <col min="10" max="10" style="2977" width="102.8515625" customWidth="1"/>
    <col min="11" max="11" style="3319" width="9.7109375" customWidth="1"/>
    <col min="12" max="12" style="5691" width="5.28125" customWidth="1"/>
    <col min="13" max="13" style="5691" width="3.7109375" customWidth="1"/>
    <col min="14" max="17" style="3319" width="3.7109375" customWidth="1"/>
    <col min="18" max="18" style="5691" width="10.57421875" customWidth="1"/>
    <col min="19" max="19" style="3319" width="34.7109375" customWidth="1"/>
    <col min="20" max="20" style="3319" width="9.421875" customWidth="1"/>
    <col min="21" max="21" style="5704" width="9.140625"/>
    <col min="22" max="26" style="3319" width="9.140625"/>
    <col min="27" max="31" style="2976" width="9.140625"/>
  </cols>
  <sheetData>
    <row s="3319" customFormat="1" customHeight="1" ht="11.25" hidden="1">
      <c r="A1" s="994"/>
      <c r="C1" s="1676"/>
      <c r="D1" s="543"/>
      <c r="H1" s="1168">
        <v>4</v>
      </c>
      <c r="I1" s="1168">
        <v>4</v>
      </c>
      <c r="L1" s="1676"/>
      <c r="M1" s="1676"/>
      <c r="R1" s="1676"/>
    </row>
    <row s="3319" customFormat="1" customHeight="1" ht="22.5" hidden="1">
      <c r="A2" s="994"/>
      <c r="C2" s="1676"/>
      <c r="D2" s="544"/>
      <c r="E2" s="1677"/>
      <c r="F2" s="546"/>
      <c r="G2" s="1679" t="s">
        <v>553</v>
      </c>
      <c r="H2" s="547"/>
      <c r="I2" s="547"/>
      <c r="J2" s="548" t="s">
        <v>616</v>
      </c>
      <c r="K2" s="549"/>
      <c r="L2" s="1676"/>
      <c r="M2" s="1676"/>
      <c r="R2" s="1676"/>
      <c r="U2" s="550"/>
      <c r="AA2" s="1672"/>
      <c r="AB2" s="1672"/>
      <c r="AC2" s="1672"/>
      <c r="AD2" s="1672"/>
      <c r="AE2" s="1672"/>
    </row>
    <row customHeight="1" ht="11.25" hidden="1"/>
    <row s="297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617</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5691"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565</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566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306</v>
      </c>
      <c r="F13" s="2216"/>
      <c r="G13" s="2216"/>
      <c r="H13" s="1591"/>
      <c r="I13" s="1591"/>
      <c r="J13" s="1971"/>
    </row>
    <row customHeight="1" ht="22.5">
      <c r="E14" s="1679" t="s">
        <v>89</v>
      </c>
      <c r="F14" s="1674" t="s">
        <v>308</v>
      </c>
      <c r="G14" s="1674" t="s">
        <v>567</v>
      </c>
      <c r="H14" s="1674" t="s">
        <v>309</v>
      </c>
      <c r="I14" s="1674" t="s">
        <v>309</v>
      </c>
      <c r="J14" s="1971"/>
    </row>
    <row customHeight="1" ht="18.75">
      <c r="D15" s="1678"/>
      <c r="E15" s="1670" t="s">
        <v>110</v>
      </c>
      <c r="F15" s="713" t="s">
        <v>618</v>
      </c>
      <c r="G15" s="1686" t="s">
        <v>553</v>
      </c>
      <c r="H15" s="563"/>
      <c r="I15" s="563"/>
      <c r="J15" s="277" t="s">
        <v>619</v>
      </c>
      <c r="K15" s="549" t="s">
        <v>620</v>
      </c>
    </row>
    <row customHeight="1" ht="33.75">
      <c r="D16" s="1678"/>
      <c r="E16" s="1670" t="s">
        <v>111</v>
      </c>
      <c r="F16" s="713" t="s">
        <v>621</v>
      </c>
      <c r="G16" s="1686" t="s">
        <v>553</v>
      </c>
      <c r="H16" s="564">
        <f>SUM(H17,H20:H32)</f>
        <v>0</v>
      </c>
      <c r="I16" s="564">
        <f>SUM(I17,I20:I32)</f>
        <v>0</v>
      </c>
      <c r="J16" s="277" t="s">
        <v>622</v>
      </c>
      <c r="K16" s="549" t="s">
        <v>620</v>
      </c>
    </row>
    <row customHeight="1" ht="18.75">
      <c r="D17" s="1678"/>
      <c r="E17" s="1704" t="s">
        <v>623</v>
      </c>
      <c r="F17" s="961" t="s">
        <v>624</v>
      </c>
      <c r="G17" s="1683" t="s">
        <v>553</v>
      </c>
      <c r="H17" s="563"/>
      <c r="I17" s="563"/>
      <c r="J17" s="277" t="s">
        <v>625</v>
      </c>
      <c r="K17" s="549"/>
    </row>
    <row customHeight="1" ht="22.5">
      <c r="D18" s="1678"/>
      <c r="E18" s="1704" t="s">
        <v>626</v>
      </c>
      <c r="F18" s="1690" t="s">
        <v>627</v>
      </c>
      <c r="G18" s="1683" t="s">
        <v>553</v>
      </c>
      <c r="H18" s="563"/>
      <c r="I18" s="563"/>
      <c r="J18" s="277" t="s">
        <v>628</v>
      </c>
      <c r="K18" s="549"/>
    </row>
    <row customHeight="1" ht="33.75">
      <c r="D19" s="1678"/>
      <c r="E19" s="1704" t="s">
        <v>629</v>
      </c>
      <c r="F19" s="1690" t="s">
        <v>630</v>
      </c>
      <c r="G19" s="1683" t="s">
        <v>553</v>
      </c>
      <c r="H19" s="563"/>
      <c r="I19" s="563"/>
      <c r="J19" s="277"/>
      <c r="K19" s="549"/>
    </row>
    <row customHeight="1" ht="18.75">
      <c r="D20" s="1678"/>
      <c r="E20" s="1704" t="s">
        <v>313</v>
      </c>
      <c r="F20" s="961" t="s">
        <v>631</v>
      </c>
      <c r="G20" s="1683" t="s">
        <v>553</v>
      </c>
      <c r="H20" s="563"/>
      <c r="I20" s="563"/>
      <c r="J20" s="277" t="s">
        <v>632</v>
      </c>
      <c r="K20" s="549"/>
    </row>
    <row customHeight="1" ht="18.75">
      <c r="D21" s="1678"/>
      <c r="E21" s="1704" t="s">
        <v>633</v>
      </c>
      <c r="F21" s="1690" t="s">
        <v>634</v>
      </c>
      <c r="G21" s="1683" t="s">
        <v>553</v>
      </c>
      <c r="H21" s="563"/>
      <c r="I21" s="563"/>
      <c r="J21" s="277"/>
      <c r="K21" s="549"/>
    </row>
    <row customHeight="1" ht="18.75">
      <c r="D22" s="1678"/>
      <c r="E22" s="1704" t="s">
        <v>635</v>
      </c>
      <c r="F22" s="1690" t="s">
        <v>636</v>
      </c>
      <c r="G22" s="1683" t="s">
        <v>553</v>
      </c>
      <c r="H22" s="563"/>
      <c r="I22" s="563"/>
      <c r="J22" s="277"/>
      <c r="K22" s="549"/>
    </row>
    <row customHeight="1" ht="22.5">
      <c r="D23" s="1678"/>
      <c r="E23" s="1704" t="s">
        <v>316</v>
      </c>
      <c r="F23" s="961" t="s">
        <v>637</v>
      </c>
      <c r="G23" s="1683" t="s">
        <v>553</v>
      </c>
      <c r="H23" s="563"/>
      <c r="I23" s="563"/>
      <c r="J23" s="277" t="s">
        <v>638</v>
      </c>
      <c r="K23" s="549"/>
    </row>
    <row customHeight="1" ht="18.75">
      <c r="D24" s="1678"/>
      <c r="E24" s="1704" t="s">
        <v>639</v>
      </c>
      <c r="F24" s="1690" t="s">
        <v>640</v>
      </c>
      <c r="G24" s="1683" t="s">
        <v>553</v>
      </c>
      <c r="H24" s="563"/>
      <c r="I24" s="563"/>
      <c r="J24" s="277"/>
      <c r="K24" s="549"/>
    </row>
    <row customHeight="1" ht="33.75">
      <c r="D25" s="1678"/>
      <c r="E25" s="1704" t="s">
        <v>641</v>
      </c>
      <c r="F25" s="1690" t="s">
        <v>642</v>
      </c>
      <c r="G25" s="1683" t="s">
        <v>553</v>
      </c>
      <c r="H25" s="563"/>
      <c r="I25" s="563"/>
      <c r="J25" s="277"/>
      <c r="K25" s="549"/>
    </row>
    <row customHeight="1" ht="22.5">
      <c r="D26" s="1678"/>
      <c r="E26" s="1704" t="s">
        <v>643</v>
      </c>
      <c r="F26" s="961" t="s">
        <v>644</v>
      </c>
      <c r="G26" s="1683" t="s">
        <v>553</v>
      </c>
      <c r="H26" s="563"/>
      <c r="I26" s="563"/>
      <c r="J26" s="277" t="s">
        <v>645</v>
      </c>
      <c r="K26" s="549"/>
    </row>
    <row customHeight="1" ht="18.75">
      <c r="D27" s="1678"/>
      <c r="E27" s="1715" t="s">
        <v>646</v>
      </c>
      <c r="F27" s="1690" t="s">
        <v>647</v>
      </c>
      <c r="G27" s="1694" t="s">
        <v>553</v>
      </c>
      <c r="H27" s="1716"/>
      <c r="I27" s="1716"/>
      <c r="J27" s="277"/>
      <c r="K27" s="549"/>
    </row>
    <row customHeight="1" ht="18.75">
      <c r="D28" s="1678"/>
      <c r="E28" s="1715" t="s">
        <v>648</v>
      </c>
      <c r="F28" s="1690" t="s">
        <v>649</v>
      </c>
      <c r="G28" s="1694" t="s">
        <v>553</v>
      </c>
      <c r="H28" s="1716"/>
      <c r="I28" s="1716"/>
      <c r="J28" s="277"/>
      <c r="K28" s="549"/>
    </row>
    <row customHeight="1" ht="18.75">
      <c r="D29" s="1678"/>
      <c r="E29" s="1715" t="s">
        <v>650</v>
      </c>
      <c r="F29" s="961" t="s">
        <v>651</v>
      </c>
      <c r="G29" s="1694" t="s">
        <v>553</v>
      </c>
      <c r="H29" s="1716"/>
      <c r="I29" s="1716"/>
      <c r="J29" s="277"/>
      <c r="K29" s="549"/>
    </row>
    <row customHeight="1" ht="18.75">
      <c r="D30" s="1678"/>
      <c r="E30" s="1715" t="s">
        <v>652</v>
      </c>
      <c r="F30" s="961" t="s">
        <v>653</v>
      </c>
      <c r="G30" s="1694" t="s">
        <v>553</v>
      </c>
      <c r="H30" s="1716"/>
      <c r="I30" s="1716"/>
      <c r="J30" s="277"/>
      <c r="K30" s="549"/>
    </row>
    <row customHeight="1" ht="18.75">
      <c r="D31" s="1678"/>
      <c r="E31" s="1715" t="s">
        <v>654</v>
      </c>
      <c r="F31" s="961" t="s">
        <v>655</v>
      </c>
      <c r="G31" s="1694" t="s">
        <v>553</v>
      </c>
      <c r="H31" s="1716"/>
      <c r="I31" s="1716"/>
      <c r="J31" s="277"/>
      <c r="K31" s="549"/>
    </row>
    <row s="3319" customFormat="1" customHeight="1" ht="22.5">
      <c r="A32" s="994"/>
      <c r="C32" s="1676"/>
      <c r="D32" s="1678"/>
      <c r="E32" s="1715" t="s">
        <v>656</v>
      </c>
      <c r="F32" s="961" t="s">
        <v>657</v>
      </c>
      <c r="G32" s="1684" t="s">
        <v>553</v>
      </c>
      <c r="H32" s="585">
        <f>SUM(H33:H34)</f>
        <v>0</v>
      </c>
      <c r="I32" s="585">
        <f>SUM(I33:I34)</f>
        <v>0</v>
      </c>
      <c r="J32" s="277" t="s">
        <v>658</v>
      </c>
      <c r="K32" s="549"/>
      <c r="L32" s="1676"/>
      <c r="M32" s="1676"/>
      <c r="R32" s="1676"/>
      <c r="U32" s="550"/>
      <c r="AA32" s="1672"/>
      <c r="AB32" s="1672"/>
      <c r="AC32" s="1672"/>
      <c r="AD32" s="1672"/>
      <c r="AE32" s="1672"/>
    </row>
    <row s="5691" customFormat="1" customHeight="1" ht="0.75">
      <c r="A33" s="1175"/>
      <c r="D33" s="554"/>
      <c r="E33" s="808" t="str">
        <f>E32&amp;".0"</f>
        <v>2.8.0</v>
      </c>
      <c r="F33" s="998"/>
      <c r="G33" s="557"/>
      <c r="H33" s="999"/>
      <c r="I33" s="999"/>
      <c r="J33" s="1000"/>
    </row>
    <row s="3319" customFormat="1" customHeight="1" ht="18.75">
      <c r="A34" s="994"/>
      <c r="C34" s="1676"/>
      <c r="D34" s="1673"/>
      <c r="E34" s="576"/>
      <c r="F34" s="1706" t="s">
        <v>578</v>
      </c>
      <c r="G34" s="578"/>
      <c r="H34" s="579"/>
      <c r="I34" s="579"/>
      <c r="J34" s="289" t="s">
        <v>659</v>
      </c>
      <c r="K34" s="549"/>
      <c r="L34" s="1676"/>
      <c r="M34" s="1676"/>
      <c r="R34" s="1676"/>
      <c r="U34" s="550"/>
      <c r="AA34" s="1672"/>
      <c r="AB34" s="1672"/>
      <c r="AC34" s="1672"/>
      <c r="AD34" s="1672"/>
      <c r="AE34" s="1672"/>
    </row>
    <row customHeight="1" ht="56.25">
      <c r="D35" s="1678"/>
      <c r="E35" s="1715" t="s">
        <v>660</v>
      </c>
      <c r="F35" s="961" t="s">
        <v>661</v>
      </c>
      <c r="G35" s="1694" t="s">
        <v>553</v>
      </c>
      <c r="H35" s="1716"/>
      <c r="I35" s="1716"/>
      <c r="J35" s="277" t="s">
        <v>662</v>
      </c>
      <c r="K35" s="549"/>
    </row>
    <row s="3319" customFormat="1" customHeight="1" ht="22.5">
      <c r="A36" s="996" t="s">
        <v>579</v>
      </c>
      <c r="C36" s="1676"/>
      <c r="D36" s="1678"/>
      <c r="E36" s="1704" t="s">
        <v>91</v>
      </c>
      <c r="F36" s="713" t="s">
        <v>663</v>
      </c>
      <c r="G36" s="1683" t="s">
        <v>553</v>
      </c>
      <c r="H36" s="563"/>
      <c r="I36" s="563"/>
      <c r="J36" s="277" t="s">
        <v>664</v>
      </c>
      <c r="K36" s="549"/>
      <c r="L36" s="1676"/>
      <c r="M36" s="1676"/>
      <c r="R36" s="1676"/>
      <c r="U36" s="550"/>
      <c r="AA36" s="1672"/>
      <c r="AB36" s="1672"/>
      <c r="AC36" s="1672"/>
      <c r="AD36" s="1672"/>
      <c r="AE36" s="1672"/>
    </row>
    <row s="3319" customFormat="1" customHeight="1" ht="22.5">
      <c r="A37" s="996"/>
      <c r="C37" s="1676"/>
      <c r="D37" s="1678"/>
      <c r="E37" s="1704" t="s">
        <v>332</v>
      </c>
      <c r="F37" s="961" t="s">
        <v>665</v>
      </c>
      <c r="G37" s="1694"/>
      <c r="H37" s="563"/>
      <c r="I37" s="563"/>
      <c r="J37" s="277"/>
      <c r="K37" s="549"/>
      <c r="L37" s="1676"/>
      <c r="M37" s="1676"/>
      <c r="R37" s="1676"/>
      <c r="U37" s="550"/>
      <c r="AA37" s="1672"/>
      <c r="AB37" s="1672"/>
      <c r="AC37" s="1672"/>
      <c r="AD37" s="1672"/>
      <c r="AE37" s="1672"/>
    </row>
    <row s="3319" customFormat="1" customHeight="1" ht="18.75">
      <c r="A38" s="994"/>
      <c r="C38" s="1676"/>
      <c r="D38" s="581"/>
      <c r="E38" s="1704" t="s">
        <v>92</v>
      </c>
      <c r="F38" s="713" t="s">
        <v>666</v>
      </c>
      <c r="G38" s="1683" t="s">
        <v>553</v>
      </c>
      <c r="H38" s="563"/>
      <c r="I38" s="563"/>
      <c r="J38" s="277" t="s">
        <v>667</v>
      </c>
      <c r="K38" s="549"/>
      <c r="L38" s="1676"/>
      <c r="M38" s="1676"/>
      <c r="R38" s="1676"/>
      <c r="U38" s="550"/>
      <c r="AA38" s="1672"/>
      <c r="AB38" s="1672"/>
      <c r="AC38" s="1672"/>
      <c r="AD38" s="1672"/>
      <c r="AE38" s="1672"/>
    </row>
    <row s="3319" customFormat="1" customHeight="1" ht="22.5">
      <c r="A39" s="994"/>
      <c r="C39" s="1676"/>
      <c r="D39" s="581"/>
      <c r="E39" s="1704" t="s">
        <v>668</v>
      </c>
      <c r="F39" s="961" t="s">
        <v>669</v>
      </c>
      <c r="G39" s="1694" t="s">
        <v>553</v>
      </c>
      <c r="H39" s="563"/>
      <c r="I39" s="563"/>
      <c r="J39" s="277" t="s">
        <v>670</v>
      </c>
      <c r="K39" s="549"/>
      <c r="L39" s="1676"/>
      <c r="M39" s="1676"/>
      <c r="R39" s="1676"/>
      <c r="U39" s="550"/>
      <c r="AA39" s="1672"/>
      <c r="AB39" s="1672"/>
      <c r="AC39" s="1672"/>
      <c r="AD39" s="1672"/>
      <c r="AE39" s="1672"/>
    </row>
    <row s="3319" customFormat="1" customHeight="1" ht="22.5">
      <c r="A40" s="994"/>
      <c r="C40" s="1676"/>
      <c r="D40" s="1678"/>
      <c r="E40" s="1704" t="s">
        <v>671</v>
      </c>
      <c r="F40" s="1690" t="s">
        <v>672</v>
      </c>
      <c r="G40" s="1683" t="s">
        <v>553</v>
      </c>
      <c r="H40" s="563"/>
      <c r="I40" s="563"/>
      <c r="J40" s="277" t="s">
        <v>673</v>
      </c>
      <c r="K40" s="549"/>
      <c r="L40" s="1676"/>
      <c r="M40" s="1676"/>
      <c r="R40" s="1676"/>
      <c r="U40" s="550"/>
      <c r="AA40" s="1672"/>
      <c r="AB40" s="1672"/>
      <c r="AC40" s="1672"/>
      <c r="AD40" s="1672"/>
      <c r="AE40" s="1672"/>
    </row>
    <row s="3319" customFormat="1" customHeight="1" ht="22.5">
      <c r="A41" s="994"/>
      <c r="C41" s="1676"/>
      <c r="D41" s="1678"/>
      <c r="E41" s="1704" t="s">
        <v>674</v>
      </c>
      <c r="F41" s="1690" t="s">
        <v>675</v>
      </c>
      <c r="G41" s="1683" t="s">
        <v>553</v>
      </c>
      <c r="H41" s="563"/>
      <c r="I41" s="563"/>
      <c r="J41" s="277" t="s">
        <v>676</v>
      </c>
      <c r="K41" s="549"/>
      <c r="L41" s="1676"/>
      <c r="M41" s="1676"/>
      <c r="R41" s="1676"/>
      <c r="U41" s="550"/>
      <c r="AA41" s="1672"/>
      <c r="AB41" s="1672"/>
      <c r="AC41" s="1672"/>
      <c r="AD41" s="1672"/>
      <c r="AE41" s="1672"/>
    </row>
    <row s="3319" customFormat="1" customHeight="1" ht="22.5">
      <c r="A42" s="994"/>
      <c r="C42" s="1676"/>
      <c r="D42" s="1678"/>
      <c r="E42" s="1704" t="s">
        <v>677</v>
      </c>
      <c r="F42" s="1690" t="s">
        <v>678</v>
      </c>
      <c r="G42" s="1683" t="s">
        <v>553</v>
      </c>
      <c r="H42" s="563"/>
      <c r="I42" s="563"/>
      <c r="J42" s="277" t="s">
        <v>679</v>
      </c>
      <c r="K42" s="549"/>
      <c r="L42" s="1676"/>
      <c r="M42" s="1676"/>
      <c r="R42" s="1676"/>
      <c r="U42" s="550"/>
      <c r="AA42" s="1672"/>
      <c r="AB42" s="1672"/>
      <c r="AC42" s="1672"/>
      <c r="AD42" s="1672"/>
      <c r="AE42" s="1672"/>
    </row>
    <row s="3319" customFormat="1" customHeight="1" ht="33.75">
      <c r="A43" s="994"/>
      <c r="C43" s="1676" t="s">
        <v>589</v>
      </c>
      <c r="D43" s="1678"/>
      <c r="E43" s="1704" t="s">
        <v>112</v>
      </c>
      <c r="F43" s="713" t="s">
        <v>680</v>
      </c>
      <c r="G43" s="1686" t="s">
        <v>681</v>
      </c>
      <c r="H43" s="407"/>
      <c r="I43" s="407"/>
      <c r="J43" s="277" t="s">
        <v>682</v>
      </c>
      <c r="K43" s="549"/>
      <c r="L43" s="1676"/>
      <c r="M43" s="1676"/>
      <c r="R43" s="1676"/>
      <c r="U43" s="550"/>
      <c r="AA43" s="1672"/>
      <c r="AB43" s="1672"/>
      <c r="AC43" s="1672"/>
      <c r="AD43" s="1672"/>
      <c r="AE43" s="1672"/>
    </row>
    <row s="3319" customFormat="1" customHeight="1" ht="22.5">
      <c r="A44" s="994"/>
      <c r="C44" s="1676"/>
      <c r="D44" s="1678"/>
      <c r="E44" s="1704" t="s">
        <v>93</v>
      </c>
      <c r="F44" s="713" t="s">
        <v>683</v>
      </c>
      <c r="G44" s="1683" t="s">
        <v>684</v>
      </c>
      <c r="H44" s="551"/>
      <c r="I44" s="551"/>
      <c r="J44" s="277" t="s">
        <v>685</v>
      </c>
      <c r="K44" s="549"/>
      <c r="L44" s="1676"/>
      <c r="M44" s="1676"/>
      <c r="R44" s="1676"/>
      <c r="U44" s="550"/>
      <c r="AA44" s="1672"/>
      <c r="AB44" s="1672"/>
      <c r="AC44" s="1672"/>
      <c r="AD44" s="1672"/>
      <c r="AE44" s="1672"/>
    </row>
    <row s="3319" customFormat="1" customHeight="1" ht="22.5">
      <c r="A45" s="994"/>
      <c r="C45" s="1676"/>
      <c r="D45" s="1678"/>
      <c r="E45" s="1704" t="s">
        <v>94</v>
      </c>
      <c r="F45" s="713" t="s">
        <v>686</v>
      </c>
      <c r="G45" s="1694" t="s">
        <v>687</v>
      </c>
      <c r="H45" s="551"/>
      <c r="I45" s="551"/>
      <c r="J45" s="277" t="s">
        <v>688</v>
      </c>
      <c r="K45" s="549"/>
      <c r="L45" s="1676"/>
      <c r="M45" s="1676"/>
      <c r="R45" s="1676"/>
      <c r="U45" s="550"/>
      <c r="AA45" s="1672"/>
      <c r="AB45" s="1672"/>
      <c r="AC45" s="1672"/>
      <c r="AD45" s="1672"/>
      <c r="AE45" s="1672"/>
    </row>
    <row s="3319" customFormat="1" customHeight="1" ht="18.75">
      <c r="A46" s="994"/>
      <c r="C46" s="1676"/>
      <c r="D46" s="1678"/>
      <c r="E46" s="1704" t="s">
        <v>113</v>
      </c>
      <c r="F46" s="713" t="s">
        <v>689</v>
      </c>
      <c r="G46" s="1683" t="s">
        <v>591</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572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72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72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72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72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72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72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72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72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72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72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72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72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72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72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72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72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72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72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72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72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72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72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72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72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72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72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72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72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72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72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72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72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72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72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72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72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72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72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72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72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72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72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72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72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72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72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72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72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72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72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72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72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72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72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72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72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72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72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72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72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72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72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72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72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72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72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72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72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72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72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72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72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72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72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72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72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72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72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72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72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72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72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72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72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72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72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72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72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72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72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72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72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72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72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72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72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72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72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72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72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72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72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72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72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72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72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72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72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72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72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72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72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72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72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72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72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72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72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72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72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72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72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72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72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72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72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72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72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72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72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72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72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72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72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72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72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72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72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72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72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72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72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72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72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72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72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72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72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72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72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72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72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72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72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72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70DD1-4606-7E68-881F-A8A418AA53F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700" width="10.7109375" hidden="1" customWidth="1"/>
    <col min="2" max="2" style="3319" width="16.8515625" hidden="1" customWidth="1"/>
    <col min="3" max="3" style="5691" width="5.57421875" hidden="1" customWidth="1"/>
    <col min="4" max="4" style="5803" width="3.7109375" customWidth="1"/>
    <col min="5" max="5" style="2977" width="7.7109375" customWidth="1"/>
    <col min="6" max="6" style="2977" width="54.57421875" customWidth="1"/>
    <col min="7" max="7" style="2977" width="10.421875" customWidth="1"/>
    <col min="8" max="8" style="2977" width="40.7109375" hidden="1" customWidth="1"/>
    <col min="9" max="9" style="2977" width="40.7109375" customWidth="1"/>
    <col min="10" max="10" style="2977" width="102.8515625" customWidth="1"/>
    <col min="11" max="11" style="3319" width="9.7109375" customWidth="1"/>
    <col min="12" max="12" style="5691" width="5.28125" customWidth="1"/>
    <col min="13" max="13" style="5691" width="3.7109375" customWidth="1"/>
    <col min="14" max="17" style="3319" width="3.7109375" customWidth="1"/>
    <col min="18" max="18" style="5691" width="10.57421875" customWidth="1"/>
    <col min="19" max="19" style="3319" width="34.7109375" customWidth="1"/>
    <col min="20" max="20" style="3319" width="9.421875" customWidth="1"/>
    <col min="21" max="21" style="5704" width="9.140625"/>
    <col min="22" max="26" style="3319" width="9.140625"/>
    <col min="27" max="31" style="2976" width="9.140625"/>
  </cols>
  <sheetData>
    <row s="3319" customFormat="1" customHeight="1" ht="11.25" hidden="1">
      <c r="A1" s="994"/>
      <c r="C1" s="1676"/>
      <c r="D1" s="543"/>
      <c r="H1" s="1168">
        <v>4</v>
      </c>
      <c r="I1" s="1168">
        <v>4</v>
      </c>
      <c r="L1" s="1676"/>
      <c r="M1" s="1676"/>
      <c r="R1" s="1676"/>
    </row>
    <row s="3319" customFormat="1" customHeight="1" ht="22.5" hidden="1">
      <c r="A2" s="994"/>
      <c r="C2" s="1676"/>
      <c r="D2" s="544"/>
      <c r="E2" s="1698"/>
      <c r="F2" s="546"/>
      <c r="G2" s="1697" t="s">
        <v>553</v>
      </c>
      <c r="H2" s="547"/>
      <c r="I2" s="547"/>
      <c r="J2" s="548" t="s">
        <v>556</v>
      </c>
      <c r="K2" s="549"/>
      <c r="L2" s="1676"/>
      <c r="M2" s="1676"/>
      <c r="R2" s="1676"/>
      <c r="U2" s="550"/>
      <c r="AA2" s="1672"/>
      <c r="AB2" s="1672"/>
      <c r="AC2" s="1672"/>
      <c r="AD2" s="1672"/>
      <c r="AE2" s="1672"/>
    </row>
    <row customHeight="1" ht="11.25" hidden="1"/>
    <row s="297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690</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5691"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565</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566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306</v>
      </c>
      <c r="F13" s="2216"/>
      <c r="G13" s="2216"/>
      <c r="H13" s="1696"/>
      <c r="I13" s="1696"/>
      <c r="J13" s="1971"/>
    </row>
    <row customHeight="1" ht="22.5">
      <c r="E14" s="1697" t="s">
        <v>89</v>
      </c>
      <c r="F14" s="1700" t="s">
        <v>308</v>
      </c>
      <c r="G14" s="1700" t="s">
        <v>567</v>
      </c>
      <c r="H14" s="1700" t="s">
        <v>309</v>
      </c>
      <c r="I14" s="1700" t="s">
        <v>309</v>
      </c>
      <c r="J14" s="1971"/>
    </row>
    <row customHeight="1" ht="18.75">
      <c r="D15" s="1678"/>
      <c r="E15" s="1670" t="s">
        <v>110</v>
      </c>
      <c r="F15" s="713" t="s">
        <v>691</v>
      </c>
      <c r="G15" s="1697" t="s">
        <v>553</v>
      </c>
      <c r="H15" s="563"/>
      <c r="I15" s="563"/>
      <c r="J15" s="277" t="s">
        <v>692</v>
      </c>
      <c r="K15" s="549" t="s">
        <v>620</v>
      </c>
    </row>
    <row customHeight="1" ht="22.5">
      <c r="D16" s="1678"/>
      <c r="E16" s="1670" t="s">
        <v>111</v>
      </c>
      <c r="F16" s="1705" t="s">
        <v>693</v>
      </c>
      <c r="G16" s="1697" t="s">
        <v>553</v>
      </c>
      <c r="H16" s="564">
        <f>SUM(H17,H20:H27)</f>
        <v>0</v>
      </c>
      <c r="I16" s="564">
        <f>SUM(I17,I20:I27)</f>
        <v>0</v>
      </c>
      <c r="J16" s="277" t="s">
        <v>694</v>
      </c>
      <c r="K16" s="549" t="s">
        <v>620</v>
      </c>
    </row>
    <row customHeight="1" ht="33.75">
      <c r="D17" s="1678"/>
      <c r="E17" s="1704" t="s">
        <v>623</v>
      </c>
      <c r="F17" s="1707" t="s">
        <v>695</v>
      </c>
      <c r="G17" s="1694" t="s">
        <v>553</v>
      </c>
      <c r="H17" s="563"/>
      <c r="I17" s="563"/>
      <c r="J17" s="277" t="s">
        <v>696</v>
      </c>
      <c r="K17" s="549"/>
    </row>
    <row customHeight="1" ht="18.75">
      <c r="D18" s="1678"/>
      <c r="E18" s="1704" t="s">
        <v>626</v>
      </c>
      <c r="F18" s="1708" t="s">
        <v>697</v>
      </c>
      <c r="G18" s="1694" t="s">
        <v>553</v>
      </c>
      <c r="H18" s="563"/>
      <c r="I18" s="563"/>
      <c r="J18" s="277"/>
      <c r="K18" s="549"/>
    </row>
    <row customHeight="1" ht="22.5">
      <c r="D19" s="1678"/>
      <c r="E19" s="1704" t="s">
        <v>629</v>
      </c>
      <c r="F19" s="1708" t="s">
        <v>698</v>
      </c>
      <c r="G19" s="1694" t="s">
        <v>553</v>
      </c>
      <c r="H19" s="563"/>
      <c r="I19" s="563"/>
      <c r="J19" s="277"/>
      <c r="K19" s="549"/>
    </row>
    <row customHeight="1" ht="33.75">
      <c r="D20" s="1678"/>
      <c r="E20" s="1704" t="s">
        <v>313</v>
      </c>
      <c r="F20" s="1707" t="s">
        <v>699</v>
      </c>
      <c r="G20" s="1694" t="s">
        <v>553</v>
      </c>
      <c r="H20" s="563"/>
      <c r="I20" s="563"/>
      <c r="J20" s="277"/>
      <c r="K20" s="549"/>
    </row>
    <row customHeight="1" ht="33.75">
      <c r="D21" s="1678"/>
      <c r="E21" s="1704" t="s">
        <v>316</v>
      </c>
      <c r="F21" s="1707" t="s">
        <v>700</v>
      </c>
      <c r="G21" s="1694" t="s">
        <v>553</v>
      </c>
      <c r="H21" s="563"/>
      <c r="I21" s="563"/>
      <c r="J21" s="277"/>
      <c r="K21" s="549"/>
    </row>
    <row customHeight="1" ht="56.25">
      <c r="D22" s="1678"/>
      <c r="E22" s="1704" t="s">
        <v>643</v>
      </c>
      <c r="F22" s="1707" t="s">
        <v>701</v>
      </c>
      <c r="G22" s="1694" t="s">
        <v>553</v>
      </c>
      <c r="H22" s="563"/>
      <c r="I22" s="563"/>
      <c r="J22" s="277"/>
      <c r="K22" s="549"/>
    </row>
    <row customHeight="1" ht="33.75">
      <c r="D23" s="1678"/>
      <c r="E23" s="1704" t="s">
        <v>650</v>
      </c>
      <c r="F23" s="1707" t="s">
        <v>702</v>
      </c>
      <c r="G23" s="1694" t="s">
        <v>553</v>
      </c>
      <c r="H23" s="563"/>
      <c r="I23" s="563"/>
      <c r="J23" s="277"/>
      <c r="K23" s="549"/>
    </row>
    <row customHeight="1" ht="33.75">
      <c r="D24" s="1678"/>
      <c r="E24" s="1704" t="s">
        <v>652</v>
      </c>
      <c r="F24" s="1707" t="s">
        <v>703</v>
      </c>
      <c r="G24" s="1694" t="s">
        <v>553</v>
      </c>
      <c r="H24" s="563"/>
      <c r="I24" s="563"/>
      <c r="J24" s="277"/>
      <c r="K24" s="549"/>
    </row>
    <row customHeight="1" ht="22.5">
      <c r="D25" s="1678"/>
      <c r="E25" s="1704" t="s">
        <v>654</v>
      </c>
      <c r="F25" s="1707" t="s">
        <v>704</v>
      </c>
      <c r="G25" s="1694" t="s">
        <v>553</v>
      </c>
      <c r="H25" s="563"/>
      <c r="I25" s="563"/>
      <c r="J25" s="277"/>
      <c r="K25" s="549"/>
    </row>
    <row customHeight="1" ht="67.5">
      <c r="D26" s="1678"/>
      <c r="E26" s="1704" t="s">
        <v>656</v>
      </c>
      <c r="F26" s="1707" t="s">
        <v>705</v>
      </c>
      <c r="G26" s="1694" t="s">
        <v>553</v>
      </c>
      <c r="H26" s="563"/>
      <c r="I26" s="563"/>
      <c r="J26" s="277"/>
      <c r="K26" s="549"/>
    </row>
    <row s="3319" customFormat="1" customHeight="1" ht="22.5">
      <c r="A27" s="994"/>
      <c r="C27" s="1676"/>
      <c r="D27" s="1678"/>
      <c r="E27" s="1669" t="s">
        <v>660</v>
      </c>
      <c r="F27" s="1668" t="s">
        <v>706</v>
      </c>
      <c r="G27" s="1695" t="s">
        <v>553</v>
      </c>
      <c r="H27" s="585">
        <f>SUM(H28:H29)</f>
        <v>0</v>
      </c>
      <c r="I27" s="585">
        <f>SUM(I28:I29)</f>
        <v>0</v>
      </c>
      <c r="J27" s="277" t="s">
        <v>658</v>
      </c>
      <c r="K27" s="549"/>
      <c r="L27" s="1676"/>
      <c r="M27" s="1676"/>
      <c r="R27" s="1676"/>
      <c r="U27" s="550"/>
      <c r="AA27" s="1672"/>
      <c r="AB27" s="1672"/>
      <c r="AC27" s="1672"/>
      <c r="AD27" s="1672"/>
      <c r="AE27" s="1672"/>
    </row>
    <row s="5691" customFormat="1" customHeight="1" ht="0.75">
      <c r="A28" s="1175"/>
      <c r="D28" s="554"/>
      <c r="E28" s="808" t="str">
        <f>E27&amp;".0"</f>
        <v>2.9.0</v>
      </c>
      <c r="F28" s="998"/>
      <c r="G28" s="557"/>
      <c r="H28" s="999"/>
      <c r="I28" s="999"/>
      <c r="J28" s="1000"/>
    </row>
    <row s="3319" customFormat="1" customHeight="1" ht="18.75">
      <c r="A29" s="994"/>
      <c r="C29" s="1676"/>
      <c r="D29" s="1673"/>
      <c r="E29" s="576"/>
      <c r="F29" s="1706" t="s">
        <v>578</v>
      </c>
      <c r="G29" s="578"/>
      <c r="H29" s="579"/>
      <c r="I29" s="579"/>
      <c r="J29" s="289" t="s">
        <v>659</v>
      </c>
      <c r="K29" s="549"/>
      <c r="L29" s="1676"/>
      <c r="M29" s="1676"/>
      <c r="R29" s="1676"/>
      <c r="U29" s="550"/>
      <c r="AA29" s="1672"/>
      <c r="AB29" s="1672"/>
      <c r="AC29" s="1672"/>
      <c r="AD29" s="1672"/>
      <c r="AE29" s="1672"/>
    </row>
    <row s="3319" customFormat="1" customHeight="1" ht="22.5">
      <c r="A30" s="994"/>
      <c r="C30" s="1676"/>
      <c r="D30" s="1678"/>
      <c r="E30" s="1704" t="s">
        <v>91</v>
      </c>
      <c r="F30" s="1701" t="s">
        <v>707</v>
      </c>
      <c r="G30" s="1694" t="s">
        <v>553</v>
      </c>
      <c r="H30" s="563"/>
      <c r="I30" s="563"/>
      <c r="J30" s="277"/>
      <c r="K30" s="549"/>
      <c r="L30" s="1676"/>
      <c r="M30" s="1676"/>
      <c r="R30" s="1676"/>
      <c r="U30" s="550"/>
      <c r="AA30" s="1672"/>
      <c r="AB30" s="1672"/>
      <c r="AC30" s="1672"/>
      <c r="AD30" s="1672"/>
      <c r="AE30" s="1672"/>
    </row>
    <row s="3319" customFormat="1" customHeight="1" ht="33.75">
      <c r="A31" s="994"/>
      <c r="C31" s="1676"/>
      <c r="D31" s="581"/>
      <c r="E31" s="1704" t="s">
        <v>92</v>
      </c>
      <c r="F31" s="1701" t="s">
        <v>708</v>
      </c>
      <c r="G31" s="1694" t="s">
        <v>553</v>
      </c>
      <c r="H31" s="563"/>
      <c r="I31" s="563"/>
      <c r="J31" s="277" t="s">
        <v>709</v>
      </c>
      <c r="K31" s="549"/>
      <c r="L31" s="1676"/>
      <c r="M31" s="1676"/>
      <c r="R31" s="1676"/>
      <c r="U31" s="550"/>
      <c r="AA31" s="1672"/>
      <c r="AB31" s="1672"/>
      <c r="AC31" s="1672"/>
      <c r="AD31" s="1672"/>
      <c r="AE31" s="1672"/>
    </row>
    <row s="3319" customFormat="1" customHeight="1" ht="22.5">
      <c r="A32" s="994"/>
      <c r="C32" s="1676"/>
      <c r="D32" s="1678"/>
      <c r="E32" s="1704" t="s">
        <v>668</v>
      </c>
      <c r="F32" s="696" t="s">
        <v>672</v>
      </c>
      <c r="G32" s="1694" t="s">
        <v>553</v>
      </c>
      <c r="H32" s="563"/>
      <c r="I32" s="563"/>
      <c r="J32" s="277" t="s">
        <v>710</v>
      </c>
      <c r="K32" s="549"/>
      <c r="L32" s="1676"/>
      <c r="M32" s="1676"/>
      <c r="R32" s="1676"/>
      <c r="U32" s="550"/>
      <c r="AA32" s="1672"/>
      <c r="AB32" s="1672"/>
      <c r="AC32" s="1672"/>
      <c r="AD32" s="1672"/>
      <c r="AE32" s="1672"/>
    </row>
    <row s="3319" customFormat="1" customHeight="1" ht="22.5">
      <c r="A33" s="994"/>
      <c r="C33" s="1676"/>
      <c r="D33" s="1678"/>
      <c r="E33" s="1704" t="s">
        <v>711</v>
      </c>
      <c r="F33" s="696" t="s">
        <v>712</v>
      </c>
      <c r="G33" s="1694" t="s">
        <v>553</v>
      </c>
      <c r="H33" s="563"/>
      <c r="I33" s="563"/>
      <c r="J33" s="277" t="s">
        <v>713</v>
      </c>
      <c r="K33" s="549"/>
      <c r="L33" s="1676"/>
      <c r="M33" s="1676"/>
      <c r="R33" s="1676"/>
      <c r="U33" s="550"/>
      <c r="AA33" s="1672"/>
      <c r="AB33" s="1672"/>
      <c r="AC33" s="1672"/>
      <c r="AD33" s="1672"/>
      <c r="AE33" s="1672"/>
    </row>
    <row s="3319" customFormat="1" customHeight="1" ht="22.5">
      <c r="A34" s="994"/>
      <c r="C34" s="1676"/>
      <c r="D34" s="1678"/>
      <c r="E34" s="1704" t="s">
        <v>714</v>
      </c>
      <c r="F34" s="696" t="s">
        <v>678</v>
      </c>
      <c r="G34" s="1694" t="s">
        <v>553</v>
      </c>
      <c r="H34" s="563"/>
      <c r="I34" s="563"/>
      <c r="J34" s="277" t="s">
        <v>715</v>
      </c>
      <c r="K34" s="549"/>
      <c r="L34" s="1676"/>
      <c r="M34" s="1676"/>
      <c r="R34" s="1676"/>
      <c r="U34" s="550"/>
      <c r="AA34" s="1672"/>
      <c r="AB34" s="1672"/>
      <c r="AC34" s="1672"/>
      <c r="AD34" s="1672"/>
      <c r="AE34" s="1672"/>
    </row>
    <row s="3319" customFormat="1" customHeight="1" ht="33.75">
      <c r="A35" s="994"/>
      <c r="C35" s="1676" t="s">
        <v>589</v>
      </c>
      <c r="D35" s="1678"/>
      <c r="E35" s="1704" t="s">
        <v>112</v>
      </c>
      <c r="F35" s="1701" t="s">
        <v>680</v>
      </c>
      <c r="G35" s="1697" t="s">
        <v>312</v>
      </c>
      <c r="H35" s="407"/>
      <c r="I35" s="407"/>
      <c r="J35" s="277" t="s">
        <v>716</v>
      </c>
      <c r="K35" s="549"/>
      <c r="L35" s="1676"/>
      <c r="M35" s="1676"/>
      <c r="R35" s="1676"/>
      <c r="U35" s="550"/>
      <c r="AA35" s="1672"/>
      <c r="AB35" s="1672"/>
      <c r="AC35" s="1672"/>
      <c r="AD35" s="1672"/>
      <c r="AE35" s="1672"/>
    </row>
    <row s="3319" customFormat="1" customHeight="1" ht="22.5">
      <c r="A36" s="994"/>
      <c r="C36" s="1676"/>
      <c r="D36" s="1678"/>
      <c r="E36" s="1704" t="s">
        <v>93</v>
      </c>
      <c r="F36" s="1701" t="s">
        <v>717</v>
      </c>
      <c r="G36" s="1694" t="s">
        <v>684</v>
      </c>
      <c r="H36" s="551"/>
      <c r="I36" s="551"/>
      <c r="J36" s="277" t="s">
        <v>685</v>
      </c>
      <c r="K36" s="549"/>
      <c r="L36" s="1676"/>
      <c r="M36" s="1676"/>
      <c r="R36" s="1676"/>
      <c r="U36" s="550"/>
      <c r="AA36" s="1672"/>
      <c r="AB36" s="1672"/>
      <c r="AC36" s="1672"/>
      <c r="AD36" s="1672"/>
      <c r="AE36" s="1672"/>
    </row>
    <row s="3319" customFormat="1" customHeight="1" ht="22.5">
      <c r="A37" s="994"/>
      <c r="C37" s="1676"/>
      <c r="D37" s="1678"/>
      <c r="E37" s="1704" t="s">
        <v>94</v>
      </c>
      <c r="F37" s="1701" t="s">
        <v>718</v>
      </c>
      <c r="G37" s="1694" t="s">
        <v>687</v>
      </c>
      <c r="H37" s="551"/>
      <c r="I37" s="551"/>
      <c r="J37" s="277" t="s">
        <v>688</v>
      </c>
      <c r="K37" s="549"/>
      <c r="L37" s="1676"/>
      <c r="M37" s="1676"/>
      <c r="R37" s="1676"/>
      <c r="U37" s="550"/>
      <c r="AA37" s="1672"/>
      <c r="AB37" s="1672"/>
      <c r="AC37" s="1672"/>
      <c r="AD37" s="1672"/>
      <c r="AE37" s="1672"/>
    </row>
    <row customHeight="1" ht="11.25">
      <c r="D38" s="1678"/>
    </row>
    <row customHeight="1" ht="26.25">
      <c r="D39" s="1678"/>
      <c r="E39" s="1273" t="s">
        <v>719</v>
      </c>
      <c r="F39" s="2106" t="s">
        <v>720</v>
      </c>
      <c r="G39" s="2106"/>
      <c r="H39" s="2106"/>
      <c r="I39" s="2106"/>
      <c r="J39" s="2106"/>
    </row>
    <row s="5727" customFormat="1" customHeight="1" ht="37.5">
      <c r="A40" s="994"/>
      <c r="B40" s="1676"/>
      <c r="C40" s="1676"/>
      <c r="D40" s="347"/>
      <c r="F40" s="2106" t="s">
        <v>721</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572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572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572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572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572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572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572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572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572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72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72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72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72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72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72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72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72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72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72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72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72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72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72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72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72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72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72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72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72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72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72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72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72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72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72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72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72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72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72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72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72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72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72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72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72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72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72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72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72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72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72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72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72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72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72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72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72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72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72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72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72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72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72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72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72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72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72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72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72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72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72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72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72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72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72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72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72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72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72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72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72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72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72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72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72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72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72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72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72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72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72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72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72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72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72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72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72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72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72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72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72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72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72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72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72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72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72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72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72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72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72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72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72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72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72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72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72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72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72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72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72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72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72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72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72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72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72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72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72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72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72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72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72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72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72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72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72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72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72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72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72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72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72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72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72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72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72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72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72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72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72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72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72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72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72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FD095-8157-D94C-E79E-9297F2AFA99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5902" width="9.140625" hidden="1" customWidth="1"/>
    <col min="2" max="2" style="2614" width="3.57421875" hidden="1" customWidth="1"/>
    <col min="3" max="3" style="3180" width="3.7109375" customWidth="1"/>
    <col min="4" max="4" style="3180" width="7.7109375" customWidth="1"/>
    <col min="5" max="5" style="3180" width="69.8515625" customWidth="1"/>
    <col min="6" max="6" style="3180" width="11.140625" customWidth="1"/>
    <col min="7" max="8" style="3180" width="44.00390625" hidden="1" customWidth="1"/>
    <col min="9" max="10" style="2626" width="44.00390625" customWidth="1"/>
    <col min="11" max="11" style="3180" width="74.00390625" customWidth="1"/>
    <col min="12" max="12" style="3180" width="3.7109375" customWidth="1"/>
    <col min="13" max="23" style="3180"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565</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566</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306</v>
      </c>
      <c r="E10" s="1956"/>
      <c r="F10" s="1956"/>
      <c r="G10" s="1956"/>
      <c r="H10" s="1956"/>
      <c r="I10" s="1956"/>
      <c r="J10" s="1957"/>
      <c r="K10" s="2036"/>
      <c r="L10" s="515"/>
    </row>
    <row s="2630" customFormat="1" customHeight="1" ht="22.5">
      <c r="A11" s="2233"/>
      <c r="B11" s="2233"/>
      <c r="C11" s="663"/>
      <c r="D11" s="709" t="s">
        <v>89</v>
      </c>
      <c r="E11" s="711" t="s">
        <v>722</v>
      </c>
      <c r="F11" s="711" t="s">
        <v>567</v>
      </c>
      <c r="G11" s="471" t="s">
        <v>309</v>
      </c>
      <c r="H11" s="471" t="s">
        <v>398</v>
      </c>
      <c r="I11" s="813" t="s">
        <v>309</v>
      </c>
      <c r="J11" s="814" t="s">
        <v>398</v>
      </c>
      <c r="K11" s="2090"/>
      <c r="L11" s="664"/>
    </row>
    <row s="2614" customFormat="1" customHeight="1" ht="10.5">
      <c r="A12" s="959"/>
      <c r="D12" s="1032" t="s">
        <v>110</v>
      </c>
      <c r="E12" s="1032" t="s">
        <v>111</v>
      </c>
      <c r="F12" s="1032" t="s">
        <v>91</v>
      </c>
      <c r="G12" s="1033" t="str">
        <f>G1&amp;".1"</f>
        <v>4.1</v>
      </c>
      <c r="H12" s="1033" t="str">
        <f>G1&amp;".2"</f>
        <v>4.2</v>
      </c>
      <c r="I12" s="1033" t="str">
        <f>I1&amp;".1"</f>
        <v>4.1</v>
      </c>
      <c r="J12" s="1033" t="str">
        <f>I1&amp;".2"</f>
        <v>4.2</v>
      </c>
      <c r="K12" s="1033"/>
    </row>
    <row customHeight="1" ht="22.5">
      <c r="A13" s="2232" t="s">
        <v>723</v>
      </c>
      <c r="D13" s="960" t="s">
        <v>110</v>
      </c>
      <c r="E13" s="267" t="s">
        <v>724</v>
      </c>
      <c r="F13" s="666" t="s">
        <v>725</v>
      </c>
      <c r="G13" s="563"/>
      <c r="H13" s="667"/>
      <c r="I13" s="563"/>
      <c r="J13" s="667"/>
      <c r="K13" s="277" t="s">
        <v>726</v>
      </c>
      <c r="L13" s="726"/>
    </row>
    <row customHeight="1" ht="22.5">
      <c r="A14" s="2232"/>
      <c r="D14" s="545" t="s">
        <v>111</v>
      </c>
      <c r="E14" s="267" t="s">
        <v>727</v>
      </c>
      <c r="F14" s="666" t="s">
        <v>728</v>
      </c>
      <c r="G14" s="563"/>
      <c r="H14" s="668"/>
      <c r="I14" s="563"/>
      <c r="J14" s="668"/>
      <c r="K14" s="277" t="s">
        <v>729</v>
      </c>
      <c r="L14" s="726"/>
    </row>
    <row s="2626" customFormat="1" customHeight="1" ht="78.75">
      <c r="A15" s="2232"/>
      <c r="B15" s="517"/>
      <c r="D15" s="960" t="s">
        <v>91</v>
      </c>
      <c r="E15" s="713" t="s">
        <v>730</v>
      </c>
      <c r="F15" s="957" t="s">
        <v>312</v>
      </c>
      <c r="G15" s="957" t="s">
        <v>312</v>
      </c>
      <c r="H15" s="92"/>
      <c r="I15" s="957" t="s">
        <v>312</v>
      </c>
      <c r="J15" s="92"/>
      <c r="K15" s="277" t="s">
        <v>731</v>
      </c>
      <c r="L15" s="726"/>
    </row>
    <row s="2626" customFormat="1" customHeight="1" ht="22.5">
      <c r="A16" s="2232"/>
      <c r="B16" s="517"/>
      <c r="D16" s="960" t="s">
        <v>332</v>
      </c>
      <c r="E16" s="961" t="s">
        <v>732</v>
      </c>
      <c r="F16" s="957" t="s">
        <v>733</v>
      </c>
      <c r="G16" s="823"/>
      <c r="H16" s="92"/>
      <c r="I16" s="823"/>
      <c r="J16" s="92"/>
      <c r="K16" s="277"/>
      <c r="L16" s="726"/>
    </row>
    <row s="2626" customFormat="1" customHeight="1" ht="22.5">
      <c r="A17" s="2232"/>
      <c r="B17" s="517"/>
      <c r="D17" s="960" t="s">
        <v>340</v>
      </c>
      <c r="E17" s="961" t="s">
        <v>734</v>
      </c>
      <c r="F17" s="957" t="s">
        <v>735</v>
      </c>
      <c r="G17" s="823"/>
      <c r="H17" s="92"/>
      <c r="I17" s="823"/>
      <c r="J17" s="92"/>
      <c r="K17" s="277"/>
      <c r="L17" s="726"/>
    </row>
    <row s="2626" customFormat="1" customHeight="1" ht="33.75">
      <c r="A18" s="2232"/>
      <c r="B18" s="517"/>
      <c r="D18" s="960" t="s">
        <v>342</v>
      </c>
      <c r="E18" s="961" t="s">
        <v>736</v>
      </c>
      <c r="F18" s="957" t="s">
        <v>572</v>
      </c>
      <c r="G18" s="686"/>
      <c r="H18" s="92"/>
      <c r="I18" s="686"/>
      <c r="J18" s="92"/>
      <c r="K18" s="277"/>
      <c r="L18" s="726"/>
    </row>
    <row customHeight="1" ht="101.25">
      <c r="A19" s="2232"/>
      <c r="D19" s="960" t="s">
        <v>92</v>
      </c>
      <c r="E19" s="267" t="s">
        <v>737</v>
      </c>
      <c r="F19" s="666" t="s">
        <v>547</v>
      </c>
      <c r="G19" s="669"/>
      <c r="H19" s="668"/>
      <c r="I19" s="962"/>
      <c r="J19" s="668"/>
      <c r="K19" s="277" t="s">
        <v>738</v>
      </c>
      <c r="L19" s="726"/>
    </row>
    <row s="2626" customFormat="1" customHeight="1" ht="18.75">
      <c r="A20" s="2232"/>
      <c r="C20" s="963"/>
      <c r="D20" s="960" t="s">
        <v>668</v>
      </c>
      <c r="E20" s="961" t="s">
        <v>739</v>
      </c>
      <c r="F20" s="957" t="s">
        <v>312</v>
      </c>
      <c r="G20" s="957" t="s">
        <v>312</v>
      </c>
      <c r="H20" s="956" t="s">
        <v>312</v>
      </c>
      <c r="I20" s="957" t="s">
        <v>312</v>
      </c>
      <c r="J20" s="956" t="s">
        <v>312</v>
      </c>
      <c r="K20" s="955"/>
      <c r="L20" s="726"/>
      <c r="W20" s="681"/>
    </row>
    <row s="2626" customFormat="1" customHeight="1" ht="33.75">
      <c r="A21" s="2232"/>
      <c r="C21" s="963"/>
      <c r="D21" s="960" t="s">
        <v>671</v>
      </c>
      <c r="E21" s="582" t="s">
        <v>740</v>
      </c>
      <c r="F21" s="957" t="s">
        <v>741</v>
      </c>
      <c r="G21" s="949"/>
      <c r="H21" s="92"/>
      <c r="I21" s="949"/>
      <c r="J21" s="92"/>
      <c r="K21" s="955"/>
      <c r="L21" s="726"/>
      <c r="W21" s="681"/>
    </row>
    <row s="2626" customFormat="1" customHeight="1" ht="33.75">
      <c r="A22" s="2232"/>
      <c r="C22" s="963"/>
      <c r="D22" s="960" t="s">
        <v>674</v>
      </c>
      <c r="E22" s="582" t="s">
        <v>742</v>
      </c>
      <c r="F22" s="957" t="s">
        <v>743</v>
      </c>
      <c r="G22" s="949"/>
      <c r="H22" s="92"/>
      <c r="I22" s="949"/>
      <c r="J22" s="92"/>
      <c r="K22" s="955"/>
      <c r="L22" s="726"/>
      <c r="W22" s="681"/>
    </row>
    <row s="2626" customFormat="1" customHeight="1" ht="22.5">
      <c r="A23" s="2232"/>
      <c r="C23" s="963"/>
      <c r="D23" s="960" t="s">
        <v>711</v>
      </c>
      <c r="E23" s="961" t="s">
        <v>744</v>
      </c>
      <c r="F23" s="957" t="s">
        <v>312</v>
      </c>
      <c r="G23" s="957" t="s">
        <v>312</v>
      </c>
      <c r="H23" s="956" t="s">
        <v>312</v>
      </c>
      <c r="I23" s="957" t="s">
        <v>312</v>
      </c>
      <c r="J23" s="956" t="s">
        <v>312</v>
      </c>
      <c r="K23" s="955"/>
      <c r="L23" s="726"/>
      <c r="W23" s="681"/>
    </row>
    <row s="2626" customFormat="1" customHeight="1" ht="22.5">
      <c r="A24" s="2232"/>
      <c r="C24" s="963"/>
      <c r="D24" s="960" t="s">
        <v>745</v>
      </c>
      <c r="E24" s="582" t="s">
        <v>746</v>
      </c>
      <c r="F24" s="957" t="s">
        <v>747</v>
      </c>
      <c r="G24" s="949"/>
      <c r="H24" s="692"/>
      <c r="I24" s="949"/>
      <c r="J24" s="692"/>
      <c r="K24" s="955"/>
      <c r="L24" s="726"/>
      <c r="W24" s="681"/>
    </row>
    <row s="2626" customFormat="1" customHeight="1" ht="22.5">
      <c r="A25" s="2232"/>
      <c r="C25" s="963"/>
      <c r="D25" s="960" t="s">
        <v>748</v>
      </c>
      <c r="E25" s="582" t="s">
        <v>749</v>
      </c>
      <c r="F25" s="957" t="s">
        <v>312</v>
      </c>
      <c r="G25" s="957" t="s">
        <v>312</v>
      </c>
      <c r="H25" s="956" t="s">
        <v>312</v>
      </c>
      <c r="I25" s="957" t="s">
        <v>312</v>
      </c>
      <c r="J25" s="956" t="s">
        <v>312</v>
      </c>
      <c r="K25" s="955"/>
      <c r="L25" s="726"/>
      <c r="W25" s="681"/>
    </row>
    <row s="2626" customFormat="1" customHeight="1" ht="18.75">
      <c r="A26" s="2232"/>
      <c r="C26" s="963"/>
      <c r="D26" s="960" t="s">
        <v>750</v>
      </c>
      <c r="E26" s="559" t="s">
        <v>751</v>
      </c>
      <c r="F26" s="957" t="s">
        <v>752</v>
      </c>
      <c r="G26" s="686"/>
      <c r="H26" s="692"/>
      <c r="I26" s="686"/>
      <c r="J26" s="692"/>
      <c r="K26" s="955"/>
      <c r="L26" s="726"/>
      <c r="W26" s="681"/>
    </row>
    <row s="2626" customFormat="1" customHeight="1" ht="18.75">
      <c r="A27" s="2232"/>
      <c r="C27" s="963"/>
      <c r="D27" s="960" t="s">
        <v>753</v>
      </c>
      <c r="E27" s="559" t="s">
        <v>754</v>
      </c>
      <c r="F27" s="957" t="s">
        <v>755</v>
      </c>
      <c r="G27" s="686"/>
      <c r="H27" s="692"/>
      <c r="I27" s="686"/>
      <c r="J27" s="692"/>
      <c r="K27" s="955"/>
      <c r="L27" s="726"/>
      <c r="W27" s="681"/>
    </row>
    <row s="2626" customFormat="1" customHeight="1" ht="18.75">
      <c r="A28" s="2232"/>
      <c r="C28" s="963"/>
      <c r="D28" s="960" t="s">
        <v>756</v>
      </c>
      <c r="E28" s="582" t="s">
        <v>757</v>
      </c>
      <c r="F28" s="957" t="s">
        <v>312</v>
      </c>
      <c r="G28" s="957" t="s">
        <v>312</v>
      </c>
      <c r="H28" s="956" t="s">
        <v>312</v>
      </c>
      <c r="I28" s="957" t="s">
        <v>312</v>
      </c>
      <c r="J28" s="956" t="s">
        <v>312</v>
      </c>
      <c r="K28" s="955"/>
      <c r="L28" s="726"/>
      <c r="W28" s="681"/>
    </row>
    <row s="2626" customFormat="1" customHeight="1" ht="18.75">
      <c r="A29" s="2232"/>
      <c r="C29" s="963"/>
      <c r="D29" s="960" t="s">
        <v>758</v>
      </c>
      <c r="E29" s="559" t="s">
        <v>751</v>
      </c>
      <c r="F29" s="957" t="s">
        <v>759</v>
      </c>
      <c r="G29" s="686"/>
      <c r="H29" s="692"/>
      <c r="I29" s="686"/>
      <c r="J29" s="692"/>
      <c r="K29" s="955"/>
      <c r="L29" s="726"/>
      <c r="W29" s="681"/>
    </row>
    <row s="2626" customFormat="1" customHeight="1" ht="18.75">
      <c r="A30" s="2232"/>
      <c r="C30" s="963"/>
      <c r="D30" s="960" t="s">
        <v>760</v>
      </c>
      <c r="E30" s="559" t="s">
        <v>761</v>
      </c>
      <c r="F30" s="957" t="s">
        <v>762</v>
      </c>
      <c r="G30" s="686"/>
      <c r="H30" s="692"/>
      <c r="I30" s="686"/>
      <c r="J30" s="692"/>
      <c r="K30" s="955"/>
      <c r="L30" s="726"/>
      <c r="W30" s="681"/>
    </row>
    <row customHeight="1" ht="126.75">
      <c r="A31" s="2232"/>
      <c r="D31" s="960" t="s">
        <v>112</v>
      </c>
      <c r="E31" s="267" t="s">
        <v>763</v>
      </c>
      <c r="F31" s="666" t="s">
        <v>559</v>
      </c>
      <c r="G31" s="563"/>
      <c r="H31" s="668"/>
      <c r="I31" s="563"/>
      <c r="J31" s="668"/>
      <c r="K31" s="277" t="s">
        <v>764</v>
      </c>
      <c r="L31" s="726"/>
    </row>
    <row customHeight="1" ht="56.25">
      <c r="A32" s="2232"/>
      <c r="D32" s="960" t="s">
        <v>93</v>
      </c>
      <c r="E32" s="267" t="s">
        <v>765</v>
      </c>
      <c r="F32" s="545" t="s">
        <v>735</v>
      </c>
      <c r="G32" s="563"/>
      <c r="H32" s="668"/>
      <c r="I32" s="563"/>
      <c r="J32" s="668"/>
      <c r="K32" s="277" t="s">
        <v>766</v>
      </c>
      <c r="L32" s="726"/>
    </row>
    <row customHeight="1" ht="11.25">
      <c r="A33" s="2232"/>
      <c r="E33" s="670"/>
      <c r="F33" s="167"/>
      <c r="G33" s="167"/>
      <c r="H33" s="167"/>
      <c r="I33" s="167"/>
      <c r="J33" s="167"/>
      <c r="K33" s="167"/>
    </row>
    <row customHeight="1" ht="12.75">
      <c r="A34" s="2232"/>
      <c r="D34" s="49">
        <v>1</v>
      </c>
      <c r="E34" s="331" t="s">
        <v>767</v>
      </c>
    </row>
    <row customHeight="1" ht="11.25">
      <c r="A35" s="2232"/>
      <c r="D35" s="369"/>
      <c r="E35" s="331" t="s">
        <v>768</v>
      </c>
    </row>
    <row s="2630" customFormat="1" customHeight="1" ht="11.25">
      <c r="A36" s="1040"/>
      <c r="B36" s="524"/>
      <c r="D36" s="1041"/>
      <c r="E36" s="1042"/>
    </row>
    <row s="2626" customFormat="1" customHeight="1" ht="22.5" hidden="1">
      <c r="A37" s="2232" t="s">
        <v>769</v>
      </c>
      <c r="B37" s="517"/>
      <c r="D37" s="960">
        <v>1</v>
      </c>
      <c r="E37" s="713" t="s">
        <v>770</v>
      </c>
      <c r="F37" s="666" t="s">
        <v>725</v>
      </c>
      <c r="G37" s="563"/>
      <c r="H37" s="525"/>
      <c r="I37" s="563"/>
      <c r="J37" s="525"/>
      <c r="K37" s="277" t="s">
        <v>771</v>
      </c>
    </row>
    <row s="2626" customFormat="1" customHeight="1" ht="22.5" hidden="1">
      <c r="A38" s="2232"/>
      <c r="B38" s="517"/>
      <c r="D38" s="675" t="s">
        <v>111</v>
      </c>
      <c r="E38" s="1039" t="s">
        <v>772</v>
      </c>
      <c r="F38" s="1043" t="s">
        <v>547</v>
      </c>
      <c r="G38" s="1043" t="s">
        <v>547</v>
      </c>
      <c r="H38" s="1037"/>
      <c r="I38" s="1043" t="s">
        <v>547</v>
      </c>
      <c r="J38" s="1037"/>
      <c r="K38" s="1038"/>
    </row>
    <row s="2626" customFormat="1" customHeight="1" ht="33.75" hidden="1">
      <c r="A39" s="2232"/>
      <c r="B39" s="517"/>
      <c r="D39" s="671" t="s">
        <v>626</v>
      </c>
      <c r="E39" s="729" t="s">
        <v>773</v>
      </c>
      <c r="F39" s="666" t="s">
        <v>774</v>
      </c>
      <c r="G39" s="674"/>
      <c r="H39" s="1030"/>
      <c r="I39" s="674"/>
      <c r="J39" s="1030"/>
      <c r="K39" s="277" t="s">
        <v>775</v>
      </c>
    </row>
    <row s="2626" customFormat="1" customHeight="1" ht="33.75" hidden="1">
      <c r="A40" s="2232"/>
      <c r="B40" s="517"/>
      <c r="D40" s="671" t="s">
        <v>629</v>
      </c>
      <c r="E40" s="729" t="s">
        <v>776</v>
      </c>
      <c r="F40" s="1034" t="s">
        <v>777</v>
      </c>
      <c r="G40" s="747"/>
      <c r="H40" s="1030"/>
      <c r="I40" s="747"/>
      <c r="J40" s="1030"/>
      <c r="K40" s="277" t="s">
        <v>778</v>
      </c>
    </row>
    <row s="2626" customFormat="1" customHeight="1" ht="22.5" hidden="1">
      <c r="A41" s="2232"/>
      <c r="B41" s="517"/>
      <c r="D41" s="671" t="s">
        <v>91</v>
      </c>
      <c r="E41" s="728" t="s">
        <v>779</v>
      </c>
      <c r="F41" s="666" t="s">
        <v>547</v>
      </c>
      <c r="G41" s="666" t="s">
        <v>547</v>
      </c>
      <c r="H41" s="1031"/>
      <c r="I41" s="666" t="s">
        <v>547</v>
      </c>
      <c r="J41" s="1031"/>
      <c r="K41" s="290"/>
    </row>
    <row s="2626" customFormat="1" customHeight="1" ht="45" hidden="1">
      <c r="A42" s="2232"/>
      <c r="B42" s="517"/>
      <c r="D42" s="671" t="s">
        <v>332</v>
      </c>
      <c r="E42" s="729" t="s">
        <v>780</v>
      </c>
      <c r="F42" s="666" t="s">
        <v>559</v>
      </c>
      <c r="G42" s="563"/>
      <c r="H42" s="1031"/>
      <c r="I42" s="563"/>
      <c r="J42" s="1031"/>
      <c r="K42" s="290" t="s">
        <v>781</v>
      </c>
    </row>
    <row s="2626" customFormat="1" customHeight="1" ht="45" hidden="1">
      <c r="A43" s="2232"/>
      <c r="B43" s="517"/>
      <c r="D43" s="671" t="s">
        <v>340</v>
      </c>
      <c r="E43" s="673" t="s">
        <v>782</v>
      </c>
      <c r="F43" s="1035" t="s">
        <v>559</v>
      </c>
      <c r="G43" s="748"/>
      <c r="H43" s="1030"/>
      <c r="I43" s="748"/>
      <c r="J43" s="1030"/>
      <c r="K43" s="290" t="s">
        <v>783</v>
      </c>
    </row>
    <row s="2626" customFormat="1" customHeight="1" ht="11.25" hidden="1">
      <c r="A44" s="2232"/>
      <c r="B44" s="517"/>
      <c r="D44" s="671" t="s">
        <v>92</v>
      </c>
      <c r="E44" s="672" t="s">
        <v>784</v>
      </c>
      <c r="F44" s="666" t="s">
        <v>774</v>
      </c>
      <c r="G44" s="674"/>
      <c r="H44" s="1030"/>
      <c r="I44" s="674"/>
      <c r="J44" s="1030"/>
      <c r="K44" s="277"/>
    </row>
    <row s="2626" customFormat="1" customHeight="1" ht="11.25" hidden="1">
      <c r="A45" s="2232"/>
      <c r="B45" s="517"/>
      <c r="D45" s="671" t="s">
        <v>668</v>
      </c>
      <c r="E45" s="673" t="s">
        <v>785</v>
      </c>
      <c r="F45" s="666" t="s">
        <v>774</v>
      </c>
      <c r="G45" s="674"/>
      <c r="H45" s="1030"/>
      <c r="I45" s="674"/>
      <c r="J45" s="1030"/>
      <c r="K45" s="277"/>
    </row>
    <row s="2626" customFormat="1" customHeight="1" ht="11.25" hidden="1">
      <c r="A46" s="2232"/>
      <c r="B46" s="517"/>
      <c r="D46" s="671" t="s">
        <v>711</v>
      </c>
      <c r="E46" s="673" t="s">
        <v>786</v>
      </c>
      <c r="F46" s="666" t="s">
        <v>774</v>
      </c>
      <c r="G46" s="674"/>
      <c r="H46" s="1030"/>
      <c r="I46" s="674"/>
      <c r="J46" s="1030"/>
      <c r="K46" s="277"/>
    </row>
    <row s="2626" customFormat="1" customHeight="1" ht="11.25" hidden="1">
      <c r="A47" s="2232"/>
      <c r="B47" s="517"/>
      <c r="D47" s="671" t="s">
        <v>714</v>
      </c>
      <c r="E47" s="673" t="s">
        <v>787</v>
      </c>
      <c r="F47" s="666" t="s">
        <v>774</v>
      </c>
      <c r="G47" s="674"/>
      <c r="H47" s="1030"/>
      <c r="I47" s="674"/>
      <c r="J47" s="1030"/>
      <c r="K47" s="277"/>
    </row>
    <row s="2626" customFormat="1" customHeight="1" ht="11.25" hidden="1">
      <c r="A48" s="2232"/>
      <c r="B48" s="517"/>
      <c r="D48" s="671" t="s">
        <v>788</v>
      </c>
      <c r="E48" s="677" t="s">
        <v>789</v>
      </c>
      <c r="F48" s="666" t="s">
        <v>774</v>
      </c>
      <c r="G48" s="674"/>
      <c r="H48" s="1030"/>
      <c r="I48" s="674"/>
      <c r="J48" s="1030"/>
      <c r="K48" s="277"/>
    </row>
    <row s="2626" customFormat="1" customHeight="1" ht="11.25" hidden="1">
      <c r="A49" s="2232"/>
      <c r="B49" s="517"/>
      <c r="D49" s="671" t="s">
        <v>790</v>
      </c>
      <c r="E49" s="677" t="s">
        <v>791</v>
      </c>
      <c r="F49" s="666" t="s">
        <v>774</v>
      </c>
      <c r="G49" s="674"/>
      <c r="H49" s="1030"/>
      <c r="I49" s="674"/>
      <c r="J49" s="1030"/>
      <c r="K49" s="277"/>
    </row>
    <row s="2626" customFormat="1" customHeight="1" ht="11.25" hidden="1">
      <c r="A50" s="2232"/>
      <c r="B50" s="517"/>
      <c r="D50" s="671" t="s">
        <v>792</v>
      </c>
      <c r="E50" s="673" t="s">
        <v>793</v>
      </c>
      <c r="F50" s="666" t="s">
        <v>774</v>
      </c>
      <c r="G50" s="674"/>
      <c r="H50" s="1030"/>
      <c r="I50" s="674"/>
      <c r="J50" s="1030"/>
      <c r="K50" s="277"/>
    </row>
    <row s="2626" customFormat="1" customHeight="1" ht="11.25" hidden="1">
      <c r="A51" s="2232"/>
      <c r="B51" s="517"/>
      <c r="D51" s="671" t="s">
        <v>794</v>
      </c>
      <c r="E51" s="673" t="s">
        <v>795</v>
      </c>
      <c r="F51" s="666" t="s">
        <v>774</v>
      </c>
      <c r="G51" s="674"/>
      <c r="H51" s="1030"/>
      <c r="I51" s="674"/>
      <c r="J51" s="1030"/>
      <c r="K51" s="277"/>
    </row>
    <row s="2626" customFormat="1" customHeight="1" ht="45" hidden="1">
      <c r="A52" s="2232"/>
      <c r="B52" s="517"/>
      <c r="D52" s="671" t="s">
        <v>112</v>
      </c>
      <c r="E52" s="672" t="s">
        <v>796</v>
      </c>
      <c r="F52" s="666" t="s">
        <v>774</v>
      </c>
      <c r="G52" s="674"/>
      <c r="H52" s="1030"/>
      <c r="I52" s="674"/>
      <c r="J52" s="1030"/>
      <c r="K52" s="277"/>
    </row>
    <row s="2626" customFormat="1" customHeight="1" ht="11.25" hidden="1">
      <c r="A53" s="2232"/>
      <c r="B53" s="517"/>
      <c r="D53" s="671" t="s">
        <v>321</v>
      </c>
      <c r="E53" s="673" t="s">
        <v>785</v>
      </c>
      <c r="F53" s="666" t="s">
        <v>774</v>
      </c>
      <c r="G53" s="674"/>
      <c r="H53" s="1030"/>
      <c r="I53" s="674"/>
      <c r="J53" s="1030"/>
      <c r="K53" s="277"/>
    </row>
    <row s="2626" customFormat="1" customHeight="1" ht="11.25" hidden="1">
      <c r="A54" s="2232"/>
      <c r="B54" s="517"/>
      <c r="D54" s="671" t="s">
        <v>323</v>
      </c>
      <c r="E54" s="673" t="s">
        <v>786</v>
      </c>
      <c r="F54" s="666" t="s">
        <v>774</v>
      </c>
      <c r="G54" s="674"/>
      <c r="H54" s="1030"/>
      <c r="I54" s="674"/>
      <c r="J54" s="1030"/>
      <c r="K54" s="277"/>
    </row>
    <row s="2626" customFormat="1" customHeight="1" ht="11.25" hidden="1">
      <c r="A55" s="2232"/>
      <c r="B55" s="517"/>
      <c r="D55" s="671" t="s">
        <v>326</v>
      </c>
      <c r="E55" s="673" t="s">
        <v>787</v>
      </c>
      <c r="F55" s="666" t="s">
        <v>774</v>
      </c>
      <c r="G55" s="674"/>
      <c r="H55" s="1030"/>
      <c r="I55" s="674"/>
      <c r="J55" s="1030"/>
      <c r="K55" s="277"/>
    </row>
    <row s="2626" customFormat="1" customHeight="1" ht="11.25" hidden="1">
      <c r="A56" s="2232"/>
      <c r="B56" s="517"/>
      <c r="D56" s="671" t="s">
        <v>797</v>
      </c>
      <c r="E56" s="677" t="s">
        <v>789</v>
      </c>
      <c r="F56" s="666" t="s">
        <v>774</v>
      </c>
      <c r="G56" s="674"/>
      <c r="H56" s="1030"/>
      <c r="I56" s="674"/>
      <c r="J56" s="1030"/>
      <c r="K56" s="277"/>
    </row>
    <row s="2626" customFormat="1" customHeight="1" ht="11.25" hidden="1">
      <c r="A57" s="2232"/>
      <c r="B57" s="517"/>
      <c r="D57" s="671" t="s">
        <v>798</v>
      </c>
      <c r="E57" s="677" t="s">
        <v>791</v>
      </c>
      <c r="F57" s="666" t="s">
        <v>774</v>
      </c>
      <c r="G57" s="674"/>
      <c r="H57" s="1030"/>
      <c r="I57" s="674"/>
      <c r="J57" s="1030"/>
      <c r="K57" s="277"/>
    </row>
    <row s="2626" customFormat="1" customHeight="1" ht="11.25" hidden="1">
      <c r="A58" s="2232"/>
      <c r="B58" s="517"/>
      <c r="D58" s="671" t="s">
        <v>328</v>
      </c>
      <c r="E58" s="673" t="s">
        <v>793</v>
      </c>
      <c r="F58" s="666" t="s">
        <v>774</v>
      </c>
      <c r="G58" s="674"/>
      <c r="H58" s="1030"/>
      <c r="I58" s="674"/>
      <c r="J58" s="1030"/>
      <c r="K58" s="277"/>
    </row>
    <row s="2626" customFormat="1" customHeight="1" ht="11.25" hidden="1">
      <c r="A59" s="2232"/>
      <c r="B59" s="517"/>
      <c r="D59" s="671" t="s">
        <v>799</v>
      </c>
      <c r="E59" s="673" t="s">
        <v>795</v>
      </c>
      <c r="F59" s="666" t="s">
        <v>774</v>
      </c>
      <c r="G59" s="674"/>
      <c r="H59" s="1030"/>
      <c r="I59" s="674"/>
      <c r="J59" s="1030"/>
      <c r="K59" s="277"/>
    </row>
    <row s="2626" customFormat="1" customHeight="1" ht="33.75" hidden="1">
      <c r="A60" s="2232"/>
      <c r="B60" s="517"/>
      <c r="D60" s="671" t="s">
        <v>93</v>
      </c>
      <c r="E60" s="672" t="s">
        <v>800</v>
      </c>
      <c r="F60" s="727" t="s">
        <v>559</v>
      </c>
      <c r="G60" s="748"/>
      <c r="H60" s="1030"/>
      <c r="I60" s="748"/>
      <c r="J60" s="1030"/>
      <c r="K60" s="290" t="s">
        <v>801</v>
      </c>
    </row>
    <row s="2626" customFormat="1" customHeight="1" ht="33.75" hidden="1">
      <c r="A61" s="2232"/>
      <c r="B61" s="517"/>
      <c r="D61" s="671" t="s">
        <v>94</v>
      </c>
      <c r="E61" s="672" t="s">
        <v>802</v>
      </c>
      <c r="F61" s="732" t="s">
        <v>735</v>
      </c>
      <c r="G61" s="674"/>
      <c r="H61" s="1030"/>
      <c r="I61" s="674"/>
      <c r="J61" s="1030"/>
      <c r="K61" s="277"/>
    </row>
    <row s="2626" customFormat="1" customHeight="1" ht="22.5" hidden="1">
      <c r="A62" s="2232"/>
      <c r="B62" s="517" t="s">
        <v>589</v>
      </c>
      <c r="D62" s="671" t="s">
        <v>113</v>
      </c>
      <c r="E62" s="672" t="s">
        <v>803</v>
      </c>
      <c r="F62" s="732" t="s">
        <v>312</v>
      </c>
      <c r="G62" s="388"/>
      <c r="H62" s="1030"/>
      <c r="I62" s="388"/>
      <c r="J62" s="1030"/>
      <c r="K62" s="277" t="s">
        <v>804</v>
      </c>
    </row>
    <row s="2626" customFormat="1" customHeight="1" ht="45" hidden="1">
      <c r="A63" s="2232"/>
      <c r="B63" s="517" t="s">
        <v>589</v>
      </c>
      <c r="D63" s="671" t="s">
        <v>805</v>
      </c>
      <c r="E63" s="673" t="s">
        <v>806</v>
      </c>
      <c r="F63" s="727" t="s">
        <v>312</v>
      </c>
      <c r="G63" s="388"/>
      <c r="H63" s="1030"/>
      <c r="I63" s="388"/>
      <c r="J63" s="1030"/>
      <c r="K63" s="277" t="s">
        <v>804</v>
      </c>
    </row>
    <row s="2630" customFormat="1" customHeight="1" ht="11.25">
      <c r="A64" s="1040"/>
      <c r="B64" s="524"/>
      <c r="D64" s="1041"/>
      <c r="E64" s="1042"/>
    </row>
    <row s="2626" customFormat="1" customHeight="1" ht="22.5" hidden="1">
      <c r="A65" s="2232" t="s">
        <v>807</v>
      </c>
      <c r="B65" s="517"/>
      <c r="D65" s="671">
        <v>1</v>
      </c>
      <c r="E65" s="750" t="s">
        <v>808</v>
      </c>
      <c r="F65" s="746" t="s">
        <v>725</v>
      </c>
      <c r="G65" s="747"/>
      <c r="H65" s="1036"/>
      <c r="I65" s="747"/>
      <c r="J65" s="1036"/>
      <c r="K65" s="289" t="s">
        <v>809</v>
      </c>
    </row>
    <row s="2626" customFormat="1" customHeight="1" ht="56.25" hidden="1">
      <c r="A66" s="2232"/>
      <c r="B66" s="517"/>
      <c r="D66" s="749" t="s">
        <v>111</v>
      </c>
      <c r="E66" s="713" t="s">
        <v>810</v>
      </c>
      <c r="F66" s="666" t="s">
        <v>547</v>
      </c>
      <c r="G66" s="666" t="s">
        <v>547</v>
      </c>
      <c r="H66" s="525"/>
      <c r="I66" s="666" t="s">
        <v>547</v>
      </c>
      <c r="J66" s="525"/>
      <c r="K66" s="277"/>
    </row>
    <row s="2626" customFormat="1" customHeight="1" ht="33.75" hidden="1">
      <c r="A67" s="2232"/>
      <c r="B67" s="517"/>
      <c r="D67" s="749" t="s">
        <v>623</v>
      </c>
      <c r="E67" s="961" t="s">
        <v>811</v>
      </c>
      <c r="F67" s="666" t="s">
        <v>777</v>
      </c>
      <c r="G67" s="733"/>
      <c r="H67" s="525"/>
      <c r="I67" s="733"/>
      <c r="J67" s="525"/>
      <c r="K67" s="277"/>
    </row>
    <row s="2626" customFormat="1" customHeight="1" ht="22.5" hidden="1">
      <c r="A68" s="2232"/>
      <c r="B68" s="517"/>
      <c r="D68" s="749" t="s">
        <v>313</v>
      </c>
      <c r="E68" s="961" t="s">
        <v>812</v>
      </c>
      <c r="F68" s="666" t="s">
        <v>777</v>
      </c>
      <c r="G68" s="733"/>
      <c r="H68" s="525"/>
      <c r="I68" s="733"/>
      <c r="J68" s="525"/>
      <c r="K68" s="277"/>
    </row>
    <row s="2626" customFormat="1" customHeight="1" ht="22.5" hidden="1">
      <c r="A69" s="2232"/>
      <c r="B69" s="517"/>
      <c r="D69" s="749" t="s">
        <v>316</v>
      </c>
      <c r="E69" s="961" t="s">
        <v>813</v>
      </c>
      <c r="F69" s="727" t="s">
        <v>559</v>
      </c>
      <c r="G69" s="748"/>
      <c r="H69" s="525"/>
      <c r="I69" s="748"/>
      <c r="J69" s="525"/>
      <c r="K69" s="277"/>
    </row>
    <row s="2626" customFormat="1" customHeight="1" ht="22.5" hidden="1">
      <c r="A70" s="2232"/>
      <c r="B70" s="517"/>
      <c r="D70" s="749" t="s">
        <v>643</v>
      </c>
      <c r="E70" s="961" t="s">
        <v>814</v>
      </c>
      <c r="F70" s="727" t="s">
        <v>559</v>
      </c>
      <c r="G70" s="748"/>
      <c r="H70" s="525"/>
      <c r="I70" s="748"/>
      <c r="J70" s="525"/>
      <c r="K70" s="277"/>
    </row>
    <row s="2626" customFormat="1" customHeight="1" ht="22.5" hidden="1">
      <c r="A71" s="2232"/>
      <c r="B71" s="517"/>
      <c r="D71" s="671" t="s">
        <v>91</v>
      </c>
      <c r="E71" s="672" t="s">
        <v>815</v>
      </c>
      <c r="F71" s="666" t="s">
        <v>777</v>
      </c>
      <c r="G71" s="563"/>
      <c r="H71" s="1037"/>
      <c r="I71" s="563"/>
      <c r="J71" s="1037"/>
      <c r="K71" s="290"/>
    </row>
    <row s="2626" customFormat="1" customHeight="1" ht="56.25" hidden="1">
      <c r="A72" s="2232"/>
      <c r="B72" s="517"/>
      <c r="D72" s="671" t="s">
        <v>92</v>
      </c>
      <c r="E72" s="672" t="s">
        <v>816</v>
      </c>
      <c r="F72" s="727" t="s">
        <v>559</v>
      </c>
      <c r="G72" s="748"/>
      <c r="H72" s="1030"/>
      <c r="I72" s="748"/>
      <c r="J72" s="1030"/>
      <c r="K72" s="290"/>
    </row>
    <row s="2626" customFormat="1" customHeight="1" ht="33.75" hidden="1">
      <c r="A73" s="2232"/>
      <c r="B73" s="517"/>
      <c r="D73" s="671" t="s">
        <v>112</v>
      </c>
      <c r="E73" s="672" t="s">
        <v>817</v>
      </c>
      <c r="F73" s="732" t="s">
        <v>735</v>
      </c>
      <c r="G73" s="674"/>
      <c r="H73" s="1030"/>
      <c r="I73" s="674"/>
      <c r="J73" s="1030"/>
      <c r="K73" s="277"/>
    </row>
    <row s="2626" customFormat="1" customHeight="1" ht="22.5" hidden="1">
      <c r="A74" s="2232"/>
      <c r="B74" s="517" t="s">
        <v>589</v>
      </c>
      <c r="D74" s="671" t="s">
        <v>93</v>
      </c>
      <c r="E74" s="672" t="s">
        <v>818</v>
      </c>
      <c r="F74" s="732" t="s">
        <v>312</v>
      </c>
      <c r="G74" s="388"/>
      <c r="H74" s="1030"/>
      <c r="I74" s="388"/>
      <c r="J74" s="1030"/>
      <c r="K74" s="277" t="s">
        <v>804</v>
      </c>
    </row>
    <row s="2626" customFormat="1" customHeight="1" ht="45" hidden="1">
      <c r="A75" s="2232"/>
      <c r="B75" s="517" t="s">
        <v>589</v>
      </c>
      <c r="D75" s="671" t="s">
        <v>819</v>
      </c>
      <c r="E75" s="673" t="s">
        <v>820</v>
      </c>
      <c r="F75" s="727" t="s">
        <v>312</v>
      </c>
      <c r="G75" s="388"/>
      <c r="H75" s="1030"/>
      <c r="I75" s="388"/>
      <c r="J75" s="1030"/>
      <c r="K75" s="277" t="s">
        <v>804</v>
      </c>
    </row>
    <row s="2630" customFormat="1" customHeight="1" ht="11.25">
      <c r="A76" s="1040"/>
      <c r="B76" s="524"/>
      <c r="D76" s="1041"/>
      <c r="E76" s="1042"/>
    </row>
    <row s="2626" customFormat="1" customHeight="1" ht="11.25" hidden="1">
      <c r="A77" s="2232" t="s">
        <v>821</v>
      </c>
      <c r="B77" s="517"/>
      <c r="D77" s="671">
        <v>1</v>
      </c>
      <c r="E77" s="672" t="s">
        <v>822</v>
      </c>
      <c r="F77" s="727" t="s">
        <v>725</v>
      </c>
      <c r="G77" s="730"/>
      <c r="H77" s="1030"/>
      <c r="I77" s="730"/>
      <c r="J77" s="1030"/>
      <c r="K77" s="277" t="s">
        <v>823</v>
      </c>
    </row>
    <row s="2626" customFormat="1" customHeight="1" ht="11.25" hidden="1">
      <c r="A78" s="2232"/>
      <c r="B78" s="517"/>
      <c r="D78" s="671" t="s">
        <v>111</v>
      </c>
      <c r="E78" s="672" t="s">
        <v>824</v>
      </c>
      <c r="F78" s="727" t="s">
        <v>725</v>
      </c>
      <c r="G78" s="730"/>
      <c r="H78" s="1030"/>
      <c r="I78" s="730"/>
      <c r="J78" s="1030"/>
      <c r="K78" s="277" t="s">
        <v>825</v>
      </c>
    </row>
    <row s="2626" customFormat="1" customHeight="1" ht="22.5" hidden="1">
      <c r="A79" s="2232"/>
      <c r="B79" s="517"/>
      <c r="D79" s="671" t="s">
        <v>91</v>
      </c>
      <c r="E79" s="728" t="s">
        <v>826</v>
      </c>
      <c r="F79" s="666" t="s">
        <v>774</v>
      </c>
      <c r="G79" s="730"/>
      <c r="H79" s="1030"/>
      <c r="I79" s="730"/>
      <c r="J79" s="1030"/>
      <c r="K79" s="277" t="s">
        <v>827</v>
      </c>
    </row>
    <row s="2626" customFormat="1" customHeight="1" ht="11.25" hidden="1">
      <c r="A80" s="2232"/>
      <c r="B80" s="517"/>
      <c r="D80" s="671" t="s">
        <v>332</v>
      </c>
      <c r="E80" s="729" t="s">
        <v>828</v>
      </c>
      <c r="F80" s="666" t="s">
        <v>774</v>
      </c>
      <c r="G80" s="730"/>
      <c r="H80" s="1030"/>
      <c r="I80" s="730"/>
      <c r="J80" s="1030"/>
      <c r="K80" s="277"/>
    </row>
    <row s="2626" customFormat="1" customHeight="1" ht="11.25" hidden="1">
      <c r="A81" s="2232"/>
      <c r="B81" s="517"/>
      <c r="D81" s="671" t="s">
        <v>340</v>
      </c>
      <c r="E81" s="729" t="s">
        <v>829</v>
      </c>
      <c r="F81" s="666" t="s">
        <v>774</v>
      </c>
      <c r="G81" s="730"/>
      <c r="H81" s="1030"/>
      <c r="I81" s="730"/>
      <c r="J81" s="1030"/>
      <c r="K81" s="277"/>
    </row>
    <row s="2626" customFormat="1" customHeight="1" ht="11.25" hidden="1">
      <c r="A82" s="2232"/>
      <c r="B82" s="517"/>
      <c r="D82" s="671" t="s">
        <v>342</v>
      </c>
      <c r="E82" s="729" t="s">
        <v>830</v>
      </c>
      <c r="F82" s="666" t="s">
        <v>774</v>
      </c>
      <c r="G82" s="730"/>
      <c r="H82" s="1030"/>
      <c r="I82" s="730"/>
      <c r="J82" s="1030"/>
      <c r="K82" s="277"/>
    </row>
    <row s="2626" customFormat="1" customHeight="1" ht="11.25" hidden="1">
      <c r="A83" s="2232"/>
      <c r="B83" s="517"/>
      <c r="D83" s="671" t="s">
        <v>344</v>
      </c>
      <c r="E83" s="729" t="s">
        <v>831</v>
      </c>
      <c r="F83" s="666" t="s">
        <v>774</v>
      </c>
      <c r="G83" s="730"/>
      <c r="H83" s="1030"/>
      <c r="I83" s="730"/>
      <c r="J83" s="1030"/>
      <c r="K83" s="277"/>
    </row>
    <row s="2626" customFormat="1" customHeight="1" ht="11.25" hidden="1">
      <c r="A84" s="2232"/>
      <c r="B84" s="517"/>
      <c r="D84" s="671" t="s">
        <v>832</v>
      </c>
      <c r="E84" s="729" t="s">
        <v>833</v>
      </c>
      <c r="F84" s="666" t="s">
        <v>774</v>
      </c>
      <c r="G84" s="730"/>
      <c r="H84" s="1030"/>
      <c r="I84" s="730"/>
      <c r="J84" s="1030"/>
      <c r="K84" s="277"/>
    </row>
    <row s="2626" customFormat="1" customHeight="1" ht="11.25" hidden="1">
      <c r="A85" s="2232"/>
      <c r="B85" s="517"/>
      <c r="D85" s="671" t="s">
        <v>834</v>
      </c>
      <c r="E85" s="729" t="s">
        <v>835</v>
      </c>
      <c r="F85" s="666" t="s">
        <v>774</v>
      </c>
      <c r="G85" s="730"/>
      <c r="H85" s="1030"/>
      <c r="I85" s="730"/>
      <c r="J85" s="1030"/>
      <c r="K85" s="277"/>
    </row>
    <row s="2626" customFormat="1" customHeight="1" ht="11.25" hidden="1">
      <c r="A86" s="2232"/>
      <c r="B86" s="517"/>
      <c r="D86" s="671" t="s">
        <v>836</v>
      </c>
      <c r="E86" s="729" t="s">
        <v>837</v>
      </c>
      <c r="F86" s="666" t="s">
        <v>774</v>
      </c>
      <c r="G86" s="730"/>
      <c r="H86" s="1030"/>
      <c r="I86" s="730"/>
      <c r="J86" s="1030"/>
      <c r="K86" s="277"/>
    </row>
    <row s="2626" customFormat="1" customHeight="1" ht="45" hidden="1">
      <c r="A87" s="2232"/>
      <c r="B87" s="517"/>
      <c r="D87" s="671" t="s">
        <v>92</v>
      </c>
      <c r="E87" s="672" t="s">
        <v>838</v>
      </c>
      <c r="F87" s="666" t="s">
        <v>774</v>
      </c>
      <c r="G87" s="730"/>
      <c r="H87" s="1030"/>
      <c r="I87" s="730"/>
      <c r="J87" s="1030"/>
      <c r="K87" s="277" t="s">
        <v>839</v>
      </c>
    </row>
    <row s="2626" customFormat="1" customHeight="1" ht="11.25" hidden="1">
      <c r="A88" s="2232"/>
      <c r="B88" s="517"/>
      <c r="D88" s="671" t="s">
        <v>668</v>
      </c>
      <c r="E88" s="729" t="s">
        <v>828</v>
      </c>
      <c r="F88" s="666" t="s">
        <v>774</v>
      </c>
      <c r="G88" s="730"/>
      <c r="H88" s="1030"/>
      <c r="I88" s="730"/>
      <c r="J88" s="1030"/>
      <c r="K88" s="277"/>
    </row>
    <row s="2626" customFormat="1" customHeight="1" ht="11.25" hidden="1">
      <c r="A89" s="2232"/>
      <c r="B89" s="517"/>
      <c r="D89" s="671" t="s">
        <v>711</v>
      </c>
      <c r="E89" s="729" t="s">
        <v>829</v>
      </c>
      <c r="F89" s="666" t="s">
        <v>774</v>
      </c>
      <c r="G89" s="730"/>
      <c r="H89" s="1030"/>
      <c r="I89" s="730"/>
      <c r="J89" s="1030"/>
      <c r="K89" s="277"/>
    </row>
    <row s="2626" customFormat="1" customHeight="1" ht="11.25" hidden="1">
      <c r="A90" s="2232"/>
      <c r="B90" s="517"/>
      <c r="D90" s="671" t="s">
        <v>714</v>
      </c>
      <c r="E90" s="729" t="s">
        <v>830</v>
      </c>
      <c r="F90" s="666" t="s">
        <v>774</v>
      </c>
      <c r="G90" s="730"/>
      <c r="H90" s="1030"/>
      <c r="I90" s="730"/>
      <c r="J90" s="1030"/>
      <c r="K90" s="277"/>
    </row>
    <row s="2626" customFormat="1" customHeight="1" ht="11.25" hidden="1">
      <c r="A91" s="2232"/>
      <c r="B91" s="517"/>
      <c r="D91" s="671" t="s">
        <v>792</v>
      </c>
      <c r="E91" s="729" t="s">
        <v>831</v>
      </c>
      <c r="F91" s="666" t="s">
        <v>774</v>
      </c>
      <c r="G91" s="730"/>
      <c r="H91" s="1030"/>
      <c r="I91" s="730"/>
      <c r="J91" s="1030"/>
      <c r="K91" s="277"/>
    </row>
    <row s="2626" customFormat="1" customHeight="1" ht="11.25" hidden="1">
      <c r="A92" s="2232"/>
      <c r="B92" s="517"/>
      <c r="D92" s="671" t="s">
        <v>794</v>
      </c>
      <c r="E92" s="729" t="s">
        <v>833</v>
      </c>
      <c r="F92" s="666" t="s">
        <v>774</v>
      </c>
      <c r="G92" s="730"/>
      <c r="H92" s="1030"/>
      <c r="I92" s="730"/>
      <c r="J92" s="1030"/>
      <c r="K92" s="277"/>
    </row>
    <row s="2626" customFormat="1" customHeight="1" ht="11.25" hidden="1">
      <c r="A93" s="2232"/>
      <c r="B93" s="517"/>
      <c r="D93" s="671" t="s">
        <v>840</v>
      </c>
      <c r="E93" s="729" t="s">
        <v>835</v>
      </c>
      <c r="F93" s="666" t="s">
        <v>774</v>
      </c>
      <c r="G93" s="730"/>
      <c r="H93" s="1030"/>
      <c r="I93" s="730"/>
      <c r="J93" s="1030"/>
      <c r="K93" s="277"/>
    </row>
    <row s="2626" customFormat="1" customHeight="1" ht="11.25" hidden="1">
      <c r="A94" s="2232"/>
      <c r="B94" s="517"/>
      <c r="D94" s="671" t="s">
        <v>841</v>
      </c>
      <c r="E94" s="729" t="s">
        <v>837</v>
      </c>
      <c r="F94" s="666" t="s">
        <v>774</v>
      </c>
      <c r="G94" s="730"/>
      <c r="H94" s="1030"/>
      <c r="I94" s="730"/>
      <c r="J94" s="1030"/>
      <c r="K94" s="277"/>
    </row>
    <row s="2626" customFormat="1" customHeight="1" ht="24.75" hidden="1">
      <c r="A95" s="2232"/>
      <c r="B95" s="517"/>
      <c r="D95" s="671" t="s">
        <v>112</v>
      </c>
      <c r="E95" s="672" t="s">
        <v>842</v>
      </c>
      <c r="F95" s="731" t="s">
        <v>559</v>
      </c>
      <c r="G95" s="733"/>
      <c r="H95" s="1030"/>
      <c r="I95" s="733"/>
      <c r="J95" s="1030"/>
      <c r="K95" s="277" t="s">
        <v>843</v>
      </c>
    </row>
    <row s="2626" customFormat="1" customHeight="1" ht="33.75" hidden="1">
      <c r="A96" s="2232"/>
      <c r="B96" s="517"/>
      <c r="D96" s="671" t="s">
        <v>93</v>
      </c>
      <c r="E96" s="672" t="s">
        <v>844</v>
      </c>
      <c r="F96" s="732" t="s">
        <v>735</v>
      </c>
      <c r="G96" s="734"/>
      <c r="H96" s="1030"/>
      <c r="I96" s="734"/>
      <c r="J96" s="1030"/>
      <c r="K96" s="277"/>
    </row>
    <row s="2626" customFormat="1" customHeight="1" ht="22.5" hidden="1">
      <c r="A97" s="2232"/>
      <c r="B97" s="517" t="s">
        <v>589</v>
      </c>
      <c r="D97" s="671" t="s">
        <v>94</v>
      </c>
      <c r="E97" s="672" t="s">
        <v>845</v>
      </c>
      <c r="F97" s="732" t="s">
        <v>312</v>
      </c>
      <c r="G97" s="391"/>
      <c r="H97" s="1030"/>
      <c r="I97" s="391"/>
      <c r="J97" s="1030"/>
      <c r="K97" s="277" t="s">
        <v>804</v>
      </c>
    </row>
    <row s="2626" customFormat="1" customHeight="1" ht="45" hidden="1">
      <c r="A98" s="2232"/>
      <c r="B98" s="517" t="s">
        <v>589</v>
      </c>
      <c r="D98" s="671" t="s">
        <v>846</v>
      </c>
      <c r="E98" s="673" t="s">
        <v>847</v>
      </c>
      <c r="F98" s="727" t="s">
        <v>312</v>
      </c>
      <c r="G98" s="391"/>
      <c r="H98" s="1030"/>
      <c r="I98" s="391"/>
      <c r="J98" s="1030"/>
      <c r="K98" s="277" t="s">
        <v>804</v>
      </c>
    </row>
    <row s="2626" customFormat="1" customHeight="1" ht="95.25" hidden="1">
      <c r="A99" s="2232"/>
      <c r="B99" s="517" t="s">
        <v>589</v>
      </c>
      <c r="D99" s="671" t="s">
        <v>113</v>
      </c>
      <c r="E99" s="672" t="s">
        <v>848</v>
      </c>
      <c r="F99" s="727" t="s">
        <v>312</v>
      </c>
      <c r="G99" s="391"/>
      <c r="H99" s="1030"/>
      <c r="I99" s="391"/>
      <c r="J99" s="1030"/>
      <c r="K99" s="277" t="s">
        <v>804</v>
      </c>
    </row>
    <row s="2626" customFormat="1" customHeight="1" ht="22.5" hidden="1">
      <c r="A100" s="2232"/>
      <c r="B100" s="517" t="s">
        <v>589</v>
      </c>
      <c r="D100" s="671" t="s">
        <v>149</v>
      </c>
      <c r="E100" s="672" t="s">
        <v>849</v>
      </c>
      <c r="F100" s="727" t="s">
        <v>312</v>
      </c>
      <c r="G100" s="391"/>
      <c r="H100" s="1030"/>
      <c r="I100" s="391"/>
      <c r="J100" s="1030"/>
      <c r="K100" s="277" t="s">
        <v>804</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42BB8-448D-E155-505B-81E85E71755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78" width="9.140625" hidden="1" customWidth="1"/>
    <col min="2" max="2" style="3180" width="9.140625" hidden="1" customWidth="1"/>
    <col min="3" max="3" style="6001" width="4.7109375" customWidth="1"/>
    <col min="4" max="4" style="3180" width="6.28125" customWidth="1"/>
    <col min="5" max="5" style="3180" width="36.7109375" customWidth="1"/>
    <col min="6" max="6" style="3180" width="9.57421875" customWidth="1"/>
    <col min="7" max="7" style="2626" width="25.7109375" hidden="1" customWidth="1"/>
    <col min="8" max="8" style="2626" width="33.7109375" hidden="1" customWidth="1"/>
    <col min="9" max="9" style="3180" width="25.7109375" customWidth="1"/>
    <col min="10" max="10" style="3180" width="33.7109375" customWidth="1"/>
    <col min="11" max="11" style="2627" width="93.421875" customWidth="1"/>
    <col min="12" max="20" style="3180" width="10.57421875"/>
    <col min="21" max="21" style="5935"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850</v>
      </c>
      <c r="F3" s="697" t="s">
        <v>312</v>
      </c>
      <c r="G3" s="692"/>
      <c r="H3" s="407"/>
      <c r="I3" s="692"/>
      <c r="J3" s="407"/>
      <c r="K3" s="277" t="s">
        <v>851</v>
      </c>
    </row>
    <row customHeight="1" ht="15" hidden="1">
      <c r="A4" s="511"/>
      <c r="B4" s="2234"/>
      <c r="C4" s="2235"/>
      <c r="D4" s="695" t="str">
        <f>B3&amp;".2"</f>
        <v>.2</v>
      </c>
      <c r="E4" s="696" t="s">
        <v>852</v>
      </c>
      <c r="F4" s="697" t="s">
        <v>312</v>
      </c>
      <c r="G4" s="1778" t="s">
        <v>24</v>
      </c>
      <c r="H4" s="407"/>
      <c r="I4" s="1778" t="s">
        <v>24</v>
      </c>
      <c r="J4" s="407"/>
      <c r="K4" s="277" t="s">
        <v>853</v>
      </c>
    </row>
    <row s="2627" customFormat="1" customHeight="1" ht="15" hidden="1">
      <c r="C5" s="678"/>
      <c r="U5" s="426"/>
    </row>
    <row customHeight="1" ht="22.5" hidden="1">
      <c r="A6" s="511"/>
      <c r="B6" s="2234"/>
      <c r="C6" s="2235"/>
      <c r="D6" s="695" t="str">
        <f>B6&amp;".1"</f>
        <v>.1</v>
      </c>
      <c r="E6" s="696" t="s">
        <v>854</v>
      </c>
      <c r="F6" s="697" t="s">
        <v>312</v>
      </c>
      <c r="G6" s="692"/>
      <c r="H6" s="407"/>
      <c r="I6" s="692"/>
      <c r="J6" s="407"/>
      <c r="K6" s="277" t="s">
        <v>855</v>
      </c>
    </row>
    <row customHeight="1" ht="15" hidden="1">
      <c r="A7" s="511"/>
      <c r="B7" s="2234"/>
      <c r="C7" s="2235"/>
      <c r="D7" s="695" t="str">
        <f>B6&amp;".2"</f>
        <v>.2</v>
      </c>
      <c r="E7" s="696" t="s">
        <v>852</v>
      </c>
      <c r="F7" s="697" t="s">
        <v>312</v>
      </c>
      <c r="G7" s="1778" t="s">
        <v>24</v>
      </c>
      <c r="H7" s="407"/>
      <c r="I7" s="1778" t="s">
        <v>24</v>
      </c>
      <c r="J7" s="407"/>
      <c r="K7" s="277" t="s">
        <v>853</v>
      </c>
    </row>
    <row s="2627" customFormat="1" customHeight="1" ht="15" hidden="1">
      <c r="C8" s="678"/>
      <c r="U8" s="426"/>
    </row>
    <row customHeight="1" ht="22.5" hidden="1">
      <c r="A9" s="511"/>
      <c r="B9" s="2234"/>
      <c r="C9" s="2235"/>
      <c r="D9" s="695" t="str">
        <f>B9&amp;".1"</f>
        <v>.1</v>
      </c>
      <c r="E9" s="696" t="s">
        <v>856</v>
      </c>
      <c r="F9" s="697" t="s">
        <v>312</v>
      </c>
      <c r="G9" s="703" t="s">
        <v>24</v>
      </c>
      <c r="H9" s="407" t="s">
        <v>24</v>
      </c>
      <c r="I9" s="703" t="s">
        <v>24</v>
      </c>
      <c r="J9" s="407" t="s">
        <v>24</v>
      </c>
      <c r="K9" s="277"/>
    </row>
    <row customHeight="1" ht="15" hidden="1">
      <c r="A10" s="511"/>
      <c r="B10" s="2234"/>
      <c r="C10" s="2235"/>
      <c r="D10" s="695" t="str">
        <f>B9&amp;".2"</f>
        <v>.2</v>
      </c>
      <c r="E10" s="696" t="s">
        <v>857</v>
      </c>
      <c r="F10" s="697" t="s">
        <v>312</v>
      </c>
      <c r="G10" s="1772" t="s">
        <v>24</v>
      </c>
      <c r="H10" s="407" t="s">
        <v>24</v>
      </c>
      <c r="I10" s="1772" t="s">
        <v>24</v>
      </c>
      <c r="J10" s="407" t="s">
        <v>24</v>
      </c>
      <c r="K10" s="277" t="s">
        <v>858</v>
      </c>
    </row>
    <row customHeight="1" ht="15" hidden="1">
      <c r="A11" s="511"/>
      <c r="B11" s="2234"/>
      <c r="C11" s="2235"/>
      <c r="D11" s="695" t="str">
        <f>B9&amp;".3"</f>
        <v>.3</v>
      </c>
      <c r="E11" s="696" t="s">
        <v>859</v>
      </c>
      <c r="F11" s="697" t="s">
        <v>312</v>
      </c>
      <c r="G11" s="1772" t="s">
        <v>24</v>
      </c>
      <c r="H11" s="407" t="s">
        <v>24</v>
      </c>
      <c r="I11" s="1772" t="s">
        <v>24</v>
      </c>
      <c r="J11" s="407" t="s">
        <v>24</v>
      </c>
      <c r="K11" s="277" t="s">
        <v>860</v>
      </c>
    </row>
    <row s="2627" customFormat="1" customHeight="1" ht="15" hidden="1">
      <c r="C12" s="678"/>
      <c r="U12" s="426"/>
    </row>
    <row customHeight="1" ht="33.75" hidden="1">
      <c r="A13" s="511"/>
      <c r="B13" s="2234"/>
      <c r="C13" s="2235"/>
      <c r="D13" s="695" t="str">
        <f>B13&amp;".1"</f>
        <v>.1</v>
      </c>
      <c r="E13" s="696" t="s">
        <v>861</v>
      </c>
      <c r="F13" s="697" t="s">
        <v>312</v>
      </c>
      <c r="G13" s="703" t="s">
        <v>24</v>
      </c>
      <c r="H13" s="407" t="s">
        <v>24</v>
      </c>
      <c r="I13" s="703" t="s">
        <v>24</v>
      </c>
      <c r="J13" s="407" t="s">
        <v>24</v>
      </c>
      <c r="K13" s="277" t="s">
        <v>862</v>
      </c>
    </row>
    <row customHeight="1" ht="15" hidden="1">
      <c r="B14" s="2234"/>
      <c r="C14" s="2235"/>
      <c r="D14" s="695" t="str">
        <f>B13&amp;".2"</f>
        <v>.2</v>
      </c>
      <c r="E14" s="696" t="s">
        <v>863</v>
      </c>
      <c r="F14" s="697" t="s">
        <v>312</v>
      </c>
      <c r="G14" s="1772" t="s">
        <v>24</v>
      </c>
      <c r="H14" s="407" t="s">
        <v>24</v>
      </c>
      <c r="I14" s="1772" t="s">
        <v>24</v>
      </c>
      <c r="J14" s="407" t="s">
        <v>24</v>
      </c>
      <c r="K14" s="277" t="s">
        <v>864</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307</v>
      </c>
    </row>
    <row s="2626" customFormat="1" customHeight="1" ht="15">
      <c r="A27" s="765"/>
      <c r="C27" s="162"/>
      <c r="D27" s="717"/>
      <c r="E27" s="2213" t="s">
        <v>565</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566</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306</v>
      </c>
      <c r="E29" s="2216"/>
      <c r="F29" s="2216"/>
      <c r="G29" s="893"/>
      <c r="H29" s="893"/>
      <c r="I29" s="893"/>
      <c r="J29" s="894"/>
      <c r="K29" s="2032"/>
      <c r="U29" s="681"/>
    </row>
    <row customHeight="1" ht="33.75">
      <c r="C30" s="162"/>
      <c r="D30" s="767" t="s">
        <v>89</v>
      </c>
      <c r="E30" s="766" t="s">
        <v>308</v>
      </c>
      <c r="F30" s="766" t="s">
        <v>567</v>
      </c>
      <c r="G30" s="814" t="s">
        <v>309</v>
      </c>
      <c r="H30" s="813" t="s">
        <v>398</v>
      </c>
      <c r="I30" s="690" t="s">
        <v>309</v>
      </c>
      <c r="J30" s="471" t="s">
        <v>398</v>
      </c>
      <c r="K30" s="2038"/>
    </row>
    <row customHeight="1" ht="15" hidden="1">
      <c r="C31" s="162"/>
      <c r="D31" s="599"/>
      <c r="E31" s="599"/>
      <c r="F31" s="599"/>
      <c r="G31" s="665"/>
      <c r="H31" s="665"/>
      <c r="I31" s="665"/>
      <c r="J31" s="665"/>
      <c r="K31" s="277"/>
    </row>
    <row customHeight="1" ht="22.5">
      <c r="A32" s="511"/>
      <c r="B32" s="511" t="s">
        <v>865</v>
      </c>
      <c r="C32" s="532"/>
      <c r="D32" s="698">
        <v>1</v>
      </c>
      <c r="E32" s="699" t="s">
        <v>866</v>
      </c>
      <c r="F32" s="697" t="s">
        <v>312</v>
      </c>
      <c r="G32" s="819" t="s">
        <v>312</v>
      </c>
      <c r="H32" s="819" t="s">
        <v>312</v>
      </c>
      <c r="I32" s="697" t="s">
        <v>312</v>
      </c>
      <c r="J32" s="697" t="s">
        <v>312</v>
      </c>
      <c r="K32" s="277"/>
    </row>
    <row customHeight="1" ht="11.25">
      <c r="A33" s="511"/>
      <c r="C33" s="511"/>
      <c r="D33" s="343"/>
      <c r="E33" s="586" t="s">
        <v>587</v>
      </c>
      <c r="F33" s="578"/>
      <c r="G33" s="578"/>
      <c r="H33" s="578"/>
      <c r="I33" s="578"/>
      <c r="J33" s="578"/>
      <c r="K33" s="579"/>
      <c r="U33" s="511"/>
    </row>
    <row customHeight="1" ht="22.5">
      <c r="A34" s="511"/>
      <c r="B34" s="587" t="s">
        <v>867</v>
      </c>
      <c r="C34" s="532"/>
      <c r="D34" s="698">
        <v>2</v>
      </c>
      <c r="E34" s="699" t="s">
        <v>868</v>
      </c>
      <c r="F34" s="826" t="s">
        <v>312</v>
      </c>
      <c r="G34" s="826" t="s">
        <v>312</v>
      </c>
      <c r="H34" s="826" t="s">
        <v>312</v>
      </c>
      <c r="I34" s="697"/>
      <c r="J34" s="697"/>
      <c r="K34" s="277"/>
    </row>
    <row customHeight="1" ht="11.25">
      <c r="A35" s="511"/>
      <c r="C35" s="511"/>
      <c r="D35" s="343"/>
      <c r="E35" s="586" t="s">
        <v>869</v>
      </c>
      <c r="F35" s="578"/>
      <c r="G35" s="700"/>
      <c r="H35" s="578"/>
      <c r="I35" s="700"/>
      <c r="J35" s="578"/>
      <c r="K35" s="579"/>
      <c r="U35" s="511"/>
    </row>
    <row customHeight="1" ht="67.5">
      <c r="A36" s="511"/>
      <c r="B36" s="511" t="s">
        <v>870</v>
      </c>
      <c r="C36" s="532"/>
      <c r="D36" s="698">
        <v>3</v>
      </c>
      <c r="E36" s="699" t="s">
        <v>871</v>
      </c>
      <c r="F36" s="701" t="s">
        <v>312</v>
      </c>
      <c r="G36" s="820" t="s">
        <v>872</v>
      </c>
      <c r="H36" s="819" t="s">
        <v>312</v>
      </c>
      <c r="I36" s="530" t="s">
        <v>872</v>
      </c>
      <c r="J36" s="697" t="s">
        <v>312</v>
      </c>
      <c r="K36" s="277" t="s">
        <v>873</v>
      </c>
    </row>
    <row customHeight="1" ht="11.25">
      <c r="A37" s="511"/>
      <c r="C37" s="511"/>
      <c r="D37" s="343"/>
      <c r="E37" s="586" t="s">
        <v>874</v>
      </c>
      <c r="F37" s="578"/>
      <c r="G37" s="700"/>
      <c r="H37" s="700"/>
      <c r="I37" s="700"/>
      <c r="J37" s="700"/>
      <c r="K37" s="579"/>
      <c r="U37" s="511"/>
    </row>
    <row customHeight="1" ht="67.5">
      <c r="A38" s="511"/>
      <c r="B38" s="511" t="s">
        <v>875</v>
      </c>
      <c r="C38" s="532"/>
      <c r="D38" s="698">
        <v>4</v>
      </c>
      <c r="E38" s="699" t="s">
        <v>876</v>
      </c>
      <c r="F38" s="701" t="s">
        <v>312</v>
      </c>
      <c r="G38" s="820" t="s">
        <v>872</v>
      </c>
      <c r="H38" s="821" t="s">
        <v>312</v>
      </c>
      <c r="I38" s="530" t="s">
        <v>872</v>
      </c>
      <c r="J38" s="527" t="s">
        <v>312</v>
      </c>
      <c r="K38" s="685" t="s">
        <v>877</v>
      </c>
    </row>
    <row customHeight="1" ht="11.25">
      <c r="A39" s="511"/>
      <c r="C39" s="511"/>
      <c r="D39" s="343"/>
      <c r="E39" s="586" t="s">
        <v>878</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43DC7-9665-DBEE-B9EA-27A8136F6CA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002" width="6.7109375" hidden="1" customWidth="1"/>
    <col min="4" max="4" style="2627" width="6.7109375" hidden="1" customWidth="1"/>
    <col min="5" max="5" style="2630" width="3.7109375" customWidth="1"/>
    <col min="6" max="6" style="2626" width="6.28125" customWidth="1"/>
    <col min="7" max="7" style="2626" width="37.7109375" customWidth="1"/>
    <col min="8" max="8" style="2968"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24"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77"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306</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879</v>
      </c>
      <c r="H9" s="2028" t="s">
        <v>880</v>
      </c>
      <c r="I9" s="1971" t="s">
        <v>881</v>
      </c>
      <c r="J9" s="1971" t="s">
        <v>882</v>
      </c>
      <c r="K9" s="1971" t="s">
        <v>883</v>
      </c>
      <c r="L9" s="1971" t="s">
        <v>884</v>
      </c>
      <c r="M9" s="1971" t="s">
        <v>885</v>
      </c>
      <c r="N9" s="2062" t="s">
        <v>886</v>
      </c>
      <c r="O9" s="2062"/>
      <c r="P9" s="2062"/>
      <c r="Q9" s="2242" t="s">
        <v>887</v>
      </c>
      <c r="R9" s="2243"/>
      <c r="S9" s="2243"/>
      <c r="T9" s="2244"/>
      <c r="U9" s="2242" t="s">
        <v>888</v>
      </c>
      <c r="V9" s="2243"/>
      <c r="W9" s="2243"/>
      <c r="X9" s="2244"/>
      <c r="Y9" s="1955" t="s">
        <v>889</v>
      </c>
      <c r="Z9" s="1956"/>
      <c r="AA9" s="1956"/>
      <c r="AB9" s="1957"/>
    </row>
    <row customHeight="1" ht="41.25">
      <c r="A10" s="911"/>
      <c r="B10" s="911"/>
      <c r="C10" s="911"/>
      <c r="F10" s="2028"/>
      <c r="G10" s="2028"/>
      <c r="H10" s="2090"/>
      <c r="I10" s="2028"/>
      <c r="J10" s="2028"/>
      <c r="K10" s="2028"/>
      <c r="L10" s="2028"/>
      <c r="M10" s="2028"/>
      <c r="N10" s="909" t="s">
        <v>890</v>
      </c>
      <c r="O10" s="909" t="s">
        <v>891</v>
      </c>
      <c r="P10" s="910" t="s">
        <v>892</v>
      </c>
      <c r="Q10" s="921" t="s">
        <v>90</v>
      </c>
      <c r="R10" s="921" t="s">
        <v>893</v>
      </c>
      <c r="S10" s="921" t="s">
        <v>894</v>
      </c>
      <c r="T10" s="922" t="s">
        <v>895</v>
      </c>
      <c r="U10" s="921" t="s">
        <v>90</v>
      </c>
      <c r="V10" s="921" t="s">
        <v>896</v>
      </c>
      <c r="W10" s="921" t="s">
        <v>894</v>
      </c>
      <c r="X10" s="922" t="s">
        <v>895</v>
      </c>
      <c r="Y10" s="289" t="s">
        <v>897</v>
      </c>
      <c r="Z10" s="1955" t="s">
        <v>89</v>
      </c>
      <c r="AA10" s="1957"/>
      <c r="AB10" s="1056" t="s">
        <v>898</v>
      </c>
    </row>
    <row s="2614" customFormat="1" customHeight="1" ht="5.25" hidden="1">
      <c r="A11" s="1059"/>
      <c r="B11" s="1059"/>
      <c r="C11" s="1059"/>
      <c r="E11" s="1057"/>
      <c r="F11" s="2240" t="s">
        <v>384</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899</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900</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59AC5-B6D7-EA27-B608-594F5F09AA9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002" width="4.140625" hidden="1" customWidth="1"/>
    <col min="4" max="4" style="2627" width="4.140625" hidden="1" customWidth="1"/>
    <col min="5" max="5" style="2630" width="3.7109375" customWidth="1"/>
    <col min="6" max="6" style="2626" width="14.421875" customWidth="1"/>
    <col min="7" max="7" style="2626" width="3.7109375" customWidth="1"/>
    <col min="8" max="8" style="2968" width="7.7109375" customWidth="1"/>
    <col min="9" max="10" style="2626" width="16.7109375" customWidth="1"/>
    <col min="11" max="11" style="2626" width="25.7109375" customWidth="1"/>
    <col min="12" max="12" style="6054" width="8.00390625" customWidth="1"/>
    <col min="13" max="13" style="6054"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6054" width="37.57421875" customWidth="1"/>
    <col min="31" max="31" style="2626" width="15.7109375" customWidth="1"/>
    <col min="32" max="33" style="2626" width="16.7109375" customWidth="1"/>
    <col min="34" max="34" style="6076" width="16.7109375" customWidth="1"/>
    <col min="35" max="35" style="6077"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24"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306</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901</v>
      </c>
      <c r="G9" s="2249" t="s">
        <v>902</v>
      </c>
      <c r="H9" s="2250"/>
      <c r="I9" s="1971" t="s">
        <v>903</v>
      </c>
      <c r="J9" s="1971"/>
      <c r="K9" s="1971" t="s">
        <v>904</v>
      </c>
      <c r="L9" s="1971"/>
      <c r="M9" s="1971"/>
      <c r="N9" s="1971"/>
      <c r="O9" s="1971"/>
      <c r="P9" s="1971"/>
      <c r="Q9" s="1971"/>
      <c r="R9" s="1971"/>
      <c r="S9" s="1971"/>
      <c r="T9" s="1971"/>
      <c r="U9" s="1971"/>
      <c r="V9" s="1971"/>
      <c r="W9" s="1971"/>
      <c r="X9" s="1971"/>
      <c r="Y9" s="1971"/>
      <c r="Z9" s="2029" t="s">
        <v>905</v>
      </c>
      <c r="AA9" s="2030"/>
      <c r="AB9" s="1971" t="s">
        <v>906</v>
      </c>
      <c r="AC9" s="1971"/>
      <c r="AD9" s="1971"/>
      <c r="AE9" s="1971"/>
      <c r="AF9" s="2028" t="s">
        <v>907</v>
      </c>
      <c r="AG9" s="1971" t="s">
        <v>908</v>
      </c>
      <c r="AH9" s="1971"/>
      <c r="AI9" s="2028" t="s">
        <v>909</v>
      </c>
      <c r="AJ9" s="1971" t="s">
        <v>910</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911</v>
      </c>
      <c r="L10" s="1955" t="s">
        <v>912</v>
      </c>
      <c r="M10" s="1957"/>
      <c r="N10" s="1971" t="s">
        <v>913</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6054" customFormat="1" customHeight="1" ht="23.25">
      <c r="A11" s="1137"/>
      <c r="B11" s="1137"/>
      <c r="C11" s="1137"/>
      <c r="D11" s="1136"/>
      <c r="E11" s="1138"/>
      <c r="F11" s="2248"/>
      <c r="G11" s="2251"/>
      <c r="H11" s="2252"/>
      <c r="I11" s="1971"/>
      <c r="J11" s="1971"/>
      <c r="K11" s="1971"/>
      <c r="L11" s="2028" t="s">
        <v>914</v>
      </c>
      <c r="M11" s="2028" t="s">
        <v>915</v>
      </c>
      <c r="N11" s="1971" t="s">
        <v>916</v>
      </c>
      <c r="O11" s="1971"/>
      <c r="P11" s="2246" t="s">
        <v>897</v>
      </c>
      <c r="Q11" s="2246" t="s">
        <v>917</v>
      </c>
      <c r="R11" s="2246" t="s">
        <v>918</v>
      </c>
      <c r="S11" s="2246" t="s">
        <v>919</v>
      </c>
      <c r="T11" s="2246"/>
      <c r="U11" s="2246"/>
      <c r="V11" s="2246"/>
      <c r="W11" s="2246"/>
      <c r="X11" s="2246"/>
      <c r="Y11" s="2246"/>
      <c r="Z11" s="2031"/>
      <c r="AA11" s="2032"/>
      <c r="AB11" s="1971" t="s">
        <v>920</v>
      </c>
      <c r="AC11" s="1971"/>
      <c r="AD11" s="1955" t="s">
        <v>921</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922</v>
      </c>
      <c r="K12" s="1971"/>
      <c r="L12" s="2090"/>
      <c r="M12" s="2090"/>
      <c r="N12" s="1971"/>
      <c r="O12" s="1971"/>
      <c r="P12" s="2246"/>
      <c r="Q12" s="2246"/>
      <c r="R12" s="2246"/>
      <c r="S12" s="1142" t="s">
        <v>87</v>
      </c>
      <c r="T12" s="1142" t="s">
        <v>88</v>
      </c>
      <c r="U12" s="1142" t="s">
        <v>86</v>
      </c>
      <c r="V12" s="1142" t="s">
        <v>923</v>
      </c>
      <c r="W12" s="1142" t="s">
        <v>86</v>
      </c>
      <c r="X12" s="1142" t="s">
        <v>924</v>
      </c>
      <c r="Y12" s="1142" t="s">
        <v>925</v>
      </c>
      <c r="Z12" s="2037"/>
      <c r="AA12" s="2038"/>
      <c r="AB12" s="1149" t="s">
        <v>926</v>
      </c>
      <c r="AC12" s="1149" t="s">
        <v>927</v>
      </c>
      <c r="AD12" s="1149" t="s">
        <v>926</v>
      </c>
      <c r="AE12" s="1149" t="s">
        <v>927</v>
      </c>
      <c r="AF12" s="2090"/>
      <c r="AG12" s="1162" t="s">
        <v>928</v>
      </c>
      <c r="AH12" s="1162" t="s">
        <v>929</v>
      </c>
      <c r="AI12" s="2090"/>
      <c r="AJ12" s="1162" t="s">
        <v>928</v>
      </c>
      <c r="AK12" s="1162" t="s">
        <v>929</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930</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5BE2E-D23D-BB73-3267-A56FC634B84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004" width="4.140625" hidden="1" customWidth="1"/>
    <col min="4" max="4" style="3319" width="4.140625" hidden="1" customWidth="1"/>
    <col min="5" max="5" style="2630" width="3.7109375" customWidth="1"/>
    <col min="6" max="6" style="2968" width="6.28125" customWidth="1"/>
    <col min="7" max="7" style="2968" width="60.140625" customWidth="1"/>
    <col min="8" max="9" style="2968" width="21.7109375" hidden="1" customWidth="1"/>
    <col min="10" max="10" style="2968" width="0.140625" customWidth="1"/>
    <col min="11" max="11" style="2968" width="1.7109375" customWidth="1"/>
    <col min="12" max="22" style="2968" width="9.140625"/>
  </cols>
  <sheetData>
    <row s="3319" customFormat="1" customHeight="1" ht="10.5" hidden="1">
      <c r="A1" s="1174"/>
      <c r="B1" s="1174"/>
      <c r="C1" s="1174"/>
      <c r="E1" s="543"/>
    </row>
    <row customHeight="1" ht="10.5" hidden="1"/>
    <row s="2967"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306</v>
      </c>
      <c r="G9" s="2259"/>
      <c r="H9" s="2259"/>
      <c r="I9" s="2259"/>
      <c r="J9" s="2259"/>
      <c r="K9" s="1258"/>
      <c r="L9" s="1165"/>
      <c r="M9" s="1165"/>
      <c r="N9" s="1165"/>
      <c r="O9" s="1165"/>
      <c r="P9" s="1165"/>
      <c r="Q9" s="1165"/>
      <c r="R9" s="1165"/>
      <c r="S9" s="1165"/>
      <c r="T9" s="1165"/>
      <c r="U9" s="1165"/>
      <c r="V9" s="1165"/>
    </row>
    <row customHeight="1" ht="24">
      <c r="E10" s="1165"/>
      <c r="F10" s="2262" t="s">
        <v>89</v>
      </c>
      <c r="G10" s="2267" t="s">
        <v>931</v>
      </c>
      <c r="H10" s="2265" t="s">
        <v>932</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933</v>
      </c>
      <c r="I12" s="1250"/>
      <c r="J12" s="1244"/>
      <c r="K12" s="1252"/>
    </row>
    <row customHeight="1" ht="10.5" hidden="1">
      <c r="F13" s="1244">
        <v>1</v>
      </c>
      <c r="G13" s="1244">
        <v>2</v>
      </c>
      <c r="H13" s="1244">
        <v>3</v>
      </c>
      <c r="I13" s="1244">
        <v>4</v>
      </c>
      <c r="J13" s="1244">
        <v>5</v>
      </c>
      <c r="K13" s="1252"/>
    </row>
    <row customHeight="1" ht="11.25">
      <c r="F14" s="1243" t="s">
        <v>934</v>
      </c>
      <c r="G14" s="2260" t="s">
        <v>935</v>
      </c>
      <c r="H14" s="2260"/>
      <c r="I14" s="2260"/>
      <c r="J14" s="2260"/>
      <c r="K14" s="1252"/>
    </row>
    <row customHeight="1" ht="11.25">
      <c r="F15" s="1248">
        <v>1</v>
      </c>
      <c r="G15" s="696" t="s">
        <v>936</v>
      </c>
      <c r="H15" s="1254">
        <f>SUM(I15:J15)</f>
        <v>0</v>
      </c>
      <c r="I15" s="1254">
        <f>SUM(I16:I27)</f>
        <v>0</v>
      </c>
      <c r="J15" s="1243"/>
      <c r="K15" s="1252"/>
    </row>
    <row customHeight="1" ht="22.5">
      <c r="F16" s="1248" t="s">
        <v>937</v>
      </c>
      <c r="G16" s="1255" t="s">
        <v>938</v>
      </c>
      <c r="H16" s="1254">
        <f>SUM(I16:J16)</f>
        <v>0</v>
      </c>
      <c r="I16" s="1253"/>
      <c r="J16" s="1243"/>
      <c r="K16" s="1252"/>
    </row>
    <row customHeight="1" ht="22.5">
      <c r="F17" s="1248" t="s">
        <v>939</v>
      </c>
      <c r="G17" s="1255" t="s">
        <v>940</v>
      </c>
      <c r="H17" s="1254">
        <f>SUM(I17:J17)</f>
        <v>0</v>
      </c>
      <c r="I17" s="1253"/>
      <c r="J17" s="1243"/>
      <c r="K17" s="1252"/>
    </row>
    <row customHeight="1" ht="33.75">
      <c r="F18" s="1248" t="s">
        <v>941</v>
      </c>
      <c r="G18" s="1255" t="s">
        <v>942</v>
      </c>
      <c r="H18" s="1254">
        <f>SUM(I18:J18)</f>
        <v>0</v>
      </c>
      <c r="I18" s="1253"/>
      <c r="J18" s="1243"/>
      <c r="K18" s="1252"/>
    </row>
    <row customHeight="1" ht="33.75">
      <c r="F19" s="1248" t="s">
        <v>943</v>
      </c>
      <c r="G19" s="1255" t="s">
        <v>944</v>
      </c>
      <c r="H19" s="1254">
        <f>SUM(I19:J19)</f>
        <v>0</v>
      </c>
      <c r="I19" s="1253"/>
      <c r="J19" s="1243"/>
      <c r="K19" s="1252"/>
    </row>
    <row customHeight="1" ht="45">
      <c r="F20" s="1248" t="s">
        <v>945</v>
      </c>
      <c r="G20" s="1255" t="s">
        <v>946</v>
      </c>
      <c r="H20" s="1254">
        <f>SUM(I20:J20)</f>
        <v>0</v>
      </c>
      <c r="I20" s="1253"/>
      <c r="J20" s="1243"/>
      <c r="K20" s="1252"/>
    </row>
    <row customHeight="1" ht="33.75">
      <c r="F21" s="1248" t="s">
        <v>947</v>
      </c>
      <c r="G21" s="1255" t="s">
        <v>948</v>
      </c>
      <c r="H21" s="1254">
        <f>SUM(I21:J21)</f>
        <v>0</v>
      </c>
      <c r="I21" s="1253"/>
      <c r="J21" s="1243"/>
      <c r="K21" s="1252"/>
    </row>
    <row customHeight="1" ht="33.75">
      <c r="F22" s="1248" t="s">
        <v>949</v>
      </c>
      <c r="G22" s="1255" t="s">
        <v>950</v>
      </c>
      <c r="H22" s="1254">
        <f>SUM(I22:J22)</f>
        <v>0</v>
      </c>
      <c r="I22" s="1253"/>
      <c r="J22" s="1243"/>
      <c r="K22" s="1252"/>
    </row>
    <row customHeight="1" ht="22.5">
      <c r="F23" s="1248" t="s">
        <v>951</v>
      </c>
      <c r="G23" s="1255" t="s">
        <v>952</v>
      </c>
      <c r="H23" s="1254">
        <f>SUM(I23:J23)</f>
        <v>0</v>
      </c>
      <c r="I23" s="1253"/>
      <c r="J23" s="1243"/>
      <c r="K23" s="1252"/>
    </row>
    <row customHeight="1" ht="22.5">
      <c r="F24" s="1248" t="s">
        <v>953</v>
      </c>
      <c r="G24" s="1255" t="s">
        <v>954</v>
      </c>
      <c r="H24" s="1254">
        <f>SUM(I24:J24)</f>
        <v>0</v>
      </c>
      <c r="I24" s="1253"/>
      <c r="J24" s="1243"/>
      <c r="K24" s="1252"/>
    </row>
    <row customHeight="1" ht="33.75">
      <c r="F25" s="1248" t="s">
        <v>955</v>
      </c>
      <c r="G25" s="1255" t="s">
        <v>956</v>
      </c>
      <c r="H25" s="1254">
        <f>SUM(I25:J25)</f>
        <v>0</v>
      </c>
      <c r="I25" s="1253"/>
      <c r="J25" s="1243"/>
      <c r="K25" s="1252"/>
    </row>
    <row customHeight="1" ht="33.75">
      <c r="F26" s="1248" t="s">
        <v>957</v>
      </c>
      <c r="G26" s="1255" t="s">
        <v>958</v>
      </c>
      <c r="H26" s="1254">
        <f>SUM(I26:J26)</f>
        <v>0</v>
      </c>
      <c r="I26" s="1253"/>
      <c r="J26" s="1243"/>
      <c r="K26" s="1252"/>
    </row>
    <row customHeight="1" ht="11.25">
      <c r="F27" s="1248" t="s">
        <v>959</v>
      </c>
      <c r="G27" s="1255" t="s">
        <v>960</v>
      </c>
      <c r="H27" s="1254">
        <f>SUM(I27:J27)</f>
        <v>0</v>
      </c>
      <c r="I27" s="1253"/>
      <c r="J27" s="1243"/>
      <c r="K27" s="1252"/>
    </row>
    <row customHeight="1" ht="11.25">
      <c r="F28" s="1248">
        <v>2</v>
      </c>
      <c r="G28" s="696" t="s">
        <v>961</v>
      </c>
      <c r="H28" s="1254">
        <f>SUM(I28:J28)</f>
        <v>0</v>
      </c>
      <c r="I28" s="1254">
        <f>SUM(I29:I31)</f>
        <v>0</v>
      </c>
      <c r="J28" s="1243"/>
      <c r="K28" s="1252"/>
    </row>
    <row customHeight="1" ht="11.25">
      <c r="F29" s="1248" t="s">
        <v>623</v>
      </c>
      <c r="G29" s="1255" t="s">
        <v>962</v>
      </c>
      <c r="H29" s="1254">
        <f>SUM(I29:J29)</f>
        <v>0</v>
      </c>
      <c r="I29" s="1253"/>
      <c r="J29" s="1243"/>
      <c r="K29" s="1252"/>
    </row>
    <row customHeight="1" ht="11.25">
      <c r="F30" s="1248" t="s">
        <v>313</v>
      </c>
      <c r="G30" s="1255" t="s">
        <v>963</v>
      </c>
      <c r="H30" s="1254">
        <f>SUM(I30:J30)</f>
        <v>0</v>
      </c>
      <c r="I30" s="1253"/>
      <c r="J30" s="1243"/>
      <c r="K30" s="1252"/>
    </row>
    <row customHeight="1" ht="11.25">
      <c r="F31" s="1248" t="s">
        <v>316</v>
      </c>
      <c r="G31" s="1255" t="s">
        <v>964</v>
      </c>
      <c r="H31" s="1254">
        <f>SUM(I31:J31)</f>
        <v>0</v>
      </c>
      <c r="I31" s="1253"/>
      <c r="J31" s="1243"/>
      <c r="K31" s="1252"/>
    </row>
    <row customHeight="1" ht="11.25">
      <c r="F32" s="1248">
        <v>3</v>
      </c>
      <c r="G32" s="696" t="s">
        <v>965</v>
      </c>
      <c r="H32" s="1254">
        <f>SUM(I32:J32)</f>
        <v>0</v>
      </c>
      <c r="I32" s="1254">
        <f>SUM(I33:I34)</f>
        <v>0</v>
      </c>
      <c r="J32" s="1243"/>
      <c r="K32" s="1252"/>
    </row>
    <row customHeight="1" ht="33.75">
      <c r="F33" s="1248" t="s">
        <v>332</v>
      </c>
      <c r="G33" s="1255" t="s">
        <v>966</v>
      </c>
      <c r="H33" s="1254">
        <f>SUM(I33:J33)</f>
        <v>0</v>
      </c>
      <c r="I33" s="1253"/>
      <c r="J33" s="1243"/>
      <c r="K33" s="1252"/>
    </row>
    <row customHeight="1" ht="11.25">
      <c r="F34" s="1248" t="s">
        <v>340</v>
      </c>
      <c r="G34" s="1255" t="s">
        <v>967</v>
      </c>
      <c r="H34" s="1254">
        <f>SUM(I34:J34)</f>
        <v>0</v>
      </c>
      <c r="I34" s="1253"/>
      <c r="J34" s="1243"/>
      <c r="K34" s="1252"/>
    </row>
    <row customHeight="1" ht="11.25">
      <c r="F35" s="1248">
        <v>4</v>
      </c>
      <c r="G35" s="696" t="s">
        <v>968</v>
      </c>
      <c r="H35" s="1254">
        <f>SUM(I35:J35)</f>
        <v>0</v>
      </c>
      <c r="I35" s="1253"/>
      <c r="J35" s="1243"/>
      <c r="K35" s="1252"/>
    </row>
    <row customHeight="1" ht="11.25">
      <c r="F36" s="1248"/>
      <c r="G36" s="699" t="s">
        <v>969</v>
      </c>
      <c r="H36" s="1254">
        <f>SUM(I36:J36)</f>
        <v>0</v>
      </c>
      <c r="I36" s="1254">
        <f>SUM(I15,I28,I32,I35)</f>
        <v>0</v>
      </c>
      <c r="J36" s="1243"/>
      <c r="K36" s="1252"/>
    </row>
    <row customHeight="1" ht="27.75">
      <c r="F37" s="1249" t="s">
        <v>970</v>
      </c>
      <c r="G37" s="2261" t="s">
        <v>971</v>
      </c>
      <c r="H37" s="2261"/>
      <c r="I37" s="2261"/>
      <c r="J37" s="2261"/>
      <c r="K37" s="1252"/>
    </row>
    <row customHeight="1" ht="22.5">
      <c r="F38" s="1248" t="s">
        <v>110</v>
      </c>
      <c r="G38" s="696" t="s">
        <v>972</v>
      </c>
      <c r="H38" s="1254">
        <f>SUM(I38:J38)</f>
        <v>0</v>
      </c>
      <c r="I38" s="1254">
        <f>SUM(I39,I44,I47)</f>
        <v>0</v>
      </c>
      <c r="J38" s="1243"/>
      <c r="K38" s="1252"/>
    </row>
    <row customHeight="1" ht="11.25">
      <c r="F39" s="1248" t="s">
        <v>937</v>
      </c>
      <c r="G39" s="1255" t="s">
        <v>936</v>
      </c>
      <c r="H39" s="1254">
        <f>SUM(I39:J39)</f>
        <v>0</v>
      </c>
      <c r="I39" s="1254">
        <f>SUM(I40:I43)</f>
        <v>0</v>
      </c>
      <c r="J39" s="1243"/>
      <c r="K39" s="1252"/>
    </row>
    <row customHeight="1" ht="22.5">
      <c r="F40" s="1248" t="s">
        <v>973</v>
      </c>
      <c r="G40" s="1256" t="s">
        <v>974</v>
      </c>
      <c r="H40" s="1254">
        <f>SUM(I40:J40)</f>
        <v>0</v>
      </c>
      <c r="I40" s="1253"/>
      <c r="J40" s="1243"/>
      <c r="K40" s="1252"/>
    </row>
    <row customHeight="1" ht="11.25">
      <c r="F41" s="1248" t="s">
        <v>975</v>
      </c>
      <c r="G41" s="1256" t="s">
        <v>976</v>
      </c>
      <c r="H41" s="1254">
        <f>SUM(I41:J41)</f>
        <v>0</v>
      </c>
      <c r="I41" s="1253"/>
      <c r="J41" s="1243"/>
      <c r="K41" s="1252"/>
    </row>
    <row customHeight="1" ht="11.25">
      <c r="F42" s="1248" t="s">
        <v>977</v>
      </c>
      <c r="G42" s="1256" t="s">
        <v>978</v>
      </c>
      <c r="H42" s="1254">
        <f>SUM(I42:J42)</f>
        <v>0</v>
      </c>
      <c r="I42" s="1253"/>
      <c r="J42" s="1243"/>
      <c r="K42" s="1252"/>
    </row>
    <row customHeight="1" ht="33.75">
      <c r="F43" s="1248" t="s">
        <v>979</v>
      </c>
      <c r="G43" s="1256" t="s">
        <v>980</v>
      </c>
      <c r="H43" s="1254">
        <f>SUM(I43:J43)</f>
        <v>0</v>
      </c>
      <c r="I43" s="1253"/>
      <c r="J43" s="1243"/>
      <c r="K43" s="1252"/>
    </row>
    <row customHeight="1" ht="11.25">
      <c r="F44" s="1248" t="s">
        <v>939</v>
      </c>
      <c r="G44" s="1255" t="s">
        <v>965</v>
      </c>
      <c r="H44" s="1254">
        <f>SUM(I44:J44)</f>
        <v>0</v>
      </c>
      <c r="I44" s="1254">
        <f>SUM(I45:I46)</f>
        <v>0</v>
      </c>
      <c r="J44" s="1243"/>
      <c r="K44" s="1252"/>
    </row>
    <row customHeight="1" ht="45">
      <c r="F45" s="1248" t="s">
        <v>981</v>
      </c>
      <c r="G45" s="1256" t="s">
        <v>966</v>
      </c>
      <c r="H45" s="1254">
        <f>SUM(I45:J45)</f>
        <v>0</v>
      </c>
      <c r="I45" s="1253"/>
      <c r="J45" s="1243"/>
      <c r="K45" s="1252"/>
    </row>
    <row customHeight="1" ht="11.25">
      <c r="F46" s="1248" t="s">
        <v>982</v>
      </c>
      <c r="G46" s="1256" t="s">
        <v>967</v>
      </c>
      <c r="H46" s="1254">
        <f>SUM(I46:J46)</f>
        <v>0</v>
      </c>
      <c r="I46" s="1253"/>
      <c r="J46" s="1243"/>
      <c r="K46" s="1252"/>
    </row>
    <row customHeight="1" ht="11.25">
      <c r="F47" s="1248" t="s">
        <v>941</v>
      </c>
      <c r="G47" s="1255" t="s">
        <v>983</v>
      </c>
      <c r="H47" s="1254">
        <f>SUM(I47:J47)</f>
        <v>0</v>
      </c>
      <c r="I47" s="1253"/>
      <c r="J47" s="1243"/>
      <c r="K47" s="1252"/>
    </row>
    <row customHeight="1" ht="22.5">
      <c r="F48" s="1248" t="s">
        <v>111</v>
      </c>
      <c r="G48" s="696" t="s">
        <v>984</v>
      </c>
      <c r="H48" s="1254">
        <f>SUM(I48:J48)</f>
        <v>0</v>
      </c>
      <c r="I48" s="1254">
        <f>SUM(I49,I54,I57)</f>
        <v>0</v>
      </c>
      <c r="J48" s="1243"/>
      <c r="K48" s="1252"/>
    </row>
    <row customHeight="1" ht="11.25">
      <c r="F49" s="1248" t="s">
        <v>623</v>
      </c>
      <c r="G49" s="1255" t="s">
        <v>936</v>
      </c>
      <c r="H49" s="1254">
        <f>SUM(I49:J49)</f>
        <v>0</v>
      </c>
      <c r="I49" s="1254">
        <f>SUM(I50:I53)</f>
        <v>0</v>
      </c>
      <c r="J49" s="1243"/>
      <c r="K49" s="1252"/>
    </row>
    <row customHeight="1" ht="22.5">
      <c r="F50" s="1248" t="s">
        <v>626</v>
      </c>
      <c r="G50" s="1256" t="s">
        <v>974</v>
      </c>
      <c r="H50" s="1254">
        <f>SUM(I50:J50)</f>
        <v>0</v>
      </c>
      <c r="I50" s="1253"/>
      <c r="J50" s="1243"/>
      <c r="K50" s="1252"/>
    </row>
    <row customHeight="1" ht="11.25">
      <c r="F51" s="1248" t="s">
        <v>629</v>
      </c>
      <c r="G51" s="1256" t="s">
        <v>976</v>
      </c>
      <c r="H51" s="1254">
        <f>SUM(I51:J51)</f>
        <v>0</v>
      </c>
      <c r="I51" s="1253"/>
      <c r="J51" s="1243"/>
      <c r="K51" s="1252"/>
    </row>
    <row customHeight="1" ht="11.25">
      <c r="F52" s="1248" t="s">
        <v>985</v>
      </c>
      <c r="G52" s="1256" t="s">
        <v>978</v>
      </c>
      <c r="H52" s="1254">
        <f>SUM(I52:J52)</f>
        <v>0</v>
      </c>
      <c r="I52" s="1253"/>
      <c r="J52" s="1243"/>
      <c r="K52" s="1252"/>
    </row>
    <row customHeight="1" ht="33.75">
      <c r="F53" s="1248" t="s">
        <v>986</v>
      </c>
      <c r="G53" s="1256" t="s">
        <v>980</v>
      </c>
      <c r="H53" s="1254">
        <f>SUM(I53:J53)</f>
        <v>0</v>
      </c>
      <c r="I53" s="1253"/>
      <c r="J53" s="1243"/>
      <c r="K53" s="1252"/>
    </row>
    <row customHeight="1" ht="11.25">
      <c r="F54" s="1248" t="s">
        <v>313</v>
      </c>
      <c r="G54" s="1255" t="s">
        <v>965</v>
      </c>
      <c r="H54" s="1254">
        <f>SUM(I54:J54)</f>
        <v>0</v>
      </c>
      <c r="I54" s="1254">
        <f>SUM(I55:I56)</f>
        <v>0</v>
      </c>
      <c r="J54" s="1243"/>
      <c r="K54" s="1252"/>
    </row>
    <row customHeight="1" ht="45">
      <c r="F55" s="1248" t="s">
        <v>633</v>
      </c>
      <c r="G55" s="1256" t="s">
        <v>966</v>
      </c>
      <c r="H55" s="1254">
        <f>SUM(I55:J55)</f>
        <v>0</v>
      </c>
      <c r="I55" s="1253"/>
      <c r="J55" s="1243"/>
      <c r="K55" s="1252"/>
    </row>
    <row customHeight="1" ht="11.25">
      <c r="F56" s="1248" t="s">
        <v>635</v>
      </c>
      <c r="G56" s="1256" t="s">
        <v>967</v>
      </c>
      <c r="H56" s="1254">
        <f>SUM(I56:J56)</f>
        <v>0</v>
      </c>
      <c r="I56" s="1253"/>
      <c r="J56" s="1243"/>
      <c r="K56" s="1252"/>
    </row>
    <row customHeight="1" ht="11.25">
      <c r="F57" s="1248" t="s">
        <v>316</v>
      </c>
      <c r="G57" s="1255" t="s">
        <v>983</v>
      </c>
      <c r="H57" s="1254">
        <f>SUM(I57:J57)</f>
        <v>0</v>
      </c>
      <c r="I57" s="1253"/>
      <c r="J57" s="1243"/>
      <c r="K57" s="1252"/>
    </row>
    <row customHeight="1" ht="11.25">
      <c r="F58" s="1248"/>
      <c r="G58" s="1257" t="s">
        <v>969</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5A502-0FB4-8574-B574-1C6FCCEA5D8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178" width="4.7109375" hidden="1" customWidth="1"/>
    <col min="2" max="2" style="6179" width="4.7109375" hidden="1" customWidth="1"/>
    <col min="3" max="4" style="6178" width="4.7109375" hidden="1" customWidth="1"/>
    <col min="5" max="5" style="6178" width="3.57421875" customWidth="1"/>
    <col min="6" max="6" style="6178" width="6.7109375" customWidth="1"/>
    <col min="7" max="7" style="6178" width="18.7109375" customWidth="1"/>
    <col min="8" max="8" style="6178" width="27.28125" customWidth="1"/>
    <col min="9" max="9" style="6178" width="18.7109375" customWidth="1"/>
    <col min="10" max="14" style="6178" width="0.8515625" hidden="1" customWidth="1"/>
    <col min="15" max="28" style="6178" width="21.7109375" customWidth="1"/>
    <col min="29" max="71" style="6178" width="0.8515625" customWidth="1"/>
    <col min="72" max="79" style="6178" width="21.7109375" hidden="1" customWidth="1"/>
    <col min="80" max="81" style="6178" width="29.140625" hidden="1" customWidth="1"/>
    <col min="82" max="89" style="6178" width="21.7109375" hidden="1" customWidth="1"/>
    <col min="90" max="102" style="6178" width="0.7109375" hidden="1" customWidth="1"/>
    <col min="103" max="114" style="6178" width="21.7109375" hidden="1" customWidth="1"/>
    <col min="115" max="178" style="6178" width="0.7109375" hidden="1" customWidth="1"/>
    <col min="179" max="179" style="6178" width="0.140625" customWidth="1"/>
    <col min="180" max="184" style="6178" width="9.140625"/>
  </cols>
  <sheetData>
    <row s="6106" customFormat="1" customHeight="1" ht="12" hidden="1">
      <c r="B1" s="929"/>
      <c r="C1" s="930"/>
      <c r="D1" s="930"/>
    </row>
    <row s="610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610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611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6118"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612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6123" customFormat="1" customHeight="1" ht="11.25" hidden="1">
      <c r="B8" s="940"/>
      <c r="F8" s="1063"/>
      <c r="G8" s="769"/>
      <c r="H8" s="356"/>
      <c r="I8" s="356"/>
      <c r="J8" s="356"/>
      <c r="K8" s="356"/>
      <c r="L8" s="356"/>
      <c r="M8" s="1063"/>
      <c r="N8" s="1063"/>
      <c r="O8" s="2281" t="s">
        <v>987</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988</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612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6123" customFormat="1" customHeight="1" ht="11.25">
      <c r="B10" s="940"/>
      <c r="F10" s="2292" t="s">
        <v>306</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989</v>
      </c>
      <c r="H11" s="2291" t="s">
        <v>990</v>
      </c>
      <c r="I11" s="2291" t="s">
        <v>991</v>
      </c>
      <c r="J11" s="2290"/>
      <c r="K11" s="2290"/>
      <c r="L11" s="2290"/>
      <c r="M11" s="2290"/>
      <c r="N11" s="2290"/>
      <c r="O11" s="2062" t="s">
        <v>992</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992</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992</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993</v>
      </c>
      <c r="P12" s="2062"/>
      <c r="Q12" s="2062"/>
      <c r="R12" s="2062"/>
      <c r="S12" s="2062" t="s">
        <v>994</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995</v>
      </c>
      <c r="BU12" s="2274"/>
      <c r="BV12" s="2274"/>
      <c r="BW12" s="2271"/>
      <c r="BX12" s="2270" t="s">
        <v>996</v>
      </c>
      <c r="BY12" s="2274"/>
      <c r="BZ12" s="2274"/>
      <c r="CA12" s="2271"/>
      <c r="CB12" s="2270" t="s">
        <v>997</v>
      </c>
      <c r="CC12" s="2271"/>
      <c r="CD12" s="2270" t="s">
        <v>998</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999</v>
      </c>
      <c r="CZ12" s="2274"/>
      <c r="DA12" s="2274"/>
      <c r="DB12" s="2274"/>
      <c r="DC12" s="2274"/>
      <c r="DD12" s="2271"/>
      <c r="DE12" s="2270" t="s">
        <v>1000</v>
      </c>
      <c r="DF12" s="2271"/>
      <c r="DG12" s="2270" t="s">
        <v>998</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1001</v>
      </c>
      <c r="P13" s="2062"/>
      <c r="Q13" s="2062"/>
      <c r="R13" s="2062"/>
      <c r="S13" s="2189" t="s">
        <v>1002</v>
      </c>
      <c r="T13" s="2268"/>
      <c r="U13" s="1971" t="s">
        <v>1003</v>
      </c>
      <c r="V13" s="1971"/>
      <c r="W13" s="1971"/>
      <c r="X13" s="1971"/>
      <c r="Y13" s="1971" t="s">
        <v>1004</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1005</v>
      </c>
      <c r="BU13" s="2268"/>
      <c r="BV13" s="2189" t="s">
        <v>1006</v>
      </c>
      <c r="BW13" s="2268"/>
      <c r="BX13" s="2189" t="s">
        <v>1007</v>
      </c>
      <c r="BY13" s="2268"/>
      <c r="BZ13" s="2189" t="s">
        <v>1008</v>
      </c>
      <c r="CA13" s="2268"/>
      <c r="CB13" s="2189" t="s">
        <v>1009</v>
      </c>
      <c r="CC13" s="2268"/>
      <c r="CD13" s="2189" t="s">
        <v>1010</v>
      </c>
      <c r="CE13" s="2268"/>
      <c r="CF13" s="2189" t="s">
        <v>1011</v>
      </c>
      <c r="CG13" s="2268"/>
      <c r="CH13" s="2270" t="s">
        <v>1012</v>
      </c>
      <c r="CI13" s="2274"/>
      <c r="CJ13" s="2274"/>
      <c r="CK13" s="2271"/>
      <c r="CL13" s="2280"/>
      <c r="CM13" s="2272"/>
      <c r="CN13" s="2272"/>
      <c r="CO13" s="2272"/>
      <c r="CP13" s="2272"/>
      <c r="CQ13" s="2272"/>
      <c r="CR13" s="2272"/>
      <c r="CS13" s="2272"/>
      <c r="CT13" s="2272"/>
      <c r="CU13" s="2272"/>
      <c r="CV13" s="2272"/>
      <c r="CW13" s="2272"/>
      <c r="CX13" s="2273"/>
      <c r="CY13" s="2189" t="s">
        <v>1013</v>
      </c>
      <c r="CZ13" s="2268"/>
      <c r="DA13" s="2189" t="s">
        <v>1014</v>
      </c>
      <c r="DB13" s="2268"/>
      <c r="DC13" s="2189" t="s">
        <v>1015</v>
      </c>
      <c r="DD13" s="2268"/>
      <c r="DE13" s="2189" t="s">
        <v>1016</v>
      </c>
      <c r="DF13" s="2268"/>
      <c r="DG13" s="2270" t="s">
        <v>1017</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1018</v>
      </c>
      <c r="P14" s="2268"/>
      <c r="Q14" s="2189" t="s">
        <v>1019</v>
      </c>
      <c r="R14" s="2268"/>
      <c r="S14" s="2190"/>
      <c r="T14" s="2063"/>
      <c r="U14" s="2189" t="s">
        <v>751</v>
      </c>
      <c r="V14" s="2268"/>
      <c r="W14" s="2189" t="s">
        <v>754</v>
      </c>
      <c r="X14" s="2268"/>
      <c r="Y14" s="2189" t="s">
        <v>751</v>
      </c>
      <c r="Z14" s="2268"/>
      <c r="AA14" s="2189" t="s">
        <v>761</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1020</v>
      </c>
      <c r="CI14" s="2268"/>
      <c r="CJ14" s="2189" t="s">
        <v>1021</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1022</v>
      </c>
      <c r="DH14" s="2268"/>
      <c r="DI14" s="2189" t="s">
        <v>1023</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741</v>
      </c>
      <c r="P16" s="2271"/>
      <c r="Q16" s="2270" t="s">
        <v>743</v>
      </c>
      <c r="R16" s="2271"/>
      <c r="S16" s="2270" t="s">
        <v>747</v>
      </c>
      <c r="T16" s="2271"/>
      <c r="U16" s="2270" t="s">
        <v>752</v>
      </c>
      <c r="V16" s="2271"/>
      <c r="W16" s="2270" t="s">
        <v>755</v>
      </c>
      <c r="X16" s="2271"/>
      <c r="Y16" s="2270" t="s">
        <v>759</v>
      </c>
      <c r="Z16" s="2271"/>
      <c r="AA16" s="2270" t="s">
        <v>762</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559</v>
      </c>
      <c r="BU16" s="2271"/>
      <c r="BV16" s="2270" t="s">
        <v>559</v>
      </c>
      <c r="BW16" s="2271"/>
      <c r="BX16" s="2270" t="s">
        <v>559</v>
      </c>
      <c r="BY16" s="2271"/>
      <c r="BZ16" s="2270" t="s">
        <v>559</v>
      </c>
      <c r="CA16" s="2271"/>
      <c r="CB16" s="2270" t="s">
        <v>1024</v>
      </c>
      <c r="CC16" s="2271"/>
      <c r="CD16" s="2270" t="s">
        <v>559</v>
      </c>
      <c r="CE16" s="2271"/>
      <c r="CF16" s="2270" t="s">
        <v>1025</v>
      </c>
      <c r="CG16" s="2271"/>
      <c r="CH16" s="2270" t="s">
        <v>1026</v>
      </c>
      <c r="CI16" s="2271"/>
      <c r="CJ16" s="2270" t="s">
        <v>1026</v>
      </c>
      <c r="CK16" s="2271"/>
      <c r="CL16" s="2280"/>
      <c r="CM16" s="2272"/>
      <c r="CN16" s="2272"/>
      <c r="CO16" s="2272"/>
      <c r="CP16" s="2272"/>
      <c r="CQ16" s="2272"/>
      <c r="CR16" s="2272"/>
      <c r="CS16" s="2272"/>
      <c r="CT16" s="2272"/>
      <c r="CU16" s="2272"/>
      <c r="CV16" s="2272"/>
      <c r="CW16" s="2272"/>
      <c r="CX16" s="2273"/>
      <c r="CY16" s="2189" t="s">
        <v>559</v>
      </c>
      <c r="CZ16" s="2268"/>
      <c r="DA16" s="2189" t="s">
        <v>559</v>
      </c>
      <c r="DB16" s="2268"/>
      <c r="DC16" s="2189" t="s">
        <v>559</v>
      </c>
      <c r="DD16" s="2268"/>
      <c r="DE16" s="2270" t="s">
        <v>1024</v>
      </c>
      <c r="DF16" s="2271"/>
      <c r="DG16" s="2270" t="s">
        <v>1027</v>
      </c>
      <c r="DH16" s="2271"/>
      <c r="DI16" s="2270" t="s">
        <v>1027</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1028</v>
      </c>
      <c r="P17" s="1201" t="s">
        <v>1029</v>
      </c>
      <c r="Q17" s="1201" t="s">
        <v>1028</v>
      </c>
      <c r="R17" s="1201" t="s">
        <v>1029</v>
      </c>
      <c r="S17" s="1201" t="s">
        <v>1028</v>
      </c>
      <c r="T17" s="1201" t="s">
        <v>1029</v>
      </c>
      <c r="U17" s="1201" t="s">
        <v>1028</v>
      </c>
      <c r="V17" s="1201" t="s">
        <v>1029</v>
      </c>
      <c r="W17" s="1201" t="s">
        <v>1028</v>
      </c>
      <c r="X17" s="1201" t="s">
        <v>1029</v>
      </c>
      <c r="Y17" s="1201" t="s">
        <v>1028</v>
      </c>
      <c r="Z17" s="1201" t="s">
        <v>1029</v>
      </c>
      <c r="AA17" s="1201" t="s">
        <v>1028</v>
      </c>
      <c r="AB17" s="1201" t="s">
        <v>1029</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1028</v>
      </c>
      <c r="BU17" s="1201" t="s">
        <v>1029</v>
      </c>
      <c r="BV17" s="1201" t="s">
        <v>1028</v>
      </c>
      <c r="BW17" s="1201" t="s">
        <v>1029</v>
      </c>
      <c r="BX17" s="1201" t="s">
        <v>1028</v>
      </c>
      <c r="BY17" s="1201" t="s">
        <v>1029</v>
      </c>
      <c r="BZ17" s="1201" t="s">
        <v>1028</v>
      </c>
      <c r="CA17" s="1201" t="s">
        <v>1029</v>
      </c>
      <c r="CB17" s="1201" t="s">
        <v>1028</v>
      </c>
      <c r="CC17" s="1201" t="s">
        <v>1029</v>
      </c>
      <c r="CD17" s="1201" t="s">
        <v>1028</v>
      </c>
      <c r="CE17" s="1201" t="s">
        <v>1029</v>
      </c>
      <c r="CF17" s="1201" t="s">
        <v>1028</v>
      </c>
      <c r="CG17" s="1201" t="s">
        <v>1029</v>
      </c>
      <c r="CH17" s="1201" t="s">
        <v>1028</v>
      </c>
      <c r="CI17" s="1201" t="s">
        <v>1029</v>
      </c>
      <c r="CJ17" s="1201" t="s">
        <v>1028</v>
      </c>
      <c r="CK17" s="1201" t="s">
        <v>1029</v>
      </c>
      <c r="CL17" s="2280"/>
      <c r="CM17" s="2272"/>
      <c r="CN17" s="2272"/>
      <c r="CO17" s="2272"/>
      <c r="CP17" s="2272"/>
      <c r="CQ17" s="2272"/>
      <c r="CR17" s="2272"/>
      <c r="CS17" s="2272"/>
      <c r="CT17" s="2272"/>
      <c r="CU17" s="2272"/>
      <c r="CV17" s="2272"/>
      <c r="CW17" s="2272"/>
      <c r="CX17" s="2273"/>
      <c r="CY17" s="1201" t="s">
        <v>1028</v>
      </c>
      <c r="CZ17" s="1201" t="s">
        <v>1029</v>
      </c>
      <c r="DA17" s="1201" t="s">
        <v>1028</v>
      </c>
      <c r="DB17" s="1201" t="s">
        <v>1029</v>
      </c>
      <c r="DC17" s="1201" t="s">
        <v>1028</v>
      </c>
      <c r="DD17" s="1201" t="s">
        <v>1029</v>
      </c>
      <c r="DE17" s="1201" t="s">
        <v>1028</v>
      </c>
      <c r="DF17" s="1201" t="s">
        <v>1029</v>
      </c>
      <c r="DG17" s="1201" t="s">
        <v>1028</v>
      </c>
      <c r="DH17" s="1201" t="s">
        <v>1029</v>
      </c>
      <c r="DI17" s="1201" t="s">
        <v>1028</v>
      </c>
      <c r="DJ17" s="1201" t="s">
        <v>1029</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610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610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6106" customFormat="1" customHeight="1" ht="11.25" hidden="1">
      <c r="B20" s="946"/>
      <c r="D20" s="930"/>
      <c r="E20" s="945"/>
      <c r="F20" s="1207" t="s">
        <v>384</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610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6106" customFormat="1" customHeight="1" ht="12">
      <c r="A22" s="947"/>
      <c r="B22" s="947"/>
      <c r="C22" s="947"/>
      <c r="D22" s="947"/>
      <c r="E22" s="947"/>
      <c r="FX22" s="947"/>
      <c r="FY22" s="947"/>
      <c r="FZ22" s="947"/>
      <c r="GA22" s="947"/>
      <c r="GB22" s="947"/>
    </row>
    <row s="617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4ED82-3398-BA2F-0C8E-99E74807321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78" width="9.140625" hidden="1" customWidth="1"/>
    <col min="2" max="2" style="3180" width="9.140625" hidden="1" customWidth="1"/>
    <col min="3" max="3" style="6001" width="4.7109375" customWidth="1"/>
    <col min="4" max="4" style="3180" width="6.28125" customWidth="1"/>
    <col min="5" max="5" style="3180" width="36.7109375" customWidth="1"/>
    <col min="6" max="6" style="3180" width="9.57421875" customWidth="1"/>
    <col min="7" max="7" style="2626" width="42.421875" hidden="1" customWidth="1"/>
    <col min="8" max="8" style="3180" width="40.7109375" customWidth="1"/>
    <col min="9" max="9" style="2627" width="93.421875" customWidth="1"/>
    <col min="10" max="17" style="3180" width="10.57421875"/>
    <col min="18" max="18" style="5935"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307</v>
      </c>
    </row>
    <row s="2626" customFormat="1" customHeight="1" ht="15">
      <c r="A10" s="765"/>
      <c r="C10" s="162"/>
      <c r="D10" s="717"/>
      <c r="E10" s="2213" t="s">
        <v>565</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566</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306</v>
      </c>
      <c r="E12" s="2216"/>
      <c r="F12" s="2216"/>
      <c r="G12" s="893"/>
      <c r="H12" s="893"/>
      <c r="I12" s="1971"/>
      <c r="R12" s="681"/>
    </row>
    <row customHeight="1" ht="33.75">
      <c r="C13" s="162"/>
      <c r="D13" s="767" t="s">
        <v>89</v>
      </c>
      <c r="E13" s="766" t="s">
        <v>308</v>
      </c>
      <c r="F13" s="766" t="s">
        <v>567</v>
      </c>
      <c r="G13" s="814" t="s">
        <v>309</v>
      </c>
      <c r="H13" s="760" t="s">
        <v>309</v>
      </c>
      <c r="I13" s="1971"/>
    </row>
    <row customHeight="1" ht="15" hidden="1">
      <c r="C14" s="162"/>
      <c r="D14" s="599" t="s">
        <v>110</v>
      </c>
      <c r="E14" s="599" t="s">
        <v>111</v>
      </c>
      <c r="F14" s="599" t="s">
        <v>91</v>
      </c>
      <c r="G14" s="665" t="str">
        <f>G1&amp;".1"</f>
        <v>.1</v>
      </c>
      <c r="H14" s="665" t="str">
        <f>H1&amp;".1"</f>
        <v>4.1</v>
      </c>
      <c r="I14" s="277"/>
    </row>
    <row customHeight="1" ht="15">
      <c r="A15" s="511"/>
      <c r="C15" s="532"/>
      <c r="D15" s="527">
        <v>1</v>
      </c>
      <c r="E15" s="683" t="str">
        <f>TP_P_A</f>
        <v>Количество поданных заявок</v>
      </c>
      <c r="F15" s="527" t="s">
        <v>1030</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1030</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1030</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312</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1031</v>
      </c>
      <c r="E20" s="694"/>
      <c r="F20" s="515"/>
      <c r="G20" s="515"/>
      <c r="H20" s="515"/>
      <c r="I20" s="1803"/>
    </row>
    <row customHeight="1" ht="27.75">
      <c r="C21" s="457"/>
      <c r="D21" s="545" t="s">
        <v>321</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1032</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980A9-230B-D3DE-0FCB-439D0331B86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242" width="9.140625" hidden="1" customWidth="1"/>
    <col min="2" max="2" style="6223" width="9.140625" hidden="1" customWidth="1"/>
    <col min="3" max="3" style="6243" width="3.7109375" customWidth="1"/>
    <col min="4" max="4" style="2690" width="6.28125" customWidth="1"/>
    <col min="5" max="6" style="2690" width="64.140625" customWidth="1"/>
    <col min="7" max="7" style="2690" width="141.140625" customWidth="1"/>
    <col min="8" max="8" style="2690" width="10.57421875"/>
    <col min="9" max="10" style="2632" width="10.57421875"/>
    <col min="11" max="16" style="269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77" customFormat="1" customHeight="1" ht="0.75">
      <c r="A8" s="1709"/>
      <c r="B8" s="1168"/>
      <c r="C8" s="377"/>
      <c r="D8" s="361"/>
      <c r="E8" s="395"/>
      <c r="F8" s="758"/>
      <c r="G8" s="179"/>
      <c r="I8" s="1664"/>
      <c r="J8" s="1664"/>
    </row>
    <row customHeight="1" ht="14.25">
      <c r="C9" s="82"/>
      <c r="D9" s="2062" t="s">
        <v>306</v>
      </c>
      <c r="E9" s="2062"/>
      <c r="F9" s="2062"/>
      <c r="G9" s="2302" t="s">
        <v>307</v>
      </c>
    </row>
    <row customHeight="1" ht="14.25">
      <c r="C10" s="82"/>
      <c r="D10" s="91" t="s">
        <v>89</v>
      </c>
      <c r="E10" s="94" t="s">
        <v>308</v>
      </c>
      <c r="F10" s="94" t="s">
        <v>398</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312</v>
      </c>
      <c r="G12" s="137"/>
    </row>
    <row customHeight="1" ht="22.5">
      <c r="A13" s="178"/>
      <c r="C13" s="82"/>
      <c r="D13" s="133" t="s">
        <v>937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312</v>
      </c>
      <c r="G13" s="137"/>
    </row>
    <row customHeight="1" ht="14.25">
      <c r="A14" s="178"/>
      <c r="C14" s="82"/>
      <c r="D14" s="133" t="s">
        <v>973</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1033</v>
      </c>
      <c r="F15" s="187"/>
      <c r="G15" s="2017"/>
    </row>
    <row customHeight="1" ht="14.25">
      <c r="A16" s="178"/>
      <c r="C16" s="82"/>
      <c r="D16" s="133" t="s">
        <v>939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312</v>
      </c>
      <c r="G16" s="333"/>
    </row>
    <row customHeight="1" ht="14.25">
      <c r="A17" s="178"/>
      <c r="C17" s="82"/>
      <c r="D17" s="133" t="s">
        <v>981</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221" customFormat="1" customHeight="1" ht="21">
      <c r="A18" s="339"/>
      <c r="B18" s="132"/>
      <c r="C18" s="296"/>
      <c r="D18" s="343"/>
      <c r="E18" s="345" t="s">
        <v>1034</v>
      </c>
      <c r="F18" s="334"/>
      <c r="G18" s="2017"/>
      <c r="I18" s="346"/>
      <c r="J18" s="346"/>
    </row>
    <row s="2626" customFormat="1" customHeight="1" ht="256.5" hidden="1">
      <c r="A19" s="339"/>
      <c r="B19" s="423"/>
      <c r="C19" s="377"/>
      <c r="D19" s="890" t="s">
        <v>941</v>
      </c>
      <c r="E19" s="889" t="s">
        <v>1035</v>
      </c>
      <c r="F19" s="391"/>
      <c r="G19" s="333" t="s">
        <v>1036</v>
      </c>
      <c r="I19" s="506"/>
      <c r="J19" s="506"/>
    </row>
    <row s="6221" customFormat="1" customHeight="1" ht="14.25">
      <c r="A20" s="339"/>
      <c r="B20" s="132"/>
      <c r="C20" s="296"/>
      <c r="D20" s="891">
        <v>2</v>
      </c>
      <c r="E20" s="326" t="s">
        <v>1037</v>
      </c>
      <c r="F20" s="184" t="s">
        <v>312</v>
      </c>
      <c r="G20" s="333"/>
      <c r="I20" s="346"/>
      <c r="J20" s="346"/>
    </row>
    <row s="6221" customFormat="1" customHeight="1" ht="18.75" hidden="1">
      <c r="A21" s="339"/>
      <c r="B21" s="132"/>
      <c r="C21" s="296"/>
      <c r="D21" s="329" t="s">
        <v>867</v>
      </c>
      <c r="E21" s="328"/>
      <c r="F21" s="327"/>
      <c r="G21" s="337"/>
      <c r="H21" s="330"/>
      <c r="I21" s="346"/>
      <c r="J21" s="346"/>
    </row>
    <row customHeight="1" ht="15">
      <c r="A22" s="178"/>
      <c r="C22" s="82"/>
      <c r="D22" s="95"/>
      <c r="E22" s="189" t="s">
        <v>1038</v>
      </c>
      <c r="F22" s="334"/>
      <c r="G22" s="335"/>
    </row>
    <row s="2977" customFormat="1" customHeight="1" ht="22.5" hidden="1">
      <c r="A23" s="339"/>
      <c r="B23" s="1168"/>
      <c r="C23" s="377"/>
      <c r="D23" s="1713" t="s">
        <v>111</v>
      </c>
      <c r="E23" s="183" t="s">
        <v>1039</v>
      </c>
      <c r="F23" s="1710" t="s">
        <v>312</v>
      </c>
      <c r="G23" s="341"/>
      <c r="I23" s="1664"/>
      <c r="J23" s="1664"/>
    </row>
    <row s="2977" customFormat="1" customHeight="1" ht="14.25" hidden="1">
      <c r="A24" s="339"/>
      <c r="B24" s="1168"/>
      <c r="C24" s="377"/>
      <c r="D24" s="1713" t="s">
        <v>623</v>
      </c>
      <c r="E24" s="1712" t="s">
        <v>1040</v>
      </c>
      <c r="F24" s="1710" t="s">
        <v>312</v>
      </c>
      <c r="G24" s="333"/>
      <c r="I24" s="1664"/>
      <c r="J24" s="1664"/>
    </row>
    <row s="2977" customFormat="1" customHeight="1" ht="14.25" hidden="1">
      <c r="A25" s="339"/>
      <c r="B25" s="1168"/>
      <c r="C25" s="377"/>
      <c r="D25" s="1713" t="s">
        <v>626</v>
      </c>
      <c r="E25" s="181"/>
      <c r="F25" s="391"/>
      <c r="G25" s="2015" t="s">
        <v>1041</v>
      </c>
      <c r="I25" s="1664"/>
      <c r="J25" s="1664"/>
    </row>
    <row s="2977" customFormat="1" customHeight="1" ht="22.5" hidden="1">
      <c r="A26" s="339"/>
      <c r="B26" s="1168"/>
      <c r="C26" s="377"/>
      <c r="D26" s="343"/>
      <c r="E26" s="345" t="s">
        <v>1042</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D553D-466C-8148-DAA2-CCEBFE71A9F7}" mc:Ignorable="x14ac xr xr2 xr3">
  <sheetPr>
    <tabColor theme="6" tint="0.4"/>
  </sheetPr>
  <dimension ref="A1:L53"/>
  <sheetViews>
    <sheetView topLeftCell="A1" showGridLines="0" zoomScale="90" workbookViewId="0">
      <selection activeCell="G50" sqref="G50"/>
    </sheetView>
  </sheetViews>
  <sheetFormatPr defaultColWidth="10.57421875" customHeight="1" defaultRowHeight="14.25"/>
  <cols>
    <col min="1" max="1" style="3321" width="9.140625" hidden="1" customWidth="1"/>
    <col min="2" max="2" style="6223" width="9.140625" hidden="1" customWidth="1"/>
    <col min="3" max="3" style="6243" width="3.7109375" customWidth="1"/>
    <col min="4" max="4" style="2690" width="6.28125" customWidth="1"/>
    <col min="5" max="5" style="2690" width="63.421875" customWidth="1"/>
    <col min="6" max="6" style="2690" width="1.7109375" hidden="1" customWidth="1"/>
    <col min="7" max="8" style="2690" width="35.7109375" customWidth="1"/>
    <col min="9" max="9" style="2690" width="91.57421875" customWidth="1"/>
    <col min="10" max="10" style="2690" width="68.8515625" customWidth="1"/>
    <col min="11" max="12" style="2632" width="10.57421875"/>
  </cols>
  <sheetData>
    <row customHeight="1" ht="14.25" hidden="1"/>
    <row s="2977" customFormat="1" customHeight="1" ht="18.75" hidden="1">
      <c r="A2" s="1723"/>
      <c r="B2" s="1168"/>
      <c r="C2" s="1770" t="s">
        <v>172</v>
      </c>
      <c r="D2" s="1713"/>
      <c r="E2" s="185"/>
      <c r="F2" s="1710"/>
      <c r="G2" s="1710" t="s">
        <v>312</v>
      </c>
      <c r="H2" s="1169"/>
      <c r="K2" s="1664"/>
      <c r="L2" s="1664"/>
    </row>
    <row s="2977" customFormat="1" customHeight="1" ht="14.25" hidden="1">
      <c r="A3" s="1392"/>
      <c r="B3" s="1168"/>
      <c r="C3" s="340"/>
      <c r="K3" s="1664"/>
      <c r="L3" s="1664"/>
    </row>
    <row s="2977" customFormat="1" customHeight="1" ht="18.75" hidden="1">
      <c r="A4" s="1723"/>
      <c r="B4" s="1168"/>
      <c r="C4" s="1770" t="s">
        <v>172</v>
      </c>
      <c r="D4" s="1713"/>
      <c r="E4" s="191" t="s">
        <v>1043</v>
      </c>
      <c r="F4" s="1710"/>
      <c r="G4" s="243"/>
      <c r="H4" s="1710" t="s">
        <v>312</v>
      </c>
      <c r="K4" s="1664"/>
      <c r="L4" s="1664"/>
    </row>
    <row s="2977" customFormat="1" customHeight="1" ht="14.25" hidden="1">
      <c r="A5" s="1392"/>
      <c r="B5" s="1168"/>
      <c r="C5" s="340"/>
      <c r="K5" s="1664"/>
      <c r="L5" s="1664"/>
    </row>
    <row s="2977" customFormat="1" customHeight="1" ht="18.75" hidden="1">
      <c r="A6" s="1723"/>
      <c r="B6" s="1168"/>
      <c r="C6" s="1770" t="s">
        <v>172</v>
      </c>
      <c r="D6" s="1713"/>
      <c r="E6" s="192" t="s">
        <v>1044</v>
      </c>
      <c r="F6" s="1710"/>
      <c r="G6" s="243"/>
      <c r="H6" s="1710" t="s">
        <v>312</v>
      </c>
      <c r="K6" s="1664"/>
      <c r="L6" s="1664"/>
    </row>
    <row s="2977" customFormat="1" customHeight="1" ht="14.25" hidden="1">
      <c r="A7" s="1392"/>
      <c r="B7" s="1168"/>
      <c r="C7" s="340"/>
      <c r="K7" s="1664"/>
      <c r="L7" s="1664"/>
    </row>
    <row s="2977" customFormat="1" customHeight="1" ht="18.75" hidden="1">
      <c r="A8" s="1723"/>
      <c r="B8" s="1168"/>
      <c r="C8" s="1770" t="s">
        <v>172</v>
      </c>
      <c r="D8" s="1713"/>
      <c r="E8" s="192" t="s">
        <v>1045</v>
      </c>
      <c r="F8" s="1710"/>
      <c r="G8" s="243"/>
      <c r="H8" s="1710" t="s">
        <v>312</v>
      </c>
      <c r="K8" s="1664"/>
      <c r="L8" s="1664"/>
    </row>
    <row s="2977" customFormat="1" customHeight="1" ht="14.25" hidden="1">
      <c r="A9" s="1392"/>
      <c r="B9" s="1168"/>
      <c r="C9" s="340"/>
      <c r="K9" s="1664"/>
      <c r="L9" s="1664"/>
    </row>
    <row s="2977" customFormat="1" customHeight="1" ht="18.75" hidden="1">
      <c r="A10" s="1723"/>
      <c r="B10" s="1168"/>
      <c r="C10" s="1770" t="s">
        <v>172</v>
      </c>
      <c r="D10" s="1713"/>
      <c r="E10" s="192" t="s">
        <v>1046</v>
      </c>
      <c r="F10" s="1710"/>
      <c r="G10" s="1714"/>
      <c r="H10" s="1710" t="s">
        <v>312</v>
      </c>
      <c r="K10" s="1664"/>
      <c r="L10" s="1664" t="s">
        <v>1047</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77"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77" customFormat="1" customHeight="1" ht="14.25" hidden="1">
      <c r="A17" s="1392"/>
      <c r="B17" s="1168"/>
      <c r="C17" s="377"/>
      <c r="D17" s="361"/>
      <c r="E17" s="395"/>
      <c r="F17" s="395"/>
      <c r="G17" s="395"/>
      <c r="H17" s="758"/>
      <c r="I17" s="179"/>
      <c r="K17" s="1664"/>
      <c r="L17" s="1664"/>
    </row>
    <row customHeight="1" ht="21">
      <c r="C18" s="82"/>
      <c r="D18" s="2062" t="s">
        <v>306</v>
      </c>
      <c r="E18" s="2062"/>
      <c r="F18" s="2062"/>
      <c r="G18" s="2062"/>
      <c r="H18" s="2062"/>
      <c r="I18" s="2302" t="s">
        <v>307</v>
      </c>
    </row>
    <row customHeight="1" ht="21">
      <c r="C19" s="82"/>
      <c r="D19" s="91" t="s">
        <v>89</v>
      </c>
      <c r="E19" s="94" t="s">
        <v>308</v>
      </c>
      <c r="F19" s="94"/>
      <c r="G19" s="94" t="s">
        <v>309</v>
      </c>
      <c r="H19" s="94" t="s">
        <v>398</v>
      </c>
      <c r="I19" s="2302"/>
    </row>
    <row customHeight="1" ht="12" hidden="1">
      <c r="C20" s="82"/>
      <c r="D20" s="72"/>
      <c r="E20" s="72"/>
      <c r="F20" s="72"/>
      <c r="G20" s="72"/>
      <c r="H20" s="72"/>
      <c r="I20" s="72"/>
    </row>
    <row customHeight="1" ht="14.25">
      <c r="A21" s="1723"/>
      <c r="C21" s="82"/>
      <c r="D21" s="133">
        <v>1</v>
      </c>
      <c r="E21" s="2304" t="s">
        <v>1048</v>
      </c>
      <c r="F21" s="2304"/>
      <c r="G21" s="2304"/>
      <c r="H21" s="2304"/>
      <c r="I21" s="194"/>
    </row>
    <row customHeight="1" ht="20.25">
      <c r="A22" s="1723"/>
      <c r="C22" s="82"/>
      <c r="D22" s="133" t="s">
        <v>937</v>
      </c>
      <c r="E22" s="180" t="s">
        <v>1049</v>
      </c>
      <c r="F22" s="184"/>
      <c r="G22" s="6253">
        <v>45286</v>
      </c>
      <c r="H22" s="184" t="s">
        <v>312</v>
      </c>
      <c r="I22" s="137" t="s">
        <v>1050</v>
      </c>
    </row>
    <row customHeight="1" ht="45">
      <c r="A23" s="1723"/>
      <c r="C23" s="82"/>
      <c r="D23" s="133" t="s">
        <v>939</v>
      </c>
      <c r="E23" s="180" t="s">
        <v>1051</v>
      </c>
      <c r="F23" s="184"/>
      <c r="G23" s="6254" t="s">
        <v>1052</v>
      </c>
      <c r="H23" s="6255" t="s">
        <v>1053</v>
      </c>
      <c r="I23" s="244" t="s">
        <v>1054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312</v>
      </c>
      <c r="H24" s="6255" t="s">
        <v>1055</v>
      </c>
      <c r="I24" s="245" t="s">
        <v>804</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332</v>
      </c>
      <c r="E26" s="185" t="s">
        <v>1056</v>
      </c>
      <c r="F26" s="184"/>
      <c r="G26" s="184" t="s">
        <v>312</v>
      </c>
      <c r="H26" s="6255" t="s">
        <v>1057</v>
      </c>
      <c r="I26" s="2015" t="s">
        <v>1058</v>
      </c>
    </row>
    <row s="3400" customFormat="1" customHeight="1" ht="18.75">
      <c r="A27" s="6261"/>
      <c r="B27" s="3875"/>
      <c r="C27" s="6262" t="s">
        <v>172</v>
      </c>
      <c r="D27" s="6263" t="s">
        <v>340</v>
      </c>
      <c r="E27" s="6264" t="s">
        <v>1059</v>
      </c>
      <c r="F27" s="3900"/>
      <c r="G27" s="3900" t="s">
        <v>312</v>
      </c>
      <c r="H27" s="6265" t="s">
        <v>1057</v>
      </c>
      <c r="I27" s="3400"/>
      <c r="J27" s="3400"/>
      <c r="K27" s="4375"/>
      <c r="L27" s="4375"/>
    </row>
    <row s="3400" customFormat="1" customHeight="1" ht="18.75">
      <c r="A28" s="6261"/>
      <c r="B28" s="3875"/>
      <c r="C28" s="6262" t="s">
        <v>172</v>
      </c>
      <c r="D28" s="6263" t="s">
        <v>342</v>
      </c>
      <c r="E28" s="6264" t="s">
        <v>1060</v>
      </c>
      <c r="F28" s="3900"/>
      <c r="G28" s="3900" t="s">
        <v>312</v>
      </c>
      <c r="H28" s="6265" t="s">
        <v>1057</v>
      </c>
      <c r="I28" s="3400"/>
      <c r="J28" s="3400"/>
      <c r="K28" s="4375"/>
      <c r="L28" s="4375"/>
    </row>
    <row s="3400" customFormat="1" customHeight="1" ht="18.75">
      <c r="A29" s="6261"/>
      <c r="B29" s="3875"/>
      <c r="C29" s="6262" t="s">
        <v>172</v>
      </c>
      <c r="D29" s="6263" t="s">
        <v>344</v>
      </c>
      <c r="E29" s="6264" t="s">
        <v>1061</v>
      </c>
      <c r="F29" s="3900"/>
      <c r="G29" s="3900" t="s">
        <v>312</v>
      </c>
      <c r="H29" s="6265" t="s">
        <v>1057</v>
      </c>
      <c r="I29" s="3400"/>
      <c r="J29" s="3400"/>
      <c r="K29" s="4375"/>
      <c r="L29" s="4375"/>
    </row>
    <row s="3400" customFormat="1" customHeight="1" ht="18.75">
      <c r="A30" s="6261"/>
      <c r="B30" s="3875"/>
      <c r="C30" s="6262" t="s">
        <v>172</v>
      </c>
      <c r="D30" s="6263" t="s">
        <v>832</v>
      </c>
      <c r="E30" s="6264" t="s">
        <v>1062</v>
      </c>
      <c r="F30" s="3900"/>
      <c r="G30" s="3900" t="s">
        <v>312</v>
      </c>
      <c r="H30" s="6265" t="s">
        <v>1057</v>
      </c>
      <c r="I30" s="3400"/>
      <c r="J30" s="3400"/>
      <c r="K30" s="4375"/>
      <c r="L30" s="4375"/>
    </row>
    <row s="3400" customFormat="1" customHeight="1" ht="18.75">
      <c r="A31" s="6261"/>
      <c r="B31" s="3875"/>
      <c r="C31" s="6262" t="s">
        <v>172</v>
      </c>
      <c r="D31" s="6263" t="s">
        <v>834</v>
      </c>
      <c r="E31" s="6264" t="s">
        <v>1063</v>
      </c>
      <c r="F31" s="3900"/>
      <c r="G31" s="3900" t="s">
        <v>312</v>
      </c>
      <c r="H31" s="6265" t="s">
        <v>1057</v>
      </c>
      <c r="I31" s="3400"/>
      <c r="J31" s="3400"/>
      <c r="K31" s="4375"/>
      <c r="L31" s="4375"/>
    </row>
    <row s="3400" customFormat="1" customHeight="1" ht="18.75">
      <c r="A32" s="6261"/>
      <c r="B32" s="3875"/>
      <c r="C32" s="6262" t="s">
        <v>172</v>
      </c>
      <c r="D32" s="6263" t="s">
        <v>836</v>
      </c>
      <c r="E32" s="6264" t="s">
        <v>1064</v>
      </c>
      <c r="F32" s="3900"/>
      <c r="G32" s="3900" t="s">
        <v>312</v>
      </c>
      <c r="H32" s="6265" t="s">
        <v>1057</v>
      </c>
      <c r="I32" s="3400"/>
      <c r="J32" s="3400"/>
      <c r="K32" s="4375"/>
      <c r="L32" s="4375"/>
    </row>
    <row s="3400" customFormat="1" customHeight="1" ht="18.75">
      <c r="A33" s="6261"/>
      <c r="B33" s="3875"/>
      <c r="C33" s="6262" t="s">
        <v>172</v>
      </c>
      <c r="D33" s="6263" t="s">
        <v>1065</v>
      </c>
      <c r="E33" s="6264" t="s">
        <v>1066</v>
      </c>
      <c r="F33" s="3900"/>
      <c r="G33" s="3900" t="s">
        <v>312</v>
      </c>
      <c r="H33" s="6265" t="s">
        <v>1057</v>
      </c>
      <c r="I33" s="3400"/>
      <c r="J33" s="3400"/>
      <c r="K33" s="4375"/>
      <c r="L33" s="4375"/>
    </row>
    <row s="3400" customFormat="1" customHeight="1" ht="18.75">
      <c r="A34" s="6261"/>
      <c r="B34" s="3875"/>
      <c r="C34" s="6262" t="s">
        <v>172</v>
      </c>
      <c r="D34" s="6263" t="s">
        <v>1067</v>
      </c>
      <c r="E34" s="6264" t="s">
        <v>1068</v>
      </c>
      <c r="F34" s="3900"/>
      <c r="G34" s="3900" t="s">
        <v>312</v>
      </c>
      <c r="H34" s="6265" t="s">
        <v>1057</v>
      </c>
      <c r="I34" s="3400"/>
      <c r="J34" s="3400"/>
      <c r="K34" s="4375"/>
      <c r="L34" s="4375"/>
    </row>
    <row s="3400" customFormat="1" customHeight="1" ht="18.75">
      <c r="A35" s="6261"/>
      <c r="B35" s="3875"/>
      <c r="C35" s="6262" t="s">
        <v>172</v>
      </c>
      <c r="D35" s="6263" t="s">
        <v>1069</v>
      </c>
      <c r="E35" s="6264" t="s">
        <v>1070</v>
      </c>
      <c r="F35" s="3900"/>
      <c r="G35" s="3900" t="s">
        <v>312</v>
      </c>
      <c r="H35" s="6265" t="s">
        <v>1057</v>
      </c>
      <c r="I35" s="3400"/>
      <c r="J35" s="3400"/>
      <c r="K35" s="4375"/>
      <c r="L35" s="4375"/>
    </row>
    <row customHeight="1" ht="15">
      <c r="A36" s="1723" t="s">
        <v>110</v>
      </c>
      <c r="C36" s="82"/>
      <c r="D36" s="95"/>
      <c r="E36" s="189" t="s">
        <v>1038</v>
      </c>
      <c r="F36" s="190"/>
      <c r="G36" s="190"/>
      <c r="H36" s="187"/>
      <c r="I36" s="2017"/>
    </row>
    <row customHeight="1" ht="38.25">
      <c r="A37" s="1723"/>
      <c r="B37" s="132">
        <v>3</v>
      </c>
      <c r="C37" s="82"/>
      <c r="D37" s="133">
        <v>4</v>
      </c>
      <c r="E37"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303"/>
      <c r="G37" s="2303"/>
      <c r="H37" s="2303"/>
      <c r="I37" s="242"/>
    </row>
    <row customHeight="1" ht="20.25">
      <c r="A38" s="1723"/>
      <c r="C38" s="82"/>
      <c r="D38" s="133" t="s">
        <v>668</v>
      </c>
      <c r="E38" s="191" t="s">
        <v>1043</v>
      </c>
      <c r="F38" s="184"/>
      <c r="G38" s="243" t="s">
        <v>1071</v>
      </c>
      <c r="H38" s="184" t="s">
        <v>312</v>
      </c>
      <c r="I38" s="2015" t="s">
        <v>1072</v>
      </c>
    </row>
    <row s="3400" customFormat="1" customHeight="1" ht="18.75">
      <c r="A39" s="6261"/>
      <c r="B39" s="3875"/>
      <c r="C39" s="6262" t="s">
        <v>172</v>
      </c>
      <c r="D39" s="6263" t="s">
        <v>711</v>
      </c>
      <c r="E39" s="6267" t="s">
        <v>1043</v>
      </c>
      <c r="F39" s="3900"/>
      <c r="G39" s="6268" t="s">
        <v>1073</v>
      </c>
      <c r="H39" s="3900" t="s">
        <v>312</v>
      </c>
      <c r="I39" s="3400"/>
      <c r="J39" s="3400"/>
      <c r="K39" s="4375"/>
      <c r="L39" s="4375"/>
    </row>
    <row customHeight="1" ht="15">
      <c r="A40" s="1723" t="s">
        <v>111</v>
      </c>
      <c r="C40" s="82"/>
      <c r="D40" s="95"/>
      <c r="E40" s="189" t="s">
        <v>1038</v>
      </c>
      <c r="F40" s="190"/>
      <c r="G40" s="190"/>
      <c r="H40" s="187"/>
      <c r="I40" s="2017"/>
    </row>
    <row customHeight="1" ht="30">
      <c r="A41" s="1723"/>
      <c r="B41" s="132">
        <v>3</v>
      </c>
      <c r="C41" s="82"/>
      <c r="D41" s="133">
        <v>5</v>
      </c>
      <c r="E4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3"/>
      <c r="G41" s="2303"/>
      <c r="H41" s="2303"/>
      <c r="I41" s="242"/>
    </row>
    <row customHeight="1" ht="26.25">
      <c r="A42" s="1723"/>
      <c r="C42" s="82"/>
      <c r="D42" s="133" t="s">
        <v>321</v>
      </c>
      <c r="E4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245"/>
      <c r="G42" s="2245"/>
      <c r="H42" s="2245"/>
      <c r="I42" s="242"/>
    </row>
    <row customHeight="1" ht="14.25">
      <c r="A43" s="1723"/>
      <c r="C43" s="82"/>
      <c r="D43" s="133" t="s">
        <v>1074</v>
      </c>
      <c r="E43" s="192" t="s">
        <v>1044</v>
      </c>
      <c r="F43" s="184"/>
      <c r="G43" s="243" t="s">
        <v>1075</v>
      </c>
      <c r="H43" s="184" t="s">
        <v>312</v>
      </c>
      <c r="I43" s="2015" t="s">
        <v>1076</v>
      </c>
    </row>
    <row customHeight="1" ht="15">
      <c r="A44" s="1723" t="s">
        <v>91</v>
      </c>
      <c r="C44" s="82"/>
      <c r="D44" s="95"/>
      <c r="E44" s="190" t="s">
        <v>1038</v>
      </c>
      <c r="F44" s="186"/>
      <c r="G44" s="186"/>
      <c r="H44" s="187"/>
      <c r="I44" s="2017"/>
    </row>
    <row customHeight="1" ht="24">
      <c r="A45" s="1723"/>
      <c r="C45" s="82"/>
      <c r="D45" s="133" t="s">
        <v>323</v>
      </c>
      <c r="E4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245"/>
      <c r="G45" s="2245"/>
      <c r="H45" s="2245"/>
      <c r="I45" s="242"/>
    </row>
    <row customHeight="1" ht="14.25">
      <c r="A46" s="1723"/>
      <c r="C46" s="82"/>
      <c r="D46" s="133" t="s">
        <v>1077</v>
      </c>
      <c r="E46" s="192" t="s">
        <v>1045</v>
      </c>
      <c r="F46" s="184"/>
      <c r="G46" s="243" t="s">
        <v>1078</v>
      </c>
      <c r="H46" s="184" t="s">
        <v>312</v>
      </c>
      <c r="I46" s="1993" t="s">
        <v>1079</v>
      </c>
    </row>
    <row s="3400" customFormat="1" customHeight="1" ht="18.75">
      <c r="A47" s="6261"/>
      <c r="B47" s="3875"/>
      <c r="C47" s="6262" t="s">
        <v>172</v>
      </c>
      <c r="D47" s="6263" t="s">
        <v>1080</v>
      </c>
      <c r="E47" s="6270" t="s">
        <v>1045</v>
      </c>
      <c r="F47" s="3900"/>
      <c r="G47" s="6268" t="s">
        <v>1081</v>
      </c>
      <c r="H47" s="3900" t="s">
        <v>312</v>
      </c>
      <c r="I47" s="3400"/>
      <c r="J47" s="3400"/>
      <c r="K47" s="4375"/>
      <c r="L47" s="4375"/>
    </row>
    <row customHeight="1" ht="15">
      <c r="A48" s="1723" t="s">
        <v>92</v>
      </c>
      <c r="C48" s="82"/>
      <c r="D48" s="95"/>
      <c r="E48" s="190" t="s">
        <v>1038</v>
      </c>
      <c r="F48" s="186"/>
      <c r="G48" s="186"/>
      <c r="H48" s="187"/>
      <c r="I48" s="1993"/>
    </row>
    <row customHeight="1" ht="26.25">
      <c r="A49" s="1723"/>
      <c r="C49" s="82"/>
      <c r="D49" s="133" t="s">
        <v>326</v>
      </c>
      <c r="E4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245"/>
      <c r="G49" s="2245"/>
      <c r="H49" s="2245"/>
      <c r="I49" s="242"/>
    </row>
    <row customHeight="1" ht="14.25">
      <c r="A50" s="1723"/>
      <c r="C50" s="82"/>
      <c r="D50" s="133" t="s">
        <v>797</v>
      </c>
      <c r="E50" s="192" t="s">
        <v>1046</v>
      </c>
      <c r="F50" s="184"/>
      <c r="G50" s="193" t="s">
        <v>1082</v>
      </c>
      <c r="H50" s="184" t="s">
        <v>312</v>
      </c>
      <c r="I50" s="2015" t="s">
        <v>1083</v>
      </c>
      <c r="L50" s="141" t="s">
        <v>1047</v>
      </c>
    </row>
    <row customHeight="1" ht="15">
      <c r="A51" s="1723" t="s">
        <v>112</v>
      </c>
      <c r="C51" s="82"/>
      <c r="D51" s="95"/>
      <c r="E51" s="190" t="s">
        <v>1038</v>
      </c>
      <c r="F51" s="186"/>
      <c r="G51" s="186"/>
      <c r="H51" s="187"/>
      <c r="I51" s="2017"/>
    </row>
    <row s="6272" customFormat="1" customHeight="1" ht="3">
      <c r="A52" s="1723"/>
      <c r="K52" s="182"/>
      <c r="L52" s="182"/>
    </row>
    <row customHeight="1" ht="24.75">
      <c r="D53" s="1721" t="s">
        <v>719</v>
      </c>
      <c r="E5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106"/>
      <c r="G53" s="2106"/>
      <c r="H53" s="2106"/>
      <c r="I53" s="2106"/>
    </row>
  </sheetData>
  <sheetProtection formatColumns="0" formatRows="0" autoFilter="0" sort="0" insertRows="0" insertColumns="1" deleteRows="0" deleteColumns="0"/>
  <mergeCells count="17">
    <mergeCell ref="E53:I53"/>
    <mergeCell ref="E42:H42"/>
    <mergeCell ref="E45:H45"/>
    <mergeCell ref="E49:H49"/>
    <mergeCell ref="I43:I44"/>
    <mergeCell ref="I46:I48"/>
    <mergeCell ref="I50:I51"/>
    <mergeCell ref="I38:I40"/>
    <mergeCell ref="E41:H41"/>
    <mergeCell ref="D14:H14"/>
    <mergeCell ref="D18:H18"/>
    <mergeCell ref="I18:I19"/>
    <mergeCell ref="E21:H21"/>
    <mergeCell ref="E25:H25"/>
    <mergeCell ref="I26:I36"/>
    <mergeCell ref="E37:H37"/>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5">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156506FC-A26A-1863-4D83-BA4485BDA666}"/>
    <hyperlink ref="H23" r:id="rId3" xr:uid="{CE17D31B-018D-B78E-F297-B95C7C014591}"/>
    <hyperlink ref="H24" r:id="rId4" xr:uid="{89B9D585-E22B-B6BB-8431-2F860DDDA876}"/>
    <hyperlink ref="H26" r:id="rId5" xr:uid="{E9F93E7D-43F9-BA2A-CC2D-6E7FF97301CD}"/>
    <hyperlink ref="H27" r:id="rId6" xr:uid="{CFBE2EAD-2A52-6823-CE94-739D86A0A744}"/>
    <hyperlink ref="H28" r:id="rId7" xr:uid="{F94DB515-C335-3D08-81B2-B6CD977414C9}"/>
    <hyperlink ref="H29" r:id="rId8" xr:uid="{B8E08283-7616-B119-E8E4-D87AFB0D26EF}"/>
    <hyperlink ref="H30" r:id="rId9" xr:uid="{52D94EDC-C14A-E968-F334-B1FD5A98080E}"/>
    <hyperlink ref="H31" r:id="rId10" xr:uid="{FFED300E-7B1E-0189-B907-9FCAEA4B43F1}"/>
    <hyperlink ref="H32" r:id="rId11" xr:uid="{8EF3585D-A407-B698-F71D-D5A9AD070C33}"/>
    <hyperlink ref="H33" r:id="rId12" xr:uid="{789D5F08-C128-19C1-0EA1-3B8BC47A8762}"/>
    <hyperlink ref="H34" r:id="rId13" xr:uid="{04F3A67C-A4A2-DB46-DD26-7ADEA88A7021}"/>
    <hyperlink ref="H35" r:id="rId14" xr:uid="{F23F05A5-9733-6924-01A9-D76DEB65FA8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73361-4FF8-2495-3FD2-3564955585F8}" mc:Ignorable="x14ac xr xr2 xr3">
  <sheetPr>
    <tabColor theme="6" tint="0.4"/>
  </sheetPr>
  <dimension ref="A1:AG337"/>
  <sheetViews>
    <sheetView topLeftCell="A1" showGridLines="0" zoomScale="90" workbookViewId="0">
      <selection activeCell="A281" sqref="A281:XFD282"/>
    </sheetView>
  </sheetViews>
  <sheetFormatPr defaultColWidth="10.57421875" customHeight="1" defaultRowHeight="14.25"/>
  <cols>
    <col min="1" max="2" style="6275" width="25.140625" hidden="1" customWidth="1"/>
    <col min="3" max="3" style="5799" width="9.140625" hidden="1" customWidth="1"/>
    <col min="4" max="4" style="3398" width="3.7109375" customWidth="1"/>
    <col min="5" max="5" style="6371" width="6.28125" customWidth="1"/>
    <col min="6" max="6" style="6371" width="46.7109375" customWidth="1"/>
    <col min="7" max="7" style="6371" width="35.7109375" customWidth="1"/>
    <col min="8" max="8" style="6371" width="3.7109375" customWidth="1"/>
    <col min="9" max="10" style="6371" width="11.7109375" customWidth="1"/>
    <col min="11" max="12" style="6371" width="35.7109375" customWidth="1"/>
    <col min="13" max="13" style="6371" width="84.8515625" customWidth="1"/>
    <col min="14" max="14" style="6371" width="10.57421875"/>
    <col min="15" max="16" style="6226" width="10.57421875"/>
    <col min="17" max="33" style="6371" width="10.57421875"/>
  </cols>
  <sheetData>
    <row s="297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7"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312</v>
      </c>
      <c r="M2" s="1918"/>
      <c r="N2" s="330"/>
      <c r="O2" s="1664"/>
      <c r="P2" s="1664"/>
    </row>
    <row s="2977" customFormat="1" customHeight="1" ht="18.75" hidden="1">
      <c r="A3" s="1821"/>
      <c r="B3" s="1821"/>
      <c r="C3" s="369" t="s">
        <v>1084</v>
      </c>
      <c r="D3" s="340"/>
      <c r="E3" s="1038"/>
      <c r="F3" s="1038"/>
      <c r="G3" s="2266"/>
      <c r="H3" s="1530"/>
      <c r="I3" s="657" t="s">
        <v>1085</v>
      </c>
      <c r="J3" s="577"/>
      <c r="K3" s="1530"/>
      <c r="L3" s="200"/>
      <c r="M3" s="1918"/>
      <c r="N3" s="330"/>
      <c r="O3" s="1664"/>
      <c r="P3" s="1664"/>
    </row>
    <row s="297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7"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312</v>
      </c>
      <c r="M5" s="1918"/>
      <c r="N5" s="330"/>
      <c r="O5" s="1664"/>
      <c r="P5" s="1664"/>
    </row>
    <row s="2977" customFormat="1" customHeight="1" ht="18.75" hidden="1">
      <c r="A6" s="1821"/>
      <c r="B6" s="1821"/>
      <c r="C6" s="369" t="s">
        <v>1086</v>
      </c>
      <c r="D6" s="340"/>
      <c r="E6" s="1038"/>
      <c r="F6" s="1038"/>
      <c r="G6" s="2266"/>
      <c r="H6" s="1530"/>
      <c r="I6" s="657" t="s">
        <v>1085</v>
      </c>
      <c r="J6" s="577"/>
      <c r="K6" s="1530"/>
      <c r="L6" s="200"/>
      <c r="M6" s="1918"/>
      <c r="N6" s="330"/>
      <c r="O6" s="1664"/>
      <c r="P6" s="1664"/>
    </row>
    <row s="297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7" customFormat="1" customHeight="1" ht="56.25" hidden="1">
      <c r="A8" s="1821"/>
      <c r="B8" s="1821"/>
      <c r="C8" s="369"/>
      <c r="D8" s="340"/>
      <c r="E8" s="1038"/>
      <c r="F8" s="1038"/>
      <c r="G8" s="1038"/>
      <c r="H8" s="1812"/>
      <c r="I8" s="1779"/>
      <c r="J8" s="1814"/>
      <c r="K8" s="1908"/>
      <c r="L8" s="1812" t="s">
        <v>312</v>
      </c>
      <c r="M8" s="1918"/>
      <c r="N8" s="330"/>
      <c r="O8" s="1664"/>
      <c r="P8" s="1664"/>
    </row>
    <row customHeight="1" ht="14.25" hidden="1">
      <c r="T9" s="403"/>
      <c r="AG9" s="241"/>
    </row>
    <row s="2977" customFormat="1" customHeight="1" ht="56.25" hidden="1">
      <c r="A10" s="1821"/>
      <c r="B10" s="1821"/>
      <c r="C10" s="369"/>
      <c r="D10" s="340"/>
      <c r="E10" s="1038"/>
      <c r="F10" s="1038"/>
      <c r="G10" s="1038"/>
      <c r="H10" s="1811"/>
      <c r="I10" s="1779"/>
      <c r="J10" s="1814"/>
      <c r="K10" s="1819"/>
      <c r="L10" s="1812" t="s">
        <v>312</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45280</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51/12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306</v>
      </c>
      <c r="F19" s="2062"/>
      <c r="G19" s="2062"/>
      <c r="H19" s="2062"/>
      <c r="I19" s="2062"/>
      <c r="J19" s="2062"/>
      <c r="K19" s="2062"/>
      <c r="L19" s="2062"/>
      <c r="M19" s="2302" t="s">
        <v>307</v>
      </c>
    </row>
    <row customHeight="1" ht="21">
      <c r="D20" s="377"/>
      <c r="E20" s="2129" t="s">
        <v>89</v>
      </c>
      <c r="F20" s="2073" t="s">
        <v>123</v>
      </c>
      <c r="G20" s="2073" t="s">
        <v>124</v>
      </c>
      <c r="H20" s="2270" t="s">
        <v>1087</v>
      </c>
      <c r="I20" s="2274"/>
      <c r="J20" s="2271"/>
      <c r="K20" s="2073" t="s">
        <v>309</v>
      </c>
      <c r="L20" s="2073" t="s">
        <v>398</v>
      </c>
      <c r="M20" s="2302"/>
    </row>
    <row customHeight="1" ht="21">
      <c r="D21" s="377"/>
      <c r="E21" s="2131"/>
      <c r="F21" s="2074"/>
      <c r="G21" s="2074"/>
      <c r="H21" s="2068" t="s">
        <v>1088</v>
      </c>
      <c r="I21" s="2084"/>
      <c r="J21" s="94" t="s">
        <v>1089</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312</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312</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7" customFormat="1" customHeight="1" ht="18.75" hidden="1">
      <c r="A25" s="1821"/>
      <c r="B25" s="1821"/>
      <c r="C25" s="369" t="s">
        <v>1084</v>
      </c>
      <c r="D25" s="2306"/>
      <c r="E25" s="2056"/>
      <c r="F25" s="2310"/>
      <c r="G25" s="2266"/>
      <c r="H25" s="1530"/>
      <c r="I25" s="657" t="s">
        <v>1085</v>
      </c>
      <c r="J25" s="577"/>
      <c r="K25" s="1530"/>
      <c r="L25" s="200"/>
      <c r="M25" s="2016"/>
      <c r="N25" s="330"/>
      <c r="O25" s="1664"/>
      <c r="P25" s="1664"/>
    </row>
    <row customHeight="1" ht="0.75" hidden="1">
      <c r="A26" s="1821"/>
      <c r="B26" s="1821"/>
      <c r="C26" s="369" t="s">
        <v>1090</v>
      </c>
      <c r="D26" s="2306"/>
      <c r="E26" s="2056"/>
      <c r="F26" s="2220"/>
      <c r="G26" s="406"/>
      <c r="H26" s="1530"/>
      <c r="I26" s="401"/>
      <c r="J26" s="345"/>
      <c r="K26" s="1530"/>
      <c r="L26" s="187"/>
      <c r="M26" s="2016"/>
      <c r="N26" s="330"/>
    </row>
    <row s="2977"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Тарифы на тепловую энергию, поставляемую потребителям</v>
      </c>
      <c r="H27" s="1905"/>
      <c r="I27" s="1779"/>
      <c r="J27" s="1814"/>
      <c r="K27" s="1908"/>
      <c r="L27" s="1905" t="s">
        <v>312</v>
      </c>
      <c r="M27" s="2016"/>
      <c r="N27" s="330"/>
      <c r="O27" s="1664"/>
      <c r="P27" s="1664"/>
    </row>
    <row s="2977" customFormat="1" customHeight="1" ht="18.75" hidden="1">
      <c r="A28" s="1821"/>
      <c r="B28" s="1821"/>
      <c r="C28" s="369" t="s">
        <v>1084</v>
      </c>
      <c r="D28" s="2311"/>
      <c r="E28" s="2312"/>
      <c r="F28" s="2313"/>
      <c r="G28" s="2266"/>
      <c r="H28" s="1530"/>
      <c r="I28" s="657" t="s">
        <v>1085</v>
      </c>
      <c r="J28" s="577"/>
      <c r="K28" s="1530"/>
      <c r="L28" s="200"/>
      <c r="M28" s="2016"/>
      <c r="N28" s="330"/>
      <c r="O28" s="1664"/>
      <c r="P28" s="1664"/>
    </row>
    <row s="3400" customFormat="1" customHeight="1" ht="18.75">
      <c r="A29" s="4369" t="s">
        <v>164</v>
      </c>
      <c r="B29" s="4369" t="s">
        <v>175</v>
      </c>
      <c r="C29" s="6305"/>
      <c r="D29" s="6306"/>
      <c r="E29" s="6307"/>
      <c r="F29" s="6307"/>
      <c r="G29" s="6308" t="str">
        <f>INDEX(PT_DIFFERENTIATION_NTAR,MATCH(B29,PT_DIFFERENTIATION_NTAR_ID,0))</f>
        <v>Льготные тарифы на тепловую энергию, поставляемую группе потребителей "население"</v>
      </c>
      <c r="H29" s="3902"/>
      <c r="I29" s="6309"/>
      <c r="J29" s="6310"/>
      <c r="K29" s="6311"/>
      <c r="L29" s="3902" t="s">
        <v>312</v>
      </c>
      <c r="M29" s="6312"/>
      <c r="N29" s="6313"/>
      <c r="O29" s="4375"/>
      <c r="P29" s="4375"/>
      <c r="Q29" s="3400"/>
      <c r="R29" s="3400"/>
      <c r="S29" s="3400"/>
      <c r="T29" s="3400"/>
      <c r="U29" s="3400"/>
      <c r="V29" s="3400"/>
      <c r="W29" s="3400"/>
      <c r="X29" s="3400"/>
      <c r="Y29" s="3400"/>
      <c r="Z29" s="3400"/>
      <c r="AA29" s="3400"/>
      <c r="AB29" s="3400"/>
      <c r="AC29" s="3400"/>
      <c r="AD29" s="3400"/>
      <c r="AE29" s="3400"/>
      <c r="AF29" s="3400"/>
      <c r="AG29" s="3400"/>
    </row>
    <row s="3400" customFormat="1" customHeight="1" ht="18.75">
      <c r="A30" s="4369"/>
      <c r="B30" s="4369"/>
      <c r="C30" s="6305" t="s">
        <v>1084</v>
      </c>
      <c r="D30" s="6306"/>
      <c r="E30" s="6307"/>
      <c r="F30" s="6307"/>
      <c r="G30" s="6308"/>
      <c r="H30" s="6314"/>
      <c r="I30" s="6315" t="s">
        <v>1085</v>
      </c>
      <c r="J30" s="6316"/>
      <c r="K30" s="6317"/>
      <c r="L30" s="6318"/>
      <c r="M30" s="6312"/>
      <c r="N30" s="6313"/>
      <c r="O30" s="4375"/>
      <c r="P30" s="4375"/>
      <c r="Q30" s="3400"/>
      <c r="R30" s="3400"/>
      <c r="S30" s="3400"/>
      <c r="T30" s="3400"/>
      <c r="U30" s="3400"/>
      <c r="V30" s="3400"/>
      <c r="W30" s="3400"/>
      <c r="X30" s="3400"/>
      <c r="Y30" s="3400"/>
      <c r="Z30" s="3400"/>
      <c r="AA30" s="3400"/>
      <c r="AB30" s="3400"/>
      <c r="AC30" s="3400"/>
      <c r="AD30" s="3400"/>
      <c r="AE30" s="3400"/>
      <c r="AF30" s="3400"/>
      <c r="AG30" s="3400"/>
    </row>
    <row s="3400" customFormat="1" customHeight="1" ht="18.75">
      <c r="A31" s="4369" t="s">
        <v>164</v>
      </c>
      <c r="B31" s="4369" t="s">
        <v>181</v>
      </c>
      <c r="C31" s="6305"/>
      <c r="D31" s="6306"/>
      <c r="E31" s="6307"/>
      <c r="F31" s="6307"/>
      <c r="G31" s="6308" t="str">
        <f>INDEX(PT_DIFFERENTIATION_NTAR,MATCH(B31,PT_DIFFERENTIATION_NTAR_ID,0))</f>
        <v>Льготные тарифы на тепловую энергию, поставляемую группе потребителей "потребители (кроме населения)"</v>
      </c>
      <c r="H31" s="3902"/>
      <c r="I31" s="6309"/>
      <c r="J31" s="6310"/>
      <c r="K31" s="6311"/>
      <c r="L31" s="3902" t="s">
        <v>312</v>
      </c>
      <c r="M31" s="6312"/>
      <c r="N31" s="6313"/>
      <c r="O31" s="4375"/>
      <c r="P31" s="4375"/>
      <c r="Q31" s="3400"/>
      <c r="R31" s="3400"/>
      <c r="S31" s="3400"/>
      <c r="T31" s="3400"/>
      <c r="U31" s="3400"/>
      <c r="V31" s="3400"/>
      <c r="W31" s="3400"/>
      <c r="X31" s="3400"/>
      <c r="Y31" s="3400"/>
      <c r="Z31" s="3400"/>
      <c r="AA31" s="3400"/>
      <c r="AB31" s="3400"/>
      <c r="AC31" s="3400"/>
      <c r="AD31" s="3400"/>
      <c r="AE31" s="3400"/>
      <c r="AF31" s="3400"/>
      <c r="AG31" s="3400"/>
    </row>
    <row s="3400" customFormat="1" customHeight="1" ht="18.75">
      <c r="A32" s="4369"/>
      <c r="B32" s="4369"/>
      <c r="C32" s="6305" t="s">
        <v>1084</v>
      </c>
      <c r="D32" s="6306"/>
      <c r="E32" s="6307"/>
      <c r="F32" s="6307"/>
      <c r="G32" s="6308"/>
      <c r="H32" s="6319"/>
      <c r="I32" s="6320" t="s">
        <v>1085</v>
      </c>
      <c r="J32" s="6321"/>
      <c r="K32" s="6322"/>
      <c r="L32" s="6323"/>
      <c r="M32" s="6312"/>
      <c r="N32" s="6313"/>
      <c r="O32" s="4375"/>
      <c r="P32" s="4375"/>
      <c r="Q32" s="3400"/>
      <c r="R32" s="3400"/>
      <c r="S32" s="3400"/>
      <c r="T32" s="3400"/>
      <c r="U32" s="3400"/>
      <c r="V32" s="3400"/>
      <c r="W32" s="3400"/>
      <c r="X32" s="3400"/>
      <c r="Y32" s="3400"/>
      <c r="Z32" s="3400"/>
      <c r="AA32" s="3400"/>
      <c r="AB32" s="3400"/>
      <c r="AC32" s="3400"/>
      <c r="AD32" s="3400"/>
      <c r="AE32" s="3400"/>
      <c r="AF32" s="3400"/>
      <c r="AG32" s="3400"/>
    </row>
    <row s="2977" customFormat="1" customHeight="1" ht="0.75" hidden="1">
      <c r="A33" s="1821"/>
      <c r="B33" s="1821"/>
      <c r="C33" s="369" t="s">
        <v>1090</v>
      </c>
      <c r="D33" s="2311"/>
      <c r="E33" s="2056"/>
      <c r="F33" s="2220"/>
      <c r="G33" s="406"/>
      <c r="H33" s="1530"/>
      <c r="I33" s="657"/>
      <c r="J33" s="577"/>
      <c r="K33" s="1530"/>
      <c r="L33" s="200"/>
      <c r="M33" s="2016"/>
      <c r="N33" s="330"/>
      <c r="O33" s="1664"/>
      <c r="P33" s="1664"/>
    </row>
    <row s="2977" customFormat="1" customHeight="1" ht="45" hidden="1">
      <c r="A34" s="1821" t="s">
        <v>187</v>
      </c>
      <c r="B34" s="1821" t="s">
        <v>188</v>
      </c>
      <c r="C34" s="369"/>
      <c r="D34" s="2311"/>
      <c r="E34" s="2056"/>
      <c r="F34" s="2220"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266" t="str">
        <f>INDEX(PT_DIFFERENTIATION_NTAR,MATCH(B34,PT_DIFFERENTIATION_NTAR_ID,0))</f>
        <v/>
      </c>
      <c r="H34" s="1905"/>
      <c r="I34" s="1779"/>
      <c r="J34" s="1814"/>
      <c r="K34" s="1908"/>
      <c r="L34" s="1905" t="s">
        <v>312</v>
      </c>
      <c r="M34" s="2016"/>
      <c r="N34" s="330"/>
      <c r="O34" s="1664"/>
      <c r="P34" s="1664"/>
    </row>
    <row s="2977" customFormat="1" customHeight="1" ht="18.75" hidden="1">
      <c r="A35" s="1821"/>
      <c r="B35" s="1821"/>
      <c r="C35" s="369" t="s">
        <v>1084</v>
      </c>
      <c r="D35" s="2311"/>
      <c r="E35" s="2056"/>
      <c r="F35" s="2220"/>
      <c r="G35" s="2266"/>
      <c r="H35" s="1530"/>
      <c r="I35" s="657" t="s">
        <v>1085</v>
      </c>
      <c r="J35" s="577"/>
      <c r="K35" s="1530"/>
      <c r="L35" s="200"/>
      <c r="M35" s="2016"/>
      <c r="N35" s="330"/>
      <c r="O35" s="1664"/>
      <c r="P35" s="1664"/>
    </row>
    <row s="2977" customFormat="1" customHeight="1" ht="0.75" hidden="1">
      <c r="A36" s="1821"/>
      <c r="B36" s="1821"/>
      <c r="C36" s="369" t="s">
        <v>1090</v>
      </c>
      <c r="D36" s="2311"/>
      <c r="E36" s="2056"/>
      <c r="F36" s="2220"/>
      <c r="G36" s="406"/>
      <c r="H36" s="1530"/>
      <c r="I36" s="657"/>
      <c r="J36" s="577"/>
      <c r="K36" s="1530"/>
      <c r="L36" s="200"/>
      <c r="M36" s="2016"/>
      <c r="N36" s="330"/>
      <c r="O36" s="1664"/>
      <c r="P36" s="1664"/>
    </row>
    <row s="2977" customFormat="1" customHeight="1" ht="45" hidden="1">
      <c r="A37" s="1821" t="s">
        <v>193</v>
      </c>
      <c r="B37" s="1821" t="s">
        <v>194</v>
      </c>
      <c r="C37" s="369"/>
      <c r="D37" s="2311"/>
      <c r="E37" s="2056"/>
      <c r="F37" s="2220"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266" t="str">
        <f>INDEX(PT_DIFFERENTIATION_NTAR,MATCH(B37,PT_DIFFERENTIATION_NTAR_ID,0))</f>
        <v/>
      </c>
      <c r="H37" s="1905"/>
      <c r="I37" s="1779"/>
      <c r="J37" s="1814"/>
      <c r="K37" s="1908"/>
      <c r="L37" s="1905" t="s">
        <v>312</v>
      </c>
      <c r="M37" s="2016"/>
      <c r="N37" s="330"/>
      <c r="O37" s="1664"/>
      <c r="P37" s="1664"/>
    </row>
    <row s="2977" customFormat="1" customHeight="1" ht="18.75" hidden="1">
      <c r="A38" s="1821"/>
      <c r="B38" s="1821"/>
      <c r="C38" s="369" t="s">
        <v>1084</v>
      </c>
      <c r="D38" s="2311"/>
      <c r="E38" s="2056"/>
      <c r="F38" s="2220"/>
      <c r="G38" s="2266"/>
      <c r="H38" s="1530"/>
      <c r="I38" s="657" t="s">
        <v>1085</v>
      </c>
      <c r="J38" s="577"/>
      <c r="K38" s="1530"/>
      <c r="L38" s="200"/>
      <c r="M38" s="2016"/>
      <c r="N38" s="330"/>
      <c r="O38" s="1664"/>
      <c r="P38" s="1664"/>
    </row>
    <row s="2977" customFormat="1" customHeight="1" ht="0.75" hidden="1">
      <c r="A39" s="1821"/>
      <c r="B39" s="1821"/>
      <c r="C39" s="369" t="s">
        <v>1090</v>
      </c>
      <c r="D39" s="2311"/>
      <c r="E39" s="2056"/>
      <c r="F39" s="2220"/>
      <c r="G39" s="406"/>
      <c r="H39" s="1530"/>
      <c r="I39" s="657"/>
      <c r="J39" s="577"/>
      <c r="K39" s="1530"/>
      <c r="L39" s="200"/>
      <c r="M39" s="2016"/>
      <c r="N39" s="330"/>
      <c r="O39" s="1664"/>
      <c r="P39" s="1664"/>
    </row>
    <row s="2977" customFormat="1" customHeight="1" ht="18.75" hidden="1">
      <c r="A40" s="1821" t="s">
        <v>199</v>
      </c>
      <c r="B40" s="1821" t="s">
        <v>200</v>
      </c>
      <c r="C40" s="369"/>
      <c r="D40" s="2311"/>
      <c r="E40" s="2056"/>
      <c r="F40" s="2220" t="str">
        <f>INDEX(PT_DIFFERENTIATION_VTAR,MATCH(A40,PT_DIFFERENTIATION_VTAR_ID,0))</f>
        <v>Тарифы на услуги по передаче тепловой энергии</v>
      </c>
      <c r="G40" s="2266" t="str">
        <f>INDEX(PT_DIFFERENTIATION_NTAR,MATCH(B40,PT_DIFFERENTIATION_NTAR_ID,0))</f>
        <v/>
      </c>
      <c r="H40" s="1905"/>
      <c r="I40" s="1779"/>
      <c r="J40" s="1814"/>
      <c r="K40" s="1908"/>
      <c r="L40" s="1905" t="s">
        <v>312</v>
      </c>
      <c r="M40" s="2016"/>
      <c r="N40" s="330"/>
      <c r="O40" s="1664"/>
      <c r="P40" s="1664"/>
    </row>
    <row s="2977" customFormat="1" customHeight="1" ht="18.75" hidden="1">
      <c r="A41" s="1821"/>
      <c r="B41" s="1821"/>
      <c r="C41" s="369" t="s">
        <v>1084</v>
      </c>
      <c r="D41" s="2311"/>
      <c r="E41" s="2056"/>
      <c r="F41" s="2220"/>
      <c r="G41" s="2266"/>
      <c r="H41" s="1530"/>
      <c r="I41" s="657" t="s">
        <v>1085</v>
      </c>
      <c r="J41" s="577"/>
      <c r="K41" s="1530"/>
      <c r="L41" s="200"/>
      <c r="M41" s="2016"/>
      <c r="N41" s="330"/>
      <c r="O41" s="1664"/>
      <c r="P41" s="1664"/>
    </row>
    <row s="2977" customFormat="1" customHeight="1" ht="0.75" hidden="1">
      <c r="A42" s="1821"/>
      <c r="B42" s="1821"/>
      <c r="C42" s="369" t="s">
        <v>1090</v>
      </c>
      <c r="D42" s="2311"/>
      <c r="E42" s="2056"/>
      <c r="F42" s="2220"/>
      <c r="G42" s="406"/>
      <c r="H42" s="1530"/>
      <c r="I42" s="657"/>
      <c r="J42" s="577"/>
      <c r="K42" s="1530"/>
      <c r="L42" s="200"/>
      <c r="M42" s="2016"/>
      <c r="N42" s="330"/>
      <c r="O42" s="1664"/>
      <c r="P42" s="1664"/>
    </row>
    <row s="2977" customFormat="1" customHeight="1" ht="18.75" hidden="1">
      <c r="A43" s="1821" t="s">
        <v>205</v>
      </c>
      <c r="B43" s="1821" t="s">
        <v>206</v>
      </c>
      <c r="C43" s="369"/>
      <c r="D43" s="2311"/>
      <c r="E43" s="2056"/>
      <c r="F43" s="2220" t="str">
        <f>INDEX(PT_DIFFERENTIATION_VTAR,MATCH(A43,PT_DIFFERENTIATION_VTAR_ID,0))</f>
        <v>Тарифы на услуги по передаче теплоносителя</v>
      </c>
      <c r="G43" s="2266" t="str">
        <f>INDEX(PT_DIFFERENTIATION_NTAR,MATCH(B43,PT_DIFFERENTIATION_NTAR_ID,0))</f>
        <v/>
      </c>
      <c r="H43" s="1905"/>
      <c r="I43" s="1779"/>
      <c r="J43" s="1814"/>
      <c r="K43" s="1908"/>
      <c r="L43" s="1905" t="s">
        <v>312</v>
      </c>
      <c r="M43" s="2016"/>
      <c r="N43" s="330"/>
      <c r="O43" s="1664"/>
      <c r="P43" s="1664"/>
    </row>
    <row s="2977" customFormat="1" customHeight="1" ht="18.75" hidden="1">
      <c r="A44" s="1821"/>
      <c r="B44" s="1821"/>
      <c r="C44" s="369" t="s">
        <v>1084</v>
      </c>
      <c r="D44" s="2311"/>
      <c r="E44" s="2056"/>
      <c r="F44" s="2220"/>
      <c r="G44" s="2266"/>
      <c r="H44" s="1530"/>
      <c r="I44" s="657" t="s">
        <v>1085</v>
      </c>
      <c r="J44" s="577"/>
      <c r="K44" s="1530"/>
      <c r="L44" s="200"/>
      <c r="M44" s="2016"/>
      <c r="N44" s="330"/>
      <c r="O44" s="1664"/>
      <c r="P44" s="1664"/>
    </row>
    <row s="2977" customFormat="1" customHeight="1" ht="0.75" hidden="1">
      <c r="A45" s="1821"/>
      <c r="B45" s="1821"/>
      <c r="C45" s="369" t="s">
        <v>1090</v>
      </c>
      <c r="D45" s="2311"/>
      <c r="E45" s="2056"/>
      <c r="F45" s="2220"/>
      <c r="G45" s="406"/>
      <c r="H45" s="1530"/>
      <c r="I45" s="657"/>
      <c r="J45" s="577"/>
      <c r="K45" s="1530"/>
      <c r="L45" s="200"/>
      <c r="M45" s="2016"/>
      <c r="N45" s="330"/>
      <c r="O45" s="1664"/>
      <c r="P45" s="1664"/>
    </row>
    <row s="2977" customFormat="1" customHeight="1" ht="18.75" hidden="1">
      <c r="A46" s="1821" t="s">
        <v>211</v>
      </c>
      <c r="B46" s="1821" t="s">
        <v>212</v>
      </c>
      <c r="C46" s="369"/>
      <c r="D46" s="2311"/>
      <c r="E46" s="2056"/>
      <c r="F46" s="2220" t="str">
        <f>INDEX(PT_DIFFERENTIATION_VTAR,MATCH(A46,PT_DIFFERENTIATION_VTAR_ID,0))</f>
        <v>Плата за услуги по поддержанию резервной тепловой мощности при отсутствии потребления тепловой энергии</v>
      </c>
      <c r="G46" s="2266" t="str">
        <f>INDEX(PT_DIFFERENTIATION_NTAR,MATCH(B46,PT_DIFFERENTIATION_NTAR_ID,0))</f>
        <v/>
      </c>
      <c r="H46" s="1905"/>
      <c r="I46" s="1779"/>
      <c r="J46" s="1814"/>
      <c r="K46" s="1908"/>
      <c r="L46" s="1905" t="s">
        <v>312</v>
      </c>
      <c r="M46" s="2016"/>
      <c r="N46" s="330"/>
      <c r="O46" s="1664"/>
      <c r="P46" s="1664"/>
    </row>
    <row s="2977" customFormat="1" customHeight="1" ht="18.75" hidden="1">
      <c r="A47" s="1821"/>
      <c r="B47" s="1821"/>
      <c r="C47" s="369" t="s">
        <v>1084</v>
      </c>
      <c r="D47" s="2311"/>
      <c r="E47" s="2056"/>
      <c r="F47" s="2220"/>
      <c r="G47" s="2266"/>
      <c r="H47" s="1530"/>
      <c r="I47" s="657" t="s">
        <v>1085</v>
      </c>
      <c r="J47" s="577"/>
      <c r="K47" s="1530"/>
      <c r="L47" s="200"/>
      <c r="M47" s="2016"/>
      <c r="N47" s="330"/>
      <c r="O47" s="1664"/>
      <c r="P47" s="1664"/>
    </row>
    <row s="2977" customFormat="1" customHeight="1" ht="0.75" hidden="1">
      <c r="A48" s="1821"/>
      <c r="B48" s="1821"/>
      <c r="C48" s="369" t="s">
        <v>1090</v>
      </c>
      <c r="D48" s="2311"/>
      <c r="E48" s="2056"/>
      <c r="F48" s="2220"/>
      <c r="G48" s="406"/>
      <c r="H48" s="1530"/>
      <c r="I48" s="657"/>
      <c r="J48" s="577"/>
      <c r="K48" s="1530"/>
      <c r="L48" s="200"/>
      <c r="M48" s="2016"/>
      <c r="N48" s="330"/>
      <c r="O48" s="1664"/>
      <c r="P48" s="1664"/>
    </row>
    <row s="2977" customFormat="1" customHeight="1" ht="18.75" hidden="1">
      <c r="A49" s="1821" t="s">
        <v>217</v>
      </c>
      <c r="B49" s="1821" t="s">
        <v>218</v>
      </c>
      <c r="C49" s="369"/>
      <c r="D49" s="2311"/>
      <c r="E49" s="2056"/>
      <c r="F49" s="2220" t="str">
        <f>INDEX(PT_DIFFERENTIATION_VTAR,MATCH(A49,PT_DIFFERENTIATION_VTAR_ID,0))</f>
        <v>Плата за подключение (технологическое присоединение) к системе теплоснабжения</v>
      </c>
      <c r="G49" s="2266" t="str">
        <f>INDEX(PT_DIFFERENTIATION_NTAR,MATCH(B49,PT_DIFFERENTIATION_NTAR_ID,0))</f>
        <v/>
      </c>
      <c r="H49" s="1905"/>
      <c r="I49" s="1779"/>
      <c r="J49" s="1814"/>
      <c r="K49" s="1908"/>
      <c r="L49" s="1905" t="s">
        <v>312</v>
      </c>
      <c r="M49" s="2016"/>
      <c r="N49" s="330"/>
      <c r="O49" s="1664"/>
      <c r="P49" s="1664"/>
    </row>
    <row s="2977" customFormat="1" customHeight="1" ht="18.75" hidden="1">
      <c r="A50" s="1821"/>
      <c r="B50" s="1821"/>
      <c r="C50" s="369" t="s">
        <v>1084</v>
      </c>
      <c r="D50" s="2311"/>
      <c r="E50" s="2056"/>
      <c r="F50" s="2220"/>
      <c r="G50" s="2266"/>
      <c r="H50" s="1530"/>
      <c r="I50" s="657" t="s">
        <v>1085</v>
      </c>
      <c r="J50" s="577"/>
      <c r="K50" s="1530"/>
      <c r="L50" s="200"/>
      <c r="M50" s="2016"/>
      <c r="N50" s="330"/>
      <c r="O50" s="1664"/>
      <c r="P50" s="1664"/>
    </row>
    <row s="2977" customFormat="1" customHeight="1" ht="0.75" hidden="1">
      <c r="A51" s="1821"/>
      <c r="B51" s="1821"/>
      <c r="C51" s="369" t="s">
        <v>1090</v>
      </c>
      <c r="D51" s="2311"/>
      <c r="E51" s="2056"/>
      <c r="F51" s="2220"/>
      <c r="G51" s="406"/>
      <c r="H51" s="1530"/>
      <c r="I51" s="657"/>
      <c r="J51" s="577"/>
      <c r="K51" s="1530"/>
      <c r="L51" s="200"/>
      <c r="M51" s="2016"/>
      <c r="N51" s="330"/>
      <c r="O51" s="1664"/>
      <c r="P51" s="1664"/>
    </row>
    <row s="2977" customFormat="1" customHeight="1" ht="18.75" hidden="1">
      <c r="A52" s="1821" t="s">
        <v>231</v>
      </c>
      <c r="B52" s="1821" t="s">
        <v>232</v>
      </c>
      <c r="C52" s="369"/>
      <c r="D52" s="2311"/>
      <c r="E52" s="2056"/>
      <c r="F52" s="2220" t="str">
        <f>INDEX(PT_DIFFERENTIATION_VTAR,MATCH(A52,PT_DIFFERENTIATION_VTAR_ID,0))</f>
        <v>Тариф на питьевую воду (питьевое водоснабжение)</v>
      </c>
      <c r="G52" s="2266" t="str">
        <f>INDEX(PT_DIFFERENTIATION_NTAR,MATCH(B52,PT_DIFFERENTIATION_NTAR_ID,0))</f>
        <v/>
      </c>
      <c r="H52" s="1905"/>
      <c r="I52" s="1779"/>
      <c r="J52" s="1814"/>
      <c r="K52" s="1908"/>
      <c r="L52" s="1905" t="s">
        <v>312</v>
      </c>
      <c r="M52" s="2016"/>
      <c r="N52" s="330"/>
      <c r="O52" s="1664"/>
      <c r="P52" s="1664"/>
    </row>
    <row s="2977" customFormat="1" customHeight="1" ht="18.75" hidden="1">
      <c r="A53" s="1821"/>
      <c r="B53" s="1821"/>
      <c r="C53" s="369" t="s">
        <v>1084</v>
      </c>
      <c r="D53" s="2311"/>
      <c r="E53" s="2056"/>
      <c r="F53" s="2220"/>
      <c r="G53" s="2266"/>
      <c r="H53" s="1530"/>
      <c r="I53" s="657" t="s">
        <v>1085</v>
      </c>
      <c r="J53" s="577"/>
      <c r="K53" s="1530"/>
      <c r="L53" s="200"/>
      <c r="M53" s="2016"/>
      <c r="N53" s="330"/>
      <c r="O53" s="1664"/>
      <c r="P53" s="1664"/>
    </row>
    <row s="2977" customFormat="1" customHeight="1" ht="0.75" hidden="1">
      <c r="A54" s="1821"/>
      <c r="B54" s="1821"/>
      <c r="C54" s="369" t="s">
        <v>1090</v>
      </c>
      <c r="D54" s="2311"/>
      <c r="E54" s="2056"/>
      <c r="F54" s="2220"/>
      <c r="G54" s="406"/>
      <c r="H54" s="1530"/>
      <c r="I54" s="657"/>
      <c r="J54" s="577"/>
      <c r="K54" s="1530"/>
      <c r="L54" s="200"/>
      <c r="M54" s="2016"/>
      <c r="N54" s="330"/>
      <c r="O54" s="1664"/>
      <c r="P54" s="1664"/>
    </row>
    <row s="2977" customFormat="1" customHeight="1" ht="18.75" hidden="1">
      <c r="A55" s="1821" t="s">
        <v>236</v>
      </c>
      <c r="B55" s="1821" t="s">
        <v>237</v>
      </c>
      <c r="C55" s="369"/>
      <c r="D55" s="2311"/>
      <c r="E55" s="2056"/>
      <c r="F55" s="2220" t="str">
        <f>INDEX(PT_DIFFERENTIATION_VTAR,MATCH(A55,PT_DIFFERENTIATION_VTAR_ID,0))</f>
        <v>Тариф на техническую воду</v>
      </c>
      <c r="G55" s="2266" t="str">
        <f>INDEX(PT_DIFFERENTIATION_NTAR,MATCH(B55,PT_DIFFERENTIATION_NTAR_ID,0))</f>
        <v/>
      </c>
      <c r="H55" s="1905"/>
      <c r="I55" s="1779"/>
      <c r="J55" s="1814"/>
      <c r="K55" s="1908"/>
      <c r="L55" s="1905" t="s">
        <v>312</v>
      </c>
      <c r="M55" s="2016"/>
      <c r="N55" s="330"/>
      <c r="O55" s="1664"/>
      <c r="P55" s="1664"/>
    </row>
    <row s="2977" customFormat="1" customHeight="1" ht="18.75" hidden="1">
      <c r="A56" s="1821"/>
      <c r="B56" s="1821"/>
      <c r="C56" s="369" t="s">
        <v>1084</v>
      </c>
      <c r="D56" s="2311"/>
      <c r="E56" s="2056"/>
      <c r="F56" s="2220"/>
      <c r="G56" s="2266"/>
      <c r="H56" s="1530"/>
      <c r="I56" s="657" t="s">
        <v>1085</v>
      </c>
      <c r="J56" s="577"/>
      <c r="K56" s="1530"/>
      <c r="L56" s="200"/>
      <c r="M56" s="2016"/>
      <c r="N56" s="330"/>
      <c r="O56" s="1664"/>
      <c r="P56" s="1664"/>
    </row>
    <row s="2977" customFormat="1" customHeight="1" ht="0.75" hidden="1">
      <c r="A57" s="1821"/>
      <c r="B57" s="1821"/>
      <c r="C57" s="369" t="s">
        <v>1090</v>
      </c>
      <c r="D57" s="2311"/>
      <c r="E57" s="2056"/>
      <c r="F57" s="2220"/>
      <c r="G57" s="406"/>
      <c r="H57" s="1530"/>
      <c r="I57" s="657"/>
      <c r="J57" s="577"/>
      <c r="K57" s="1530"/>
      <c r="L57" s="200"/>
      <c r="M57" s="2016"/>
      <c r="N57" s="330"/>
      <c r="O57" s="1664"/>
      <c r="P57" s="1664"/>
    </row>
    <row s="2977" customFormat="1" customHeight="1" ht="18.75" hidden="1">
      <c r="A58" s="1821" t="s">
        <v>241</v>
      </c>
      <c r="B58" s="1821" t="s">
        <v>242</v>
      </c>
      <c r="C58" s="369"/>
      <c r="D58" s="2311"/>
      <c r="E58" s="2056"/>
      <c r="F58" s="2220" t="str">
        <f>INDEX(PT_DIFFERENTIATION_VTAR,MATCH(A58,PT_DIFFERENTIATION_VTAR_ID,0))</f>
        <v>Тариф на транспортировку воды</v>
      </c>
      <c r="G58" s="2266" t="str">
        <f>INDEX(PT_DIFFERENTIATION_NTAR,MATCH(B58,PT_DIFFERENTIATION_NTAR_ID,0))</f>
        <v/>
      </c>
      <c r="H58" s="1905"/>
      <c r="I58" s="1779"/>
      <c r="J58" s="1814"/>
      <c r="K58" s="1908"/>
      <c r="L58" s="1905" t="s">
        <v>312</v>
      </c>
      <c r="M58" s="2016"/>
      <c r="N58" s="330"/>
      <c r="O58" s="1664"/>
      <c r="P58" s="1664"/>
    </row>
    <row s="2977" customFormat="1" customHeight="1" ht="18.75" hidden="1">
      <c r="A59" s="1821"/>
      <c r="B59" s="1821"/>
      <c r="C59" s="369" t="s">
        <v>1084</v>
      </c>
      <c r="D59" s="2311"/>
      <c r="E59" s="2056"/>
      <c r="F59" s="2220"/>
      <c r="G59" s="2266"/>
      <c r="H59" s="1530"/>
      <c r="I59" s="657" t="s">
        <v>1085</v>
      </c>
      <c r="J59" s="577"/>
      <c r="K59" s="1530"/>
      <c r="L59" s="200"/>
      <c r="M59" s="2016"/>
      <c r="N59" s="330"/>
      <c r="O59" s="1664"/>
      <c r="P59" s="1664"/>
    </row>
    <row s="2977" customFormat="1" customHeight="1" ht="0.75" hidden="1">
      <c r="A60" s="1821"/>
      <c r="B60" s="1821"/>
      <c r="C60" s="369" t="s">
        <v>1090</v>
      </c>
      <c r="D60" s="2311"/>
      <c r="E60" s="2056"/>
      <c r="F60" s="2220"/>
      <c r="G60" s="406"/>
      <c r="H60" s="1530"/>
      <c r="I60" s="657"/>
      <c r="J60" s="577"/>
      <c r="K60" s="1530"/>
      <c r="L60" s="200"/>
      <c r="M60" s="2016"/>
      <c r="N60" s="330"/>
      <c r="O60" s="1664"/>
      <c r="P60" s="1664"/>
    </row>
    <row s="2977" customFormat="1" customHeight="1" ht="18.75" hidden="1">
      <c r="A61" s="1821" t="s">
        <v>246</v>
      </c>
      <c r="B61" s="1821" t="s">
        <v>247</v>
      </c>
      <c r="C61" s="369"/>
      <c r="D61" s="2311"/>
      <c r="E61" s="2056"/>
      <c r="F61" s="2220" t="str">
        <f>INDEX(PT_DIFFERENTIATION_VTAR,MATCH(A61,PT_DIFFERENTIATION_VTAR_ID,0))</f>
        <v>Тариф на подвоз воды</v>
      </c>
      <c r="G61" s="2266" t="str">
        <f>INDEX(PT_DIFFERENTIATION_NTAR,MATCH(B61,PT_DIFFERENTIATION_NTAR_ID,0))</f>
        <v/>
      </c>
      <c r="H61" s="1905"/>
      <c r="I61" s="1779"/>
      <c r="J61" s="1814"/>
      <c r="K61" s="1908"/>
      <c r="L61" s="1905" t="s">
        <v>312</v>
      </c>
      <c r="M61" s="2016"/>
      <c r="N61" s="330"/>
      <c r="O61" s="1664"/>
      <c r="P61" s="1664"/>
    </row>
    <row s="2977" customFormat="1" customHeight="1" ht="18.75" hidden="1">
      <c r="A62" s="1821"/>
      <c r="B62" s="1821"/>
      <c r="C62" s="369" t="s">
        <v>1084</v>
      </c>
      <c r="D62" s="2311"/>
      <c r="E62" s="2056"/>
      <c r="F62" s="2220"/>
      <c r="G62" s="2266"/>
      <c r="H62" s="1530"/>
      <c r="I62" s="657" t="s">
        <v>1085</v>
      </c>
      <c r="J62" s="577"/>
      <c r="K62" s="1530"/>
      <c r="L62" s="200"/>
      <c r="M62" s="2016"/>
      <c r="N62" s="330"/>
      <c r="O62" s="1664"/>
      <c r="P62" s="1664"/>
    </row>
    <row s="2977" customFormat="1" customHeight="1" ht="0.75" hidden="1">
      <c r="A63" s="1821"/>
      <c r="B63" s="1821"/>
      <c r="C63" s="369" t="s">
        <v>1090</v>
      </c>
      <c r="D63" s="2311"/>
      <c r="E63" s="2056"/>
      <c r="F63" s="2220"/>
      <c r="G63" s="406"/>
      <c r="H63" s="1530"/>
      <c r="I63" s="657"/>
      <c r="J63" s="577"/>
      <c r="K63" s="1530"/>
      <c r="L63" s="200"/>
      <c r="M63" s="2016"/>
      <c r="N63" s="330"/>
      <c r="O63" s="1664"/>
      <c r="P63" s="1664"/>
    </row>
    <row s="2977" customFormat="1" customHeight="1" ht="18.75" hidden="1">
      <c r="A64" s="1821" t="s">
        <v>251</v>
      </c>
      <c r="B64" s="1821" t="s">
        <v>252</v>
      </c>
      <c r="C64" s="369"/>
      <c r="D64" s="2311"/>
      <c r="E64" s="2056"/>
      <c r="F64" s="2220" t="str">
        <f>INDEX(PT_DIFFERENTIATION_VTAR,MATCH(A64,PT_DIFFERENTIATION_VTAR_ID,0))</f>
        <v>Тариф на подключение (технологическое присоединение) к централизованной системе холодного водоснабжения</v>
      </c>
      <c r="G64" s="2266" t="str">
        <f>INDEX(PT_DIFFERENTIATION_NTAR,MATCH(B64,PT_DIFFERENTIATION_NTAR_ID,0))</f>
        <v/>
      </c>
      <c r="H64" s="1905"/>
      <c r="I64" s="1779"/>
      <c r="J64" s="1814"/>
      <c r="K64" s="1908"/>
      <c r="L64" s="1905" t="s">
        <v>312</v>
      </c>
      <c r="M64" s="2016"/>
      <c r="N64" s="330"/>
      <c r="O64" s="1664"/>
      <c r="P64" s="1664"/>
    </row>
    <row s="2977" customFormat="1" customHeight="1" ht="18.75" hidden="1">
      <c r="A65" s="1821"/>
      <c r="B65" s="1821"/>
      <c r="C65" s="369" t="s">
        <v>1084</v>
      </c>
      <c r="D65" s="2311"/>
      <c r="E65" s="2056"/>
      <c r="F65" s="2220"/>
      <c r="G65" s="2266"/>
      <c r="H65" s="1530"/>
      <c r="I65" s="657" t="s">
        <v>1085</v>
      </c>
      <c r="J65" s="577"/>
      <c r="K65" s="1530"/>
      <c r="L65" s="200"/>
      <c r="M65" s="2016"/>
      <c r="N65" s="330"/>
      <c r="O65" s="1664"/>
      <c r="P65" s="1664"/>
    </row>
    <row s="2977" customFormat="1" customHeight="1" ht="0.75" hidden="1">
      <c r="A66" s="1821"/>
      <c r="B66" s="1821"/>
      <c r="C66" s="369" t="s">
        <v>1090</v>
      </c>
      <c r="D66" s="2311"/>
      <c r="E66" s="2056"/>
      <c r="F66" s="2220"/>
      <c r="G66" s="406"/>
      <c r="H66" s="1530"/>
      <c r="I66" s="657"/>
      <c r="J66" s="577"/>
      <c r="K66" s="1530"/>
      <c r="L66" s="200"/>
      <c r="M66" s="2016"/>
      <c r="N66" s="330"/>
      <c r="O66" s="1664"/>
      <c r="P66" s="1664"/>
    </row>
    <row s="2977" customFormat="1" customHeight="1" ht="18.75" hidden="1">
      <c r="A67" s="1821" t="s">
        <v>256</v>
      </c>
      <c r="B67" s="1821" t="s">
        <v>257</v>
      </c>
      <c r="C67" s="369"/>
      <c r="D67" s="2311"/>
      <c r="E67" s="2056"/>
      <c r="F67" s="2220" t="str">
        <f>INDEX(PT_DIFFERENTIATION_VTAR,MATCH(A67,PT_DIFFERENTIATION_VTAR_ID,0))</f>
        <v>Тариф на горячую воду (горячее водоснабжение)</v>
      </c>
      <c r="G67" s="2266" t="str">
        <f>INDEX(PT_DIFFERENTIATION_NTAR,MATCH(B67,PT_DIFFERENTIATION_NTAR_ID,0))</f>
        <v/>
      </c>
      <c r="H67" s="1905"/>
      <c r="I67" s="1779"/>
      <c r="J67" s="1814"/>
      <c r="K67" s="1908"/>
      <c r="L67" s="1905" t="s">
        <v>312</v>
      </c>
      <c r="M67" s="2016"/>
      <c r="N67" s="330"/>
      <c r="O67" s="1664"/>
      <c r="P67" s="1664"/>
    </row>
    <row s="2977" customFormat="1" customHeight="1" ht="18.75" hidden="1">
      <c r="A68" s="1821"/>
      <c r="B68" s="1821"/>
      <c r="C68" s="369" t="s">
        <v>1084</v>
      </c>
      <c r="D68" s="2311"/>
      <c r="E68" s="2056"/>
      <c r="F68" s="2220"/>
      <c r="G68" s="2266"/>
      <c r="H68" s="1530"/>
      <c r="I68" s="657" t="s">
        <v>1085</v>
      </c>
      <c r="J68" s="577"/>
      <c r="K68" s="1530"/>
      <c r="L68" s="200"/>
      <c r="M68" s="2016"/>
      <c r="N68" s="330"/>
      <c r="O68" s="1664"/>
      <c r="P68" s="1664"/>
    </row>
    <row s="2977" customFormat="1" customHeight="1" ht="0.75" hidden="1">
      <c r="A69" s="1821"/>
      <c r="B69" s="1821"/>
      <c r="C69" s="369" t="s">
        <v>1090</v>
      </c>
      <c r="D69" s="2311"/>
      <c r="E69" s="2056"/>
      <c r="F69" s="2220"/>
      <c r="G69" s="406"/>
      <c r="H69" s="1530"/>
      <c r="I69" s="657"/>
      <c r="J69" s="577"/>
      <c r="K69" s="1530"/>
      <c r="L69" s="200"/>
      <c r="M69" s="2016"/>
      <c r="N69" s="330"/>
      <c r="O69" s="1664"/>
      <c r="P69" s="1664"/>
    </row>
    <row s="2977" customFormat="1" customHeight="1" ht="18.75" hidden="1">
      <c r="A70" s="1821" t="s">
        <v>261</v>
      </c>
      <c r="B70" s="1821" t="s">
        <v>262</v>
      </c>
      <c r="C70" s="369"/>
      <c r="D70" s="2311"/>
      <c r="E70" s="2056"/>
      <c r="F70" s="2220" t="str">
        <f>INDEX(PT_DIFFERENTIATION_VTAR,MATCH(A70,PT_DIFFERENTIATION_VTAR_ID,0))</f>
        <v>Тариф на транспортировку горячей воды</v>
      </c>
      <c r="G70" s="2266" t="str">
        <f>INDEX(PT_DIFFERENTIATION_NTAR,MATCH(B70,PT_DIFFERENTIATION_NTAR_ID,0))</f>
        <v/>
      </c>
      <c r="H70" s="1905"/>
      <c r="I70" s="1779"/>
      <c r="J70" s="1814"/>
      <c r="K70" s="1908"/>
      <c r="L70" s="1905" t="s">
        <v>312</v>
      </c>
      <c r="M70" s="2016"/>
      <c r="N70" s="330"/>
      <c r="O70" s="1664"/>
      <c r="P70" s="1664"/>
    </row>
    <row s="2977" customFormat="1" customHeight="1" ht="18.75" hidden="1">
      <c r="A71" s="1821"/>
      <c r="B71" s="1821"/>
      <c r="C71" s="369" t="s">
        <v>1084</v>
      </c>
      <c r="D71" s="2311"/>
      <c r="E71" s="2056"/>
      <c r="F71" s="2220"/>
      <c r="G71" s="2266"/>
      <c r="H71" s="1530"/>
      <c r="I71" s="657" t="s">
        <v>1085</v>
      </c>
      <c r="J71" s="577"/>
      <c r="K71" s="1530"/>
      <c r="L71" s="200"/>
      <c r="M71" s="2016"/>
      <c r="N71" s="330"/>
      <c r="O71" s="1664"/>
      <c r="P71" s="1664"/>
    </row>
    <row s="2977" customFormat="1" customHeight="1" ht="0.75" hidden="1">
      <c r="A72" s="1821"/>
      <c r="B72" s="1821"/>
      <c r="C72" s="369" t="s">
        <v>1090</v>
      </c>
      <c r="D72" s="2311"/>
      <c r="E72" s="2056"/>
      <c r="F72" s="2220"/>
      <c r="G72" s="406"/>
      <c r="H72" s="1530"/>
      <c r="I72" s="657"/>
      <c r="J72" s="577"/>
      <c r="K72" s="1530"/>
      <c r="L72" s="200"/>
      <c r="M72" s="2016"/>
      <c r="N72" s="330"/>
      <c r="O72" s="1664"/>
      <c r="P72" s="1664"/>
    </row>
    <row s="2977" customFormat="1" customHeight="1" ht="18.75" hidden="1">
      <c r="A73" s="1821" t="s">
        <v>266</v>
      </c>
      <c r="B73" s="1821" t="s">
        <v>267</v>
      </c>
      <c r="C73" s="369"/>
      <c r="D73" s="2311"/>
      <c r="E73" s="2056"/>
      <c r="F73" s="2220" t="str">
        <f>INDEX(PT_DIFFERENTIATION_VTAR,MATCH(A73,PT_DIFFERENTIATION_VTAR_ID,0))</f>
        <v>Тариф на подключение (технологическое присоединение) к централизованной системе горячего водоснабжения</v>
      </c>
      <c r="G73" s="2266" t="str">
        <f>INDEX(PT_DIFFERENTIATION_NTAR,MATCH(B73,PT_DIFFERENTIATION_NTAR_ID,0))</f>
        <v/>
      </c>
      <c r="H73" s="1905"/>
      <c r="I73" s="1779"/>
      <c r="J73" s="1814"/>
      <c r="K73" s="1908"/>
      <c r="L73" s="1905" t="s">
        <v>312</v>
      </c>
      <c r="M73" s="2016"/>
      <c r="N73" s="330"/>
      <c r="O73" s="1664"/>
      <c r="P73" s="1664"/>
    </row>
    <row s="2977" customFormat="1" customHeight="1" ht="18.75" hidden="1">
      <c r="A74" s="1821"/>
      <c r="B74" s="1821"/>
      <c r="C74" s="369" t="s">
        <v>1084</v>
      </c>
      <c r="D74" s="2311"/>
      <c r="E74" s="2056"/>
      <c r="F74" s="2220"/>
      <c r="G74" s="2266"/>
      <c r="H74" s="1530"/>
      <c r="I74" s="657" t="s">
        <v>1085</v>
      </c>
      <c r="J74" s="577"/>
      <c r="K74" s="1530"/>
      <c r="L74" s="200"/>
      <c r="M74" s="2016"/>
      <c r="N74" s="330"/>
      <c r="O74" s="1664"/>
      <c r="P74" s="1664"/>
    </row>
    <row s="2977" customFormat="1" customHeight="1" ht="0.75" hidden="1">
      <c r="A75" s="1821"/>
      <c r="B75" s="1821"/>
      <c r="C75" s="369" t="s">
        <v>1090</v>
      </c>
      <c r="D75" s="2311"/>
      <c r="E75" s="2056"/>
      <c r="F75" s="2220"/>
      <c r="G75" s="406"/>
      <c r="H75" s="1530"/>
      <c r="I75" s="657"/>
      <c r="J75" s="577"/>
      <c r="K75" s="1530"/>
      <c r="L75" s="200"/>
      <c r="M75" s="2016"/>
      <c r="N75" s="330"/>
      <c r="O75" s="1664"/>
      <c r="P75" s="1664"/>
    </row>
    <row s="2977" customFormat="1" customHeight="1" ht="18.75" hidden="1">
      <c r="A76" s="1821" t="s">
        <v>271</v>
      </c>
      <c r="B76" s="1821" t="s">
        <v>272</v>
      </c>
      <c r="C76" s="369"/>
      <c r="D76" s="2311"/>
      <c r="E76" s="2056"/>
      <c r="F76" s="2220" t="str">
        <f>INDEX(PT_DIFFERENTIATION_VTAR,MATCH(A76,PT_DIFFERENTIATION_VTAR_ID,0))</f>
        <v>Тариф на водоотведение</v>
      </c>
      <c r="G76" s="2266" t="str">
        <f>INDEX(PT_DIFFERENTIATION_NTAR,MATCH(B76,PT_DIFFERENTIATION_NTAR_ID,0))</f>
        <v/>
      </c>
      <c r="H76" s="1905"/>
      <c r="I76" s="1779"/>
      <c r="J76" s="1814"/>
      <c r="K76" s="1908"/>
      <c r="L76" s="1905" t="s">
        <v>312</v>
      </c>
      <c r="M76" s="2016"/>
      <c r="N76" s="330"/>
      <c r="O76" s="1664"/>
      <c r="P76" s="1664"/>
    </row>
    <row s="2977" customFormat="1" customHeight="1" ht="18.75" hidden="1">
      <c r="A77" s="1821"/>
      <c r="B77" s="1821"/>
      <c r="C77" s="369" t="s">
        <v>1084</v>
      </c>
      <c r="D77" s="2311"/>
      <c r="E77" s="2056"/>
      <c r="F77" s="2220"/>
      <c r="G77" s="2266"/>
      <c r="H77" s="1530"/>
      <c r="I77" s="657" t="s">
        <v>1085</v>
      </c>
      <c r="J77" s="577"/>
      <c r="K77" s="1530"/>
      <c r="L77" s="200"/>
      <c r="M77" s="2016"/>
      <c r="N77" s="330"/>
      <c r="O77" s="1664"/>
      <c r="P77" s="1664"/>
    </row>
    <row s="2977" customFormat="1" customHeight="1" ht="0.75" hidden="1">
      <c r="A78" s="1821"/>
      <c r="B78" s="1821"/>
      <c r="C78" s="369" t="s">
        <v>1090</v>
      </c>
      <c r="D78" s="2311"/>
      <c r="E78" s="2056"/>
      <c r="F78" s="2220"/>
      <c r="G78" s="406"/>
      <c r="H78" s="1530"/>
      <c r="I78" s="657"/>
      <c r="J78" s="577"/>
      <c r="K78" s="1530"/>
      <c r="L78" s="200"/>
      <c r="M78" s="2016"/>
      <c r="N78" s="330"/>
      <c r="O78" s="1664"/>
      <c r="P78" s="1664"/>
    </row>
    <row s="2977" customFormat="1" customHeight="1" ht="18.75" hidden="1">
      <c r="A79" s="1821" t="s">
        <v>276</v>
      </c>
      <c r="B79" s="1821" t="s">
        <v>277</v>
      </c>
      <c r="C79" s="369"/>
      <c r="D79" s="2311"/>
      <c r="E79" s="2056"/>
      <c r="F79" s="2220" t="str">
        <f>INDEX(PT_DIFFERENTIATION_VTAR,MATCH(A79,PT_DIFFERENTIATION_VTAR_ID,0))</f>
        <v>Тариф на транспортировку сточных вод</v>
      </c>
      <c r="G79" s="2266" t="str">
        <f>INDEX(PT_DIFFERENTIATION_NTAR,MATCH(B79,PT_DIFFERENTIATION_NTAR_ID,0))</f>
        <v/>
      </c>
      <c r="H79" s="1905"/>
      <c r="I79" s="1779"/>
      <c r="J79" s="1814"/>
      <c r="K79" s="1908"/>
      <c r="L79" s="1905" t="s">
        <v>312</v>
      </c>
      <c r="M79" s="2016"/>
      <c r="N79" s="330"/>
      <c r="O79" s="1664"/>
      <c r="P79" s="1664"/>
    </row>
    <row s="2977" customFormat="1" customHeight="1" ht="18.75" hidden="1">
      <c r="A80" s="1821"/>
      <c r="B80" s="1821"/>
      <c r="C80" s="369" t="s">
        <v>1084</v>
      </c>
      <c r="D80" s="2311"/>
      <c r="E80" s="2056"/>
      <c r="F80" s="2220"/>
      <c r="G80" s="2266"/>
      <c r="H80" s="1530"/>
      <c r="I80" s="657" t="s">
        <v>1085</v>
      </c>
      <c r="J80" s="577"/>
      <c r="K80" s="1530"/>
      <c r="L80" s="200"/>
      <c r="M80" s="2016"/>
      <c r="N80" s="330"/>
      <c r="O80" s="1664"/>
      <c r="P80" s="1664"/>
    </row>
    <row s="2977" customFormat="1" customHeight="1" ht="0.75" hidden="1">
      <c r="A81" s="1821"/>
      <c r="B81" s="1821"/>
      <c r="C81" s="369" t="s">
        <v>1090</v>
      </c>
      <c r="D81" s="2311"/>
      <c r="E81" s="2056"/>
      <c r="F81" s="2220"/>
      <c r="G81" s="406"/>
      <c r="H81" s="1530"/>
      <c r="I81" s="657"/>
      <c r="J81" s="577"/>
      <c r="K81" s="1530"/>
      <c r="L81" s="200"/>
      <c r="M81" s="2016"/>
      <c r="N81" s="330"/>
      <c r="O81" s="1664"/>
      <c r="P81" s="1664"/>
    </row>
    <row s="2977" customFormat="1" customHeight="1" ht="18.75" hidden="1">
      <c r="A82" s="1821" t="s">
        <v>281</v>
      </c>
      <c r="B82" s="1821" t="s">
        <v>282</v>
      </c>
      <c r="C82" s="369"/>
      <c r="D82" s="2311"/>
      <c r="E82" s="2056"/>
      <c r="F82" s="2220" t="str">
        <f>INDEX(PT_DIFFERENTIATION_VTAR,MATCH(A82,PT_DIFFERENTIATION_VTAR_ID,0))</f>
        <v>Тариф на подключение (технологическое присоединение) к централизованной системе водоотведения</v>
      </c>
      <c r="G82" s="2266" t="str">
        <f>INDEX(PT_DIFFERENTIATION_NTAR,MATCH(B82,PT_DIFFERENTIATION_NTAR_ID,0))</f>
        <v/>
      </c>
      <c r="H82" s="1905"/>
      <c r="I82" s="1779"/>
      <c r="J82" s="1814"/>
      <c r="K82" s="1908"/>
      <c r="L82" s="1905" t="s">
        <v>312</v>
      </c>
      <c r="M82" s="2016"/>
      <c r="N82" s="330"/>
      <c r="O82" s="1664"/>
      <c r="P82" s="1664"/>
    </row>
    <row s="2977" customFormat="1" customHeight="1" ht="18.75" hidden="1">
      <c r="A83" s="1821"/>
      <c r="B83" s="1821"/>
      <c r="C83" s="369" t="s">
        <v>1084</v>
      </c>
      <c r="D83" s="2311"/>
      <c r="E83" s="2056"/>
      <c r="F83" s="2220"/>
      <c r="G83" s="2266"/>
      <c r="H83" s="1530"/>
      <c r="I83" s="657" t="s">
        <v>1085</v>
      </c>
      <c r="J83" s="577"/>
      <c r="K83" s="1530"/>
      <c r="L83" s="200"/>
      <c r="M83" s="2016"/>
      <c r="N83" s="330"/>
      <c r="O83" s="1664"/>
      <c r="P83" s="1664"/>
    </row>
    <row s="2977" customFormat="1" customHeight="1" ht="0.75">
      <c r="A84" s="1821"/>
      <c r="B84" s="1821"/>
      <c r="C84" s="369" t="s">
        <v>1090</v>
      </c>
      <c r="D84" s="2311"/>
      <c r="E84" s="2056"/>
      <c r="F84" s="2220"/>
      <c r="G84" s="406"/>
      <c r="H84" s="1530"/>
      <c r="I84" s="657"/>
      <c r="J84" s="577"/>
      <c r="K84" s="1530"/>
      <c r="L84" s="200"/>
      <c r="M84" s="2016"/>
      <c r="N84" s="330"/>
      <c r="O84" s="1664"/>
      <c r="P84" s="1664"/>
    </row>
    <row customHeight="1" ht="18.75">
      <c r="A85" s="1821"/>
      <c r="B85" s="1821"/>
      <c r="D85" s="377"/>
      <c r="E85" s="133" t="s">
        <v>111</v>
      </c>
      <c r="F85"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303"/>
      <c r="H85" s="2303"/>
      <c r="I85" s="2303"/>
      <c r="J85" s="2303"/>
      <c r="K85" s="2303"/>
      <c r="L85" s="2303"/>
      <c r="M85" s="285"/>
      <c r="N85" s="330"/>
    </row>
    <row customHeight="1" ht="33.75">
      <c r="A86" s="1821"/>
      <c r="B86" s="1821"/>
      <c r="D86" s="377"/>
      <c r="E86" s="405"/>
      <c r="F86" s="184" t="s">
        <v>312</v>
      </c>
      <c r="G86" s="184" t="s">
        <v>312</v>
      </c>
      <c r="H86" s="2068" t="s">
        <v>312</v>
      </c>
      <c r="I86" s="2084"/>
      <c r="J86" s="184" t="s">
        <v>312</v>
      </c>
      <c r="K86" s="184" t="s">
        <v>312</v>
      </c>
      <c r="L86" s="407"/>
      <c r="M86" s="341" t="s">
        <v>1091</v>
      </c>
      <c r="N86" s="330"/>
    </row>
    <row customHeight="1" ht="18.75">
      <c r="A87" s="1821"/>
      <c r="B87" s="1821"/>
      <c r="D87" s="377"/>
      <c r="E87" s="133" t="s">
        <v>91</v>
      </c>
      <c r="F87" s="2303" t="s">
        <v>1092</v>
      </c>
      <c r="G87" s="2303"/>
      <c r="H87" s="2303"/>
      <c r="I87" s="2303"/>
      <c r="J87" s="2303"/>
      <c r="K87" s="2303"/>
      <c r="L87" s="2303"/>
      <c r="M87" s="285"/>
      <c r="N87" s="330"/>
    </row>
    <row s="2977" customFormat="1" customHeight="1" ht="60.75" hidden="1">
      <c r="A88" s="1821" t="s">
        <v>155</v>
      </c>
      <c r="B88" s="1821" t="s">
        <v>156</v>
      </c>
      <c r="C88" s="369"/>
      <c r="D88" s="2311"/>
      <c r="E88" s="2056"/>
      <c r="F88" s="2220"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66" t="str">
        <f>INDEX(PT_DIFFERENTIATION_NTAR,MATCH(B88,PT_DIFFERENTIATION_NTAR_ID,0))</f>
        <v/>
      </c>
      <c r="H88" s="1905"/>
      <c r="I88" s="1779"/>
      <c r="J88" s="1814"/>
      <c r="K88" s="1819"/>
      <c r="L88" s="1905" t="s">
        <v>312</v>
      </c>
      <c r="M8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0"/>
      <c r="O88" s="1664"/>
      <c r="P88" s="1664"/>
    </row>
    <row s="2977" customFormat="1" customHeight="1" ht="18.75" hidden="1">
      <c r="A89" s="1821"/>
      <c r="B89" s="1821"/>
      <c r="C89" s="369" t="s">
        <v>1086</v>
      </c>
      <c r="D89" s="2311"/>
      <c r="E89" s="2056"/>
      <c r="F89" s="2220"/>
      <c r="G89" s="2266"/>
      <c r="H89" s="1530"/>
      <c r="I89" s="657" t="s">
        <v>1085</v>
      </c>
      <c r="J89" s="577"/>
      <c r="K89" s="1530"/>
      <c r="L89" s="200"/>
      <c r="M89" s="2016"/>
      <c r="N89" s="330"/>
      <c r="O89" s="1664"/>
      <c r="P89" s="1664"/>
    </row>
    <row s="2977" customFormat="1" customHeight="1" ht="0.75" hidden="1">
      <c r="A90" s="1821"/>
      <c r="B90" s="1821"/>
      <c r="C90" s="369" t="s">
        <v>1093</v>
      </c>
      <c r="D90" s="2311"/>
      <c r="E90" s="2056"/>
      <c r="F90" s="2220"/>
      <c r="G90" s="406"/>
      <c r="H90" s="1530"/>
      <c r="I90" s="657"/>
      <c r="J90" s="577"/>
      <c r="K90" s="1530"/>
      <c r="L90" s="200"/>
      <c r="M90" s="2016"/>
      <c r="N90" s="330"/>
      <c r="O90" s="1664"/>
      <c r="P90" s="1664"/>
    </row>
    <row s="2977" customFormat="1" customHeight="1" ht="45" hidden="1">
      <c r="A91" s="1821" t="s">
        <v>164</v>
      </c>
      <c r="B91" s="1821" t="s">
        <v>165</v>
      </c>
      <c r="C91" s="369"/>
      <c r="D91" s="2311"/>
      <c r="E91" s="2056"/>
      <c r="F91" s="2220"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66" t="str">
        <f>INDEX(PT_DIFFERENTIATION_NTAR,MATCH(B91,PT_DIFFERENTIATION_NTAR_ID,0))</f>
        <v>Тарифы на тепловую энергию, поставляемую потребителям</v>
      </c>
      <c r="H91" s="1905"/>
      <c r="I91" s="1779"/>
      <c r="J91" s="1814"/>
      <c r="K91" s="1819"/>
      <c r="L91" s="1905" t="s">
        <v>312</v>
      </c>
      <c r="M91" s="2017"/>
      <c r="N91" s="330"/>
      <c r="O91" s="1664"/>
      <c r="P91" s="1664"/>
    </row>
    <row s="2977" customFormat="1" customHeight="1" ht="18.75" hidden="1">
      <c r="A92" s="1821"/>
      <c r="B92" s="1821"/>
      <c r="C92" s="369" t="s">
        <v>1086</v>
      </c>
      <c r="D92" s="2311"/>
      <c r="E92" s="2056"/>
      <c r="F92" s="2220"/>
      <c r="G92" s="2266"/>
      <c r="H92" s="1530"/>
      <c r="I92" s="657" t="s">
        <v>1085</v>
      </c>
      <c r="J92" s="577"/>
      <c r="K92" s="1530"/>
      <c r="L92" s="200"/>
      <c r="M92" s="1904"/>
      <c r="N92" s="330"/>
      <c r="O92" s="1664"/>
      <c r="P92" s="1664"/>
    </row>
    <row s="3400" customFormat="1" customHeight="1" ht="18.75">
      <c r="A93" s="4369" t="s">
        <v>164</v>
      </c>
      <c r="B93" s="4369" t="s">
        <v>175</v>
      </c>
      <c r="C93" s="6305"/>
      <c r="D93" s="6306"/>
      <c r="E93" s="6307"/>
      <c r="F93" s="6307"/>
      <c r="G93" s="6308" t="str">
        <f>INDEX(PT_DIFFERENTIATION_NTAR,MATCH(B93,PT_DIFFERENTIATION_NTAR_ID,0))</f>
        <v>Льготные тарифы на тепловую энергию, поставляемую группе потребителей "население"</v>
      </c>
      <c r="H93" s="3902"/>
      <c r="I93" s="6309"/>
      <c r="J93" s="6310"/>
      <c r="K93" s="6327"/>
      <c r="L93" s="3902" t="s">
        <v>312</v>
      </c>
      <c r="M93" s="6312"/>
      <c r="N93" s="6313"/>
      <c r="O93" s="4375"/>
      <c r="P93" s="4375"/>
      <c r="Q93" s="3400"/>
      <c r="R93" s="3400"/>
      <c r="S93" s="3400"/>
      <c r="T93" s="3400"/>
      <c r="U93" s="3400"/>
      <c r="V93" s="3400"/>
      <c r="W93" s="3400"/>
      <c r="X93" s="3400"/>
      <c r="Y93" s="3400"/>
      <c r="Z93" s="3400"/>
      <c r="AA93" s="3400"/>
      <c r="AB93" s="3400"/>
      <c r="AC93" s="3400"/>
      <c r="AD93" s="3400"/>
      <c r="AE93" s="3400"/>
      <c r="AF93" s="3400"/>
      <c r="AG93" s="3400"/>
    </row>
    <row s="3400" customFormat="1" customHeight="1" ht="18.75">
      <c r="A94" s="4369"/>
      <c r="B94" s="4369"/>
      <c r="C94" s="6305" t="s">
        <v>1086</v>
      </c>
      <c r="D94" s="6306"/>
      <c r="E94" s="6307"/>
      <c r="F94" s="6307"/>
      <c r="G94" s="6308"/>
      <c r="H94" s="6328"/>
      <c r="I94" s="6329" t="s">
        <v>1085</v>
      </c>
      <c r="J94" s="6330"/>
      <c r="K94" s="6331"/>
      <c r="L94" s="6332"/>
      <c r="M94" s="6312"/>
      <c r="N94" s="6313"/>
      <c r="O94" s="4375"/>
      <c r="P94" s="4375"/>
      <c r="Q94" s="3400"/>
      <c r="R94" s="3400"/>
      <c r="S94" s="3400"/>
      <c r="T94" s="3400"/>
      <c r="U94" s="3400"/>
      <c r="V94" s="3400"/>
      <c r="W94" s="3400"/>
      <c r="X94" s="3400"/>
      <c r="Y94" s="3400"/>
      <c r="Z94" s="3400"/>
      <c r="AA94" s="3400"/>
      <c r="AB94" s="3400"/>
      <c r="AC94" s="3400"/>
      <c r="AD94" s="3400"/>
      <c r="AE94" s="3400"/>
      <c r="AF94" s="3400"/>
      <c r="AG94" s="3400"/>
    </row>
    <row s="3400" customFormat="1" customHeight="1" ht="18.75">
      <c r="A95" s="4369" t="s">
        <v>164</v>
      </c>
      <c r="B95" s="4369" t="s">
        <v>181</v>
      </c>
      <c r="C95" s="6305"/>
      <c r="D95" s="6306"/>
      <c r="E95" s="6307"/>
      <c r="F95" s="6307"/>
      <c r="G95" s="6308" t="str">
        <f>INDEX(PT_DIFFERENTIATION_NTAR,MATCH(B95,PT_DIFFERENTIATION_NTAR_ID,0))</f>
        <v>Льготные тарифы на тепловую энергию, поставляемую группе потребителей "потребители (кроме населения)"</v>
      </c>
      <c r="H95" s="3902"/>
      <c r="I95" s="6309"/>
      <c r="J95" s="6310"/>
      <c r="K95" s="6327"/>
      <c r="L95" s="3902" t="s">
        <v>312</v>
      </c>
      <c r="M95" s="6312"/>
      <c r="N95" s="6313"/>
      <c r="O95" s="4375"/>
      <c r="P95" s="4375"/>
      <c r="Q95" s="3400"/>
      <c r="R95" s="3400"/>
      <c r="S95" s="3400"/>
      <c r="T95" s="3400"/>
      <c r="U95" s="3400"/>
      <c r="V95" s="3400"/>
      <c r="W95" s="3400"/>
      <c r="X95" s="3400"/>
      <c r="Y95" s="3400"/>
      <c r="Z95" s="3400"/>
      <c r="AA95" s="3400"/>
      <c r="AB95" s="3400"/>
      <c r="AC95" s="3400"/>
      <c r="AD95" s="3400"/>
      <c r="AE95" s="3400"/>
      <c r="AF95" s="3400"/>
      <c r="AG95" s="3400"/>
    </row>
    <row s="3400" customFormat="1" customHeight="1" ht="18.75">
      <c r="A96" s="4369"/>
      <c r="B96" s="4369"/>
      <c r="C96" s="6305" t="s">
        <v>1086</v>
      </c>
      <c r="D96" s="6306"/>
      <c r="E96" s="6307"/>
      <c r="F96" s="6307"/>
      <c r="G96" s="6308"/>
      <c r="H96" s="6333"/>
      <c r="I96" s="6334" t="s">
        <v>1085</v>
      </c>
      <c r="J96" s="6335"/>
      <c r="K96" s="6336"/>
      <c r="L96" s="6337"/>
      <c r="M96" s="6312"/>
      <c r="N96" s="6313"/>
      <c r="O96" s="4375"/>
      <c r="P96" s="4375"/>
      <c r="Q96" s="3400"/>
      <c r="R96" s="3400"/>
      <c r="S96" s="3400"/>
      <c r="T96" s="3400"/>
      <c r="U96" s="3400"/>
      <c r="V96" s="3400"/>
      <c r="W96" s="3400"/>
      <c r="X96" s="3400"/>
      <c r="Y96" s="3400"/>
      <c r="Z96" s="3400"/>
      <c r="AA96" s="3400"/>
      <c r="AB96" s="3400"/>
      <c r="AC96" s="3400"/>
      <c r="AD96" s="3400"/>
      <c r="AE96" s="3400"/>
      <c r="AF96" s="3400"/>
      <c r="AG96" s="3400"/>
    </row>
    <row s="2977" customFormat="1" customHeight="1" ht="0.75" hidden="1">
      <c r="A97" s="1821"/>
      <c r="B97" s="1821"/>
      <c r="C97" s="369" t="s">
        <v>1093</v>
      </c>
      <c r="D97" s="2311"/>
      <c r="E97" s="2056"/>
      <c r="F97" s="2220"/>
      <c r="G97" s="406"/>
      <c r="H97" s="1530"/>
      <c r="I97" s="657"/>
      <c r="J97" s="577"/>
      <c r="K97" s="1530"/>
      <c r="L97" s="200"/>
      <c r="M97" s="337"/>
      <c r="N97" s="330"/>
      <c r="O97" s="1664"/>
      <c r="P97" s="1664"/>
    </row>
    <row s="2977" customFormat="1" customHeight="1" ht="45" hidden="1">
      <c r="A98" s="1821" t="s">
        <v>187</v>
      </c>
      <c r="B98" s="1821" t="s">
        <v>188</v>
      </c>
      <c r="C98" s="369"/>
      <c r="D98" s="2311"/>
      <c r="E98" s="2056"/>
      <c r="F98" s="2220"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266" t="str">
        <f>INDEX(PT_DIFFERENTIATION_NTAR,MATCH(B98,PT_DIFFERENTIATION_NTAR_ID,0))</f>
        <v/>
      </c>
      <c r="H98" s="1905"/>
      <c r="I98" s="1779"/>
      <c r="J98" s="1814"/>
      <c r="K98" s="1819"/>
      <c r="L98" s="1905" t="s">
        <v>312</v>
      </c>
      <c r="M98" s="337"/>
      <c r="N98" s="330"/>
      <c r="O98" s="1664"/>
      <c r="P98" s="1664"/>
    </row>
    <row s="2977" customFormat="1" customHeight="1" ht="18.75" hidden="1">
      <c r="A99" s="1821"/>
      <c r="B99" s="1821"/>
      <c r="C99" s="369" t="s">
        <v>1086</v>
      </c>
      <c r="D99" s="2311"/>
      <c r="E99" s="2056"/>
      <c r="F99" s="2220"/>
      <c r="G99" s="2266"/>
      <c r="H99" s="1530"/>
      <c r="I99" s="657" t="s">
        <v>1085</v>
      </c>
      <c r="J99" s="577"/>
      <c r="K99" s="1530"/>
      <c r="L99" s="200"/>
      <c r="M99" s="337"/>
      <c r="N99" s="330"/>
      <c r="O99" s="1664"/>
      <c r="P99" s="1664"/>
    </row>
    <row s="2977" customFormat="1" customHeight="1" ht="0.75" hidden="1">
      <c r="A100" s="1821"/>
      <c r="B100" s="1821"/>
      <c r="C100" s="369" t="s">
        <v>1093</v>
      </c>
      <c r="D100" s="2311"/>
      <c r="E100" s="2056"/>
      <c r="F100" s="2220"/>
      <c r="G100" s="406"/>
      <c r="H100" s="1530"/>
      <c r="I100" s="657"/>
      <c r="J100" s="577"/>
      <c r="K100" s="1530"/>
      <c r="L100" s="200"/>
      <c r="M100" s="337"/>
      <c r="N100" s="330"/>
      <c r="O100" s="1664"/>
      <c r="P100" s="1664"/>
    </row>
    <row s="2977" customFormat="1" customHeight="1" ht="45" hidden="1">
      <c r="A101" s="1821" t="s">
        <v>193</v>
      </c>
      <c r="B101" s="1821" t="s">
        <v>194</v>
      </c>
      <c r="C101" s="369"/>
      <c r="D101" s="2311"/>
      <c r="E101" s="2056"/>
      <c r="F101" s="2220"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266" t="str">
        <f>INDEX(PT_DIFFERENTIATION_NTAR,MATCH(B101,PT_DIFFERENTIATION_NTAR_ID,0))</f>
        <v/>
      </c>
      <c r="H101" s="1905"/>
      <c r="I101" s="1779"/>
      <c r="J101" s="1814"/>
      <c r="K101" s="1819"/>
      <c r="L101" s="1905" t="s">
        <v>312</v>
      </c>
      <c r="M101" s="337"/>
      <c r="N101" s="330"/>
      <c r="O101" s="1664"/>
      <c r="P101" s="1664"/>
    </row>
    <row s="2977" customFormat="1" customHeight="1" ht="18.75" hidden="1">
      <c r="A102" s="1821"/>
      <c r="B102" s="1821"/>
      <c r="C102" s="369" t="s">
        <v>1086</v>
      </c>
      <c r="D102" s="2311"/>
      <c r="E102" s="2056"/>
      <c r="F102" s="2220"/>
      <c r="G102" s="2266"/>
      <c r="H102" s="1530"/>
      <c r="I102" s="657" t="s">
        <v>1085</v>
      </c>
      <c r="J102" s="577"/>
      <c r="K102" s="1530"/>
      <c r="L102" s="200"/>
      <c r="M102" s="337"/>
      <c r="N102" s="330"/>
      <c r="O102" s="1664"/>
      <c r="P102" s="1664"/>
    </row>
    <row s="2977" customFormat="1" customHeight="1" ht="0.75" hidden="1">
      <c r="A103" s="1821"/>
      <c r="B103" s="1821"/>
      <c r="C103" s="369" t="s">
        <v>1093</v>
      </c>
      <c r="D103" s="2311"/>
      <c r="E103" s="2056"/>
      <c r="F103" s="2220"/>
      <c r="G103" s="406"/>
      <c r="H103" s="1530"/>
      <c r="I103" s="657"/>
      <c r="J103" s="577"/>
      <c r="K103" s="1530"/>
      <c r="L103" s="200"/>
      <c r="M103" s="337"/>
      <c r="N103" s="330"/>
      <c r="O103" s="1664"/>
      <c r="P103" s="1664"/>
    </row>
    <row s="2977" customFormat="1" customHeight="1" ht="18.75" hidden="1">
      <c r="A104" s="1821" t="s">
        <v>199</v>
      </c>
      <c r="B104" s="1821" t="s">
        <v>200</v>
      </c>
      <c r="C104" s="369"/>
      <c r="D104" s="2311"/>
      <c r="E104" s="2056"/>
      <c r="F104" s="2220" t="str">
        <f>INDEX(PT_DIFFERENTIATION_VTAR,MATCH(A104,PT_DIFFERENTIATION_VTAR_ID,0))</f>
        <v>Тарифы на услуги по передаче тепловой энергии</v>
      </c>
      <c r="G104" s="2266" t="str">
        <f>INDEX(PT_DIFFERENTIATION_NTAR,MATCH(B104,PT_DIFFERENTIATION_NTAR_ID,0))</f>
        <v/>
      </c>
      <c r="H104" s="1905"/>
      <c r="I104" s="1779"/>
      <c r="J104" s="1814"/>
      <c r="K104" s="1819"/>
      <c r="L104" s="1905" t="s">
        <v>312</v>
      </c>
      <c r="M104" s="337"/>
      <c r="N104" s="330"/>
      <c r="O104" s="1664"/>
      <c r="P104" s="1664"/>
    </row>
    <row s="2977" customFormat="1" customHeight="1" ht="18.75" hidden="1">
      <c r="A105" s="1821"/>
      <c r="B105" s="1821"/>
      <c r="C105" s="369" t="s">
        <v>1086</v>
      </c>
      <c r="D105" s="2311"/>
      <c r="E105" s="2056"/>
      <c r="F105" s="2220"/>
      <c r="G105" s="2266"/>
      <c r="H105" s="1530"/>
      <c r="I105" s="657" t="s">
        <v>1085</v>
      </c>
      <c r="J105" s="577"/>
      <c r="K105" s="1530"/>
      <c r="L105" s="200"/>
      <c r="M105" s="337"/>
      <c r="N105" s="330"/>
      <c r="O105" s="1664"/>
      <c r="P105" s="1664"/>
    </row>
    <row s="2977" customFormat="1" customHeight="1" ht="0.75" hidden="1">
      <c r="A106" s="1821"/>
      <c r="B106" s="1821"/>
      <c r="C106" s="369" t="s">
        <v>1093</v>
      </c>
      <c r="D106" s="2311"/>
      <c r="E106" s="2056"/>
      <c r="F106" s="2220"/>
      <c r="G106" s="406"/>
      <c r="H106" s="1530"/>
      <c r="I106" s="657"/>
      <c r="J106" s="577"/>
      <c r="K106" s="1530"/>
      <c r="L106" s="200"/>
      <c r="M106" s="337"/>
      <c r="N106" s="330"/>
      <c r="O106" s="1664"/>
      <c r="P106" s="1664"/>
    </row>
    <row s="2977" customFormat="1" customHeight="1" ht="18.75" hidden="1">
      <c r="A107" s="1821" t="s">
        <v>205</v>
      </c>
      <c r="B107" s="1821" t="s">
        <v>206</v>
      </c>
      <c r="C107" s="369"/>
      <c r="D107" s="2311"/>
      <c r="E107" s="2056"/>
      <c r="F107" s="2220" t="str">
        <f>INDEX(PT_DIFFERENTIATION_VTAR,MATCH(A107,PT_DIFFERENTIATION_VTAR_ID,0))</f>
        <v>Тарифы на услуги по передаче теплоносителя</v>
      </c>
      <c r="G107" s="2266" t="str">
        <f>INDEX(PT_DIFFERENTIATION_NTAR,MATCH(B107,PT_DIFFERENTIATION_NTAR_ID,0))</f>
        <v/>
      </c>
      <c r="H107" s="1905"/>
      <c r="I107" s="1779"/>
      <c r="J107" s="1814"/>
      <c r="K107" s="1819"/>
      <c r="L107" s="1905" t="s">
        <v>312</v>
      </c>
      <c r="M107" s="337"/>
      <c r="N107" s="330"/>
      <c r="O107" s="1664"/>
      <c r="P107" s="1664"/>
    </row>
    <row s="2977" customFormat="1" customHeight="1" ht="18.75" hidden="1">
      <c r="A108" s="1821"/>
      <c r="B108" s="1821"/>
      <c r="C108" s="369" t="s">
        <v>1086</v>
      </c>
      <c r="D108" s="2311"/>
      <c r="E108" s="2056"/>
      <c r="F108" s="2220"/>
      <c r="G108" s="2266"/>
      <c r="H108" s="1530"/>
      <c r="I108" s="657" t="s">
        <v>1085</v>
      </c>
      <c r="J108" s="577"/>
      <c r="K108" s="1530"/>
      <c r="L108" s="200"/>
      <c r="M108" s="337"/>
      <c r="N108" s="330"/>
      <c r="O108" s="1664"/>
      <c r="P108" s="1664"/>
    </row>
    <row s="2977" customFormat="1" customHeight="1" ht="0.75" hidden="1">
      <c r="A109" s="1821"/>
      <c r="B109" s="1821"/>
      <c r="C109" s="369" t="s">
        <v>1093</v>
      </c>
      <c r="D109" s="2311"/>
      <c r="E109" s="2056"/>
      <c r="F109" s="2220"/>
      <c r="G109" s="406"/>
      <c r="H109" s="1530"/>
      <c r="I109" s="657"/>
      <c r="J109" s="577"/>
      <c r="K109" s="1530"/>
      <c r="L109" s="200"/>
      <c r="M109" s="337"/>
      <c r="N109" s="330"/>
      <c r="O109" s="1664"/>
      <c r="P109" s="1664"/>
    </row>
    <row s="2977" customFormat="1" customHeight="1" ht="18.75" hidden="1">
      <c r="A110" s="1821" t="s">
        <v>211</v>
      </c>
      <c r="B110" s="1821" t="s">
        <v>212</v>
      </c>
      <c r="C110" s="369"/>
      <c r="D110" s="2311"/>
      <c r="E110" s="2056"/>
      <c r="F110" s="2220"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266" t="str">
        <f>INDEX(PT_DIFFERENTIATION_NTAR,MATCH(B110,PT_DIFFERENTIATION_NTAR_ID,0))</f>
        <v/>
      </c>
      <c r="H110" s="1905"/>
      <c r="I110" s="1779"/>
      <c r="J110" s="1814"/>
      <c r="K110" s="1819"/>
      <c r="L110" s="1905" t="s">
        <v>312</v>
      </c>
      <c r="M110" s="337"/>
      <c r="N110" s="330"/>
      <c r="O110" s="1664"/>
      <c r="P110" s="1664"/>
    </row>
    <row s="2977" customFormat="1" customHeight="1" ht="18.75" hidden="1">
      <c r="A111" s="1821"/>
      <c r="B111" s="1821"/>
      <c r="C111" s="369" t="s">
        <v>1086</v>
      </c>
      <c r="D111" s="2311"/>
      <c r="E111" s="2056"/>
      <c r="F111" s="2220"/>
      <c r="G111" s="2266"/>
      <c r="H111" s="1530"/>
      <c r="I111" s="657" t="s">
        <v>1085</v>
      </c>
      <c r="J111" s="577"/>
      <c r="K111" s="1530"/>
      <c r="L111" s="200"/>
      <c r="M111" s="337"/>
      <c r="N111" s="330"/>
      <c r="O111" s="1664"/>
      <c r="P111" s="1664"/>
    </row>
    <row s="2977" customFormat="1" customHeight="1" ht="0.75" hidden="1">
      <c r="A112" s="1821"/>
      <c r="B112" s="1821"/>
      <c r="C112" s="369" t="s">
        <v>1093</v>
      </c>
      <c r="D112" s="2311"/>
      <c r="E112" s="2056"/>
      <c r="F112" s="2220"/>
      <c r="G112" s="406"/>
      <c r="H112" s="1530"/>
      <c r="I112" s="657"/>
      <c r="J112" s="577"/>
      <c r="K112" s="1530"/>
      <c r="L112" s="200"/>
      <c r="M112" s="337"/>
      <c r="N112" s="330"/>
      <c r="O112" s="1664"/>
      <c r="P112" s="1664"/>
    </row>
    <row s="2977" customFormat="1" customHeight="1" ht="18.75" hidden="1">
      <c r="A113" s="1821" t="s">
        <v>217</v>
      </c>
      <c r="B113" s="1821" t="s">
        <v>218</v>
      </c>
      <c r="C113" s="369"/>
      <c r="D113" s="2311"/>
      <c r="E113" s="2056"/>
      <c r="F113" s="2220" t="str">
        <f>INDEX(PT_DIFFERENTIATION_VTAR,MATCH(A113,PT_DIFFERENTIATION_VTAR_ID,0))</f>
        <v>Плата за подключение (технологическое присоединение) к системе теплоснабжения</v>
      </c>
      <c r="G113" s="2266" t="str">
        <f>INDEX(PT_DIFFERENTIATION_NTAR,MATCH(B113,PT_DIFFERENTIATION_NTAR_ID,0))</f>
        <v/>
      </c>
      <c r="H113" s="1905"/>
      <c r="I113" s="1779"/>
      <c r="J113" s="1814"/>
      <c r="K113" s="1819"/>
      <c r="L113" s="1905" t="s">
        <v>312</v>
      </c>
      <c r="M113" s="337"/>
      <c r="N113" s="330"/>
      <c r="O113" s="1664"/>
      <c r="P113" s="1664"/>
    </row>
    <row s="2977" customFormat="1" customHeight="1" ht="18.75" hidden="1">
      <c r="A114" s="1821"/>
      <c r="B114" s="1821"/>
      <c r="C114" s="369" t="s">
        <v>1086</v>
      </c>
      <c r="D114" s="2311"/>
      <c r="E114" s="2056"/>
      <c r="F114" s="2220"/>
      <c r="G114" s="2266"/>
      <c r="H114" s="1530"/>
      <c r="I114" s="657" t="s">
        <v>1085</v>
      </c>
      <c r="J114" s="577"/>
      <c r="K114" s="1530"/>
      <c r="L114" s="200"/>
      <c r="M114" s="337"/>
      <c r="N114" s="330"/>
      <c r="O114" s="1664"/>
      <c r="P114" s="1664"/>
    </row>
    <row s="2977" customFormat="1" customHeight="1" ht="0.75" hidden="1">
      <c r="A115" s="1821"/>
      <c r="B115" s="1821"/>
      <c r="C115" s="369" t="s">
        <v>1093</v>
      </c>
      <c r="D115" s="2311"/>
      <c r="E115" s="2056"/>
      <c r="F115" s="2220"/>
      <c r="G115" s="406"/>
      <c r="H115" s="1530"/>
      <c r="I115" s="657"/>
      <c r="J115" s="577"/>
      <c r="K115" s="1530"/>
      <c r="L115" s="200"/>
      <c r="M115" s="337"/>
      <c r="N115" s="330"/>
      <c r="O115" s="1664"/>
      <c r="P115" s="1664"/>
    </row>
    <row s="2977" customFormat="1" customHeight="1" ht="18.75" hidden="1">
      <c r="A116" s="1821" t="s">
        <v>231</v>
      </c>
      <c r="B116" s="1821" t="s">
        <v>232</v>
      </c>
      <c r="C116" s="369"/>
      <c r="D116" s="2311"/>
      <c r="E116" s="2056"/>
      <c r="F116" s="2220" t="str">
        <f>INDEX(PT_DIFFERENTIATION_VTAR,MATCH(A116,PT_DIFFERENTIATION_VTAR_ID,0))</f>
        <v>Тариф на питьевую воду (питьевое водоснабжение)</v>
      </c>
      <c r="G116" s="2266" t="str">
        <f>INDEX(PT_DIFFERENTIATION_NTAR,MATCH(B116,PT_DIFFERENTIATION_NTAR_ID,0))</f>
        <v/>
      </c>
      <c r="H116" s="1905"/>
      <c r="I116" s="1779"/>
      <c r="J116" s="1814"/>
      <c r="K116" s="1819"/>
      <c r="L116" s="1905" t="s">
        <v>312</v>
      </c>
      <c r="M116" s="337"/>
      <c r="N116" s="330"/>
      <c r="O116" s="1664"/>
      <c r="P116" s="1664"/>
    </row>
    <row s="2977" customFormat="1" customHeight="1" ht="18.75" hidden="1">
      <c r="A117" s="1821"/>
      <c r="B117" s="1821"/>
      <c r="C117" s="369" t="s">
        <v>1086</v>
      </c>
      <c r="D117" s="2311"/>
      <c r="E117" s="2056"/>
      <c r="F117" s="2220"/>
      <c r="G117" s="2266"/>
      <c r="H117" s="1530"/>
      <c r="I117" s="657" t="s">
        <v>1085</v>
      </c>
      <c r="J117" s="577"/>
      <c r="K117" s="1530"/>
      <c r="L117" s="200"/>
      <c r="M117" s="337"/>
      <c r="N117" s="330"/>
      <c r="O117" s="1664"/>
      <c r="P117" s="1664"/>
    </row>
    <row s="2977" customFormat="1" customHeight="1" ht="0.75" hidden="1">
      <c r="A118" s="1821"/>
      <c r="B118" s="1821"/>
      <c r="C118" s="369" t="s">
        <v>1093</v>
      </c>
      <c r="D118" s="2311"/>
      <c r="E118" s="2056"/>
      <c r="F118" s="2220"/>
      <c r="G118" s="406"/>
      <c r="H118" s="1530"/>
      <c r="I118" s="657"/>
      <c r="J118" s="577"/>
      <c r="K118" s="1530"/>
      <c r="L118" s="200"/>
      <c r="M118" s="337"/>
      <c r="N118" s="330"/>
      <c r="O118" s="1664"/>
      <c r="P118" s="1664"/>
    </row>
    <row s="2977" customFormat="1" customHeight="1" ht="18.75" hidden="1">
      <c r="A119" s="1821" t="s">
        <v>236</v>
      </c>
      <c r="B119" s="1821" t="s">
        <v>237</v>
      </c>
      <c r="C119" s="369"/>
      <c r="D119" s="2311"/>
      <c r="E119" s="2056"/>
      <c r="F119" s="2220" t="str">
        <f>INDEX(PT_DIFFERENTIATION_VTAR,MATCH(A119,PT_DIFFERENTIATION_VTAR_ID,0))</f>
        <v>Тариф на техническую воду</v>
      </c>
      <c r="G119" s="2266" t="str">
        <f>INDEX(PT_DIFFERENTIATION_NTAR,MATCH(B119,PT_DIFFERENTIATION_NTAR_ID,0))</f>
        <v/>
      </c>
      <c r="H119" s="1905"/>
      <c r="I119" s="1779"/>
      <c r="J119" s="1814"/>
      <c r="K119" s="1819"/>
      <c r="L119" s="1905" t="s">
        <v>312</v>
      </c>
      <c r="M119" s="337"/>
      <c r="N119" s="330"/>
      <c r="O119" s="1664"/>
      <c r="P119" s="1664"/>
    </row>
    <row s="2977" customFormat="1" customHeight="1" ht="18.75" hidden="1">
      <c r="A120" s="1821"/>
      <c r="B120" s="1821"/>
      <c r="C120" s="369" t="s">
        <v>1086</v>
      </c>
      <c r="D120" s="2311"/>
      <c r="E120" s="2056"/>
      <c r="F120" s="2220"/>
      <c r="G120" s="2266"/>
      <c r="H120" s="1530"/>
      <c r="I120" s="657" t="s">
        <v>1085</v>
      </c>
      <c r="J120" s="577"/>
      <c r="K120" s="1530"/>
      <c r="L120" s="200"/>
      <c r="M120" s="337"/>
      <c r="N120" s="330"/>
      <c r="O120" s="1664"/>
      <c r="P120" s="1664"/>
    </row>
    <row s="2977" customFormat="1" customHeight="1" ht="0.75" hidden="1">
      <c r="A121" s="1821"/>
      <c r="B121" s="1821"/>
      <c r="C121" s="369" t="s">
        <v>1093</v>
      </c>
      <c r="D121" s="2311"/>
      <c r="E121" s="2056"/>
      <c r="F121" s="2220"/>
      <c r="G121" s="406"/>
      <c r="H121" s="1530"/>
      <c r="I121" s="657"/>
      <c r="J121" s="577"/>
      <c r="K121" s="1530"/>
      <c r="L121" s="200"/>
      <c r="M121" s="337"/>
      <c r="N121" s="330"/>
      <c r="O121" s="1664"/>
      <c r="P121" s="1664"/>
    </row>
    <row s="2977" customFormat="1" customHeight="1" ht="18.75" hidden="1">
      <c r="A122" s="1821" t="s">
        <v>241</v>
      </c>
      <c r="B122" s="1821" t="s">
        <v>242</v>
      </c>
      <c r="C122" s="369"/>
      <c r="D122" s="2311"/>
      <c r="E122" s="2056"/>
      <c r="F122" s="2220" t="str">
        <f>INDEX(PT_DIFFERENTIATION_VTAR,MATCH(A122,PT_DIFFERENTIATION_VTAR_ID,0))</f>
        <v>Тариф на транспортировку воды</v>
      </c>
      <c r="G122" s="2266" t="str">
        <f>INDEX(PT_DIFFERENTIATION_NTAR,MATCH(B122,PT_DIFFERENTIATION_NTAR_ID,0))</f>
        <v/>
      </c>
      <c r="H122" s="1905"/>
      <c r="I122" s="1779"/>
      <c r="J122" s="1814"/>
      <c r="K122" s="1819"/>
      <c r="L122" s="1905" t="s">
        <v>312</v>
      </c>
      <c r="M122" s="337"/>
      <c r="N122" s="330"/>
      <c r="O122" s="1664"/>
      <c r="P122" s="1664"/>
    </row>
    <row s="2977" customFormat="1" customHeight="1" ht="18.75" hidden="1">
      <c r="A123" s="1821"/>
      <c r="B123" s="1821"/>
      <c r="C123" s="369" t="s">
        <v>1086</v>
      </c>
      <c r="D123" s="2311"/>
      <c r="E123" s="2056"/>
      <c r="F123" s="2220"/>
      <c r="G123" s="2266"/>
      <c r="H123" s="1530"/>
      <c r="I123" s="657" t="s">
        <v>1085</v>
      </c>
      <c r="J123" s="577"/>
      <c r="K123" s="1530"/>
      <c r="L123" s="200"/>
      <c r="M123" s="337"/>
      <c r="N123" s="330"/>
      <c r="O123" s="1664"/>
      <c r="P123" s="1664"/>
    </row>
    <row s="2977" customFormat="1" customHeight="1" ht="0.75" hidden="1">
      <c r="A124" s="1821"/>
      <c r="B124" s="1821"/>
      <c r="C124" s="369" t="s">
        <v>1093</v>
      </c>
      <c r="D124" s="2311"/>
      <c r="E124" s="2056"/>
      <c r="F124" s="2220"/>
      <c r="G124" s="406"/>
      <c r="H124" s="1530"/>
      <c r="I124" s="657"/>
      <c r="J124" s="577"/>
      <c r="K124" s="1530"/>
      <c r="L124" s="200"/>
      <c r="M124" s="337"/>
      <c r="N124" s="330"/>
      <c r="O124" s="1664"/>
      <c r="P124" s="1664"/>
    </row>
    <row s="2977" customFormat="1" customHeight="1" ht="18.75" hidden="1">
      <c r="A125" s="1821" t="s">
        <v>246</v>
      </c>
      <c r="B125" s="1821" t="s">
        <v>247</v>
      </c>
      <c r="C125" s="369"/>
      <c r="D125" s="2311"/>
      <c r="E125" s="2056"/>
      <c r="F125" s="2220" t="str">
        <f>INDEX(PT_DIFFERENTIATION_VTAR,MATCH(A125,PT_DIFFERENTIATION_VTAR_ID,0))</f>
        <v>Тариф на подвоз воды</v>
      </c>
      <c r="G125" s="2266" t="str">
        <f>INDEX(PT_DIFFERENTIATION_NTAR,MATCH(B125,PT_DIFFERENTIATION_NTAR_ID,0))</f>
        <v/>
      </c>
      <c r="H125" s="1905"/>
      <c r="I125" s="1779"/>
      <c r="J125" s="1814"/>
      <c r="K125" s="1819"/>
      <c r="L125" s="1905" t="s">
        <v>312</v>
      </c>
      <c r="M125" s="337"/>
      <c r="N125" s="330"/>
      <c r="O125" s="1664"/>
      <c r="P125" s="1664"/>
    </row>
    <row s="2977" customFormat="1" customHeight="1" ht="18.75" hidden="1">
      <c r="A126" s="1821"/>
      <c r="B126" s="1821"/>
      <c r="C126" s="369" t="s">
        <v>1086</v>
      </c>
      <c r="D126" s="2311"/>
      <c r="E126" s="2056"/>
      <c r="F126" s="2220"/>
      <c r="G126" s="2266"/>
      <c r="H126" s="1530"/>
      <c r="I126" s="657" t="s">
        <v>1085</v>
      </c>
      <c r="J126" s="577"/>
      <c r="K126" s="1530"/>
      <c r="L126" s="200"/>
      <c r="M126" s="337"/>
      <c r="N126" s="330"/>
      <c r="O126" s="1664"/>
      <c r="P126" s="1664"/>
    </row>
    <row s="2977" customFormat="1" customHeight="1" ht="0.75" hidden="1">
      <c r="A127" s="1821"/>
      <c r="B127" s="1821"/>
      <c r="C127" s="369" t="s">
        <v>1093</v>
      </c>
      <c r="D127" s="2311"/>
      <c r="E127" s="2056"/>
      <c r="F127" s="2220"/>
      <c r="G127" s="406"/>
      <c r="H127" s="1530"/>
      <c r="I127" s="657"/>
      <c r="J127" s="577"/>
      <c r="K127" s="1530"/>
      <c r="L127" s="200"/>
      <c r="M127" s="337"/>
      <c r="N127" s="330"/>
      <c r="O127" s="1664"/>
      <c r="P127" s="1664"/>
    </row>
    <row s="2977" customFormat="1" customHeight="1" ht="18.75" hidden="1">
      <c r="A128" s="1821" t="s">
        <v>251</v>
      </c>
      <c r="B128" s="1821" t="s">
        <v>252</v>
      </c>
      <c r="C128" s="369"/>
      <c r="D128" s="2311"/>
      <c r="E128" s="2056"/>
      <c r="F128" s="2220"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266" t="str">
        <f>INDEX(PT_DIFFERENTIATION_NTAR,MATCH(B128,PT_DIFFERENTIATION_NTAR_ID,0))</f>
        <v/>
      </c>
      <c r="H128" s="1905"/>
      <c r="I128" s="1779"/>
      <c r="J128" s="1814"/>
      <c r="K128" s="1819"/>
      <c r="L128" s="1905" t="s">
        <v>312</v>
      </c>
      <c r="M128" s="337"/>
      <c r="N128" s="330"/>
      <c r="O128" s="1664"/>
      <c r="P128" s="1664"/>
    </row>
    <row s="2977" customFormat="1" customHeight="1" ht="18.75" hidden="1">
      <c r="A129" s="1821"/>
      <c r="B129" s="1821"/>
      <c r="C129" s="369" t="s">
        <v>1086</v>
      </c>
      <c r="D129" s="2311"/>
      <c r="E129" s="2056"/>
      <c r="F129" s="2220"/>
      <c r="G129" s="2266"/>
      <c r="H129" s="1530"/>
      <c r="I129" s="657" t="s">
        <v>1085</v>
      </c>
      <c r="J129" s="577"/>
      <c r="K129" s="1530"/>
      <c r="L129" s="200"/>
      <c r="M129" s="337"/>
      <c r="N129" s="330"/>
      <c r="O129" s="1664"/>
      <c r="P129" s="1664"/>
    </row>
    <row s="2977" customFormat="1" customHeight="1" ht="0.75" hidden="1">
      <c r="A130" s="1821"/>
      <c r="B130" s="1821"/>
      <c r="C130" s="369" t="s">
        <v>1093</v>
      </c>
      <c r="D130" s="2311"/>
      <c r="E130" s="2056"/>
      <c r="F130" s="2220"/>
      <c r="G130" s="406"/>
      <c r="H130" s="1530"/>
      <c r="I130" s="657"/>
      <c r="J130" s="577"/>
      <c r="K130" s="1530"/>
      <c r="L130" s="200"/>
      <c r="M130" s="337"/>
      <c r="N130" s="330"/>
      <c r="O130" s="1664"/>
      <c r="P130" s="1664"/>
    </row>
    <row s="2977" customFormat="1" customHeight="1" ht="18.75" hidden="1">
      <c r="A131" s="1821" t="s">
        <v>256</v>
      </c>
      <c r="B131" s="1821" t="s">
        <v>257</v>
      </c>
      <c r="C131" s="369"/>
      <c r="D131" s="2311"/>
      <c r="E131" s="2056"/>
      <c r="F131" s="2220" t="str">
        <f>INDEX(PT_DIFFERENTIATION_VTAR,MATCH(A131,PT_DIFFERENTIATION_VTAR_ID,0))</f>
        <v>Тариф на горячую воду (горячее водоснабжение)</v>
      </c>
      <c r="G131" s="2266" t="str">
        <f>INDEX(PT_DIFFERENTIATION_NTAR,MATCH(B131,PT_DIFFERENTIATION_NTAR_ID,0))</f>
        <v/>
      </c>
      <c r="H131" s="1905"/>
      <c r="I131" s="1779"/>
      <c r="J131" s="1814"/>
      <c r="K131" s="1819"/>
      <c r="L131" s="1905" t="s">
        <v>312</v>
      </c>
      <c r="M131" s="337"/>
      <c r="N131" s="330"/>
      <c r="O131" s="1664"/>
      <c r="P131" s="1664"/>
    </row>
    <row s="2977" customFormat="1" customHeight="1" ht="18.75" hidden="1">
      <c r="A132" s="1821"/>
      <c r="B132" s="1821"/>
      <c r="C132" s="369" t="s">
        <v>1086</v>
      </c>
      <c r="D132" s="2311"/>
      <c r="E132" s="2056"/>
      <c r="F132" s="2220"/>
      <c r="G132" s="2266"/>
      <c r="H132" s="1530"/>
      <c r="I132" s="657" t="s">
        <v>1085</v>
      </c>
      <c r="J132" s="577"/>
      <c r="K132" s="1530"/>
      <c r="L132" s="200"/>
      <c r="M132" s="337"/>
      <c r="N132" s="330"/>
      <c r="O132" s="1664"/>
      <c r="P132" s="1664"/>
    </row>
    <row s="2977" customFormat="1" customHeight="1" ht="0.75" hidden="1">
      <c r="A133" s="1821"/>
      <c r="B133" s="1821"/>
      <c r="C133" s="369" t="s">
        <v>1093</v>
      </c>
      <c r="D133" s="2311"/>
      <c r="E133" s="2056"/>
      <c r="F133" s="2220"/>
      <c r="G133" s="406"/>
      <c r="H133" s="1530"/>
      <c r="I133" s="657"/>
      <c r="J133" s="577"/>
      <c r="K133" s="1530"/>
      <c r="L133" s="200"/>
      <c r="M133" s="337"/>
      <c r="N133" s="330"/>
      <c r="O133" s="1664"/>
      <c r="P133" s="1664"/>
    </row>
    <row s="2977" customFormat="1" customHeight="1" ht="18.75" hidden="1">
      <c r="A134" s="1821" t="s">
        <v>261</v>
      </c>
      <c r="B134" s="1821" t="s">
        <v>262</v>
      </c>
      <c r="C134" s="369"/>
      <c r="D134" s="2311"/>
      <c r="E134" s="2056"/>
      <c r="F134" s="2220" t="str">
        <f>INDEX(PT_DIFFERENTIATION_VTAR,MATCH(A134,PT_DIFFERENTIATION_VTAR_ID,0))</f>
        <v>Тариф на транспортировку горячей воды</v>
      </c>
      <c r="G134" s="2266" t="str">
        <f>INDEX(PT_DIFFERENTIATION_NTAR,MATCH(B134,PT_DIFFERENTIATION_NTAR_ID,0))</f>
        <v/>
      </c>
      <c r="H134" s="1905"/>
      <c r="I134" s="1779"/>
      <c r="J134" s="1814"/>
      <c r="K134" s="1819"/>
      <c r="L134" s="1905" t="s">
        <v>312</v>
      </c>
      <c r="M134" s="337"/>
      <c r="N134" s="330"/>
      <c r="O134" s="1664"/>
      <c r="P134" s="1664"/>
    </row>
    <row s="2977" customFormat="1" customHeight="1" ht="18.75" hidden="1">
      <c r="A135" s="1821"/>
      <c r="B135" s="1821"/>
      <c r="C135" s="369" t="s">
        <v>1086</v>
      </c>
      <c r="D135" s="2311"/>
      <c r="E135" s="2056"/>
      <c r="F135" s="2220"/>
      <c r="G135" s="2266"/>
      <c r="H135" s="1530"/>
      <c r="I135" s="657" t="s">
        <v>1085</v>
      </c>
      <c r="J135" s="577"/>
      <c r="K135" s="1530"/>
      <c r="L135" s="200"/>
      <c r="M135" s="337"/>
      <c r="N135" s="330"/>
      <c r="O135" s="1664"/>
      <c r="P135" s="1664"/>
    </row>
    <row s="2977" customFormat="1" customHeight="1" ht="0.75" hidden="1">
      <c r="A136" s="1821"/>
      <c r="B136" s="1821"/>
      <c r="C136" s="369" t="s">
        <v>1093</v>
      </c>
      <c r="D136" s="2311"/>
      <c r="E136" s="2056"/>
      <c r="F136" s="2220"/>
      <c r="G136" s="406"/>
      <c r="H136" s="1530"/>
      <c r="I136" s="657"/>
      <c r="J136" s="577"/>
      <c r="K136" s="1530"/>
      <c r="L136" s="200"/>
      <c r="M136" s="337"/>
      <c r="N136" s="330"/>
      <c r="O136" s="1664"/>
      <c r="P136" s="1664"/>
    </row>
    <row s="2977" customFormat="1" customHeight="1" ht="18.75" hidden="1">
      <c r="A137" s="1821" t="s">
        <v>266</v>
      </c>
      <c r="B137" s="1821" t="s">
        <v>267</v>
      </c>
      <c r="C137" s="369"/>
      <c r="D137" s="2311"/>
      <c r="E137" s="2056"/>
      <c r="F137" s="2220" t="str">
        <f>INDEX(PT_DIFFERENTIATION_VTAR,MATCH(A137,PT_DIFFERENTIATION_VTAR_ID,0))</f>
        <v>Тариф на подключение (технологическое присоединение) к централизованной системе горячего водоснабжения</v>
      </c>
      <c r="G137" s="2266" t="str">
        <f>INDEX(PT_DIFFERENTIATION_NTAR,MATCH(B137,PT_DIFFERENTIATION_NTAR_ID,0))</f>
        <v/>
      </c>
      <c r="H137" s="1905"/>
      <c r="I137" s="1779"/>
      <c r="J137" s="1814"/>
      <c r="K137" s="1819"/>
      <c r="L137" s="1905" t="s">
        <v>312</v>
      </c>
      <c r="M137" s="337"/>
      <c r="N137" s="330"/>
      <c r="O137" s="1664"/>
      <c r="P137" s="1664"/>
    </row>
    <row s="2977" customFormat="1" customHeight="1" ht="18.75" hidden="1">
      <c r="A138" s="1821"/>
      <c r="B138" s="1821"/>
      <c r="C138" s="369" t="s">
        <v>1086</v>
      </c>
      <c r="D138" s="2311"/>
      <c r="E138" s="2056"/>
      <c r="F138" s="2220"/>
      <c r="G138" s="2266"/>
      <c r="H138" s="1530"/>
      <c r="I138" s="657" t="s">
        <v>1085</v>
      </c>
      <c r="J138" s="577"/>
      <c r="K138" s="1530"/>
      <c r="L138" s="200"/>
      <c r="M138" s="337"/>
      <c r="N138" s="330"/>
      <c r="O138" s="1664"/>
      <c r="P138" s="1664"/>
    </row>
    <row s="2977" customFormat="1" customHeight="1" ht="0.75" hidden="1">
      <c r="A139" s="1821"/>
      <c r="B139" s="1821"/>
      <c r="C139" s="369" t="s">
        <v>1093</v>
      </c>
      <c r="D139" s="2311"/>
      <c r="E139" s="2056"/>
      <c r="F139" s="2220"/>
      <c r="G139" s="406"/>
      <c r="H139" s="1530"/>
      <c r="I139" s="657"/>
      <c r="J139" s="577"/>
      <c r="K139" s="1530"/>
      <c r="L139" s="200"/>
      <c r="M139" s="337"/>
      <c r="N139" s="330"/>
      <c r="O139" s="1664"/>
      <c r="P139" s="1664"/>
    </row>
    <row s="2977" customFormat="1" customHeight="1" ht="18.75" hidden="1">
      <c r="A140" s="1821" t="s">
        <v>271</v>
      </c>
      <c r="B140" s="1821" t="s">
        <v>272</v>
      </c>
      <c r="C140" s="369"/>
      <c r="D140" s="2311"/>
      <c r="E140" s="2056"/>
      <c r="F140" s="2220" t="str">
        <f>INDEX(PT_DIFFERENTIATION_VTAR,MATCH(A140,PT_DIFFERENTIATION_VTAR_ID,0))</f>
        <v>Тариф на водоотведение</v>
      </c>
      <c r="G140" s="2266" t="str">
        <f>INDEX(PT_DIFFERENTIATION_NTAR,MATCH(B140,PT_DIFFERENTIATION_NTAR_ID,0))</f>
        <v/>
      </c>
      <c r="H140" s="1905"/>
      <c r="I140" s="1779"/>
      <c r="J140" s="1814"/>
      <c r="K140" s="1819"/>
      <c r="L140" s="1905" t="s">
        <v>312</v>
      </c>
      <c r="M140" s="337"/>
      <c r="N140" s="330"/>
      <c r="O140" s="1664"/>
      <c r="P140" s="1664"/>
    </row>
    <row s="2977" customFormat="1" customHeight="1" ht="18.75" hidden="1">
      <c r="A141" s="1821"/>
      <c r="B141" s="1821"/>
      <c r="C141" s="369" t="s">
        <v>1086</v>
      </c>
      <c r="D141" s="2311"/>
      <c r="E141" s="2056"/>
      <c r="F141" s="2220"/>
      <c r="G141" s="2266"/>
      <c r="H141" s="1530"/>
      <c r="I141" s="657" t="s">
        <v>1085</v>
      </c>
      <c r="J141" s="577"/>
      <c r="K141" s="1530"/>
      <c r="L141" s="200"/>
      <c r="M141" s="337"/>
      <c r="N141" s="330"/>
      <c r="O141" s="1664"/>
      <c r="P141" s="1664"/>
    </row>
    <row s="2977" customFormat="1" customHeight="1" ht="0.75" hidden="1">
      <c r="A142" s="1821"/>
      <c r="B142" s="1821"/>
      <c r="C142" s="369" t="s">
        <v>1093</v>
      </c>
      <c r="D142" s="2311"/>
      <c r="E142" s="2056"/>
      <c r="F142" s="2220"/>
      <c r="G142" s="406"/>
      <c r="H142" s="1530"/>
      <c r="I142" s="657"/>
      <c r="J142" s="577"/>
      <c r="K142" s="1530"/>
      <c r="L142" s="200"/>
      <c r="M142" s="337"/>
      <c r="N142" s="330"/>
      <c r="O142" s="1664"/>
      <c r="P142" s="1664"/>
    </row>
    <row s="2977" customFormat="1" customHeight="1" ht="18.75" hidden="1">
      <c r="A143" s="1821" t="s">
        <v>276</v>
      </c>
      <c r="B143" s="1821" t="s">
        <v>277</v>
      </c>
      <c r="C143" s="369"/>
      <c r="D143" s="2311"/>
      <c r="E143" s="2056"/>
      <c r="F143" s="2220" t="str">
        <f>INDEX(PT_DIFFERENTIATION_VTAR,MATCH(A143,PT_DIFFERENTIATION_VTAR_ID,0))</f>
        <v>Тариф на транспортировку сточных вод</v>
      </c>
      <c r="G143" s="2266" t="str">
        <f>INDEX(PT_DIFFERENTIATION_NTAR,MATCH(B143,PT_DIFFERENTIATION_NTAR_ID,0))</f>
        <v/>
      </c>
      <c r="H143" s="1905"/>
      <c r="I143" s="1779"/>
      <c r="J143" s="1814"/>
      <c r="K143" s="1819"/>
      <c r="L143" s="1905" t="s">
        <v>312</v>
      </c>
      <c r="M143" s="337"/>
      <c r="N143" s="330"/>
      <c r="O143" s="1664"/>
      <c r="P143" s="1664"/>
    </row>
    <row s="2977" customFormat="1" customHeight="1" ht="18.75" hidden="1">
      <c r="A144" s="1821"/>
      <c r="B144" s="1821"/>
      <c r="C144" s="369" t="s">
        <v>1086</v>
      </c>
      <c r="D144" s="2311"/>
      <c r="E144" s="2056"/>
      <c r="F144" s="2220"/>
      <c r="G144" s="2266"/>
      <c r="H144" s="1530"/>
      <c r="I144" s="657" t="s">
        <v>1085</v>
      </c>
      <c r="J144" s="577"/>
      <c r="K144" s="1530"/>
      <c r="L144" s="200"/>
      <c r="M144" s="337"/>
      <c r="N144" s="330"/>
      <c r="O144" s="1664"/>
      <c r="P144" s="1664"/>
    </row>
    <row s="2977" customFormat="1" customHeight="1" ht="0.75" hidden="1">
      <c r="A145" s="1821"/>
      <c r="B145" s="1821"/>
      <c r="C145" s="369" t="s">
        <v>1093</v>
      </c>
      <c r="D145" s="2311"/>
      <c r="E145" s="2056"/>
      <c r="F145" s="2220"/>
      <c r="G145" s="406"/>
      <c r="H145" s="1530"/>
      <c r="I145" s="657"/>
      <c r="J145" s="577"/>
      <c r="K145" s="1530"/>
      <c r="L145" s="200"/>
      <c r="M145" s="337"/>
      <c r="N145" s="330"/>
      <c r="O145" s="1664"/>
      <c r="P145" s="1664"/>
    </row>
    <row s="2977" customFormat="1" customHeight="1" ht="18.75" hidden="1">
      <c r="A146" s="1821" t="s">
        <v>281</v>
      </c>
      <c r="B146" s="1821" t="s">
        <v>282</v>
      </c>
      <c r="C146" s="369"/>
      <c r="D146" s="2311"/>
      <c r="E146" s="2056"/>
      <c r="F146" s="2220" t="str">
        <f>INDEX(PT_DIFFERENTIATION_VTAR,MATCH(A146,PT_DIFFERENTIATION_VTAR_ID,0))</f>
        <v>Тариф на подключение (технологическое присоединение) к централизованной системе водоотведения</v>
      </c>
      <c r="G146" s="2266" t="str">
        <f>INDEX(PT_DIFFERENTIATION_NTAR,MATCH(B146,PT_DIFFERENTIATION_NTAR_ID,0))</f>
        <v/>
      </c>
      <c r="H146" s="1905"/>
      <c r="I146" s="1779"/>
      <c r="J146" s="1814"/>
      <c r="K146" s="1819"/>
      <c r="L146" s="1905" t="s">
        <v>312</v>
      </c>
      <c r="M146" s="337"/>
      <c r="N146" s="330"/>
      <c r="O146" s="1664"/>
      <c r="P146" s="1664"/>
    </row>
    <row s="2977" customFormat="1" customHeight="1" ht="18.75" hidden="1">
      <c r="A147" s="1821"/>
      <c r="B147" s="1821"/>
      <c r="C147" s="369" t="s">
        <v>1086</v>
      </c>
      <c r="D147" s="2311"/>
      <c r="E147" s="2056"/>
      <c r="F147" s="2220"/>
      <c r="G147" s="2266"/>
      <c r="H147" s="1530"/>
      <c r="I147" s="657" t="s">
        <v>1085</v>
      </c>
      <c r="J147" s="577"/>
      <c r="K147" s="1530"/>
      <c r="L147" s="200"/>
      <c r="M147" s="337"/>
      <c r="N147" s="330"/>
      <c r="O147" s="1664"/>
      <c r="P147" s="1664"/>
    </row>
    <row s="2977" customFormat="1" customHeight="1" ht="0.75">
      <c r="A148" s="1821"/>
      <c r="B148" s="1821"/>
      <c r="C148" s="369" t="s">
        <v>1093</v>
      </c>
      <c r="D148" s="2311"/>
      <c r="E148" s="2056"/>
      <c r="F148" s="2220"/>
      <c r="G148" s="406"/>
      <c r="H148" s="1530"/>
      <c r="I148" s="657"/>
      <c r="J148" s="577"/>
      <c r="K148" s="1530"/>
      <c r="L148" s="200"/>
      <c r="M148" s="337"/>
      <c r="N148" s="330"/>
      <c r="O148" s="1664"/>
      <c r="P148" s="1664"/>
    </row>
    <row customHeight="1" ht="18.75">
      <c r="A149" s="1821"/>
      <c r="B149" s="1821"/>
      <c r="D149" s="377"/>
      <c r="E149" s="133" t="s">
        <v>92</v>
      </c>
      <c r="F149"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303"/>
      <c r="H149" s="2303"/>
      <c r="I149" s="2303"/>
      <c r="J149" s="2303"/>
      <c r="K149" s="2303"/>
      <c r="L149" s="2303"/>
      <c r="M149" s="285"/>
      <c r="N149" s="330"/>
    </row>
    <row s="2977" customFormat="1" customHeight="1" ht="60.75" hidden="1">
      <c r="A150" s="1821" t="s">
        <v>155</v>
      </c>
      <c r="B150" s="1821" t="s">
        <v>156</v>
      </c>
      <c r="C150" s="369"/>
      <c r="D150" s="2311"/>
      <c r="E150" s="2056"/>
      <c r="F150" s="2220"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66" t="str">
        <f>INDEX(PT_DIFFERENTIATION_NTAR,MATCH(B150,PT_DIFFERENTIATION_NTAR_ID,0))</f>
        <v/>
      </c>
      <c r="H150" s="1905"/>
      <c r="I150" s="1779"/>
      <c r="J150" s="1814"/>
      <c r="K150" s="1819"/>
      <c r="L150" s="1905" t="s">
        <v>312</v>
      </c>
      <c r="M15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0"/>
      <c r="O150" s="1664"/>
      <c r="P150" s="1664"/>
    </row>
    <row s="2977" customFormat="1" customHeight="1" ht="18.75" hidden="1">
      <c r="A151" s="1821"/>
      <c r="B151" s="1821"/>
      <c r="C151" s="369" t="s">
        <v>1086</v>
      </c>
      <c r="D151" s="2311"/>
      <c r="E151" s="2056"/>
      <c r="F151" s="2220"/>
      <c r="G151" s="2266"/>
      <c r="H151" s="1530"/>
      <c r="I151" s="657" t="s">
        <v>1085</v>
      </c>
      <c r="J151" s="577"/>
      <c r="K151" s="1530"/>
      <c r="L151" s="200"/>
      <c r="M151" s="2016"/>
      <c r="N151" s="330"/>
      <c r="O151" s="1664"/>
      <c r="P151" s="1664"/>
    </row>
    <row s="2977" customFormat="1" customHeight="1" ht="0.75" hidden="1">
      <c r="A152" s="1821"/>
      <c r="B152" s="1821"/>
      <c r="C152" s="369" t="s">
        <v>1093</v>
      </c>
      <c r="D152" s="2311"/>
      <c r="E152" s="2056"/>
      <c r="F152" s="2220"/>
      <c r="G152" s="406"/>
      <c r="H152" s="1530"/>
      <c r="I152" s="657"/>
      <c r="J152" s="577"/>
      <c r="K152" s="1530"/>
      <c r="L152" s="200"/>
      <c r="M152" s="2016"/>
      <c r="N152" s="330"/>
      <c r="O152" s="1664"/>
      <c r="P152" s="1664"/>
    </row>
    <row s="2977" customFormat="1" customHeight="1" ht="45" hidden="1">
      <c r="A153" s="1821" t="s">
        <v>164</v>
      </c>
      <c r="B153" s="1821" t="s">
        <v>165</v>
      </c>
      <c r="C153" s="369"/>
      <c r="D153" s="2311"/>
      <c r="E153" s="2056"/>
      <c r="F153" s="2220"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266" t="str">
        <f>INDEX(PT_DIFFERENTIATION_NTAR,MATCH(B153,PT_DIFFERENTIATION_NTAR_ID,0))</f>
        <v>Тарифы на тепловую энергию, поставляемую потребителям</v>
      </c>
      <c r="H153" s="1905"/>
      <c r="I153" s="1779"/>
      <c r="J153" s="1814"/>
      <c r="K153" s="1819"/>
      <c r="L153" s="1905" t="s">
        <v>312</v>
      </c>
      <c r="M153" s="2017"/>
      <c r="N153" s="330"/>
      <c r="O153" s="1664"/>
      <c r="P153" s="1664"/>
    </row>
    <row s="2977" customFormat="1" customHeight="1" ht="18.75" hidden="1">
      <c r="A154" s="1821"/>
      <c r="B154" s="1821"/>
      <c r="C154" s="369" t="s">
        <v>1086</v>
      </c>
      <c r="D154" s="2311"/>
      <c r="E154" s="2056"/>
      <c r="F154" s="2220"/>
      <c r="G154" s="2266"/>
      <c r="H154" s="1530"/>
      <c r="I154" s="657" t="s">
        <v>1085</v>
      </c>
      <c r="J154" s="577"/>
      <c r="K154" s="1530"/>
      <c r="L154" s="200"/>
      <c r="M154" s="1904"/>
      <c r="N154" s="330"/>
      <c r="O154" s="1664"/>
      <c r="P154" s="1664"/>
    </row>
    <row s="3400" customFormat="1" customHeight="1" ht="18.75">
      <c r="A155" s="4369" t="s">
        <v>164</v>
      </c>
      <c r="B155" s="4369" t="s">
        <v>175</v>
      </c>
      <c r="C155" s="6305"/>
      <c r="D155" s="6306"/>
      <c r="E155" s="6307"/>
      <c r="F155" s="6307"/>
      <c r="G155" s="6308" t="str">
        <f>INDEX(PT_DIFFERENTIATION_NTAR,MATCH(B155,PT_DIFFERENTIATION_NTAR_ID,0))</f>
        <v>Льготные тарифы на тепловую энергию, поставляемую группе потребителей "население"</v>
      </c>
      <c r="H155" s="3902"/>
      <c r="I155" s="6309"/>
      <c r="J155" s="6310"/>
      <c r="K155" s="6327"/>
      <c r="L155" s="3902" t="s">
        <v>312</v>
      </c>
      <c r="M155" s="6312"/>
      <c r="N155" s="6313"/>
      <c r="O155" s="4375"/>
      <c r="P155" s="4375"/>
      <c r="Q155" s="3400"/>
      <c r="R155" s="3400"/>
      <c r="S155" s="3400"/>
      <c r="T155" s="3400"/>
      <c r="U155" s="3400"/>
      <c r="V155" s="3400"/>
      <c r="W155" s="3400"/>
      <c r="X155" s="3400"/>
      <c r="Y155" s="3400"/>
      <c r="Z155" s="3400"/>
      <c r="AA155" s="3400"/>
      <c r="AB155" s="3400"/>
      <c r="AC155" s="3400"/>
      <c r="AD155" s="3400"/>
      <c r="AE155" s="3400"/>
      <c r="AF155" s="3400"/>
      <c r="AG155" s="3400"/>
    </row>
    <row s="3400" customFormat="1" customHeight="1" ht="18.75">
      <c r="A156" s="4369"/>
      <c r="B156" s="4369"/>
      <c r="C156" s="6305" t="s">
        <v>1086</v>
      </c>
      <c r="D156" s="6306"/>
      <c r="E156" s="6307"/>
      <c r="F156" s="6307"/>
      <c r="G156" s="6308"/>
      <c r="H156" s="6338"/>
      <c r="I156" s="6339" t="s">
        <v>1085</v>
      </c>
      <c r="J156" s="6340"/>
      <c r="K156" s="6341"/>
      <c r="L156" s="6342"/>
      <c r="M156" s="6312"/>
      <c r="N156" s="6313"/>
      <c r="O156" s="4375"/>
      <c r="P156" s="4375"/>
      <c r="Q156" s="3400"/>
      <c r="R156" s="3400"/>
      <c r="S156" s="3400"/>
      <c r="T156" s="3400"/>
      <c r="U156" s="3400"/>
      <c r="V156" s="3400"/>
      <c r="W156" s="3400"/>
      <c r="X156" s="3400"/>
      <c r="Y156" s="3400"/>
      <c r="Z156" s="3400"/>
      <c r="AA156" s="3400"/>
      <c r="AB156" s="3400"/>
      <c r="AC156" s="3400"/>
      <c r="AD156" s="3400"/>
      <c r="AE156" s="3400"/>
      <c r="AF156" s="3400"/>
      <c r="AG156" s="3400"/>
    </row>
    <row s="3400" customFormat="1" customHeight="1" ht="18.75">
      <c r="A157" s="4369" t="s">
        <v>164</v>
      </c>
      <c r="B157" s="4369" t="s">
        <v>181</v>
      </c>
      <c r="C157" s="6305"/>
      <c r="D157" s="6306"/>
      <c r="E157" s="6307"/>
      <c r="F157" s="6307"/>
      <c r="G157" s="6308" t="str">
        <f>INDEX(PT_DIFFERENTIATION_NTAR,MATCH(B157,PT_DIFFERENTIATION_NTAR_ID,0))</f>
        <v>Льготные тарифы на тепловую энергию, поставляемую группе потребителей "потребители (кроме населения)"</v>
      </c>
      <c r="H157" s="3902"/>
      <c r="I157" s="6309"/>
      <c r="J157" s="6310"/>
      <c r="K157" s="6327"/>
      <c r="L157" s="3902" t="s">
        <v>312</v>
      </c>
      <c r="M157" s="6312"/>
      <c r="N157" s="6313"/>
      <c r="O157" s="4375"/>
      <c r="P157" s="4375"/>
      <c r="Q157" s="3400"/>
      <c r="R157" s="3400"/>
      <c r="S157" s="3400"/>
      <c r="T157" s="3400"/>
      <c r="U157" s="3400"/>
      <c r="V157" s="3400"/>
      <c r="W157" s="3400"/>
      <c r="X157" s="3400"/>
      <c r="Y157" s="3400"/>
      <c r="Z157" s="3400"/>
      <c r="AA157" s="3400"/>
      <c r="AB157" s="3400"/>
      <c r="AC157" s="3400"/>
      <c r="AD157" s="3400"/>
      <c r="AE157" s="3400"/>
      <c r="AF157" s="3400"/>
      <c r="AG157" s="3400"/>
    </row>
    <row s="3400" customFormat="1" customHeight="1" ht="18.75">
      <c r="A158" s="4369"/>
      <c r="B158" s="4369"/>
      <c r="C158" s="6305" t="s">
        <v>1086</v>
      </c>
      <c r="D158" s="6306"/>
      <c r="E158" s="6307"/>
      <c r="F158" s="6307"/>
      <c r="G158" s="6308"/>
      <c r="H158" s="6343"/>
      <c r="I158" s="6344" t="s">
        <v>1085</v>
      </c>
      <c r="J158" s="6345"/>
      <c r="K158" s="6346"/>
      <c r="L158" s="6347"/>
      <c r="M158" s="6312"/>
      <c r="N158" s="6313"/>
      <c r="O158" s="4375"/>
      <c r="P158" s="4375"/>
      <c r="Q158" s="3400"/>
      <c r="R158" s="3400"/>
      <c r="S158" s="3400"/>
      <c r="T158" s="3400"/>
      <c r="U158" s="3400"/>
      <c r="V158" s="3400"/>
      <c r="W158" s="3400"/>
      <c r="X158" s="3400"/>
      <c r="Y158" s="3400"/>
      <c r="Z158" s="3400"/>
      <c r="AA158" s="3400"/>
      <c r="AB158" s="3400"/>
      <c r="AC158" s="3400"/>
      <c r="AD158" s="3400"/>
      <c r="AE158" s="3400"/>
      <c r="AF158" s="3400"/>
      <c r="AG158" s="3400"/>
    </row>
    <row s="2977" customFormat="1" customHeight="1" ht="0.75" hidden="1">
      <c r="A159" s="1821"/>
      <c r="B159" s="1821"/>
      <c r="C159" s="369" t="s">
        <v>1093</v>
      </c>
      <c r="D159" s="2311"/>
      <c r="E159" s="2056"/>
      <c r="F159" s="2220"/>
      <c r="G159" s="406"/>
      <c r="H159" s="1530"/>
      <c r="I159" s="657"/>
      <c r="J159" s="577"/>
      <c r="K159" s="1530"/>
      <c r="L159" s="200"/>
      <c r="M159" s="337"/>
      <c r="N159" s="330"/>
      <c r="O159" s="1664"/>
      <c r="P159" s="1664"/>
    </row>
    <row s="2977" customFormat="1" customHeight="1" ht="45" hidden="1">
      <c r="A160" s="1821" t="s">
        <v>187</v>
      </c>
      <c r="B160" s="1821" t="s">
        <v>188</v>
      </c>
      <c r="C160" s="369"/>
      <c r="D160" s="2311"/>
      <c r="E160" s="2056"/>
      <c r="F160" s="2220"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266" t="str">
        <f>INDEX(PT_DIFFERENTIATION_NTAR,MATCH(B160,PT_DIFFERENTIATION_NTAR_ID,0))</f>
        <v/>
      </c>
      <c r="H160" s="1905"/>
      <c r="I160" s="1779"/>
      <c r="J160" s="1814"/>
      <c r="K160" s="1819"/>
      <c r="L160" s="1905" t="s">
        <v>312</v>
      </c>
      <c r="M160" s="337"/>
      <c r="N160" s="330"/>
      <c r="O160" s="1664"/>
      <c r="P160" s="1664"/>
    </row>
    <row s="2977" customFormat="1" customHeight="1" ht="18.75" hidden="1">
      <c r="A161" s="1821"/>
      <c r="B161" s="1821"/>
      <c r="C161" s="369" t="s">
        <v>1086</v>
      </c>
      <c r="D161" s="2311"/>
      <c r="E161" s="2056"/>
      <c r="F161" s="2220"/>
      <c r="G161" s="2266"/>
      <c r="H161" s="1530"/>
      <c r="I161" s="657" t="s">
        <v>1085</v>
      </c>
      <c r="J161" s="577"/>
      <c r="K161" s="1530"/>
      <c r="L161" s="200"/>
      <c r="M161" s="337"/>
      <c r="N161" s="330"/>
      <c r="O161" s="1664"/>
      <c r="P161" s="1664"/>
    </row>
    <row s="2977" customFormat="1" customHeight="1" ht="0.75" hidden="1">
      <c r="A162" s="1821"/>
      <c r="B162" s="1821"/>
      <c r="C162" s="369" t="s">
        <v>1093</v>
      </c>
      <c r="D162" s="2311"/>
      <c r="E162" s="2056"/>
      <c r="F162" s="2220"/>
      <c r="G162" s="406"/>
      <c r="H162" s="1530"/>
      <c r="I162" s="657"/>
      <c r="J162" s="577"/>
      <c r="K162" s="1530"/>
      <c r="L162" s="200"/>
      <c r="M162" s="337"/>
      <c r="N162" s="330"/>
      <c r="O162" s="1664"/>
      <c r="P162" s="1664"/>
    </row>
    <row s="2977" customFormat="1" customHeight="1" ht="45" hidden="1">
      <c r="A163" s="1821" t="s">
        <v>193</v>
      </c>
      <c r="B163" s="1821" t="s">
        <v>194</v>
      </c>
      <c r="C163" s="369"/>
      <c r="D163" s="2311"/>
      <c r="E163" s="2056"/>
      <c r="F163" s="2220"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266" t="str">
        <f>INDEX(PT_DIFFERENTIATION_NTAR,MATCH(B163,PT_DIFFERENTIATION_NTAR_ID,0))</f>
        <v/>
      </c>
      <c r="H163" s="1905"/>
      <c r="I163" s="1779"/>
      <c r="J163" s="1814"/>
      <c r="K163" s="1819"/>
      <c r="L163" s="1905" t="s">
        <v>312</v>
      </c>
      <c r="M163" s="337"/>
      <c r="N163" s="330"/>
      <c r="O163" s="1664"/>
      <c r="P163" s="1664"/>
    </row>
    <row s="2977" customFormat="1" customHeight="1" ht="18.75" hidden="1">
      <c r="A164" s="1821"/>
      <c r="B164" s="1821"/>
      <c r="C164" s="369" t="s">
        <v>1086</v>
      </c>
      <c r="D164" s="2311"/>
      <c r="E164" s="2056"/>
      <c r="F164" s="2220"/>
      <c r="G164" s="2266"/>
      <c r="H164" s="1530"/>
      <c r="I164" s="657" t="s">
        <v>1085</v>
      </c>
      <c r="J164" s="577"/>
      <c r="K164" s="1530"/>
      <c r="L164" s="200"/>
      <c r="M164" s="337"/>
      <c r="N164" s="330"/>
      <c r="O164" s="1664"/>
      <c r="P164" s="1664"/>
    </row>
    <row s="2977" customFormat="1" customHeight="1" ht="0.75" hidden="1">
      <c r="A165" s="1821"/>
      <c r="B165" s="1821"/>
      <c r="C165" s="369" t="s">
        <v>1093</v>
      </c>
      <c r="D165" s="2311"/>
      <c r="E165" s="2056"/>
      <c r="F165" s="2220"/>
      <c r="G165" s="406"/>
      <c r="H165" s="1530"/>
      <c r="I165" s="657"/>
      <c r="J165" s="577"/>
      <c r="K165" s="1530"/>
      <c r="L165" s="200"/>
      <c r="M165" s="337"/>
      <c r="N165" s="330"/>
      <c r="O165" s="1664"/>
      <c r="P165" s="1664"/>
    </row>
    <row s="2977" customFormat="1" customHeight="1" ht="18.75" hidden="1">
      <c r="A166" s="1821" t="s">
        <v>199</v>
      </c>
      <c r="B166" s="1821" t="s">
        <v>200</v>
      </c>
      <c r="C166" s="369"/>
      <c r="D166" s="2311"/>
      <c r="E166" s="2056"/>
      <c r="F166" s="2220" t="str">
        <f>INDEX(PT_DIFFERENTIATION_VTAR,MATCH(A166,PT_DIFFERENTIATION_VTAR_ID,0))</f>
        <v>Тарифы на услуги по передаче тепловой энергии</v>
      </c>
      <c r="G166" s="2266" t="str">
        <f>INDEX(PT_DIFFERENTIATION_NTAR,MATCH(B166,PT_DIFFERENTIATION_NTAR_ID,0))</f>
        <v/>
      </c>
      <c r="H166" s="1905"/>
      <c r="I166" s="1779"/>
      <c r="J166" s="1814"/>
      <c r="K166" s="1819"/>
      <c r="L166" s="1905" t="s">
        <v>312</v>
      </c>
      <c r="M166" s="337"/>
      <c r="N166" s="330"/>
      <c r="O166" s="1664"/>
      <c r="P166" s="1664"/>
    </row>
    <row s="2977" customFormat="1" customHeight="1" ht="18.75" hidden="1">
      <c r="A167" s="1821"/>
      <c r="B167" s="1821"/>
      <c r="C167" s="369" t="s">
        <v>1086</v>
      </c>
      <c r="D167" s="2311"/>
      <c r="E167" s="2056"/>
      <c r="F167" s="2220"/>
      <c r="G167" s="2266"/>
      <c r="H167" s="1530"/>
      <c r="I167" s="657" t="s">
        <v>1085</v>
      </c>
      <c r="J167" s="577"/>
      <c r="K167" s="1530"/>
      <c r="L167" s="200"/>
      <c r="M167" s="337"/>
      <c r="N167" s="330"/>
      <c r="O167" s="1664"/>
      <c r="P167" s="1664"/>
    </row>
    <row s="2977" customFormat="1" customHeight="1" ht="0.75" hidden="1">
      <c r="A168" s="1821"/>
      <c r="B168" s="1821"/>
      <c r="C168" s="369" t="s">
        <v>1093</v>
      </c>
      <c r="D168" s="2311"/>
      <c r="E168" s="2056"/>
      <c r="F168" s="2220"/>
      <c r="G168" s="406"/>
      <c r="H168" s="1530"/>
      <c r="I168" s="657"/>
      <c r="J168" s="577"/>
      <c r="K168" s="1530"/>
      <c r="L168" s="200"/>
      <c r="M168" s="337"/>
      <c r="N168" s="330"/>
      <c r="O168" s="1664"/>
      <c r="P168" s="1664"/>
    </row>
    <row s="2977" customFormat="1" customHeight="1" ht="18.75" hidden="1">
      <c r="A169" s="1821" t="s">
        <v>205</v>
      </c>
      <c r="B169" s="1821" t="s">
        <v>206</v>
      </c>
      <c r="C169" s="369"/>
      <c r="D169" s="2311"/>
      <c r="E169" s="2056"/>
      <c r="F169" s="2220" t="str">
        <f>INDEX(PT_DIFFERENTIATION_VTAR,MATCH(A169,PT_DIFFERENTIATION_VTAR_ID,0))</f>
        <v>Тарифы на услуги по передаче теплоносителя</v>
      </c>
      <c r="G169" s="2266" t="str">
        <f>INDEX(PT_DIFFERENTIATION_NTAR,MATCH(B169,PT_DIFFERENTIATION_NTAR_ID,0))</f>
        <v/>
      </c>
      <c r="H169" s="1905"/>
      <c r="I169" s="1779"/>
      <c r="J169" s="1814"/>
      <c r="K169" s="1819"/>
      <c r="L169" s="1905" t="s">
        <v>312</v>
      </c>
      <c r="M169" s="337"/>
      <c r="N169" s="330"/>
      <c r="O169" s="1664"/>
      <c r="P169" s="1664"/>
    </row>
    <row s="2977" customFormat="1" customHeight="1" ht="18.75" hidden="1">
      <c r="A170" s="1821"/>
      <c r="B170" s="1821"/>
      <c r="C170" s="369" t="s">
        <v>1086</v>
      </c>
      <c r="D170" s="2311"/>
      <c r="E170" s="2056"/>
      <c r="F170" s="2220"/>
      <c r="G170" s="2266"/>
      <c r="H170" s="1530"/>
      <c r="I170" s="657" t="s">
        <v>1085</v>
      </c>
      <c r="J170" s="577"/>
      <c r="K170" s="1530"/>
      <c r="L170" s="200"/>
      <c r="M170" s="337"/>
      <c r="N170" s="330"/>
      <c r="O170" s="1664"/>
      <c r="P170" s="1664"/>
    </row>
    <row s="2977" customFormat="1" customHeight="1" ht="0.75" hidden="1">
      <c r="A171" s="1821"/>
      <c r="B171" s="1821"/>
      <c r="C171" s="369" t="s">
        <v>1093</v>
      </c>
      <c r="D171" s="2311"/>
      <c r="E171" s="2056"/>
      <c r="F171" s="2220"/>
      <c r="G171" s="406"/>
      <c r="H171" s="1530"/>
      <c r="I171" s="657"/>
      <c r="J171" s="577"/>
      <c r="K171" s="1530"/>
      <c r="L171" s="200"/>
      <c r="M171" s="337"/>
      <c r="N171" s="330"/>
      <c r="O171" s="1664"/>
      <c r="P171" s="1664"/>
    </row>
    <row s="2977" customFormat="1" customHeight="1" ht="18.75" hidden="1">
      <c r="A172" s="1821" t="s">
        <v>211</v>
      </c>
      <c r="B172" s="1821" t="s">
        <v>212</v>
      </c>
      <c r="C172" s="369"/>
      <c r="D172" s="2311"/>
      <c r="E172" s="2056"/>
      <c r="F172" s="222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266" t="str">
        <f>INDEX(PT_DIFFERENTIATION_NTAR,MATCH(B172,PT_DIFFERENTIATION_NTAR_ID,0))</f>
        <v/>
      </c>
      <c r="H172" s="1905"/>
      <c r="I172" s="1779"/>
      <c r="J172" s="1814"/>
      <c r="K172" s="1819"/>
      <c r="L172" s="1905" t="s">
        <v>312</v>
      </c>
      <c r="M172" s="337"/>
      <c r="N172" s="330"/>
      <c r="O172" s="1664"/>
      <c r="P172" s="1664"/>
    </row>
    <row s="2977" customFormat="1" customHeight="1" ht="18.75" hidden="1">
      <c r="A173" s="1821"/>
      <c r="B173" s="1821"/>
      <c r="C173" s="369" t="s">
        <v>1086</v>
      </c>
      <c r="D173" s="2311"/>
      <c r="E173" s="2056"/>
      <c r="F173" s="2220"/>
      <c r="G173" s="2266"/>
      <c r="H173" s="1530"/>
      <c r="I173" s="657" t="s">
        <v>1085</v>
      </c>
      <c r="J173" s="577"/>
      <c r="K173" s="1530"/>
      <c r="L173" s="200"/>
      <c r="M173" s="337"/>
      <c r="N173" s="330"/>
      <c r="O173" s="1664"/>
      <c r="P173" s="1664"/>
    </row>
    <row s="2977" customFormat="1" customHeight="1" ht="0.75" hidden="1">
      <c r="A174" s="1821"/>
      <c r="B174" s="1821"/>
      <c r="C174" s="369" t="s">
        <v>1093</v>
      </c>
      <c r="D174" s="2311"/>
      <c r="E174" s="2056"/>
      <c r="F174" s="2220"/>
      <c r="G174" s="406"/>
      <c r="H174" s="1530"/>
      <c r="I174" s="657"/>
      <c r="J174" s="577"/>
      <c r="K174" s="1530"/>
      <c r="L174" s="200"/>
      <c r="M174" s="337"/>
      <c r="N174" s="330"/>
      <c r="O174" s="1664"/>
      <c r="P174" s="1664"/>
    </row>
    <row s="2977" customFormat="1" customHeight="1" ht="18.75" hidden="1">
      <c r="A175" s="1821" t="s">
        <v>217</v>
      </c>
      <c r="B175" s="1821" t="s">
        <v>218</v>
      </c>
      <c r="C175" s="369"/>
      <c r="D175" s="2311"/>
      <c r="E175" s="2056"/>
      <c r="F175" s="2220" t="str">
        <f>INDEX(PT_DIFFERENTIATION_VTAR,MATCH(A175,PT_DIFFERENTIATION_VTAR_ID,0))</f>
        <v>Плата за подключение (технологическое присоединение) к системе теплоснабжения</v>
      </c>
      <c r="G175" s="2266" t="str">
        <f>INDEX(PT_DIFFERENTIATION_NTAR,MATCH(B175,PT_DIFFERENTIATION_NTAR_ID,0))</f>
        <v/>
      </c>
      <c r="H175" s="1905"/>
      <c r="I175" s="1779"/>
      <c r="J175" s="1814"/>
      <c r="K175" s="1819"/>
      <c r="L175" s="1905" t="s">
        <v>312</v>
      </c>
      <c r="M175" s="337"/>
      <c r="N175" s="330"/>
      <c r="O175" s="1664"/>
      <c r="P175" s="1664"/>
    </row>
    <row s="2977" customFormat="1" customHeight="1" ht="18.75" hidden="1">
      <c r="A176" s="1821"/>
      <c r="B176" s="1821"/>
      <c r="C176" s="369" t="s">
        <v>1086</v>
      </c>
      <c r="D176" s="2311"/>
      <c r="E176" s="2056"/>
      <c r="F176" s="2220"/>
      <c r="G176" s="2266"/>
      <c r="H176" s="1530"/>
      <c r="I176" s="657" t="s">
        <v>1085</v>
      </c>
      <c r="J176" s="577"/>
      <c r="K176" s="1530"/>
      <c r="L176" s="200"/>
      <c r="M176" s="337"/>
      <c r="N176" s="330"/>
      <c r="O176" s="1664"/>
      <c r="P176" s="1664"/>
    </row>
    <row s="2977" customFormat="1" customHeight="1" ht="0.75" hidden="1">
      <c r="A177" s="1821"/>
      <c r="B177" s="1821"/>
      <c r="C177" s="369" t="s">
        <v>1093</v>
      </c>
      <c r="D177" s="2311"/>
      <c r="E177" s="2056"/>
      <c r="F177" s="2220"/>
      <c r="G177" s="406"/>
      <c r="H177" s="1530"/>
      <c r="I177" s="657"/>
      <c r="J177" s="577"/>
      <c r="K177" s="1530"/>
      <c r="L177" s="200"/>
      <c r="M177" s="337"/>
      <c r="N177" s="330"/>
      <c r="O177" s="1664"/>
      <c r="P177" s="1664"/>
    </row>
    <row s="2977" customFormat="1" customHeight="1" ht="18.75" hidden="1">
      <c r="A178" s="1821" t="s">
        <v>231</v>
      </c>
      <c r="B178" s="1821" t="s">
        <v>232</v>
      </c>
      <c r="C178" s="369"/>
      <c r="D178" s="2311"/>
      <c r="E178" s="2056"/>
      <c r="F178" s="2220" t="str">
        <f>INDEX(PT_DIFFERENTIATION_VTAR,MATCH(A178,PT_DIFFERENTIATION_VTAR_ID,0))</f>
        <v>Тариф на питьевую воду (питьевое водоснабжение)</v>
      </c>
      <c r="G178" s="2266" t="str">
        <f>INDEX(PT_DIFFERENTIATION_NTAR,MATCH(B178,PT_DIFFERENTIATION_NTAR_ID,0))</f>
        <v/>
      </c>
      <c r="H178" s="1905"/>
      <c r="I178" s="1779"/>
      <c r="J178" s="1814"/>
      <c r="K178" s="1819"/>
      <c r="L178" s="1905" t="s">
        <v>312</v>
      </c>
      <c r="M178" s="337"/>
      <c r="N178" s="330"/>
      <c r="O178" s="1664"/>
      <c r="P178" s="1664"/>
    </row>
    <row s="2977" customFormat="1" customHeight="1" ht="18.75" hidden="1">
      <c r="A179" s="1821"/>
      <c r="B179" s="1821"/>
      <c r="C179" s="369" t="s">
        <v>1086</v>
      </c>
      <c r="D179" s="2311"/>
      <c r="E179" s="2056"/>
      <c r="F179" s="2220"/>
      <c r="G179" s="2266"/>
      <c r="H179" s="1530"/>
      <c r="I179" s="657" t="s">
        <v>1085</v>
      </c>
      <c r="J179" s="577"/>
      <c r="K179" s="1530"/>
      <c r="L179" s="200"/>
      <c r="M179" s="337"/>
      <c r="N179" s="330"/>
      <c r="O179" s="1664"/>
      <c r="P179" s="1664"/>
    </row>
    <row s="2977" customFormat="1" customHeight="1" ht="0.75" hidden="1">
      <c r="A180" s="1821"/>
      <c r="B180" s="1821"/>
      <c r="C180" s="369" t="s">
        <v>1093</v>
      </c>
      <c r="D180" s="2311"/>
      <c r="E180" s="2056"/>
      <c r="F180" s="2220"/>
      <c r="G180" s="406"/>
      <c r="H180" s="1530"/>
      <c r="I180" s="657"/>
      <c r="J180" s="577"/>
      <c r="K180" s="1530"/>
      <c r="L180" s="200"/>
      <c r="M180" s="337"/>
      <c r="N180" s="330"/>
      <c r="O180" s="1664"/>
      <c r="P180" s="1664"/>
    </row>
    <row s="2977" customFormat="1" customHeight="1" ht="18.75" hidden="1">
      <c r="A181" s="1821" t="s">
        <v>236</v>
      </c>
      <c r="B181" s="1821" t="s">
        <v>237</v>
      </c>
      <c r="C181" s="369"/>
      <c r="D181" s="2311"/>
      <c r="E181" s="2056"/>
      <c r="F181" s="2220" t="str">
        <f>INDEX(PT_DIFFERENTIATION_VTAR,MATCH(A181,PT_DIFFERENTIATION_VTAR_ID,0))</f>
        <v>Тариф на техническую воду</v>
      </c>
      <c r="G181" s="2266" t="str">
        <f>INDEX(PT_DIFFERENTIATION_NTAR,MATCH(B181,PT_DIFFERENTIATION_NTAR_ID,0))</f>
        <v/>
      </c>
      <c r="H181" s="1905"/>
      <c r="I181" s="1779"/>
      <c r="J181" s="1814"/>
      <c r="K181" s="1819"/>
      <c r="L181" s="1905" t="s">
        <v>312</v>
      </c>
      <c r="M181" s="337"/>
      <c r="N181" s="330"/>
      <c r="O181" s="1664"/>
      <c r="P181" s="1664"/>
    </row>
    <row s="2977" customFormat="1" customHeight="1" ht="18.75" hidden="1">
      <c r="A182" s="1821"/>
      <c r="B182" s="1821"/>
      <c r="C182" s="369" t="s">
        <v>1086</v>
      </c>
      <c r="D182" s="2311"/>
      <c r="E182" s="2056"/>
      <c r="F182" s="2220"/>
      <c r="G182" s="2266"/>
      <c r="H182" s="1530"/>
      <c r="I182" s="657" t="s">
        <v>1085</v>
      </c>
      <c r="J182" s="577"/>
      <c r="K182" s="1530"/>
      <c r="L182" s="200"/>
      <c r="M182" s="337"/>
      <c r="N182" s="330"/>
      <c r="O182" s="1664"/>
      <c r="P182" s="1664"/>
    </row>
    <row s="2977" customFormat="1" customHeight="1" ht="0.75" hidden="1">
      <c r="A183" s="1821"/>
      <c r="B183" s="1821"/>
      <c r="C183" s="369" t="s">
        <v>1093</v>
      </c>
      <c r="D183" s="2311"/>
      <c r="E183" s="2056"/>
      <c r="F183" s="2220"/>
      <c r="G183" s="406"/>
      <c r="H183" s="1530"/>
      <c r="I183" s="657"/>
      <c r="J183" s="577"/>
      <c r="K183" s="1530"/>
      <c r="L183" s="200"/>
      <c r="M183" s="337"/>
      <c r="N183" s="330"/>
      <c r="O183" s="1664"/>
      <c r="P183" s="1664"/>
    </row>
    <row s="2977" customFormat="1" customHeight="1" ht="18.75" hidden="1">
      <c r="A184" s="1821" t="s">
        <v>241</v>
      </c>
      <c r="B184" s="1821" t="s">
        <v>242</v>
      </c>
      <c r="C184" s="369"/>
      <c r="D184" s="2311"/>
      <c r="E184" s="2056"/>
      <c r="F184" s="2220" t="str">
        <f>INDEX(PT_DIFFERENTIATION_VTAR,MATCH(A184,PT_DIFFERENTIATION_VTAR_ID,0))</f>
        <v>Тариф на транспортировку воды</v>
      </c>
      <c r="G184" s="2266" t="str">
        <f>INDEX(PT_DIFFERENTIATION_NTAR,MATCH(B184,PT_DIFFERENTIATION_NTAR_ID,0))</f>
        <v/>
      </c>
      <c r="H184" s="1905"/>
      <c r="I184" s="1779"/>
      <c r="J184" s="1814"/>
      <c r="K184" s="1819"/>
      <c r="L184" s="1905" t="s">
        <v>312</v>
      </c>
      <c r="M184" s="337"/>
      <c r="N184" s="330"/>
      <c r="O184" s="1664"/>
      <c r="P184" s="1664"/>
    </row>
    <row s="2977" customFormat="1" customHeight="1" ht="18.75" hidden="1">
      <c r="A185" s="1821"/>
      <c r="B185" s="1821"/>
      <c r="C185" s="369" t="s">
        <v>1086</v>
      </c>
      <c r="D185" s="2311"/>
      <c r="E185" s="2056"/>
      <c r="F185" s="2220"/>
      <c r="G185" s="2266"/>
      <c r="H185" s="1530"/>
      <c r="I185" s="657" t="s">
        <v>1085</v>
      </c>
      <c r="J185" s="577"/>
      <c r="K185" s="1530"/>
      <c r="L185" s="200"/>
      <c r="M185" s="337"/>
      <c r="N185" s="330"/>
      <c r="O185" s="1664"/>
      <c r="P185" s="1664"/>
    </row>
    <row s="2977" customFormat="1" customHeight="1" ht="0.75" hidden="1">
      <c r="A186" s="1821"/>
      <c r="B186" s="1821"/>
      <c r="C186" s="369" t="s">
        <v>1093</v>
      </c>
      <c r="D186" s="2311"/>
      <c r="E186" s="2056"/>
      <c r="F186" s="2220"/>
      <c r="G186" s="406"/>
      <c r="H186" s="1530"/>
      <c r="I186" s="657"/>
      <c r="J186" s="577"/>
      <c r="K186" s="1530"/>
      <c r="L186" s="200"/>
      <c r="M186" s="337"/>
      <c r="N186" s="330"/>
      <c r="O186" s="1664"/>
      <c r="P186" s="1664"/>
    </row>
    <row s="2977" customFormat="1" customHeight="1" ht="18.75" hidden="1">
      <c r="A187" s="1821" t="s">
        <v>246</v>
      </c>
      <c r="B187" s="1821" t="s">
        <v>247</v>
      </c>
      <c r="C187" s="369"/>
      <c r="D187" s="2311"/>
      <c r="E187" s="2056"/>
      <c r="F187" s="2220" t="str">
        <f>INDEX(PT_DIFFERENTIATION_VTAR,MATCH(A187,PT_DIFFERENTIATION_VTAR_ID,0))</f>
        <v>Тариф на подвоз воды</v>
      </c>
      <c r="G187" s="2266" t="str">
        <f>INDEX(PT_DIFFERENTIATION_NTAR,MATCH(B187,PT_DIFFERENTIATION_NTAR_ID,0))</f>
        <v/>
      </c>
      <c r="H187" s="1905"/>
      <c r="I187" s="1779"/>
      <c r="J187" s="1814"/>
      <c r="K187" s="1819"/>
      <c r="L187" s="1905" t="s">
        <v>312</v>
      </c>
      <c r="M187" s="337"/>
      <c r="N187" s="330"/>
      <c r="O187" s="1664"/>
      <c r="P187" s="1664"/>
    </row>
    <row s="2977" customFormat="1" customHeight="1" ht="18.75" hidden="1">
      <c r="A188" s="1821"/>
      <c r="B188" s="1821"/>
      <c r="C188" s="369" t="s">
        <v>1086</v>
      </c>
      <c r="D188" s="2311"/>
      <c r="E188" s="2056"/>
      <c r="F188" s="2220"/>
      <c r="G188" s="2266"/>
      <c r="H188" s="1530"/>
      <c r="I188" s="657" t="s">
        <v>1085</v>
      </c>
      <c r="J188" s="577"/>
      <c r="K188" s="1530"/>
      <c r="L188" s="200"/>
      <c r="M188" s="337"/>
      <c r="N188" s="330"/>
      <c r="O188" s="1664"/>
      <c r="P188" s="1664"/>
    </row>
    <row s="2977" customFormat="1" customHeight="1" ht="0.75" hidden="1">
      <c r="A189" s="1821"/>
      <c r="B189" s="1821"/>
      <c r="C189" s="369" t="s">
        <v>1093</v>
      </c>
      <c r="D189" s="2311"/>
      <c r="E189" s="2056"/>
      <c r="F189" s="2220"/>
      <c r="G189" s="406"/>
      <c r="H189" s="1530"/>
      <c r="I189" s="657"/>
      <c r="J189" s="577"/>
      <c r="K189" s="1530"/>
      <c r="L189" s="200"/>
      <c r="M189" s="337"/>
      <c r="N189" s="330"/>
      <c r="O189" s="1664"/>
      <c r="P189" s="1664"/>
    </row>
    <row s="2977" customFormat="1" customHeight="1" ht="18.75" hidden="1">
      <c r="A190" s="1821" t="s">
        <v>251</v>
      </c>
      <c r="B190" s="1821" t="s">
        <v>252</v>
      </c>
      <c r="C190" s="369"/>
      <c r="D190" s="2311"/>
      <c r="E190" s="2056"/>
      <c r="F190" s="2220"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266" t="str">
        <f>INDEX(PT_DIFFERENTIATION_NTAR,MATCH(B190,PT_DIFFERENTIATION_NTAR_ID,0))</f>
        <v/>
      </c>
      <c r="H190" s="1905"/>
      <c r="I190" s="1779"/>
      <c r="J190" s="1814"/>
      <c r="K190" s="1819"/>
      <c r="L190" s="1905" t="s">
        <v>312</v>
      </c>
      <c r="M190" s="337"/>
      <c r="N190" s="330"/>
      <c r="O190" s="1664"/>
      <c r="P190" s="1664"/>
    </row>
    <row s="2977" customFormat="1" customHeight="1" ht="18.75" hidden="1">
      <c r="A191" s="1821"/>
      <c r="B191" s="1821"/>
      <c r="C191" s="369" t="s">
        <v>1086</v>
      </c>
      <c r="D191" s="2311"/>
      <c r="E191" s="2056"/>
      <c r="F191" s="2220"/>
      <c r="G191" s="2266"/>
      <c r="H191" s="1530"/>
      <c r="I191" s="657" t="s">
        <v>1085</v>
      </c>
      <c r="J191" s="577"/>
      <c r="K191" s="1530"/>
      <c r="L191" s="200"/>
      <c r="M191" s="337"/>
      <c r="N191" s="330"/>
      <c r="O191" s="1664"/>
      <c r="P191" s="1664"/>
    </row>
    <row s="2977" customFormat="1" customHeight="1" ht="0.75" hidden="1">
      <c r="A192" s="1821"/>
      <c r="B192" s="1821"/>
      <c r="C192" s="369" t="s">
        <v>1093</v>
      </c>
      <c r="D192" s="2311"/>
      <c r="E192" s="2056"/>
      <c r="F192" s="2220"/>
      <c r="G192" s="406"/>
      <c r="H192" s="1530"/>
      <c r="I192" s="657"/>
      <c r="J192" s="577"/>
      <c r="K192" s="1530"/>
      <c r="L192" s="200"/>
      <c r="M192" s="337"/>
      <c r="N192" s="330"/>
      <c r="O192" s="1664"/>
      <c r="P192" s="1664"/>
    </row>
    <row s="2977" customFormat="1" customHeight="1" ht="18.75" hidden="1">
      <c r="A193" s="1821" t="s">
        <v>256</v>
      </c>
      <c r="B193" s="1821" t="s">
        <v>257</v>
      </c>
      <c r="C193" s="369"/>
      <c r="D193" s="2311"/>
      <c r="E193" s="2056"/>
      <c r="F193" s="2220" t="str">
        <f>INDEX(PT_DIFFERENTIATION_VTAR,MATCH(A193,PT_DIFFERENTIATION_VTAR_ID,0))</f>
        <v>Тариф на горячую воду (горячее водоснабжение)</v>
      </c>
      <c r="G193" s="2266" t="str">
        <f>INDEX(PT_DIFFERENTIATION_NTAR,MATCH(B193,PT_DIFFERENTIATION_NTAR_ID,0))</f>
        <v/>
      </c>
      <c r="H193" s="1905"/>
      <c r="I193" s="1779"/>
      <c r="J193" s="1814"/>
      <c r="K193" s="1819"/>
      <c r="L193" s="1905" t="s">
        <v>312</v>
      </c>
      <c r="M193" s="337"/>
      <c r="N193" s="330"/>
      <c r="O193" s="1664"/>
      <c r="P193" s="1664"/>
    </row>
    <row s="2977" customFormat="1" customHeight="1" ht="18.75" hidden="1">
      <c r="A194" s="1821"/>
      <c r="B194" s="1821"/>
      <c r="C194" s="369" t="s">
        <v>1086</v>
      </c>
      <c r="D194" s="2311"/>
      <c r="E194" s="2056"/>
      <c r="F194" s="2220"/>
      <c r="G194" s="2266"/>
      <c r="H194" s="1530"/>
      <c r="I194" s="657" t="s">
        <v>1085</v>
      </c>
      <c r="J194" s="577"/>
      <c r="K194" s="1530"/>
      <c r="L194" s="200"/>
      <c r="M194" s="337"/>
      <c r="N194" s="330"/>
      <c r="O194" s="1664"/>
      <c r="P194" s="1664"/>
    </row>
    <row s="2977" customFormat="1" customHeight="1" ht="0.75" hidden="1">
      <c r="A195" s="1821"/>
      <c r="B195" s="1821"/>
      <c r="C195" s="369" t="s">
        <v>1093</v>
      </c>
      <c r="D195" s="2311"/>
      <c r="E195" s="2056"/>
      <c r="F195" s="2220"/>
      <c r="G195" s="406"/>
      <c r="H195" s="1530"/>
      <c r="I195" s="657"/>
      <c r="J195" s="577"/>
      <c r="K195" s="1530"/>
      <c r="L195" s="200"/>
      <c r="M195" s="337"/>
      <c r="N195" s="330"/>
      <c r="O195" s="1664"/>
      <c r="P195" s="1664"/>
    </row>
    <row s="2977" customFormat="1" customHeight="1" ht="18.75" hidden="1">
      <c r="A196" s="1821" t="s">
        <v>261</v>
      </c>
      <c r="B196" s="1821" t="s">
        <v>262</v>
      </c>
      <c r="C196" s="369"/>
      <c r="D196" s="2311"/>
      <c r="E196" s="2056"/>
      <c r="F196" s="2220" t="str">
        <f>INDEX(PT_DIFFERENTIATION_VTAR,MATCH(A196,PT_DIFFERENTIATION_VTAR_ID,0))</f>
        <v>Тариф на транспортировку горячей воды</v>
      </c>
      <c r="G196" s="2266" t="str">
        <f>INDEX(PT_DIFFERENTIATION_NTAR,MATCH(B196,PT_DIFFERENTIATION_NTAR_ID,0))</f>
        <v/>
      </c>
      <c r="H196" s="1905"/>
      <c r="I196" s="1779"/>
      <c r="J196" s="1814"/>
      <c r="K196" s="1819"/>
      <c r="L196" s="1905" t="s">
        <v>312</v>
      </c>
      <c r="M196" s="337"/>
      <c r="N196" s="330"/>
      <c r="O196" s="1664"/>
      <c r="P196" s="1664"/>
    </row>
    <row s="2977" customFormat="1" customHeight="1" ht="18.75" hidden="1">
      <c r="A197" s="1821"/>
      <c r="B197" s="1821"/>
      <c r="C197" s="369" t="s">
        <v>1086</v>
      </c>
      <c r="D197" s="2311"/>
      <c r="E197" s="2056"/>
      <c r="F197" s="2220"/>
      <c r="G197" s="2266"/>
      <c r="H197" s="1530"/>
      <c r="I197" s="657" t="s">
        <v>1085</v>
      </c>
      <c r="J197" s="577"/>
      <c r="K197" s="1530"/>
      <c r="L197" s="200"/>
      <c r="M197" s="337"/>
      <c r="N197" s="330"/>
      <c r="O197" s="1664"/>
      <c r="P197" s="1664"/>
    </row>
    <row s="2977" customFormat="1" customHeight="1" ht="0.75" hidden="1">
      <c r="A198" s="1821"/>
      <c r="B198" s="1821"/>
      <c r="C198" s="369" t="s">
        <v>1093</v>
      </c>
      <c r="D198" s="2311"/>
      <c r="E198" s="2056"/>
      <c r="F198" s="2220"/>
      <c r="G198" s="406"/>
      <c r="H198" s="1530"/>
      <c r="I198" s="657"/>
      <c r="J198" s="577"/>
      <c r="K198" s="1530"/>
      <c r="L198" s="200"/>
      <c r="M198" s="337"/>
      <c r="N198" s="330"/>
      <c r="O198" s="1664"/>
      <c r="P198" s="1664"/>
    </row>
    <row s="2977" customFormat="1" customHeight="1" ht="18.75" hidden="1">
      <c r="A199" s="1821" t="s">
        <v>266</v>
      </c>
      <c r="B199" s="1821" t="s">
        <v>267</v>
      </c>
      <c r="C199" s="369"/>
      <c r="D199" s="2311"/>
      <c r="E199" s="2056"/>
      <c r="F199" s="2220" t="str">
        <f>INDEX(PT_DIFFERENTIATION_VTAR,MATCH(A199,PT_DIFFERENTIATION_VTAR_ID,0))</f>
        <v>Тариф на подключение (технологическое присоединение) к централизованной системе горячего водоснабжения</v>
      </c>
      <c r="G199" s="2266" t="str">
        <f>INDEX(PT_DIFFERENTIATION_NTAR,MATCH(B199,PT_DIFFERENTIATION_NTAR_ID,0))</f>
        <v/>
      </c>
      <c r="H199" s="1905"/>
      <c r="I199" s="1779"/>
      <c r="J199" s="1814"/>
      <c r="K199" s="1819"/>
      <c r="L199" s="1905" t="s">
        <v>312</v>
      </c>
      <c r="M199" s="337"/>
      <c r="N199" s="330"/>
      <c r="O199" s="1664"/>
      <c r="P199" s="1664"/>
    </row>
    <row s="2977" customFormat="1" customHeight="1" ht="18.75" hidden="1">
      <c r="A200" s="1821"/>
      <c r="B200" s="1821"/>
      <c r="C200" s="369" t="s">
        <v>1086</v>
      </c>
      <c r="D200" s="2311"/>
      <c r="E200" s="2056"/>
      <c r="F200" s="2220"/>
      <c r="G200" s="2266"/>
      <c r="H200" s="1530"/>
      <c r="I200" s="657" t="s">
        <v>1085</v>
      </c>
      <c r="J200" s="577"/>
      <c r="K200" s="1530"/>
      <c r="L200" s="200"/>
      <c r="M200" s="337"/>
      <c r="N200" s="330"/>
      <c r="O200" s="1664"/>
      <c r="P200" s="1664"/>
    </row>
    <row s="2977" customFormat="1" customHeight="1" ht="0.75" hidden="1">
      <c r="A201" s="1821"/>
      <c r="B201" s="1821"/>
      <c r="C201" s="369" t="s">
        <v>1093</v>
      </c>
      <c r="D201" s="2311"/>
      <c r="E201" s="2056"/>
      <c r="F201" s="2220"/>
      <c r="G201" s="406"/>
      <c r="H201" s="1530"/>
      <c r="I201" s="657"/>
      <c r="J201" s="577"/>
      <c r="K201" s="1530"/>
      <c r="L201" s="200"/>
      <c r="M201" s="337"/>
      <c r="N201" s="330"/>
      <c r="O201" s="1664"/>
      <c r="P201" s="1664"/>
    </row>
    <row s="2977" customFormat="1" customHeight="1" ht="18.75" hidden="1">
      <c r="A202" s="1821" t="s">
        <v>271</v>
      </c>
      <c r="B202" s="1821" t="s">
        <v>272</v>
      </c>
      <c r="C202" s="369"/>
      <c r="D202" s="2311"/>
      <c r="E202" s="2056"/>
      <c r="F202" s="2220" t="str">
        <f>INDEX(PT_DIFFERENTIATION_VTAR,MATCH(A202,PT_DIFFERENTIATION_VTAR_ID,0))</f>
        <v>Тариф на водоотведение</v>
      </c>
      <c r="G202" s="2266" t="str">
        <f>INDEX(PT_DIFFERENTIATION_NTAR,MATCH(B202,PT_DIFFERENTIATION_NTAR_ID,0))</f>
        <v/>
      </c>
      <c r="H202" s="1905"/>
      <c r="I202" s="1779"/>
      <c r="J202" s="1814"/>
      <c r="K202" s="1819"/>
      <c r="L202" s="1905" t="s">
        <v>312</v>
      </c>
      <c r="M202" s="337"/>
      <c r="N202" s="330"/>
      <c r="O202" s="1664"/>
      <c r="P202" s="1664"/>
    </row>
    <row s="2977" customFormat="1" customHeight="1" ht="18.75" hidden="1">
      <c r="A203" s="1821"/>
      <c r="B203" s="1821"/>
      <c r="C203" s="369" t="s">
        <v>1086</v>
      </c>
      <c r="D203" s="2311"/>
      <c r="E203" s="2056"/>
      <c r="F203" s="2220"/>
      <c r="G203" s="2266"/>
      <c r="H203" s="1530"/>
      <c r="I203" s="657" t="s">
        <v>1085</v>
      </c>
      <c r="J203" s="577"/>
      <c r="K203" s="1530"/>
      <c r="L203" s="200"/>
      <c r="M203" s="337"/>
      <c r="N203" s="330"/>
      <c r="O203" s="1664"/>
      <c r="P203" s="1664"/>
    </row>
    <row s="2977" customFormat="1" customHeight="1" ht="0.75" hidden="1">
      <c r="A204" s="1821"/>
      <c r="B204" s="1821"/>
      <c r="C204" s="369" t="s">
        <v>1093</v>
      </c>
      <c r="D204" s="2311"/>
      <c r="E204" s="2056"/>
      <c r="F204" s="2220"/>
      <c r="G204" s="406"/>
      <c r="H204" s="1530"/>
      <c r="I204" s="657"/>
      <c r="J204" s="577"/>
      <c r="K204" s="1530"/>
      <c r="L204" s="200"/>
      <c r="M204" s="337"/>
      <c r="N204" s="330"/>
      <c r="O204" s="1664"/>
      <c r="P204" s="1664"/>
    </row>
    <row s="2977" customFormat="1" customHeight="1" ht="18.75" hidden="1">
      <c r="A205" s="1821" t="s">
        <v>276</v>
      </c>
      <c r="B205" s="1821" t="s">
        <v>277</v>
      </c>
      <c r="C205" s="369"/>
      <c r="D205" s="2311"/>
      <c r="E205" s="2056"/>
      <c r="F205" s="2220" t="str">
        <f>INDEX(PT_DIFFERENTIATION_VTAR,MATCH(A205,PT_DIFFERENTIATION_VTAR_ID,0))</f>
        <v>Тариф на транспортировку сточных вод</v>
      </c>
      <c r="G205" s="2266" t="str">
        <f>INDEX(PT_DIFFERENTIATION_NTAR,MATCH(B205,PT_DIFFERENTIATION_NTAR_ID,0))</f>
        <v/>
      </c>
      <c r="H205" s="1905"/>
      <c r="I205" s="1779"/>
      <c r="J205" s="1814"/>
      <c r="K205" s="1819"/>
      <c r="L205" s="1905" t="s">
        <v>312</v>
      </c>
      <c r="M205" s="337"/>
      <c r="N205" s="330"/>
      <c r="O205" s="1664"/>
      <c r="P205" s="1664"/>
    </row>
    <row s="2977" customFormat="1" customHeight="1" ht="18.75" hidden="1">
      <c r="A206" s="1821"/>
      <c r="B206" s="1821"/>
      <c r="C206" s="369" t="s">
        <v>1086</v>
      </c>
      <c r="D206" s="2311"/>
      <c r="E206" s="2056"/>
      <c r="F206" s="2220"/>
      <c r="G206" s="2266"/>
      <c r="H206" s="1530"/>
      <c r="I206" s="657" t="s">
        <v>1085</v>
      </c>
      <c r="J206" s="577"/>
      <c r="K206" s="1530"/>
      <c r="L206" s="200"/>
      <c r="M206" s="337"/>
      <c r="N206" s="330"/>
      <c r="O206" s="1664"/>
      <c r="P206" s="1664"/>
    </row>
    <row s="2977" customFormat="1" customHeight="1" ht="0.75" hidden="1">
      <c r="A207" s="1821"/>
      <c r="B207" s="1821"/>
      <c r="C207" s="369" t="s">
        <v>1093</v>
      </c>
      <c r="D207" s="2311"/>
      <c r="E207" s="2056"/>
      <c r="F207" s="2220"/>
      <c r="G207" s="406"/>
      <c r="H207" s="1530"/>
      <c r="I207" s="657"/>
      <c r="J207" s="577"/>
      <c r="K207" s="1530"/>
      <c r="L207" s="200"/>
      <c r="M207" s="337"/>
      <c r="N207" s="330"/>
      <c r="O207" s="1664"/>
      <c r="P207" s="1664"/>
    </row>
    <row s="2977" customFormat="1" customHeight="1" ht="18.75" hidden="1">
      <c r="A208" s="1821" t="s">
        <v>281</v>
      </c>
      <c r="B208" s="1821" t="s">
        <v>282</v>
      </c>
      <c r="C208" s="369"/>
      <c r="D208" s="2311"/>
      <c r="E208" s="2056"/>
      <c r="F208" s="2220" t="str">
        <f>INDEX(PT_DIFFERENTIATION_VTAR,MATCH(A208,PT_DIFFERENTIATION_VTAR_ID,0))</f>
        <v>Тариф на подключение (технологическое присоединение) к централизованной системе водоотведения</v>
      </c>
      <c r="G208" s="2266" t="str">
        <f>INDEX(PT_DIFFERENTIATION_NTAR,MATCH(B208,PT_DIFFERENTIATION_NTAR_ID,0))</f>
        <v/>
      </c>
      <c r="H208" s="1905"/>
      <c r="I208" s="1779"/>
      <c r="J208" s="1814"/>
      <c r="K208" s="1819"/>
      <c r="L208" s="1905" t="s">
        <v>312</v>
      </c>
      <c r="M208" s="337"/>
      <c r="N208" s="330"/>
      <c r="O208" s="1664"/>
      <c r="P208" s="1664"/>
    </row>
    <row s="2977" customFormat="1" customHeight="1" ht="18.75" hidden="1">
      <c r="A209" s="1821"/>
      <c r="B209" s="1821"/>
      <c r="C209" s="369" t="s">
        <v>1086</v>
      </c>
      <c r="D209" s="2311"/>
      <c r="E209" s="2056"/>
      <c r="F209" s="2220"/>
      <c r="G209" s="2266"/>
      <c r="H209" s="1530"/>
      <c r="I209" s="657" t="s">
        <v>1085</v>
      </c>
      <c r="J209" s="577"/>
      <c r="K209" s="1530"/>
      <c r="L209" s="200"/>
      <c r="M209" s="337"/>
      <c r="N209" s="330"/>
      <c r="O209" s="1664"/>
      <c r="P209" s="1664"/>
    </row>
    <row s="2977" customFormat="1" customHeight="1" ht="0.75">
      <c r="A210" s="1821"/>
      <c r="B210" s="1821"/>
      <c r="C210" s="369" t="s">
        <v>1093</v>
      </c>
      <c r="D210" s="2311"/>
      <c r="E210" s="2056"/>
      <c r="F210" s="2220"/>
      <c r="G210" s="406"/>
      <c r="H210" s="1530"/>
      <c r="I210" s="657"/>
      <c r="J210" s="577"/>
      <c r="K210" s="1530"/>
      <c r="L210" s="200"/>
      <c r="M210" s="337"/>
      <c r="N210" s="330"/>
      <c r="O210" s="1664"/>
      <c r="P210" s="1664"/>
    </row>
    <row customHeight="1" ht="26.25">
      <c r="A211" s="1821"/>
      <c r="B211" s="1821"/>
      <c r="D211" s="377"/>
      <c r="E211" s="133" t="s">
        <v>112</v>
      </c>
      <c r="F21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303"/>
      <c r="H211" s="2303"/>
      <c r="I211" s="2303"/>
      <c r="J211" s="2303"/>
      <c r="K211" s="2303"/>
      <c r="L211" s="2303"/>
      <c r="M211" s="285"/>
      <c r="N211" s="330"/>
    </row>
    <row s="2977" customFormat="1" customHeight="1" ht="60.75" hidden="1">
      <c r="A212" s="1821" t="s">
        <v>155</v>
      </c>
      <c r="B212" s="1821" t="s">
        <v>156</v>
      </c>
      <c r="C212" s="369"/>
      <c r="D212" s="2311"/>
      <c r="E212" s="2056"/>
      <c r="F212" s="2220"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266" t="str">
        <f>INDEX(PT_DIFFERENTIATION_NTAR,MATCH(B212,PT_DIFFERENTIATION_NTAR_ID,0))</f>
        <v/>
      </c>
      <c r="H212" s="1905"/>
      <c r="I212" s="1779"/>
      <c r="J212" s="1814"/>
      <c r="K212" s="1819"/>
      <c r="L212" s="1905" t="s">
        <v>312</v>
      </c>
      <c r="M21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0"/>
      <c r="O212" s="1664"/>
      <c r="P212" s="1664"/>
    </row>
    <row s="2977" customFormat="1" customHeight="1" ht="18.75" hidden="1">
      <c r="A213" s="1821"/>
      <c r="B213" s="1821"/>
      <c r="C213" s="369" t="s">
        <v>1086</v>
      </c>
      <c r="D213" s="2311"/>
      <c r="E213" s="2056"/>
      <c r="F213" s="2220"/>
      <c r="G213" s="2266"/>
      <c r="H213" s="1530"/>
      <c r="I213" s="657" t="s">
        <v>1085</v>
      </c>
      <c r="J213" s="577"/>
      <c r="K213" s="1530"/>
      <c r="L213" s="200"/>
      <c r="M213" s="2016"/>
      <c r="N213" s="330"/>
      <c r="O213" s="1664"/>
      <c r="P213" s="1664"/>
    </row>
    <row s="2977" customFormat="1" customHeight="1" ht="0.75" hidden="1">
      <c r="A214" s="1821"/>
      <c r="B214" s="1821"/>
      <c r="C214" s="369" t="s">
        <v>1093</v>
      </c>
      <c r="D214" s="2311"/>
      <c r="E214" s="2056"/>
      <c r="F214" s="2220"/>
      <c r="G214" s="406"/>
      <c r="H214" s="1530"/>
      <c r="I214" s="657"/>
      <c r="J214" s="577"/>
      <c r="K214" s="1530"/>
      <c r="L214" s="200"/>
      <c r="M214" s="2016"/>
      <c r="N214" s="330"/>
      <c r="O214" s="1664"/>
      <c r="P214" s="1664"/>
    </row>
    <row s="2977" customFormat="1" customHeight="1" ht="45" hidden="1">
      <c r="A215" s="1821" t="s">
        <v>164</v>
      </c>
      <c r="B215" s="1821" t="s">
        <v>165</v>
      </c>
      <c r="C215" s="369"/>
      <c r="D215" s="2311"/>
      <c r="E215" s="2056"/>
      <c r="F215" s="2220"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266" t="str">
        <f>INDEX(PT_DIFFERENTIATION_NTAR,MATCH(B215,PT_DIFFERENTIATION_NTAR_ID,0))</f>
        <v>Тарифы на тепловую энергию, поставляемую потребителям</v>
      </c>
      <c r="H215" s="1905"/>
      <c r="I215" s="1779"/>
      <c r="J215" s="1814"/>
      <c r="K215" s="1819"/>
      <c r="L215" s="1905" t="s">
        <v>312</v>
      </c>
      <c r="M215" s="2017"/>
      <c r="N215" s="330"/>
      <c r="O215" s="1664"/>
      <c r="P215" s="1664"/>
    </row>
    <row s="2977" customFormat="1" customHeight="1" ht="18.75" hidden="1">
      <c r="A216" s="1821"/>
      <c r="B216" s="1821"/>
      <c r="C216" s="369" t="s">
        <v>1086</v>
      </c>
      <c r="D216" s="2311"/>
      <c r="E216" s="2056"/>
      <c r="F216" s="2220"/>
      <c r="G216" s="2266"/>
      <c r="H216" s="1530"/>
      <c r="I216" s="657" t="s">
        <v>1085</v>
      </c>
      <c r="J216" s="577"/>
      <c r="K216" s="1530"/>
      <c r="L216" s="200"/>
      <c r="M216" s="1904"/>
      <c r="N216" s="330"/>
      <c r="O216" s="1664"/>
      <c r="P216" s="1664"/>
    </row>
    <row s="3400" customFormat="1" customHeight="1" ht="18.75">
      <c r="A217" s="4369" t="s">
        <v>164</v>
      </c>
      <c r="B217" s="4369" t="s">
        <v>175</v>
      </c>
      <c r="C217" s="6305"/>
      <c r="D217" s="6306"/>
      <c r="E217" s="6307"/>
      <c r="F217" s="6307"/>
      <c r="G217" s="6308" t="str">
        <f>INDEX(PT_DIFFERENTIATION_NTAR,MATCH(B217,PT_DIFFERENTIATION_NTAR_ID,0))</f>
        <v>Льготные тарифы на тепловую энергию, поставляемую группе потребителей "население"</v>
      </c>
      <c r="H217" s="3902"/>
      <c r="I217" s="6309"/>
      <c r="J217" s="6310"/>
      <c r="K217" s="6327"/>
      <c r="L217" s="3902" t="s">
        <v>312</v>
      </c>
      <c r="M217" s="6312"/>
      <c r="N217" s="6313"/>
      <c r="O217" s="4375"/>
      <c r="P217" s="4375"/>
      <c r="Q217" s="3400"/>
      <c r="R217" s="3400"/>
      <c r="S217" s="3400"/>
      <c r="T217" s="3400"/>
      <c r="U217" s="3400"/>
      <c r="V217" s="3400"/>
      <c r="W217" s="3400"/>
      <c r="X217" s="3400"/>
      <c r="Y217" s="3400"/>
      <c r="Z217" s="3400"/>
      <c r="AA217" s="3400"/>
      <c r="AB217" s="3400"/>
      <c r="AC217" s="3400"/>
      <c r="AD217" s="3400"/>
      <c r="AE217" s="3400"/>
      <c r="AF217" s="3400"/>
      <c r="AG217" s="3400"/>
    </row>
    <row s="3400" customFormat="1" customHeight="1" ht="18.75">
      <c r="A218" s="4369"/>
      <c r="B218" s="4369"/>
      <c r="C218" s="6305" t="s">
        <v>1086</v>
      </c>
      <c r="D218" s="6306"/>
      <c r="E218" s="6307"/>
      <c r="F218" s="6307"/>
      <c r="G218" s="6308"/>
      <c r="H218" s="6348"/>
      <c r="I218" s="6349" t="s">
        <v>1085</v>
      </c>
      <c r="J218" s="6350"/>
      <c r="K218" s="6351"/>
      <c r="L218" s="6352"/>
      <c r="M218" s="6312"/>
      <c r="N218" s="6313"/>
      <c r="O218" s="4375"/>
      <c r="P218" s="4375"/>
      <c r="Q218" s="3400"/>
      <c r="R218" s="3400"/>
      <c r="S218" s="3400"/>
      <c r="T218" s="3400"/>
      <c r="U218" s="3400"/>
      <c r="V218" s="3400"/>
      <c r="W218" s="3400"/>
      <c r="X218" s="3400"/>
      <c r="Y218" s="3400"/>
      <c r="Z218" s="3400"/>
      <c r="AA218" s="3400"/>
      <c r="AB218" s="3400"/>
      <c r="AC218" s="3400"/>
      <c r="AD218" s="3400"/>
      <c r="AE218" s="3400"/>
      <c r="AF218" s="3400"/>
      <c r="AG218" s="3400"/>
    </row>
    <row s="3400" customFormat="1" customHeight="1" ht="18.75">
      <c r="A219" s="4369" t="s">
        <v>164</v>
      </c>
      <c r="B219" s="4369" t="s">
        <v>181</v>
      </c>
      <c r="C219" s="6305"/>
      <c r="D219" s="6306"/>
      <c r="E219" s="6307"/>
      <c r="F219" s="6307"/>
      <c r="G219" s="6308" t="str">
        <f>INDEX(PT_DIFFERENTIATION_NTAR,MATCH(B219,PT_DIFFERENTIATION_NTAR_ID,0))</f>
        <v>Льготные тарифы на тепловую энергию, поставляемую группе потребителей "потребители (кроме населения)"</v>
      </c>
      <c r="H219" s="3902"/>
      <c r="I219" s="6309"/>
      <c r="J219" s="6310"/>
      <c r="K219" s="6327"/>
      <c r="L219" s="3902" t="s">
        <v>312</v>
      </c>
      <c r="M219" s="6312"/>
      <c r="N219" s="6313"/>
      <c r="O219" s="4375"/>
      <c r="P219" s="4375"/>
      <c r="Q219" s="3400"/>
      <c r="R219" s="3400"/>
      <c r="S219" s="3400"/>
      <c r="T219" s="3400"/>
      <c r="U219" s="3400"/>
      <c r="V219" s="3400"/>
      <c r="W219" s="3400"/>
      <c r="X219" s="3400"/>
      <c r="Y219" s="3400"/>
      <c r="Z219" s="3400"/>
      <c r="AA219" s="3400"/>
      <c r="AB219" s="3400"/>
      <c r="AC219" s="3400"/>
      <c r="AD219" s="3400"/>
      <c r="AE219" s="3400"/>
      <c r="AF219" s="3400"/>
      <c r="AG219" s="3400"/>
    </row>
    <row s="3400" customFormat="1" customHeight="1" ht="18.75">
      <c r="A220" s="4369"/>
      <c r="B220" s="4369"/>
      <c r="C220" s="6305" t="s">
        <v>1086</v>
      </c>
      <c r="D220" s="6306"/>
      <c r="E220" s="6307"/>
      <c r="F220" s="6307"/>
      <c r="G220" s="6308"/>
      <c r="H220" s="6353"/>
      <c r="I220" s="6354" t="s">
        <v>1085</v>
      </c>
      <c r="J220" s="6355"/>
      <c r="K220" s="6356"/>
      <c r="L220" s="6357"/>
      <c r="M220" s="6312"/>
      <c r="N220" s="6313"/>
      <c r="O220" s="4375"/>
      <c r="P220" s="4375"/>
      <c r="Q220" s="3400"/>
      <c r="R220" s="3400"/>
      <c r="S220" s="3400"/>
      <c r="T220" s="3400"/>
      <c r="U220" s="3400"/>
      <c r="V220" s="3400"/>
      <c r="W220" s="3400"/>
      <c r="X220" s="3400"/>
      <c r="Y220" s="3400"/>
      <c r="Z220" s="3400"/>
      <c r="AA220" s="3400"/>
      <c r="AB220" s="3400"/>
      <c r="AC220" s="3400"/>
      <c r="AD220" s="3400"/>
      <c r="AE220" s="3400"/>
      <c r="AF220" s="3400"/>
      <c r="AG220" s="3400"/>
    </row>
    <row s="2977" customFormat="1" customHeight="1" ht="0.75" hidden="1">
      <c r="A221" s="1821"/>
      <c r="B221" s="1821"/>
      <c r="C221" s="369" t="s">
        <v>1093</v>
      </c>
      <c r="D221" s="2311"/>
      <c r="E221" s="2056"/>
      <c r="F221" s="2220"/>
      <c r="G221" s="406"/>
      <c r="H221" s="1530"/>
      <c r="I221" s="657"/>
      <c r="J221" s="577"/>
      <c r="K221" s="1530"/>
      <c r="L221" s="200"/>
      <c r="M221" s="337"/>
      <c r="N221" s="330"/>
      <c r="O221" s="1664"/>
      <c r="P221" s="1664"/>
    </row>
    <row s="2977" customFormat="1" customHeight="1" ht="45" hidden="1">
      <c r="A222" s="1821" t="s">
        <v>187</v>
      </c>
      <c r="B222" s="1821" t="s">
        <v>188</v>
      </c>
      <c r="C222" s="369"/>
      <c r="D222" s="2311"/>
      <c r="E222" s="2056"/>
      <c r="F222" s="2220" t="str">
        <f>INDEX(PT_DIFFERENTIATION_VTAR,MATCH(A222,PT_DIFFERENTIATION_VTAR_ID,0))</f>
        <v>Тарифы на теплоноситель, поставляемый теплоснабжающими организациями потребителям, другим теплоснабжающим организациям</v>
      </c>
      <c r="G222" s="2266" t="str">
        <f>INDEX(PT_DIFFERENTIATION_NTAR,MATCH(B222,PT_DIFFERENTIATION_NTAR_ID,0))</f>
        <v/>
      </c>
      <c r="H222" s="1905"/>
      <c r="I222" s="1779"/>
      <c r="J222" s="1814"/>
      <c r="K222" s="1819"/>
      <c r="L222" s="1905" t="s">
        <v>312</v>
      </c>
      <c r="M222" s="337"/>
      <c r="N222" s="330"/>
      <c r="O222" s="1664"/>
      <c r="P222" s="1664"/>
    </row>
    <row s="2977" customFormat="1" customHeight="1" ht="18.75" hidden="1">
      <c r="A223" s="1821"/>
      <c r="B223" s="1821"/>
      <c r="C223" s="369" t="s">
        <v>1086</v>
      </c>
      <c r="D223" s="2311"/>
      <c r="E223" s="2056"/>
      <c r="F223" s="2220"/>
      <c r="G223" s="2266"/>
      <c r="H223" s="1530"/>
      <c r="I223" s="657" t="s">
        <v>1085</v>
      </c>
      <c r="J223" s="577"/>
      <c r="K223" s="1530"/>
      <c r="L223" s="200"/>
      <c r="M223" s="337"/>
      <c r="N223" s="330"/>
      <c r="O223" s="1664"/>
      <c r="P223" s="1664"/>
    </row>
    <row s="2977" customFormat="1" customHeight="1" ht="0.75" hidden="1">
      <c r="A224" s="1821"/>
      <c r="B224" s="1821"/>
      <c r="C224" s="369" t="s">
        <v>1093</v>
      </c>
      <c r="D224" s="2311"/>
      <c r="E224" s="2056"/>
      <c r="F224" s="2220"/>
      <c r="G224" s="406"/>
      <c r="H224" s="1530"/>
      <c r="I224" s="657"/>
      <c r="J224" s="577"/>
      <c r="K224" s="1530"/>
      <c r="L224" s="200"/>
      <c r="M224" s="337"/>
      <c r="N224" s="330"/>
      <c r="O224" s="1664"/>
      <c r="P224" s="1664"/>
    </row>
    <row s="2977" customFormat="1" customHeight="1" ht="45" hidden="1">
      <c r="A225" s="1821" t="s">
        <v>193</v>
      </c>
      <c r="B225" s="1821" t="s">
        <v>194</v>
      </c>
      <c r="C225" s="369"/>
      <c r="D225" s="2311"/>
      <c r="E225" s="2056"/>
      <c r="F225" s="2220" t="str">
        <f>INDEX(PT_DIFFERENTIATION_VTAR,MATCH(A225,PT_DIFFERENTIATION_VTAR_ID,0))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5" s="2266" t="str">
        <f>INDEX(PT_DIFFERENTIATION_NTAR,MATCH(B225,PT_DIFFERENTIATION_NTAR_ID,0))</f>
        <v/>
      </c>
      <c r="H225" s="1905"/>
      <c r="I225" s="1779"/>
      <c r="J225" s="1814"/>
      <c r="K225" s="1819"/>
      <c r="L225" s="1905" t="s">
        <v>312</v>
      </c>
      <c r="M225" s="337"/>
      <c r="N225" s="330"/>
      <c r="O225" s="1664"/>
      <c r="P225" s="1664"/>
    </row>
    <row s="2977" customFormat="1" customHeight="1" ht="18.75" hidden="1">
      <c r="A226" s="1821"/>
      <c r="B226" s="1821"/>
      <c r="C226" s="369" t="s">
        <v>1086</v>
      </c>
      <c r="D226" s="2311"/>
      <c r="E226" s="2056"/>
      <c r="F226" s="2220"/>
      <c r="G226" s="2266"/>
      <c r="H226" s="1530"/>
      <c r="I226" s="657" t="s">
        <v>1085</v>
      </c>
      <c r="J226" s="577"/>
      <c r="K226" s="1530"/>
      <c r="L226" s="200"/>
      <c r="M226" s="337"/>
      <c r="N226" s="330"/>
      <c r="O226" s="1664"/>
      <c r="P226" s="1664"/>
    </row>
    <row s="2977" customFormat="1" customHeight="1" ht="0.75" hidden="1">
      <c r="A227" s="1821"/>
      <c r="B227" s="1821"/>
      <c r="C227" s="369" t="s">
        <v>1093</v>
      </c>
      <c r="D227" s="2311"/>
      <c r="E227" s="2056"/>
      <c r="F227" s="2220"/>
      <c r="G227" s="406"/>
      <c r="H227" s="1530"/>
      <c r="I227" s="657"/>
      <c r="J227" s="577"/>
      <c r="K227" s="1530"/>
      <c r="L227" s="200"/>
      <c r="M227" s="337"/>
      <c r="N227" s="330"/>
      <c r="O227" s="1664"/>
      <c r="P227" s="1664"/>
    </row>
    <row s="2977" customFormat="1" customHeight="1" ht="18.75" hidden="1">
      <c r="A228" s="1821" t="s">
        <v>199</v>
      </c>
      <c r="B228" s="1821" t="s">
        <v>200</v>
      </c>
      <c r="C228" s="369"/>
      <c r="D228" s="2311"/>
      <c r="E228" s="2056"/>
      <c r="F228" s="2220" t="str">
        <f>INDEX(PT_DIFFERENTIATION_VTAR,MATCH(A228,PT_DIFFERENTIATION_VTAR_ID,0))</f>
        <v>Тарифы на услуги по передаче тепловой энергии</v>
      </c>
      <c r="G228" s="2266" t="str">
        <f>INDEX(PT_DIFFERENTIATION_NTAR,MATCH(B228,PT_DIFFERENTIATION_NTAR_ID,0))</f>
        <v/>
      </c>
      <c r="H228" s="1905"/>
      <c r="I228" s="1779"/>
      <c r="J228" s="1814"/>
      <c r="K228" s="1819"/>
      <c r="L228" s="1905" t="s">
        <v>312</v>
      </c>
      <c r="M228" s="337"/>
      <c r="N228" s="330"/>
      <c r="O228" s="1664"/>
      <c r="P228" s="1664"/>
    </row>
    <row s="2977" customFormat="1" customHeight="1" ht="18.75" hidden="1">
      <c r="A229" s="1821"/>
      <c r="B229" s="1821"/>
      <c r="C229" s="369" t="s">
        <v>1086</v>
      </c>
      <c r="D229" s="2311"/>
      <c r="E229" s="2056"/>
      <c r="F229" s="2220"/>
      <c r="G229" s="2266"/>
      <c r="H229" s="1530"/>
      <c r="I229" s="657" t="s">
        <v>1085</v>
      </c>
      <c r="J229" s="577"/>
      <c r="K229" s="1530"/>
      <c r="L229" s="200"/>
      <c r="M229" s="337"/>
      <c r="N229" s="330"/>
      <c r="O229" s="1664"/>
      <c r="P229" s="1664"/>
    </row>
    <row s="2977" customFormat="1" customHeight="1" ht="0.75" hidden="1">
      <c r="A230" s="1821"/>
      <c r="B230" s="1821"/>
      <c r="C230" s="369" t="s">
        <v>1093</v>
      </c>
      <c r="D230" s="2311"/>
      <c r="E230" s="2056"/>
      <c r="F230" s="2220"/>
      <c r="G230" s="406"/>
      <c r="H230" s="1530"/>
      <c r="I230" s="657"/>
      <c r="J230" s="577"/>
      <c r="K230" s="1530"/>
      <c r="L230" s="200"/>
      <c r="M230" s="337"/>
      <c r="N230" s="330"/>
      <c r="O230" s="1664"/>
      <c r="P230" s="1664"/>
    </row>
    <row s="2977" customFormat="1" customHeight="1" ht="18.75" hidden="1">
      <c r="A231" s="1821" t="s">
        <v>205</v>
      </c>
      <c r="B231" s="1821" t="s">
        <v>206</v>
      </c>
      <c r="C231" s="369"/>
      <c r="D231" s="2311"/>
      <c r="E231" s="2056"/>
      <c r="F231" s="2220" t="str">
        <f>INDEX(PT_DIFFERENTIATION_VTAR,MATCH(A231,PT_DIFFERENTIATION_VTAR_ID,0))</f>
        <v>Тарифы на услуги по передаче теплоносителя</v>
      </c>
      <c r="G231" s="2266" t="str">
        <f>INDEX(PT_DIFFERENTIATION_NTAR,MATCH(B231,PT_DIFFERENTIATION_NTAR_ID,0))</f>
        <v/>
      </c>
      <c r="H231" s="1905"/>
      <c r="I231" s="1779"/>
      <c r="J231" s="1814"/>
      <c r="K231" s="1819"/>
      <c r="L231" s="1905" t="s">
        <v>312</v>
      </c>
      <c r="M231" s="337"/>
      <c r="N231" s="330"/>
      <c r="O231" s="1664"/>
      <c r="P231" s="1664"/>
    </row>
    <row s="2977" customFormat="1" customHeight="1" ht="18.75" hidden="1">
      <c r="A232" s="1821"/>
      <c r="B232" s="1821"/>
      <c r="C232" s="369" t="s">
        <v>1086</v>
      </c>
      <c r="D232" s="2311"/>
      <c r="E232" s="2056"/>
      <c r="F232" s="2220"/>
      <c r="G232" s="2266"/>
      <c r="H232" s="1530"/>
      <c r="I232" s="657" t="s">
        <v>1085</v>
      </c>
      <c r="J232" s="577"/>
      <c r="K232" s="1530"/>
      <c r="L232" s="200"/>
      <c r="M232" s="337"/>
      <c r="N232" s="330"/>
      <c r="O232" s="1664"/>
      <c r="P232" s="1664"/>
    </row>
    <row s="2977" customFormat="1" customHeight="1" ht="0.75" hidden="1">
      <c r="A233" s="1821"/>
      <c r="B233" s="1821"/>
      <c r="C233" s="369" t="s">
        <v>1093</v>
      </c>
      <c r="D233" s="2311"/>
      <c r="E233" s="2056"/>
      <c r="F233" s="2220"/>
      <c r="G233" s="406"/>
      <c r="H233" s="1530"/>
      <c r="I233" s="657"/>
      <c r="J233" s="577"/>
      <c r="K233" s="1530"/>
      <c r="L233" s="200"/>
      <c r="M233" s="337"/>
      <c r="N233" s="330"/>
      <c r="O233" s="1664"/>
      <c r="P233" s="1664"/>
    </row>
    <row s="2977" customFormat="1" customHeight="1" ht="18.75" hidden="1">
      <c r="A234" s="1821" t="s">
        <v>211</v>
      </c>
      <c r="B234" s="1821" t="s">
        <v>212</v>
      </c>
      <c r="C234" s="369"/>
      <c r="D234" s="2311"/>
      <c r="E234" s="2056"/>
      <c r="F234" s="2220" t="str">
        <f>INDEX(PT_DIFFERENTIATION_VTAR,MATCH(A234,PT_DIFFERENTIATION_VTAR_ID,0))</f>
        <v>Плата за услуги по поддержанию резервной тепловой мощности при отсутствии потребления тепловой энергии</v>
      </c>
      <c r="G234" s="2266" t="str">
        <f>INDEX(PT_DIFFERENTIATION_NTAR,MATCH(B234,PT_DIFFERENTIATION_NTAR_ID,0))</f>
        <v/>
      </c>
      <c r="H234" s="1905"/>
      <c r="I234" s="1779"/>
      <c r="J234" s="1814"/>
      <c r="K234" s="1819"/>
      <c r="L234" s="1905" t="s">
        <v>312</v>
      </c>
      <c r="M234" s="337"/>
      <c r="N234" s="330"/>
      <c r="O234" s="1664"/>
      <c r="P234" s="1664"/>
    </row>
    <row s="2977" customFormat="1" customHeight="1" ht="18.75" hidden="1">
      <c r="A235" s="1821"/>
      <c r="B235" s="1821"/>
      <c r="C235" s="369" t="s">
        <v>1086</v>
      </c>
      <c r="D235" s="2311"/>
      <c r="E235" s="2056"/>
      <c r="F235" s="2220"/>
      <c r="G235" s="2266"/>
      <c r="H235" s="1530"/>
      <c r="I235" s="657" t="s">
        <v>1085</v>
      </c>
      <c r="J235" s="577"/>
      <c r="K235" s="1530"/>
      <c r="L235" s="200"/>
      <c r="M235" s="337"/>
      <c r="N235" s="330"/>
      <c r="O235" s="1664"/>
      <c r="P235" s="1664"/>
    </row>
    <row s="2977" customFormat="1" customHeight="1" ht="0.75" hidden="1">
      <c r="A236" s="1821"/>
      <c r="B236" s="1821"/>
      <c r="C236" s="369" t="s">
        <v>1093</v>
      </c>
      <c r="D236" s="2311"/>
      <c r="E236" s="2056"/>
      <c r="F236" s="2220"/>
      <c r="G236" s="406"/>
      <c r="H236" s="1530"/>
      <c r="I236" s="657"/>
      <c r="J236" s="577"/>
      <c r="K236" s="1530"/>
      <c r="L236" s="200"/>
      <c r="M236" s="337"/>
      <c r="N236" s="330"/>
      <c r="O236" s="1664"/>
      <c r="P236" s="1664"/>
    </row>
    <row s="2977" customFormat="1" customHeight="1" ht="18.75" hidden="1">
      <c r="A237" s="1821" t="s">
        <v>217</v>
      </c>
      <c r="B237" s="1821" t="s">
        <v>218</v>
      </c>
      <c r="C237" s="369"/>
      <c r="D237" s="2311"/>
      <c r="E237" s="2056"/>
      <c r="F237" s="2220" t="str">
        <f>INDEX(PT_DIFFERENTIATION_VTAR,MATCH(A237,PT_DIFFERENTIATION_VTAR_ID,0))</f>
        <v>Плата за подключение (технологическое присоединение) к системе теплоснабжения</v>
      </c>
      <c r="G237" s="2266" t="str">
        <f>INDEX(PT_DIFFERENTIATION_NTAR,MATCH(B237,PT_DIFFERENTIATION_NTAR_ID,0))</f>
        <v/>
      </c>
      <c r="H237" s="1905"/>
      <c r="I237" s="1779"/>
      <c r="J237" s="1814"/>
      <c r="K237" s="1819"/>
      <c r="L237" s="1905" t="s">
        <v>312</v>
      </c>
      <c r="M237" s="337"/>
      <c r="N237" s="330"/>
      <c r="O237" s="1664"/>
      <c r="P237" s="1664"/>
    </row>
    <row s="2977" customFormat="1" customHeight="1" ht="18.75" hidden="1">
      <c r="A238" s="1821"/>
      <c r="B238" s="1821"/>
      <c r="C238" s="369" t="s">
        <v>1086</v>
      </c>
      <c r="D238" s="2311"/>
      <c r="E238" s="2056"/>
      <c r="F238" s="2220"/>
      <c r="G238" s="2266"/>
      <c r="H238" s="1530"/>
      <c r="I238" s="657" t="s">
        <v>1085</v>
      </c>
      <c r="J238" s="577"/>
      <c r="K238" s="1530"/>
      <c r="L238" s="200"/>
      <c r="M238" s="337"/>
      <c r="N238" s="330"/>
      <c r="O238" s="1664"/>
      <c r="P238" s="1664"/>
    </row>
    <row s="2977" customFormat="1" customHeight="1" ht="0.75" hidden="1">
      <c r="A239" s="1821"/>
      <c r="B239" s="1821"/>
      <c r="C239" s="369" t="s">
        <v>1093</v>
      </c>
      <c r="D239" s="2311"/>
      <c r="E239" s="2056"/>
      <c r="F239" s="2220"/>
      <c r="G239" s="406"/>
      <c r="H239" s="1530"/>
      <c r="I239" s="657"/>
      <c r="J239" s="577"/>
      <c r="K239" s="1530"/>
      <c r="L239" s="200"/>
      <c r="M239" s="337"/>
      <c r="N239" s="330"/>
      <c r="O239" s="1664"/>
      <c r="P239" s="1664"/>
    </row>
    <row s="2977" customFormat="1" customHeight="1" ht="18.75" hidden="1">
      <c r="A240" s="1821" t="s">
        <v>231</v>
      </c>
      <c r="B240" s="1821" t="s">
        <v>232</v>
      </c>
      <c r="C240" s="369"/>
      <c r="D240" s="2311"/>
      <c r="E240" s="2056"/>
      <c r="F240" s="2220" t="str">
        <f>INDEX(PT_DIFFERENTIATION_VTAR,MATCH(A240,PT_DIFFERENTIATION_VTAR_ID,0))</f>
        <v>Тариф на питьевую воду (питьевое водоснабжение)</v>
      </c>
      <c r="G240" s="2266" t="str">
        <f>INDEX(PT_DIFFERENTIATION_NTAR,MATCH(B240,PT_DIFFERENTIATION_NTAR_ID,0))</f>
        <v/>
      </c>
      <c r="H240" s="1905"/>
      <c r="I240" s="1779"/>
      <c r="J240" s="1814"/>
      <c r="K240" s="1819"/>
      <c r="L240" s="1905" t="s">
        <v>312</v>
      </c>
      <c r="M240" s="337"/>
      <c r="N240" s="330"/>
      <c r="O240" s="1664"/>
      <c r="P240" s="1664"/>
    </row>
    <row s="2977" customFormat="1" customHeight="1" ht="18.75" hidden="1">
      <c r="A241" s="1821"/>
      <c r="B241" s="1821"/>
      <c r="C241" s="369" t="s">
        <v>1086</v>
      </c>
      <c r="D241" s="2311"/>
      <c r="E241" s="2056"/>
      <c r="F241" s="2220"/>
      <c r="G241" s="2266"/>
      <c r="H241" s="1530"/>
      <c r="I241" s="657" t="s">
        <v>1085</v>
      </c>
      <c r="J241" s="577"/>
      <c r="K241" s="1530"/>
      <c r="L241" s="200"/>
      <c r="M241" s="337"/>
      <c r="N241" s="330"/>
      <c r="O241" s="1664"/>
      <c r="P241" s="1664"/>
    </row>
    <row s="2977" customFormat="1" customHeight="1" ht="0.75" hidden="1">
      <c r="A242" s="1821"/>
      <c r="B242" s="1821"/>
      <c r="C242" s="369" t="s">
        <v>1093</v>
      </c>
      <c r="D242" s="2311"/>
      <c r="E242" s="2056"/>
      <c r="F242" s="2220"/>
      <c r="G242" s="406"/>
      <c r="H242" s="1530"/>
      <c r="I242" s="657"/>
      <c r="J242" s="577"/>
      <c r="K242" s="1530"/>
      <c r="L242" s="200"/>
      <c r="M242" s="337"/>
      <c r="N242" s="330"/>
      <c r="O242" s="1664"/>
      <c r="P242" s="1664"/>
    </row>
    <row s="2977" customFormat="1" customHeight="1" ht="18.75" hidden="1">
      <c r="A243" s="1821" t="s">
        <v>236</v>
      </c>
      <c r="B243" s="1821" t="s">
        <v>237</v>
      </c>
      <c r="C243" s="369"/>
      <c r="D243" s="2311"/>
      <c r="E243" s="2056"/>
      <c r="F243" s="2220" t="str">
        <f>INDEX(PT_DIFFERENTIATION_VTAR,MATCH(A243,PT_DIFFERENTIATION_VTAR_ID,0))</f>
        <v>Тариф на техническую воду</v>
      </c>
      <c r="G243" s="2266" t="str">
        <f>INDEX(PT_DIFFERENTIATION_NTAR,MATCH(B243,PT_DIFFERENTIATION_NTAR_ID,0))</f>
        <v/>
      </c>
      <c r="H243" s="1905"/>
      <c r="I243" s="1779"/>
      <c r="J243" s="1814"/>
      <c r="K243" s="1819"/>
      <c r="L243" s="1905" t="s">
        <v>312</v>
      </c>
      <c r="M243" s="337"/>
      <c r="N243" s="330"/>
      <c r="O243" s="1664"/>
      <c r="P243" s="1664"/>
    </row>
    <row s="2977" customFormat="1" customHeight="1" ht="18.75" hidden="1">
      <c r="A244" s="1821"/>
      <c r="B244" s="1821"/>
      <c r="C244" s="369" t="s">
        <v>1086</v>
      </c>
      <c r="D244" s="2311"/>
      <c r="E244" s="2056"/>
      <c r="F244" s="2220"/>
      <c r="G244" s="2266"/>
      <c r="H244" s="1530"/>
      <c r="I244" s="657" t="s">
        <v>1085</v>
      </c>
      <c r="J244" s="577"/>
      <c r="K244" s="1530"/>
      <c r="L244" s="200"/>
      <c r="M244" s="337"/>
      <c r="N244" s="330"/>
      <c r="O244" s="1664"/>
      <c r="P244" s="1664"/>
    </row>
    <row s="2977" customFormat="1" customHeight="1" ht="0.75" hidden="1">
      <c r="A245" s="1821"/>
      <c r="B245" s="1821"/>
      <c r="C245" s="369" t="s">
        <v>1093</v>
      </c>
      <c r="D245" s="2311"/>
      <c r="E245" s="2056"/>
      <c r="F245" s="2220"/>
      <c r="G245" s="406"/>
      <c r="H245" s="1530"/>
      <c r="I245" s="657"/>
      <c r="J245" s="577"/>
      <c r="K245" s="1530"/>
      <c r="L245" s="200"/>
      <c r="M245" s="337"/>
      <c r="N245" s="330"/>
      <c r="O245" s="1664"/>
      <c r="P245" s="1664"/>
    </row>
    <row s="2977" customFormat="1" customHeight="1" ht="18.75" hidden="1">
      <c r="A246" s="1821" t="s">
        <v>241</v>
      </c>
      <c r="B246" s="1821" t="s">
        <v>242</v>
      </c>
      <c r="C246" s="369"/>
      <c r="D246" s="2311"/>
      <c r="E246" s="2056"/>
      <c r="F246" s="2220" t="str">
        <f>INDEX(PT_DIFFERENTIATION_VTAR,MATCH(A246,PT_DIFFERENTIATION_VTAR_ID,0))</f>
        <v>Тариф на транспортировку воды</v>
      </c>
      <c r="G246" s="2266" t="str">
        <f>INDEX(PT_DIFFERENTIATION_NTAR,MATCH(B246,PT_DIFFERENTIATION_NTAR_ID,0))</f>
        <v/>
      </c>
      <c r="H246" s="1905"/>
      <c r="I246" s="1779"/>
      <c r="J246" s="1814"/>
      <c r="K246" s="1819"/>
      <c r="L246" s="1905" t="s">
        <v>312</v>
      </c>
      <c r="M246" s="337"/>
      <c r="N246" s="330"/>
      <c r="O246" s="1664"/>
      <c r="P246" s="1664"/>
    </row>
    <row s="2977" customFormat="1" customHeight="1" ht="18.75" hidden="1">
      <c r="A247" s="1821"/>
      <c r="B247" s="1821"/>
      <c r="C247" s="369" t="s">
        <v>1086</v>
      </c>
      <c r="D247" s="2311"/>
      <c r="E247" s="2056"/>
      <c r="F247" s="2220"/>
      <c r="G247" s="2266"/>
      <c r="H247" s="1530"/>
      <c r="I247" s="657" t="s">
        <v>1085</v>
      </c>
      <c r="J247" s="577"/>
      <c r="K247" s="1530"/>
      <c r="L247" s="200"/>
      <c r="M247" s="337"/>
      <c r="N247" s="330"/>
      <c r="O247" s="1664"/>
      <c r="P247" s="1664"/>
    </row>
    <row s="2977" customFormat="1" customHeight="1" ht="0.75" hidden="1">
      <c r="A248" s="1821"/>
      <c r="B248" s="1821"/>
      <c r="C248" s="369" t="s">
        <v>1093</v>
      </c>
      <c r="D248" s="2311"/>
      <c r="E248" s="2056"/>
      <c r="F248" s="2220"/>
      <c r="G248" s="406"/>
      <c r="H248" s="1530"/>
      <c r="I248" s="657"/>
      <c r="J248" s="577"/>
      <c r="K248" s="1530"/>
      <c r="L248" s="200"/>
      <c r="M248" s="337"/>
      <c r="N248" s="330"/>
      <c r="O248" s="1664"/>
      <c r="P248" s="1664"/>
    </row>
    <row s="2977" customFormat="1" customHeight="1" ht="18.75" hidden="1">
      <c r="A249" s="1821" t="s">
        <v>246</v>
      </c>
      <c r="B249" s="1821" t="s">
        <v>247</v>
      </c>
      <c r="C249" s="369"/>
      <c r="D249" s="2311"/>
      <c r="E249" s="2056"/>
      <c r="F249" s="2220" t="str">
        <f>INDEX(PT_DIFFERENTIATION_VTAR,MATCH(A249,PT_DIFFERENTIATION_VTAR_ID,0))</f>
        <v>Тариф на подвоз воды</v>
      </c>
      <c r="G249" s="2266" t="str">
        <f>INDEX(PT_DIFFERENTIATION_NTAR,MATCH(B249,PT_DIFFERENTIATION_NTAR_ID,0))</f>
        <v/>
      </c>
      <c r="H249" s="1905"/>
      <c r="I249" s="1779"/>
      <c r="J249" s="1814"/>
      <c r="K249" s="1819"/>
      <c r="L249" s="1905" t="s">
        <v>312</v>
      </c>
      <c r="M249" s="337"/>
      <c r="N249" s="330"/>
      <c r="O249" s="1664"/>
      <c r="P249" s="1664"/>
    </row>
    <row s="2977" customFormat="1" customHeight="1" ht="18.75" hidden="1">
      <c r="A250" s="1821"/>
      <c r="B250" s="1821"/>
      <c r="C250" s="369" t="s">
        <v>1086</v>
      </c>
      <c r="D250" s="2311"/>
      <c r="E250" s="2056"/>
      <c r="F250" s="2220"/>
      <c r="G250" s="2266"/>
      <c r="H250" s="1530"/>
      <c r="I250" s="657" t="s">
        <v>1085</v>
      </c>
      <c r="J250" s="577"/>
      <c r="K250" s="1530"/>
      <c r="L250" s="200"/>
      <c r="M250" s="337"/>
      <c r="N250" s="330"/>
      <c r="O250" s="1664"/>
      <c r="P250" s="1664"/>
    </row>
    <row s="2977" customFormat="1" customHeight="1" ht="0.75" hidden="1">
      <c r="A251" s="1821"/>
      <c r="B251" s="1821"/>
      <c r="C251" s="369" t="s">
        <v>1093</v>
      </c>
      <c r="D251" s="2311"/>
      <c r="E251" s="2056"/>
      <c r="F251" s="2220"/>
      <c r="G251" s="406"/>
      <c r="H251" s="1530"/>
      <c r="I251" s="657"/>
      <c r="J251" s="577"/>
      <c r="K251" s="1530"/>
      <c r="L251" s="200"/>
      <c r="M251" s="337"/>
      <c r="N251" s="330"/>
      <c r="O251" s="1664"/>
      <c r="P251" s="1664"/>
    </row>
    <row s="2977" customFormat="1" customHeight="1" ht="18.75" hidden="1">
      <c r="A252" s="1821" t="s">
        <v>251</v>
      </c>
      <c r="B252" s="1821" t="s">
        <v>252</v>
      </c>
      <c r="C252" s="369"/>
      <c r="D252" s="2311"/>
      <c r="E252" s="2056"/>
      <c r="F252" s="2220"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266" t="str">
        <f>INDEX(PT_DIFFERENTIATION_NTAR,MATCH(B252,PT_DIFFERENTIATION_NTAR_ID,0))</f>
        <v/>
      </c>
      <c r="H252" s="1905"/>
      <c r="I252" s="1779"/>
      <c r="J252" s="1814"/>
      <c r="K252" s="1819"/>
      <c r="L252" s="1905" t="s">
        <v>312</v>
      </c>
      <c r="M252" s="337"/>
      <c r="N252" s="330"/>
      <c r="O252" s="1664"/>
      <c r="P252" s="1664"/>
    </row>
    <row s="2977" customFormat="1" customHeight="1" ht="18.75" hidden="1">
      <c r="A253" s="1821"/>
      <c r="B253" s="1821"/>
      <c r="C253" s="369" t="s">
        <v>1086</v>
      </c>
      <c r="D253" s="2311"/>
      <c r="E253" s="2056"/>
      <c r="F253" s="2220"/>
      <c r="G253" s="2266"/>
      <c r="H253" s="1530"/>
      <c r="I253" s="657" t="s">
        <v>1085</v>
      </c>
      <c r="J253" s="577"/>
      <c r="K253" s="1530"/>
      <c r="L253" s="200"/>
      <c r="M253" s="337"/>
      <c r="N253" s="330"/>
      <c r="O253" s="1664"/>
      <c r="P253" s="1664"/>
    </row>
    <row s="2977" customFormat="1" customHeight="1" ht="0.75" hidden="1">
      <c r="A254" s="1821"/>
      <c r="B254" s="1821"/>
      <c r="C254" s="369" t="s">
        <v>1093</v>
      </c>
      <c r="D254" s="2311"/>
      <c r="E254" s="2056"/>
      <c r="F254" s="2220"/>
      <c r="G254" s="406"/>
      <c r="H254" s="1530"/>
      <c r="I254" s="657"/>
      <c r="J254" s="577"/>
      <c r="K254" s="1530"/>
      <c r="L254" s="200"/>
      <c r="M254" s="337"/>
      <c r="N254" s="330"/>
      <c r="O254" s="1664"/>
      <c r="P254" s="1664"/>
    </row>
    <row s="2977" customFormat="1" customHeight="1" ht="18.75" hidden="1">
      <c r="A255" s="1821" t="s">
        <v>256</v>
      </c>
      <c r="B255" s="1821" t="s">
        <v>257</v>
      </c>
      <c r="C255" s="369"/>
      <c r="D255" s="2311"/>
      <c r="E255" s="2056"/>
      <c r="F255" s="2220" t="str">
        <f>INDEX(PT_DIFFERENTIATION_VTAR,MATCH(A255,PT_DIFFERENTIATION_VTAR_ID,0))</f>
        <v>Тариф на горячую воду (горячее водоснабжение)</v>
      </c>
      <c r="G255" s="2266" t="str">
        <f>INDEX(PT_DIFFERENTIATION_NTAR,MATCH(B255,PT_DIFFERENTIATION_NTAR_ID,0))</f>
        <v/>
      </c>
      <c r="H255" s="1905"/>
      <c r="I255" s="1779"/>
      <c r="J255" s="1814"/>
      <c r="K255" s="1819"/>
      <c r="L255" s="1905" t="s">
        <v>312</v>
      </c>
      <c r="M255" s="337"/>
      <c r="N255" s="330"/>
      <c r="O255" s="1664"/>
      <c r="P255" s="1664"/>
    </row>
    <row s="2977" customFormat="1" customHeight="1" ht="18.75" hidden="1">
      <c r="A256" s="1821"/>
      <c r="B256" s="1821"/>
      <c r="C256" s="369" t="s">
        <v>1086</v>
      </c>
      <c r="D256" s="2311"/>
      <c r="E256" s="2056"/>
      <c r="F256" s="2220"/>
      <c r="G256" s="2266"/>
      <c r="H256" s="1530"/>
      <c r="I256" s="657" t="s">
        <v>1085</v>
      </c>
      <c r="J256" s="577"/>
      <c r="K256" s="1530"/>
      <c r="L256" s="200"/>
      <c r="M256" s="337"/>
      <c r="N256" s="330"/>
      <c r="O256" s="1664"/>
      <c r="P256" s="1664"/>
    </row>
    <row s="2977" customFormat="1" customHeight="1" ht="0.75" hidden="1">
      <c r="A257" s="1821"/>
      <c r="B257" s="1821"/>
      <c r="C257" s="369" t="s">
        <v>1093</v>
      </c>
      <c r="D257" s="2311"/>
      <c r="E257" s="2056"/>
      <c r="F257" s="2220"/>
      <c r="G257" s="406"/>
      <c r="H257" s="1530"/>
      <c r="I257" s="657"/>
      <c r="J257" s="577"/>
      <c r="K257" s="1530"/>
      <c r="L257" s="200"/>
      <c r="M257" s="337"/>
      <c r="N257" s="330"/>
      <c r="O257" s="1664"/>
      <c r="P257" s="1664"/>
    </row>
    <row s="2977" customFormat="1" customHeight="1" ht="18.75" hidden="1">
      <c r="A258" s="1821" t="s">
        <v>261</v>
      </c>
      <c r="B258" s="1821" t="s">
        <v>262</v>
      </c>
      <c r="C258" s="369"/>
      <c r="D258" s="2311"/>
      <c r="E258" s="2056"/>
      <c r="F258" s="2220" t="str">
        <f>INDEX(PT_DIFFERENTIATION_VTAR,MATCH(A258,PT_DIFFERENTIATION_VTAR_ID,0))</f>
        <v>Тариф на транспортировку горячей воды</v>
      </c>
      <c r="G258" s="2266" t="str">
        <f>INDEX(PT_DIFFERENTIATION_NTAR,MATCH(B258,PT_DIFFERENTIATION_NTAR_ID,0))</f>
        <v/>
      </c>
      <c r="H258" s="1905"/>
      <c r="I258" s="1779"/>
      <c r="J258" s="1814"/>
      <c r="K258" s="1819"/>
      <c r="L258" s="1905" t="s">
        <v>312</v>
      </c>
      <c r="M258" s="337"/>
      <c r="N258" s="330"/>
      <c r="O258" s="1664"/>
      <c r="P258" s="1664"/>
    </row>
    <row s="2977" customFormat="1" customHeight="1" ht="18.75" hidden="1">
      <c r="A259" s="1821"/>
      <c r="B259" s="1821"/>
      <c r="C259" s="369" t="s">
        <v>1086</v>
      </c>
      <c r="D259" s="2311"/>
      <c r="E259" s="2056"/>
      <c r="F259" s="2220"/>
      <c r="G259" s="2266"/>
      <c r="H259" s="1530"/>
      <c r="I259" s="657" t="s">
        <v>1085</v>
      </c>
      <c r="J259" s="577"/>
      <c r="K259" s="1530"/>
      <c r="L259" s="200"/>
      <c r="M259" s="337"/>
      <c r="N259" s="330"/>
      <c r="O259" s="1664"/>
      <c r="P259" s="1664"/>
    </row>
    <row s="2977" customFormat="1" customHeight="1" ht="0.75" hidden="1">
      <c r="A260" s="1821"/>
      <c r="B260" s="1821"/>
      <c r="C260" s="369" t="s">
        <v>1093</v>
      </c>
      <c r="D260" s="2311"/>
      <c r="E260" s="2056"/>
      <c r="F260" s="2220"/>
      <c r="G260" s="406"/>
      <c r="H260" s="1530"/>
      <c r="I260" s="657"/>
      <c r="J260" s="577"/>
      <c r="K260" s="1530"/>
      <c r="L260" s="200"/>
      <c r="M260" s="337"/>
      <c r="N260" s="330"/>
      <c r="O260" s="1664"/>
      <c r="P260" s="1664"/>
    </row>
    <row s="2977" customFormat="1" customHeight="1" ht="18.75" hidden="1">
      <c r="A261" s="1821" t="s">
        <v>266</v>
      </c>
      <c r="B261" s="1821" t="s">
        <v>267</v>
      </c>
      <c r="C261" s="369"/>
      <c r="D261" s="2311"/>
      <c r="E261" s="2056"/>
      <c r="F261" s="2220" t="str">
        <f>INDEX(PT_DIFFERENTIATION_VTAR,MATCH(A261,PT_DIFFERENTIATION_VTAR_ID,0))</f>
        <v>Тариф на подключение (технологическое присоединение) к централизованной системе горячего водоснабжения</v>
      </c>
      <c r="G261" s="2266" t="str">
        <f>INDEX(PT_DIFFERENTIATION_NTAR,MATCH(B261,PT_DIFFERENTIATION_NTAR_ID,0))</f>
        <v/>
      </c>
      <c r="H261" s="1905"/>
      <c r="I261" s="1779"/>
      <c r="J261" s="1814"/>
      <c r="K261" s="1819"/>
      <c r="L261" s="1905" t="s">
        <v>312</v>
      </c>
      <c r="M261" s="337"/>
      <c r="N261" s="330"/>
      <c r="O261" s="1664"/>
      <c r="P261" s="1664"/>
    </row>
    <row s="2977" customFormat="1" customHeight="1" ht="18.75" hidden="1">
      <c r="A262" s="1821"/>
      <c r="B262" s="1821"/>
      <c r="C262" s="369" t="s">
        <v>1086</v>
      </c>
      <c r="D262" s="2311"/>
      <c r="E262" s="2056"/>
      <c r="F262" s="2220"/>
      <c r="G262" s="2266"/>
      <c r="H262" s="1530"/>
      <c r="I262" s="657" t="s">
        <v>1085</v>
      </c>
      <c r="J262" s="577"/>
      <c r="K262" s="1530"/>
      <c r="L262" s="200"/>
      <c r="M262" s="337"/>
      <c r="N262" s="330"/>
      <c r="O262" s="1664"/>
      <c r="P262" s="1664"/>
    </row>
    <row s="2977" customFormat="1" customHeight="1" ht="0.75" hidden="1">
      <c r="A263" s="1821"/>
      <c r="B263" s="1821"/>
      <c r="C263" s="369" t="s">
        <v>1093</v>
      </c>
      <c r="D263" s="2311"/>
      <c r="E263" s="2056"/>
      <c r="F263" s="2220"/>
      <c r="G263" s="406"/>
      <c r="H263" s="1530"/>
      <c r="I263" s="657"/>
      <c r="J263" s="577"/>
      <c r="K263" s="1530"/>
      <c r="L263" s="200"/>
      <c r="M263" s="337"/>
      <c r="N263" s="330"/>
      <c r="O263" s="1664"/>
      <c r="P263" s="1664"/>
    </row>
    <row s="2977" customFormat="1" customHeight="1" ht="18.75" hidden="1">
      <c r="A264" s="1821" t="s">
        <v>271</v>
      </c>
      <c r="B264" s="1821" t="s">
        <v>272</v>
      </c>
      <c r="C264" s="369"/>
      <c r="D264" s="2311"/>
      <c r="E264" s="2056"/>
      <c r="F264" s="2220" t="str">
        <f>INDEX(PT_DIFFERENTIATION_VTAR,MATCH(A264,PT_DIFFERENTIATION_VTAR_ID,0))</f>
        <v>Тариф на водоотведение</v>
      </c>
      <c r="G264" s="2266" t="str">
        <f>INDEX(PT_DIFFERENTIATION_NTAR,MATCH(B264,PT_DIFFERENTIATION_NTAR_ID,0))</f>
        <v/>
      </c>
      <c r="H264" s="1905"/>
      <c r="I264" s="1779"/>
      <c r="J264" s="1814"/>
      <c r="K264" s="1819"/>
      <c r="L264" s="1905" t="s">
        <v>312</v>
      </c>
      <c r="M264" s="337"/>
      <c r="N264" s="330"/>
      <c r="O264" s="1664"/>
      <c r="P264" s="1664"/>
    </row>
    <row s="2977" customFormat="1" customHeight="1" ht="18.75" hidden="1">
      <c r="A265" s="1821"/>
      <c r="B265" s="1821"/>
      <c r="C265" s="369" t="s">
        <v>1086</v>
      </c>
      <c r="D265" s="2311"/>
      <c r="E265" s="2056"/>
      <c r="F265" s="2220"/>
      <c r="G265" s="2266"/>
      <c r="H265" s="1530"/>
      <c r="I265" s="657" t="s">
        <v>1085</v>
      </c>
      <c r="J265" s="577"/>
      <c r="K265" s="1530"/>
      <c r="L265" s="200"/>
      <c r="M265" s="337"/>
      <c r="N265" s="330"/>
      <c r="O265" s="1664"/>
      <c r="P265" s="1664"/>
    </row>
    <row s="2977" customFormat="1" customHeight="1" ht="0.75" hidden="1">
      <c r="A266" s="1821"/>
      <c r="B266" s="1821"/>
      <c r="C266" s="369" t="s">
        <v>1093</v>
      </c>
      <c r="D266" s="2311"/>
      <c r="E266" s="2056"/>
      <c r="F266" s="2220"/>
      <c r="G266" s="406"/>
      <c r="H266" s="1530"/>
      <c r="I266" s="657"/>
      <c r="J266" s="577"/>
      <c r="K266" s="1530"/>
      <c r="L266" s="200"/>
      <c r="M266" s="337"/>
      <c r="N266" s="330"/>
      <c r="O266" s="1664"/>
      <c r="P266" s="1664"/>
    </row>
    <row s="2977" customFormat="1" customHeight="1" ht="18.75" hidden="1">
      <c r="A267" s="1821" t="s">
        <v>276</v>
      </c>
      <c r="B267" s="1821" t="s">
        <v>277</v>
      </c>
      <c r="C267" s="369"/>
      <c r="D267" s="2311"/>
      <c r="E267" s="2056"/>
      <c r="F267" s="2220" t="str">
        <f>INDEX(PT_DIFFERENTIATION_VTAR,MATCH(A267,PT_DIFFERENTIATION_VTAR_ID,0))</f>
        <v>Тариф на транспортировку сточных вод</v>
      </c>
      <c r="G267" s="2266" t="str">
        <f>INDEX(PT_DIFFERENTIATION_NTAR,MATCH(B267,PT_DIFFERENTIATION_NTAR_ID,0))</f>
        <v/>
      </c>
      <c r="H267" s="1905"/>
      <c r="I267" s="1779"/>
      <c r="J267" s="1814"/>
      <c r="K267" s="1819"/>
      <c r="L267" s="1905" t="s">
        <v>312</v>
      </c>
      <c r="M267" s="337"/>
      <c r="N267" s="330"/>
      <c r="O267" s="1664"/>
      <c r="P267" s="1664"/>
    </row>
    <row s="2977" customFormat="1" customHeight="1" ht="18.75" hidden="1">
      <c r="A268" s="1821"/>
      <c r="B268" s="1821"/>
      <c r="C268" s="369" t="s">
        <v>1086</v>
      </c>
      <c r="D268" s="2311"/>
      <c r="E268" s="2056"/>
      <c r="F268" s="2220"/>
      <c r="G268" s="2266"/>
      <c r="H268" s="1530"/>
      <c r="I268" s="657" t="s">
        <v>1085</v>
      </c>
      <c r="J268" s="577"/>
      <c r="K268" s="1530"/>
      <c r="L268" s="200"/>
      <c r="M268" s="337"/>
      <c r="N268" s="330"/>
      <c r="O268" s="1664"/>
      <c r="P268" s="1664"/>
    </row>
    <row s="2977" customFormat="1" customHeight="1" ht="0.75" hidden="1">
      <c r="A269" s="1821"/>
      <c r="B269" s="1821"/>
      <c r="C269" s="369" t="s">
        <v>1093</v>
      </c>
      <c r="D269" s="2311"/>
      <c r="E269" s="2056"/>
      <c r="F269" s="2220"/>
      <c r="G269" s="406"/>
      <c r="H269" s="1530"/>
      <c r="I269" s="657"/>
      <c r="J269" s="577"/>
      <c r="K269" s="1530"/>
      <c r="L269" s="200"/>
      <c r="M269" s="337"/>
      <c r="N269" s="330"/>
      <c r="O269" s="1664"/>
      <c r="P269" s="1664"/>
    </row>
    <row s="2977" customFormat="1" customHeight="1" ht="18.75" hidden="1">
      <c r="A270" s="1821" t="s">
        <v>281</v>
      </c>
      <c r="B270" s="1821" t="s">
        <v>282</v>
      </c>
      <c r="C270" s="369"/>
      <c r="D270" s="2311"/>
      <c r="E270" s="2056"/>
      <c r="F270" s="2220" t="str">
        <f>INDEX(PT_DIFFERENTIATION_VTAR,MATCH(A270,PT_DIFFERENTIATION_VTAR_ID,0))</f>
        <v>Тариф на подключение (технологическое присоединение) к централизованной системе водоотведения</v>
      </c>
      <c r="G270" s="2266" t="str">
        <f>INDEX(PT_DIFFERENTIATION_NTAR,MATCH(B270,PT_DIFFERENTIATION_NTAR_ID,0))</f>
        <v/>
      </c>
      <c r="H270" s="1905"/>
      <c r="I270" s="1779"/>
      <c r="J270" s="1814"/>
      <c r="K270" s="1819"/>
      <c r="L270" s="1905" t="s">
        <v>312</v>
      </c>
      <c r="M270" s="337"/>
      <c r="N270" s="330"/>
      <c r="O270" s="1664"/>
      <c r="P270" s="1664"/>
    </row>
    <row s="2977" customFormat="1" customHeight="1" ht="18.75" hidden="1">
      <c r="A271" s="1821"/>
      <c r="B271" s="1821"/>
      <c r="C271" s="369" t="s">
        <v>1086</v>
      </c>
      <c r="D271" s="2311"/>
      <c r="E271" s="2056"/>
      <c r="F271" s="2220"/>
      <c r="G271" s="2266"/>
      <c r="H271" s="1530"/>
      <c r="I271" s="657" t="s">
        <v>1085</v>
      </c>
      <c r="J271" s="577"/>
      <c r="K271" s="1530"/>
      <c r="L271" s="200"/>
      <c r="M271" s="337"/>
      <c r="N271" s="330"/>
      <c r="O271" s="1664"/>
      <c r="P271" s="1664"/>
    </row>
    <row s="2977" customFormat="1" customHeight="1" ht="0.75">
      <c r="A272" s="1821"/>
      <c r="B272" s="1821"/>
      <c r="C272" s="369" t="s">
        <v>1093</v>
      </c>
      <c r="D272" s="2311"/>
      <c r="E272" s="2056"/>
      <c r="F272" s="2220"/>
      <c r="G272" s="406"/>
      <c r="H272" s="1530"/>
      <c r="I272" s="657"/>
      <c r="J272" s="577"/>
      <c r="K272" s="1530"/>
      <c r="L272" s="200"/>
      <c r="M272" s="337"/>
      <c r="N272" s="330"/>
      <c r="O272" s="1664"/>
      <c r="P272" s="1664"/>
    </row>
    <row customHeight="1" ht="25.5">
      <c r="A273" s="1821"/>
      <c r="B273" s="1821"/>
      <c r="D273" s="377"/>
      <c r="E273" s="133" t="s">
        <v>93</v>
      </c>
      <c r="F273"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303"/>
      <c r="H273" s="2303"/>
      <c r="I273" s="2303"/>
      <c r="J273" s="2303"/>
      <c r="K273" s="2303"/>
      <c r="L273" s="2303"/>
      <c r="M273" s="285"/>
      <c r="N273" s="330"/>
    </row>
    <row s="2977" customFormat="1" customHeight="1" ht="60.75" hidden="1">
      <c r="A274" s="1821" t="s">
        <v>155</v>
      </c>
      <c r="B274" s="1821" t="s">
        <v>156</v>
      </c>
      <c r="C274" s="369"/>
      <c r="D274" s="2311"/>
      <c r="E274" s="2056"/>
      <c r="F274" s="2220"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266" t="str">
        <f>INDEX(PT_DIFFERENTIATION_NTAR,MATCH(B274,PT_DIFFERENTIATION_NTAR_ID,0))</f>
        <v/>
      </c>
      <c r="H274" s="1905"/>
      <c r="I274" s="1779"/>
      <c r="J274" s="1814"/>
      <c r="K274" s="1819"/>
      <c r="L274" s="1905" t="s">
        <v>312</v>
      </c>
      <c r="M27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0"/>
      <c r="O274" s="1664"/>
      <c r="P274" s="1664"/>
    </row>
    <row s="2977" customFormat="1" customHeight="1" ht="18.75" hidden="1">
      <c r="A275" s="1821"/>
      <c r="B275" s="1821"/>
      <c r="C275" s="369" t="s">
        <v>1086</v>
      </c>
      <c r="D275" s="2311"/>
      <c r="E275" s="2056"/>
      <c r="F275" s="2220"/>
      <c r="G275" s="2266"/>
      <c r="H275" s="1530"/>
      <c r="I275" s="657" t="s">
        <v>1085</v>
      </c>
      <c r="J275" s="577"/>
      <c r="K275" s="1530"/>
      <c r="L275" s="200"/>
      <c r="M275" s="2016"/>
      <c r="N275" s="330"/>
      <c r="O275" s="1664"/>
      <c r="P275" s="1664"/>
    </row>
    <row s="2977" customFormat="1" customHeight="1" ht="0.75" hidden="1">
      <c r="A276" s="1821"/>
      <c r="B276" s="1821"/>
      <c r="C276" s="369" t="s">
        <v>1093</v>
      </c>
      <c r="D276" s="2311"/>
      <c r="E276" s="2056"/>
      <c r="F276" s="2220"/>
      <c r="G276" s="406"/>
      <c r="H276" s="1530"/>
      <c r="I276" s="657"/>
      <c r="J276" s="577"/>
      <c r="K276" s="1530"/>
      <c r="L276" s="200"/>
      <c r="M276" s="2016"/>
      <c r="N276" s="330"/>
      <c r="O276" s="1664"/>
      <c r="P276" s="1664"/>
    </row>
    <row s="2977" customFormat="1" customHeight="1" ht="45" hidden="1">
      <c r="A277" s="1821" t="s">
        <v>164</v>
      </c>
      <c r="B277" s="1821" t="s">
        <v>165</v>
      </c>
      <c r="C277" s="369"/>
      <c r="D277" s="2311"/>
      <c r="E277" s="2056"/>
      <c r="F277" s="2220"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266" t="str">
        <f>INDEX(PT_DIFFERENTIATION_NTAR,MATCH(B277,PT_DIFFERENTIATION_NTAR_ID,0))</f>
        <v>Тарифы на тепловую энергию, поставляемую потребителям</v>
      </c>
      <c r="H277" s="1905"/>
      <c r="I277" s="1779"/>
      <c r="J277" s="1814"/>
      <c r="K277" s="1819"/>
      <c r="L277" s="1905" t="s">
        <v>312</v>
      </c>
      <c r="M277" s="2017"/>
      <c r="N277" s="330"/>
      <c r="O277" s="1664"/>
      <c r="P277" s="1664"/>
    </row>
    <row s="2977" customFormat="1" customHeight="1" ht="18.75" hidden="1">
      <c r="A278" s="1821"/>
      <c r="B278" s="1821"/>
      <c r="C278" s="369" t="s">
        <v>1086</v>
      </c>
      <c r="D278" s="2311"/>
      <c r="E278" s="2056"/>
      <c r="F278" s="2220"/>
      <c r="G278" s="2266"/>
      <c r="H278" s="1530"/>
      <c r="I278" s="657" t="s">
        <v>1085</v>
      </c>
      <c r="J278" s="577"/>
      <c r="K278" s="1530"/>
      <c r="L278" s="200"/>
      <c r="M278" s="1904"/>
      <c r="N278" s="330"/>
      <c r="O278" s="1664"/>
      <c r="P278" s="1664"/>
    </row>
    <row s="3400" customFormat="1" customHeight="1" ht="18.75">
      <c r="A279" s="4369" t="s">
        <v>164</v>
      </c>
      <c r="B279" s="4369" t="s">
        <v>175</v>
      </c>
      <c r="C279" s="6305"/>
      <c r="D279" s="6306"/>
      <c r="E279" s="6307"/>
      <c r="F279" s="6307"/>
      <c r="G279" s="6308" t="str">
        <f>INDEX(PT_DIFFERENTIATION_NTAR,MATCH(B279,PT_DIFFERENTIATION_NTAR_ID,0))</f>
        <v>Льготные тарифы на тепловую энергию, поставляемую группе потребителей "население"</v>
      </c>
      <c r="H279" s="3902"/>
      <c r="I279" s="6309"/>
      <c r="J279" s="6310"/>
      <c r="K279" s="6327"/>
      <c r="L279" s="3902" t="s">
        <v>312</v>
      </c>
      <c r="M279" s="6312"/>
      <c r="N279" s="6313"/>
      <c r="O279" s="4375"/>
      <c r="P279" s="4375"/>
      <c r="Q279" s="3400"/>
      <c r="R279" s="3400"/>
      <c r="S279" s="3400"/>
      <c r="T279" s="3400"/>
      <c r="U279" s="3400"/>
      <c r="V279" s="3400"/>
      <c r="W279" s="3400"/>
      <c r="X279" s="3400"/>
      <c r="Y279" s="3400"/>
      <c r="Z279" s="3400"/>
      <c r="AA279" s="3400"/>
      <c r="AB279" s="3400"/>
      <c r="AC279" s="3400"/>
      <c r="AD279" s="3400"/>
      <c r="AE279" s="3400"/>
      <c r="AF279" s="3400"/>
      <c r="AG279" s="3400"/>
    </row>
    <row s="3400" customFormat="1" customHeight="1" ht="18.75">
      <c r="A280" s="4369"/>
      <c r="B280" s="4369"/>
      <c r="C280" s="6305" t="s">
        <v>1086</v>
      </c>
      <c r="D280" s="6306"/>
      <c r="E280" s="6307"/>
      <c r="F280" s="6307"/>
      <c r="G280" s="6308"/>
      <c r="H280" s="6358"/>
      <c r="I280" s="6359" t="s">
        <v>1085</v>
      </c>
      <c r="J280" s="6360"/>
      <c r="K280" s="6361"/>
      <c r="L280" s="6362"/>
      <c r="M280" s="6312"/>
      <c r="N280" s="6313"/>
      <c r="O280" s="4375"/>
      <c r="P280" s="4375"/>
      <c r="Q280" s="3400"/>
      <c r="R280" s="3400"/>
      <c r="S280" s="3400"/>
      <c r="T280" s="3400"/>
      <c r="U280" s="3400"/>
      <c r="V280" s="3400"/>
      <c r="W280" s="3400"/>
      <c r="X280" s="3400"/>
      <c r="Y280" s="3400"/>
      <c r="Z280" s="3400"/>
      <c r="AA280" s="3400"/>
      <c r="AB280" s="3400"/>
      <c r="AC280" s="3400"/>
      <c r="AD280" s="3400"/>
      <c r="AE280" s="3400"/>
      <c r="AF280" s="3400"/>
      <c r="AG280" s="3400"/>
    </row>
    <row s="3400" customFormat="1" customHeight="1" ht="18.75">
      <c r="A281" s="4369" t="s">
        <v>164</v>
      </c>
      <c r="B281" s="4369" t="s">
        <v>181</v>
      </c>
      <c r="C281" s="6305"/>
      <c r="D281" s="6306"/>
      <c r="E281" s="6307"/>
      <c r="F281" s="6307"/>
      <c r="G281" s="6308" t="str">
        <f>INDEX(PT_DIFFERENTIATION_NTAR,MATCH(B281,PT_DIFFERENTIATION_NTAR_ID,0))</f>
        <v>Льготные тарифы на тепловую энергию, поставляемую группе потребителей "потребители (кроме населения)"</v>
      </c>
      <c r="H281" s="3902"/>
      <c r="I281" s="6309"/>
      <c r="J281" s="6310"/>
      <c r="K281" s="6327"/>
      <c r="L281" s="3902" t="s">
        <v>312</v>
      </c>
      <c r="M281" s="6312"/>
      <c r="N281" s="6313"/>
      <c r="O281" s="4375"/>
      <c r="P281" s="4375"/>
      <c r="Q281" s="3400"/>
      <c r="R281" s="3400"/>
      <c r="S281" s="3400"/>
      <c r="T281" s="3400"/>
      <c r="U281" s="3400"/>
      <c r="V281" s="3400"/>
      <c r="W281" s="3400"/>
      <c r="X281" s="3400"/>
      <c r="Y281" s="3400"/>
      <c r="Z281" s="3400"/>
      <c r="AA281" s="3400"/>
      <c r="AB281" s="3400"/>
      <c r="AC281" s="3400"/>
      <c r="AD281" s="3400"/>
      <c r="AE281" s="3400"/>
      <c r="AF281" s="3400"/>
      <c r="AG281" s="3400"/>
    </row>
    <row s="3400" customFormat="1" customHeight="1" ht="18.75">
      <c r="A282" s="4369"/>
      <c r="B282" s="4369"/>
      <c r="C282" s="6305" t="s">
        <v>1086</v>
      </c>
      <c r="D282" s="6306"/>
      <c r="E282" s="6307"/>
      <c r="F282" s="6307"/>
      <c r="G282" s="6308"/>
      <c r="H282" s="6363"/>
      <c r="I282" s="6364" t="s">
        <v>1085</v>
      </c>
      <c r="J282" s="6365"/>
      <c r="K282" s="6366"/>
      <c r="L282" s="6367"/>
      <c r="M282" s="6312"/>
      <c r="N282" s="6313"/>
      <c r="O282" s="4375"/>
      <c r="P282" s="4375"/>
      <c r="Q282" s="3400"/>
      <c r="R282" s="3400"/>
      <c r="S282" s="3400"/>
      <c r="T282" s="3400"/>
      <c r="U282" s="3400"/>
      <c r="V282" s="3400"/>
      <c r="W282" s="3400"/>
      <c r="X282" s="3400"/>
      <c r="Y282" s="3400"/>
      <c r="Z282" s="3400"/>
      <c r="AA282" s="3400"/>
      <c r="AB282" s="3400"/>
      <c r="AC282" s="3400"/>
      <c r="AD282" s="3400"/>
      <c r="AE282" s="3400"/>
      <c r="AF282" s="3400"/>
      <c r="AG282" s="3400"/>
    </row>
    <row s="2977" customFormat="1" customHeight="1" ht="0.75" hidden="1">
      <c r="A283" s="1821"/>
      <c r="B283" s="1821"/>
      <c r="C283" s="369" t="s">
        <v>1093</v>
      </c>
      <c r="D283" s="2311"/>
      <c r="E283" s="2056"/>
      <c r="F283" s="2220"/>
      <c r="G283" s="406"/>
      <c r="H283" s="1530"/>
      <c r="I283" s="657"/>
      <c r="J283" s="577"/>
      <c r="K283" s="1530"/>
      <c r="L283" s="200"/>
      <c r="M283" s="337"/>
      <c r="N283" s="330"/>
      <c r="O283" s="1664"/>
      <c r="P283" s="1664"/>
    </row>
    <row s="2977" customFormat="1" customHeight="1" ht="45" hidden="1">
      <c r="A284" s="1821" t="s">
        <v>187</v>
      </c>
      <c r="B284" s="1821" t="s">
        <v>188</v>
      </c>
      <c r="C284" s="369"/>
      <c r="D284" s="2311"/>
      <c r="E284" s="2056"/>
      <c r="F284" s="2220"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266" t="str">
        <f>INDEX(PT_DIFFERENTIATION_NTAR,MATCH(B284,PT_DIFFERENTIATION_NTAR_ID,0))</f>
        <v/>
      </c>
      <c r="H284" s="1905"/>
      <c r="I284" s="1779"/>
      <c r="J284" s="1814"/>
      <c r="K284" s="1819"/>
      <c r="L284" s="1905" t="s">
        <v>312</v>
      </c>
      <c r="M284" s="337"/>
      <c r="N284" s="330"/>
      <c r="O284" s="1664"/>
      <c r="P284" s="1664"/>
    </row>
    <row s="2977" customFormat="1" customHeight="1" ht="18.75" hidden="1">
      <c r="A285" s="1821"/>
      <c r="B285" s="1821"/>
      <c r="C285" s="369" t="s">
        <v>1086</v>
      </c>
      <c r="D285" s="2311"/>
      <c r="E285" s="2056"/>
      <c r="F285" s="2220"/>
      <c r="G285" s="2266"/>
      <c r="H285" s="1530"/>
      <c r="I285" s="657" t="s">
        <v>1085</v>
      </c>
      <c r="J285" s="577"/>
      <c r="K285" s="1530"/>
      <c r="L285" s="200"/>
      <c r="M285" s="337"/>
      <c r="N285" s="330"/>
      <c r="O285" s="1664"/>
      <c r="P285" s="1664"/>
    </row>
    <row s="2977" customFormat="1" customHeight="1" ht="0.75" hidden="1">
      <c r="A286" s="1821"/>
      <c r="B286" s="1821"/>
      <c r="C286" s="369" t="s">
        <v>1093</v>
      </c>
      <c r="D286" s="2311"/>
      <c r="E286" s="2056"/>
      <c r="F286" s="2220"/>
      <c r="G286" s="406"/>
      <c r="H286" s="1530"/>
      <c r="I286" s="657"/>
      <c r="J286" s="577"/>
      <c r="K286" s="1530"/>
      <c r="L286" s="200"/>
      <c r="M286" s="337"/>
      <c r="N286" s="330"/>
      <c r="O286" s="1664"/>
      <c r="P286" s="1664"/>
    </row>
    <row s="2977" customFormat="1" customHeight="1" ht="45" hidden="1">
      <c r="A287" s="1821" t="s">
        <v>193</v>
      </c>
      <c r="B287" s="1821" t="s">
        <v>194</v>
      </c>
      <c r="C287" s="369"/>
      <c r="D287" s="2311"/>
      <c r="E287" s="2056"/>
      <c r="F287" s="2220"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266" t="str">
        <f>INDEX(PT_DIFFERENTIATION_NTAR,MATCH(B287,PT_DIFFERENTIATION_NTAR_ID,0))</f>
        <v/>
      </c>
      <c r="H287" s="1905"/>
      <c r="I287" s="1779"/>
      <c r="J287" s="1814"/>
      <c r="K287" s="1819"/>
      <c r="L287" s="1905" t="s">
        <v>312</v>
      </c>
      <c r="M287" s="337"/>
      <c r="N287" s="330"/>
      <c r="O287" s="1664"/>
      <c r="P287" s="1664"/>
    </row>
    <row s="2977" customFormat="1" customHeight="1" ht="18.75" hidden="1">
      <c r="A288" s="1821"/>
      <c r="B288" s="1821"/>
      <c r="C288" s="369" t="s">
        <v>1086</v>
      </c>
      <c r="D288" s="2311"/>
      <c r="E288" s="2056"/>
      <c r="F288" s="2220"/>
      <c r="G288" s="2266"/>
      <c r="H288" s="1530"/>
      <c r="I288" s="657" t="s">
        <v>1085</v>
      </c>
      <c r="J288" s="577"/>
      <c r="K288" s="1530"/>
      <c r="L288" s="200"/>
      <c r="M288" s="337"/>
      <c r="N288" s="330"/>
      <c r="O288" s="1664"/>
      <c r="P288" s="1664"/>
    </row>
    <row s="2977" customFormat="1" customHeight="1" ht="0.75" hidden="1">
      <c r="A289" s="1821"/>
      <c r="B289" s="1821"/>
      <c r="C289" s="369" t="s">
        <v>1093</v>
      </c>
      <c r="D289" s="2311"/>
      <c r="E289" s="2056"/>
      <c r="F289" s="2220"/>
      <c r="G289" s="406"/>
      <c r="H289" s="1530"/>
      <c r="I289" s="657"/>
      <c r="J289" s="577"/>
      <c r="K289" s="1530"/>
      <c r="L289" s="200"/>
      <c r="M289" s="337"/>
      <c r="N289" s="330"/>
      <c r="O289" s="1664"/>
      <c r="P289" s="1664"/>
    </row>
    <row s="2977" customFormat="1" customHeight="1" ht="18.75" hidden="1">
      <c r="A290" s="1821" t="s">
        <v>199</v>
      </c>
      <c r="B290" s="1821" t="s">
        <v>200</v>
      </c>
      <c r="C290" s="369"/>
      <c r="D290" s="2311"/>
      <c r="E290" s="2056"/>
      <c r="F290" s="2220" t="str">
        <f>INDEX(PT_DIFFERENTIATION_VTAR,MATCH(A290,PT_DIFFERENTIATION_VTAR_ID,0))</f>
        <v>Тарифы на услуги по передаче тепловой энергии</v>
      </c>
      <c r="G290" s="2266" t="str">
        <f>INDEX(PT_DIFFERENTIATION_NTAR,MATCH(B290,PT_DIFFERENTIATION_NTAR_ID,0))</f>
        <v/>
      </c>
      <c r="H290" s="1905"/>
      <c r="I290" s="1779"/>
      <c r="J290" s="1814"/>
      <c r="K290" s="1819"/>
      <c r="L290" s="1905" t="s">
        <v>312</v>
      </c>
      <c r="M290" s="337"/>
      <c r="N290" s="330"/>
      <c r="O290" s="1664"/>
      <c r="P290" s="1664"/>
    </row>
    <row s="2977" customFormat="1" customHeight="1" ht="18.75" hidden="1">
      <c r="A291" s="1821"/>
      <c r="B291" s="1821"/>
      <c r="C291" s="369" t="s">
        <v>1086</v>
      </c>
      <c r="D291" s="2311"/>
      <c r="E291" s="2056"/>
      <c r="F291" s="2220"/>
      <c r="G291" s="2266"/>
      <c r="H291" s="1530"/>
      <c r="I291" s="657" t="s">
        <v>1085</v>
      </c>
      <c r="J291" s="577"/>
      <c r="K291" s="1530"/>
      <c r="L291" s="200"/>
      <c r="M291" s="337"/>
      <c r="N291" s="330"/>
      <c r="O291" s="1664"/>
      <c r="P291" s="1664"/>
    </row>
    <row s="2977" customFormat="1" customHeight="1" ht="0.75" hidden="1">
      <c r="A292" s="1821"/>
      <c r="B292" s="1821"/>
      <c r="C292" s="369" t="s">
        <v>1093</v>
      </c>
      <c r="D292" s="2311"/>
      <c r="E292" s="2056"/>
      <c r="F292" s="2220"/>
      <c r="G292" s="406"/>
      <c r="H292" s="1530"/>
      <c r="I292" s="657"/>
      <c r="J292" s="577"/>
      <c r="K292" s="1530"/>
      <c r="L292" s="200"/>
      <c r="M292" s="337"/>
      <c r="N292" s="330"/>
      <c r="O292" s="1664"/>
      <c r="P292" s="1664"/>
    </row>
    <row s="2977" customFormat="1" customHeight="1" ht="18.75" hidden="1">
      <c r="A293" s="1821" t="s">
        <v>205</v>
      </c>
      <c r="B293" s="1821" t="s">
        <v>206</v>
      </c>
      <c r="C293" s="369"/>
      <c r="D293" s="2311"/>
      <c r="E293" s="2056"/>
      <c r="F293" s="2220" t="str">
        <f>INDEX(PT_DIFFERENTIATION_VTAR,MATCH(A293,PT_DIFFERENTIATION_VTAR_ID,0))</f>
        <v>Тарифы на услуги по передаче теплоносителя</v>
      </c>
      <c r="G293" s="2266" t="str">
        <f>INDEX(PT_DIFFERENTIATION_NTAR,MATCH(B293,PT_DIFFERENTIATION_NTAR_ID,0))</f>
        <v/>
      </c>
      <c r="H293" s="1905"/>
      <c r="I293" s="1779"/>
      <c r="J293" s="1814"/>
      <c r="K293" s="1819"/>
      <c r="L293" s="1905" t="s">
        <v>312</v>
      </c>
      <c r="M293" s="337"/>
      <c r="N293" s="330"/>
      <c r="O293" s="1664"/>
      <c r="P293" s="1664"/>
    </row>
    <row s="2977" customFormat="1" customHeight="1" ht="18.75" hidden="1">
      <c r="A294" s="1821"/>
      <c r="B294" s="1821"/>
      <c r="C294" s="369" t="s">
        <v>1086</v>
      </c>
      <c r="D294" s="2311"/>
      <c r="E294" s="2056"/>
      <c r="F294" s="2220"/>
      <c r="G294" s="2266"/>
      <c r="H294" s="1530"/>
      <c r="I294" s="657" t="s">
        <v>1085</v>
      </c>
      <c r="J294" s="577"/>
      <c r="K294" s="1530"/>
      <c r="L294" s="200"/>
      <c r="M294" s="337"/>
      <c r="N294" s="330"/>
      <c r="O294" s="1664"/>
      <c r="P294" s="1664"/>
    </row>
    <row s="2977" customFormat="1" customHeight="1" ht="0.75" hidden="1">
      <c r="A295" s="1821"/>
      <c r="B295" s="1821"/>
      <c r="C295" s="369" t="s">
        <v>1093</v>
      </c>
      <c r="D295" s="2311"/>
      <c r="E295" s="2056"/>
      <c r="F295" s="2220"/>
      <c r="G295" s="406"/>
      <c r="H295" s="1530"/>
      <c r="I295" s="657"/>
      <c r="J295" s="577"/>
      <c r="K295" s="1530"/>
      <c r="L295" s="200"/>
      <c r="M295" s="337"/>
      <c r="N295" s="330"/>
      <c r="O295" s="1664"/>
      <c r="P295" s="1664"/>
    </row>
    <row s="2977" customFormat="1" customHeight="1" ht="18.75" hidden="1">
      <c r="A296" s="1821" t="s">
        <v>211</v>
      </c>
      <c r="B296" s="1821" t="s">
        <v>212</v>
      </c>
      <c r="C296" s="369"/>
      <c r="D296" s="2311"/>
      <c r="E296" s="2056"/>
      <c r="F296" s="2220"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266" t="str">
        <f>INDEX(PT_DIFFERENTIATION_NTAR,MATCH(B296,PT_DIFFERENTIATION_NTAR_ID,0))</f>
        <v/>
      </c>
      <c r="H296" s="1905"/>
      <c r="I296" s="1779"/>
      <c r="J296" s="1814"/>
      <c r="K296" s="1819"/>
      <c r="L296" s="1905" t="s">
        <v>312</v>
      </c>
      <c r="M296" s="337"/>
      <c r="N296" s="330"/>
      <c r="O296" s="1664"/>
      <c r="P296" s="1664"/>
    </row>
    <row s="2977" customFormat="1" customHeight="1" ht="18.75" hidden="1">
      <c r="A297" s="1821"/>
      <c r="B297" s="1821"/>
      <c r="C297" s="369" t="s">
        <v>1086</v>
      </c>
      <c r="D297" s="2311"/>
      <c r="E297" s="2056"/>
      <c r="F297" s="2220"/>
      <c r="G297" s="2266"/>
      <c r="H297" s="1530"/>
      <c r="I297" s="657" t="s">
        <v>1085</v>
      </c>
      <c r="J297" s="577"/>
      <c r="K297" s="1530"/>
      <c r="L297" s="200"/>
      <c r="M297" s="337"/>
      <c r="N297" s="330"/>
      <c r="O297" s="1664"/>
      <c r="P297" s="1664"/>
    </row>
    <row s="2977" customFormat="1" customHeight="1" ht="0.75" hidden="1">
      <c r="A298" s="1821"/>
      <c r="B298" s="1821"/>
      <c r="C298" s="369" t="s">
        <v>1093</v>
      </c>
      <c r="D298" s="2311"/>
      <c r="E298" s="2056"/>
      <c r="F298" s="2220"/>
      <c r="G298" s="406"/>
      <c r="H298" s="1530"/>
      <c r="I298" s="657"/>
      <c r="J298" s="577"/>
      <c r="K298" s="1530"/>
      <c r="L298" s="200"/>
      <c r="M298" s="337"/>
      <c r="N298" s="330"/>
      <c r="O298" s="1664"/>
      <c r="P298" s="1664"/>
    </row>
    <row s="2977" customFormat="1" customHeight="1" ht="18.75" hidden="1">
      <c r="A299" s="1821" t="s">
        <v>217</v>
      </c>
      <c r="B299" s="1821" t="s">
        <v>218</v>
      </c>
      <c r="C299" s="369"/>
      <c r="D299" s="2311"/>
      <c r="E299" s="2056"/>
      <c r="F299" s="2220" t="str">
        <f>INDEX(PT_DIFFERENTIATION_VTAR,MATCH(A299,PT_DIFFERENTIATION_VTAR_ID,0))</f>
        <v>Плата за подключение (технологическое присоединение) к системе теплоснабжения</v>
      </c>
      <c r="G299" s="2266" t="str">
        <f>INDEX(PT_DIFFERENTIATION_NTAR,MATCH(B299,PT_DIFFERENTIATION_NTAR_ID,0))</f>
        <v/>
      </c>
      <c r="H299" s="1905"/>
      <c r="I299" s="1779"/>
      <c r="J299" s="1814"/>
      <c r="K299" s="1819"/>
      <c r="L299" s="1905" t="s">
        <v>312</v>
      </c>
      <c r="M299" s="337"/>
      <c r="N299" s="330"/>
      <c r="O299" s="1664"/>
      <c r="P299" s="1664"/>
    </row>
    <row s="2977" customFormat="1" customHeight="1" ht="18.75" hidden="1">
      <c r="A300" s="1821"/>
      <c r="B300" s="1821"/>
      <c r="C300" s="369" t="s">
        <v>1086</v>
      </c>
      <c r="D300" s="2311"/>
      <c r="E300" s="2056"/>
      <c r="F300" s="2220"/>
      <c r="G300" s="2266"/>
      <c r="H300" s="1530"/>
      <c r="I300" s="657" t="s">
        <v>1085</v>
      </c>
      <c r="J300" s="577"/>
      <c r="K300" s="1530"/>
      <c r="L300" s="200"/>
      <c r="M300" s="337"/>
      <c r="N300" s="330"/>
      <c r="O300" s="1664"/>
      <c r="P300" s="1664"/>
    </row>
    <row s="2977" customFormat="1" customHeight="1" ht="0.75" hidden="1">
      <c r="A301" s="1821"/>
      <c r="B301" s="1821"/>
      <c r="C301" s="369" t="s">
        <v>1093</v>
      </c>
      <c r="D301" s="2311"/>
      <c r="E301" s="2056"/>
      <c r="F301" s="2220"/>
      <c r="G301" s="406"/>
      <c r="H301" s="1530"/>
      <c r="I301" s="657"/>
      <c r="J301" s="577"/>
      <c r="K301" s="1530"/>
      <c r="L301" s="200"/>
      <c r="M301" s="337"/>
      <c r="N301" s="330"/>
      <c r="O301" s="1664"/>
      <c r="P301" s="1664"/>
    </row>
    <row s="2977" customFormat="1" customHeight="1" ht="18.75" hidden="1">
      <c r="A302" s="1821" t="s">
        <v>231</v>
      </c>
      <c r="B302" s="1821" t="s">
        <v>232</v>
      </c>
      <c r="C302" s="369"/>
      <c r="D302" s="2311"/>
      <c r="E302" s="2056"/>
      <c r="F302" s="2220" t="str">
        <f>INDEX(PT_DIFFERENTIATION_VTAR,MATCH(A302,PT_DIFFERENTIATION_VTAR_ID,0))</f>
        <v>Тариф на питьевую воду (питьевое водоснабжение)</v>
      </c>
      <c r="G302" s="2266" t="str">
        <f>INDEX(PT_DIFFERENTIATION_NTAR,MATCH(B302,PT_DIFFERENTIATION_NTAR_ID,0))</f>
        <v/>
      </c>
      <c r="H302" s="1905"/>
      <c r="I302" s="1779"/>
      <c r="J302" s="1814"/>
      <c r="K302" s="1819"/>
      <c r="L302" s="1905" t="s">
        <v>312</v>
      </c>
      <c r="M302" s="337"/>
      <c r="N302" s="330"/>
      <c r="O302" s="1664"/>
      <c r="P302" s="1664"/>
    </row>
    <row s="2977" customFormat="1" customHeight="1" ht="18.75" hidden="1">
      <c r="A303" s="1821"/>
      <c r="B303" s="1821"/>
      <c r="C303" s="369" t="s">
        <v>1086</v>
      </c>
      <c r="D303" s="2311"/>
      <c r="E303" s="2056"/>
      <c r="F303" s="2220"/>
      <c r="G303" s="2266"/>
      <c r="H303" s="1530"/>
      <c r="I303" s="657" t="s">
        <v>1085</v>
      </c>
      <c r="J303" s="577"/>
      <c r="K303" s="1530"/>
      <c r="L303" s="200"/>
      <c r="M303" s="337"/>
      <c r="N303" s="330"/>
      <c r="O303" s="1664"/>
      <c r="P303" s="1664"/>
    </row>
    <row s="2977" customFormat="1" customHeight="1" ht="0.75" hidden="1">
      <c r="A304" s="1821"/>
      <c r="B304" s="1821"/>
      <c r="C304" s="369" t="s">
        <v>1093</v>
      </c>
      <c r="D304" s="2311"/>
      <c r="E304" s="2056"/>
      <c r="F304" s="2220"/>
      <c r="G304" s="406"/>
      <c r="H304" s="1530"/>
      <c r="I304" s="657"/>
      <c r="J304" s="577"/>
      <c r="K304" s="1530"/>
      <c r="L304" s="200"/>
      <c r="M304" s="337"/>
      <c r="N304" s="330"/>
      <c r="O304" s="1664"/>
      <c r="P304" s="1664"/>
    </row>
    <row s="2977" customFormat="1" customHeight="1" ht="18.75" hidden="1">
      <c r="A305" s="1821" t="s">
        <v>236</v>
      </c>
      <c r="B305" s="1821" t="s">
        <v>237</v>
      </c>
      <c r="C305" s="369"/>
      <c r="D305" s="2311"/>
      <c r="E305" s="2056"/>
      <c r="F305" s="2220" t="str">
        <f>INDEX(PT_DIFFERENTIATION_VTAR,MATCH(A305,PT_DIFFERENTIATION_VTAR_ID,0))</f>
        <v>Тариф на техническую воду</v>
      </c>
      <c r="G305" s="2266" t="str">
        <f>INDEX(PT_DIFFERENTIATION_NTAR,MATCH(B305,PT_DIFFERENTIATION_NTAR_ID,0))</f>
        <v/>
      </c>
      <c r="H305" s="1905"/>
      <c r="I305" s="1779"/>
      <c r="J305" s="1814"/>
      <c r="K305" s="1819"/>
      <c r="L305" s="1905" t="s">
        <v>312</v>
      </c>
      <c r="M305" s="337"/>
      <c r="N305" s="330"/>
      <c r="O305" s="1664"/>
      <c r="P305" s="1664"/>
    </row>
    <row s="2977" customFormat="1" customHeight="1" ht="18.75" hidden="1">
      <c r="A306" s="1821"/>
      <c r="B306" s="1821"/>
      <c r="C306" s="369" t="s">
        <v>1086</v>
      </c>
      <c r="D306" s="2311"/>
      <c r="E306" s="2056"/>
      <c r="F306" s="2220"/>
      <c r="G306" s="2266"/>
      <c r="H306" s="1530"/>
      <c r="I306" s="657" t="s">
        <v>1085</v>
      </c>
      <c r="J306" s="577"/>
      <c r="K306" s="1530"/>
      <c r="L306" s="200"/>
      <c r="M306" s="337"/>
      <c r="N306" s="330"/>
      <c r="O306" s="1664"/>
      <c r="P306" s="1664"/>
    </row>
    <row s="2977" customFormat="1" customHeight="1" ht="0.75" hidden="1">
      <c r="A307" s="1821"/>
      <c r="B307" s="1821"/>
      <c r="C307" s="369" t="s">
        <v>1093</v>
      </c>
      <c r="D307" s="2311"/>
      <c r="E307" s="2056"/>
      <c r="F307" s="2220"/>
      <c r="G307" s="406"/>
      <c r="H307" s="1530"/>
      <c r="I307" s="657"/>
      <c r="J307" s="577"/>
      <c r="K307" s="1530"/>
      <c r="L307" s="200"/>
      <c r="M307" s="337"/>
      <c r="N307" s="330"/>
      <c r="O307" s="1664"/>
      <c r="P307" s="1664"/>
    </row>
    <row s="2977" customFormat="1" customHeight="1" ht="18.75" hidden="1">
      <c r="A308" s="1821" t="s">
        <v>241</v>
      </c>
      <c r="B308" s="1821" t="s">
        <v>242</v>
      </c>
      <c r="C308" s="369"/>
      <c r="D308" s="2311"/>
      <c r="E308" s="2056"/>
      <c r="F308" s="2220" t="str">
        <f>INDEX(PT_DIFFERENTIATION_VTAR,MATCH(A308,PT_DIFFERENTIATION_VTAR_ID,0))</f>
        <v>Тариф на транспортировку воды</v>
      </c>
      <c r="G308" s="2266" t="str">
        <f>INDEX(PT_DIFFERENTIATION_NTAR,MATCH(B308,PT_DIFFERENTIATION_NTAR_ID,0))</f>
        <v/>
      </c>
      <c r="H308" s="1905"/>
      <c r="I308" s="1779"/>
      <c r="J308" s="1814"/>
      <c r="K308" s="1819"/>
      <c r="L308" s="1905" t="s">
        <v>312</v>
      </c>
      <c r="M308" s="337"/>
      <c r="N308" s="330"/>
      <c r="O308" s="1664"/>
      <c r="P308" s="1664"/>
    </row>
    <row s="2977" customFormat="1" customHeight="1" ht="18.75" hidden="1">
      <c r="A309" s="1821"/>
      <c r="B309" s="1821"/>
      <c r="C309" s="369" t="s">
        <v>1086</v>
      </c>
      <c r="D309" s="2311"/>
      <c r="E309" s="2056"/>
      <c r="F309" s="2220"/>
      <c r="G309" s="2266"/>
      <c r="H309" s="1530"/>
      <c r="I309" s="657" t="s">
        <v>1085</v>
      </c>
      <c r="J309" s="577"/>
      <c r="K309" s="1530"/>
      <c r="L309" s="200"/>
      <c r="M309" s="337"/>
      <c r="N309" s="330"/>
      <c r="O309" s="1664"/>
      <c r="P309" s="1664"/>
    </row>
    <row s="2977" customFormat="1" customHeight="1" ht="0.75" hidden="1">
      <c r="A310" s="1821"/>
      <c r="B310" s="1821"/>
      <c r="C310" s="369" t="s">
        <v>1093</v>
      </c>
      <c r="D310" s="2311"/>
      <c r="E310" s="2056"/>
      <c r="F310" s="2220"/>
      <c r="G310" s="406"/>
      <c r="H310" s="1530"/>
      <c r="I310" s="657"/>
      <c r="J310" s="577"/>
      <c r="K310" s="1530"/>
      <c r="L310" s="200"/>
      <c r="M310" s="337"/>
      <c r="N310" s="330"/>
      <c r="O310" s="1664"/>
      <c r="P310" s="1664"/>
    </row>
    <row s="2977" customFormat="1" customHeight="1" ht="18.75" hidden="1">
      <c r="A311" s="1821" t="s">
        <v>246</v>
      </c>
      <c r="B311" s="1821" t="s">
        <v>247</v>
      </c>
      <c r="C311" s="369"/>
      <c r="D311" s="2311"/>
      <c r="E311" s="2056"/>
      <c r="F311" s="2220" t="str">
        <f>INDEX(PT_DIFFERENTIATION_VTAR,MATCH(A311,PT_DIFFERENTIATION_VTAR_ID,0))</f>
        <v>Тариф на подвоз воды</v>
      </c>
      <c r="G311" s="2266" t="str">
        <f>INDEX(PT_DIFFERENTIATION_NTAR,MATCH(B311,PT_DIFFERENTIATION_NTAR_ID,0))</f>
        <v/>
      </c>
      <c r="H311" s="1905"/>
      <c r="I311" s="1779"/>
      <c r="J311" s="1814"/>
      <c r="K311" s="1819"/>
      <c r="L311" s="1905" t="s">
        <v>312</v>
      </c>
      <c r="M311" s="337"/>
      <c r="N311" s="330"/>
      <c r="O311" s="1664"/>
      <c r="P311" s="1664"/>
    </row>
    <row s="2977" customFormat="1" customHeight="1" ht="18.75" hidden="1">
      <c r="A312" s="1821"/>
      <c r="B312" s="1821"/>
      <c r="C312" s="369" t="s">
        <v>1086</v>
      </c>
      <c r="D312" s="2311"/>
      <c r="E312" s="2056"/>
      <c r="F312" s="2220"/>
      <c r="G312" s="2266"/>
      <c r="H312" s="1530"/>
      <c r="I312" s="657" t="s">
        <v>1085</v>
      </c>
      <c r="J312" s="577"/>
      <c r="K312" s="1530"/>
      <c r="L312" s="200"/>
      <c r="M312" s="337"/>
      <c r="N312" s="330"/>
      <c r="O312" s="1664"/>
      <c r="P312" s="1664"/>
    </row>
    <row s="2977" customFormat="1" customHeight="1" ht="0.75" hidden="1">
      <c r="A313" s="1821"/>
      <c r="B313" s="1821"/>
      <c r="C313" s="369" t="s">
        <v>1093</v>
      </c>
      <c r="D313" s="2311"/>
      <c r="E313" s="2056"/>
      <c r="F313" s="2220"/>
      <c r="G313" s="406"/>
      <c r="H313" s="1530"/>
      <c r="I313" s="657"/>
      <c r="J313" s="577"/>
      <c r="K313" s="1530"/>
      <c r="L313" s="200"/>
      <c r="M313" s="337"/>
      <c r="N313" s="330"/>
      <c r="O313" s="1664"/>
      <c r="P313" s="1664"/>
    </row>
    <row s="2977" customFormat="1" customHeight="1" ht="18.75" hidden="1">
      <c r="A314" s="1821" t="s">
        <v>251</v>
      </c>
      <c r="B314" s="1821" t="s">
        <v>252</v>
      </c>
      <c r="C314" s="369"/>
      <c r="D314" s="2311"/>
      <c r="E314" s="2056"/>
      <c r="F314" s="2220"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266" t="str">
        <f>INDEX(PT_DIFFERENTIATION_NTAR,MATCH(B314,PT_DIFFERENTIATION_NTAR_ID,0))</f>
        <v/>
      </c>
      <c r="H314" s="1905"/>
      <c r="I314" s="1779"/>
      <c r="J314" s="1814"/>
      <c r="K314" s="1819"/>
      <c r="L314" s="1905" t="s">
        <v>312</v>
      </c>
      <c r="M314" s="337"/>
      <c r="N314" s="330"/>
      <c r="O314" s="1664"/>
      <c r="P314" s="1664"/>
    </row>
    <row s="2977" customFormat="1" customHeight="1" ht="18.75" hidden="1">
      <c r="A315" s="1821"/>
      <c r="B315" s="1821"/>
      <c r="C315" s="369" t="s">
        <v>1086</v>
      </c>
      <c r="D315" s="2311"/>
      <c r="E315" s="2056"/>
      <c r="F315" s="2220"/>
      <c r="G315" s="2266"/>
      <c r="H315" s="1530"/>
      <c r="I315" s="657" t="s">
        <v>1085</v>
      </c>
      <c r="J315" s="577"/>
      <c r="K315" s="1530"/>
      <c r="L315" s="200"/>
      <c r="M315" s="337"/>
      <c r="N315" s="330"/>
      <c r="O315" s="1664"/>
      <c r="P315" s="1664"/>
    </row>
    <row s="2977" customFormat="1" customHeight="1" ht="0.75" hidden="1">
      <c r="A316" s="1821"/>
      <c r="B316" s="1821"/>
      <c r="C316" s="369" t="s">
        <v>1093</v>
      </c>
      <c r="D316" s="2311"/>
      <c r="E316" s="2056"/>
      <c r="F316" s="2220"/>
      <c r="G316" s="406"/>
      <c r="H316" s="1530"/>
      <c r="I316" s="657"/>
      <c r="J316" s="577"/>
      <c r="K316" s="1530"/>
      <c r="L316" s="200"/>
      <c r="M316" s="337"/>
      <c r="N316" s="330"/>
      <c r="O316" s="1664"/>
      <c r="P316" s="1664"/>
    </row>
    <row s="2977" customFormat="1" customHeight="1" ht="18.75" hidden="1">
      <c r="A317" s="1821" t="s">
        <v>256</v>
      </c>
      <c r="B317" s="1821" t="s">
        <v>257</v>
      </c>
      <c r="C317" s="369"/>
      <c r="D317" s="2311"/>
      <c r="E317" s="2056"/>
      <c r="F317" s="2220" t="str">
        <f>INDEX(PT_DIFFERENTIATION_VTAR,MATCH(A317,PT_DIFFERENTIATION_VTAR_ID,0))</f>
        <v>Тариф на горячую воду (горячее водоснабжение)</v>
      </c>
      <c r="G317" s="2266" t="str">
        <f>INDEX(PT_DIFFERENTIATION_NTAR,MATCH(B317,PT_DIFFERENTIATION_NTAR_ID,0))</f>
        <v/>
      </c>
      <c r="H317" s="1905"/>
      <c r="I317" s="1779"/>
      <c r="J317" s="1814"/>
      <c r="K317" s="1819"/>
      <c r="L317" s="1905" t="s">
        <v>312</v>
      </c>
      <c r="M317" s="337"/>
      <c r="N317" s="330"/>
      <c r="O317" s="1664"/>
      <c r="P317" s="1664"/>
    </row>
    <row s="2977" customFormat="1" customHeight="1" ht="18.75" hidden="1">
      <c r="A318" s="1821"/>
      <c r="B318" s="1821"/>
      <c r="C318" s="369" t="s">
        <v>1086</v>
      </c>
      <c r="D318" s="2311"/>
      <c r="E318" s="2056"/>
      <c r="F318" s="2220"/>
      <c r="G318" s="2266"/>
      <c r="H318" s="1530"/>
      <c r="I318" s="657" t="s">
        <v>1085</v>
      </c>
      <c r="J318" s="577"/>
      <c r="K318" s="1530"/>
      <c r="L318" s="200"/>
      <c r="M318" s="337"/>
      <c r="N318" s="330"/>
      <c r="O318" s="1664"/>
      <c r="P318" s="1664"/>
    </row>
    <row s="2977" customFormat="1" customHeight="1" ht="0.75" hidden="1">
      <c r="A319" s="1821"/>
      <c r="B319" s="1821"/>
      <c r="C319" s="369" t="s">
        <v>1093</v>
      </c>
      <c r="D319" s="2311"/>
      <c r="E319" s="2056"/>
      <c r="F319" s="2220"/>
      <c r="G319" s="406"/>
      <c r="H319" s="1530"/>
      <c r="I319" s="657"/>
      <c r="J319" s="577"/>
      <c r="K319" s="1530"/>
      <c r="L319" s="200"/>
      <c r="M319" s="337"/>
      <c r="N319" s="330"/>
      <c r="O319" s="1664"/>
      <c r="P319" s="1664"/>
    </row>
    <row s="2977" customFormat="1" customHeight="1" ht="18.75" hidden="1">
      <c r="A320" s="1821" t="s">
        <v>261</v>
      </c>
      <c r="B320" s="1821" t="s">
        <v>262</v>
      </c>
      <c r="C320" s="369"/>
      <c r="D320" s="2311"/>
      <c r="E320" s="2056"/>
      <c r="F320" s="2220" t="str">
        <f>INDEX(PT_DIFFERENTIATION_VTAR,MATCH(A320,PT_DIFFERENTIATION_VTAR_ID,0))</f>
        <v>Тариф на транспортировку горячей воды</v>
      </c>
      <c r="G320" s="2266" t="str">
        <f>INDEX(PT_DIFFERENTIATION_NTAR,MATCH(B320,PT_DIFFERENTIATION_NTAR_ID,0))</f>
        <v/>
      </c>
      <c r="H320" s="1905"/>
      <c r="I320" s="1779"/>
      <c r="J320" s="1814"/>
      <c r="K320" s="1819"/>
      <c r="L320" s="1905" t="s">
        <v>312</v>
      </c>
      <c r="M320" s="337"/>
      <c r="N320" s="330"/>
      <c r="O320" s="1664"/>
      <c r="P320" s="1664"/>
    </row>
    <row s="2977" customFormat="1" customHeight="1" ht="18.75" hidden="1">
      <c r="A321" s="1821"/>
      <c r="B321" s="1821"/>
      <c r="C321" s="369" t="s">
        <v>1086</v>
      </c>
      <c r="D321" s="2311"/>
      <c r="E321" s="2056"/>
      <c r="F321" s="2220"/>
      <c r="G321" s="2266"/>
      <c r="H321" s="1530"/>
      <c r="I321" s="657" t="s">
        <v>1085</v>
      </c>
      <c r="J321" s="577"/>
      <c r="K321" s="1530"/>
      <c r="L321" s="200"/>
      <c r="M321" s="337"/>
      <c r="N321" s="330"/>
      <c r="O321" s="1664"/>
      <c r="P321" s="1664"/>
    </row>
    <row s="2977" customFormat="1" customHeight="1" ht="0.75" hidden="1">
      <c r="A322" s="1821"/>
      <c r="B322" s="1821"/>
      <c r="C322" s="369" t="s">
        <v>1093</v>
      </c>
      <c r="D322" s="2311"/>
      <c r="E322" s="2056"/>
      <c r="F322" s="2220"/>
      <c r="G322" s="406"/>
      <c r="H322" s="1530"/>
      <c r="I322" s="657"/>
      <c r="J322" s="577"/>
      <c r="K322" s="1530"/>
      <c r="L322" s="200"/>
      <c r="M322" s="337"/>
      <c r="N322" s="330"/>
      <c r="O322" s="1664"/>
      <c r="P322" s="1664"/>
    </row>
    <row s="2977" customFormat="1" customHeight="1" ht="18.75" hidden="1">
      <c r="A323" s="1821" t="s">
        <v>266</v>
      </c>
      <c r="B323" s="1821" t="s">
        <v>267</v>
      </c>
      <c r="C323" s="369"/>
      <c r="D323" s="2311"/>
      <c r="E323" s="2056"/>
      <c r="F323" s="2220" t="str">
        <f>INDEX(PT_DIFFERENTIATION_VTAR,MATCH(A323,PT_DIFFERENTIATION_VTAR_ID,0))</f>
        <v>Тариф на подключение (технологическое присоединение) к централизованной системе горячего водоснабжения</v>
      </c>
      <c r="G323" s="2266" t="str">
        <f>INDEX(PT_DIFFERENTIATION_NTAR,MATCH(B323,PT_DIFFERENTIATION_NTAR_ID,0))</f>
        <v/>
      </c>
      <c r="H323" s="1905"/>
      <c r="I323" s="1779"/>
      <c r="J323" s="1814"/>
      <c r="K323" s="1819"/>
      <c r="L323" s="1905" t="s">
        <v>312</v>
      </c>
      <c r="M323" s="337"/>
      <c r="N323" s="330"/>
      <c r="O323" s="1664"/>
      <c r="P323" s="1664"/>
    </row>
    <row s="2977" customFormat="1" customHeight="1" ht="18.75" hidden="1">
      <c r="A324" s="1821"/>
      <c r="B324" s="1821"/>
      <c r="C324" s="369" t="s">
        <v>1086</v>
      </c>
      <c r="D324" s="2311"/>
      <c r="E324" s="2056"/>
      <c r="F324" s="2220"/>
      <c r="G324" s="2266"/>
      <c r="H324" s="1530"/>
      <c r="I324" s="657" t="s">
        <v>1085</v>
      </c>
      <c r="J324" s="577"/>
      <c r="K324" s="1530"/>
      <c r="L324" s="200"/>
      <c r="M324" s="337"/>
      <c r="N324" s="330"/>
      <c r="O324" s="1664"/>
      <c r="P324" s="1664"/>
    </row>
    <row s="2977" customFormat="1" customHeight="1" ht="0.75" hidden="1">
      <c r="A325" s="1821"/>
      <c r="B325" s="1821"/>
      <c r="C325" s="369" t="s">
        <v>1093</v>
      </c>
      <c r="D325" s="2311"/>
      <c r="E325" s="2056"/>
      <c r="F325" s="2220"/>
      <c r="G325" s="406"/>
      <c r="H325" s="1530"/>
      <c r="I325" s="657"/>
      <c r="J325" s="577"/>
      <c r="K325" s="1530"/>
      <c r="L325" s="200"/>
      <c r="M325" s="337"/>
      <c r="N325" s="330"/>
      <c r="O325" s="1664"/>
      <c r="P325" s="1664"/>
    </row>
    <row s="2977" customFormat="1" customHeight="1" ht="18.75" hidden="1">
      <c r="A326" s="1821" t="s">
        <v>271</v>
      </c>
      <c r="B326" s="1821" t="s">
        <v>272</v>
      </c>
      <c r="C326" s="369"/>
      <c r="D326" s="2311"/>
      <c r="E326" s="2056"/>
      <c r="F326" s="2220" t="str">
        <f>INDEX(PT_DIFFERENTIATION_VTAR,MATCH(A326,PT_DIFFERENTIATION_VTAR_ID,0))</f>
        <v>Тариф на водоотведение</v>
      </c>
      <c r="G326" s="2266" t="str">
        <f>INDEX(PT_DIFFERENTIATION_NTAR,MATCH(B326,PT_DIFFERENTIATION_NTAR_ID,0))</f>
        <v/>
      </c>
      <c r="H326" s="1905"/>
      <c r="I326" s="1779"/>
      <c r="J326" s="1814"/>
      <c r="K326" s="1819"/>
      <c r="L326" s="1905" t="s">
        <v>312</v>
      </c>
      <c r="M326" s="337"/>
      <c r="N326" s="330"/>
      <c r="O326" s="1664"/>
      <c r="P326" s="1664"/>
    </row>
    <row s="2977" customFormat="1" customHeight="1" ht="18.75" hidden="1">
      <c r="A327" s="1821"/>
      <c r="B327" s="1821"/>
      <c r="C327" s="369" t="s">
        <v>1086</v>
      </c>
      <c r="D327" s="2311"/>
      <c r="E327" s="2056"/>
      <c r="F327" s="2220"/>
      <c r="G327" s="2266"/>
      <c r="H327" s="1530"/>
      <c r="I327" s="657" t="s">
        <v>1085</v>
      </c>
      <c r="J327" s="577"/>
      <c r="K327" s="1530"/>
      <c r="L327" s="200"/>
      <c r="M327" s="337"/>
      <c r="N327" s="330"/>
      <c r="O327" s="1664"/>
      <c r="P327" s="1664"/>
    </row>
    <row s="2977" customFormat="1" customHeight="1" ht="0.75" hidden="1">
      <c r="A328" s="1821"/>
      <c r="B328" s="1821"/>
      <c r="C328" s="369" t="s">
        <v>1093</v>
      </c>
      <c r="D328" s="2311"/>
      <c r="E328" s="2056"/>
      <c r="F328" s="2220"/>
      <c r="G328" s="406"/>
      <c r="H328" s="1530"/>
      <c r="I328" s="657"/>
      <c r="J328" s="577"/>
      <c r="K328" s="1530"/>
      <c r="L328" s="200"/>
      <c r="M328" s="337"/>
      <c r="N328" s="330"/>
      <c r="O328" s="1664"/>
      <c r="P328" s="1664"/>
    </row>
    <row s="2977" customFormat="1" customHeight="1" ht="18.75" hidden="1">
      <c r="A329" s="1821" t="s">
        <v>276</v>
      </c>
      <c r="B329" s="1821" t="s">
        <v>277</v>
      </c>
      <c r="C329" s="369"/>
      <c r="D329" s="2311"/>
      <c r="E329" s="2056"/>
      <c r="F329" s="2220" t="str">
        <f>INDEX(PT_DIFFERENTIATION_VTAR,MATCH(A329,PT_DIFFERENTIATION_VTAR_ID,0))</f>
        <v>Тариф на транспортировку сточных вод</v>
      </c>
      <c r="G329" s="2266" t="str">
        <f>INDEX(PT_DIFFERENTIATION_NTAR,MATCH(B329,PT_DIFFERENTIATION_NTAR_ID,0))</f>
        <v/>
      </c>
      <c r="H329" s="1905"/>
      <c r="I329" s="1779"/>
      <c r="J329" s="1814"/>
      <c r="K329" s="1819"/>
      <c r="L329" s="1905" t="s">
        <v>312</v>
      </c>
      <c r="M329" s="337"/>
      <c r="N329" s="330"/>
      <c r="O329" s="1664"/>
      <c r="P329" s="1664"/>
    </row>
    <row s="2977" customFormat="1" customHeight="1" ht="18.75" hidden="1">
      <c r="A330" s="1821"/>
      <c r="B330" s="1821"/>
      <c r="C330" s="369" t="s">
        <v>1086</v>
      </c>
      <c r="D330" s="2311"/>
      <c r="E330" s="2056"/>
      <c r="F330" s="2220"/>
      <c r="G330" s="2266"/>
      <c r="H330" s="1530"/>
      <c r="I330" s="657" t="s">
        <v>1085</v>
      </c>
      <c r="J330" s="577"/>
      <c r="K330" s="1530"/>
      <c r="L330" s="200"/>
      <c r="M330" s="337"/>
      <c r="N330" s="330"/>
      <c r="O330" s="1664"/>
      <c r="P330" s="1664"/>
    </row>
    <row s="2977" customFormat="1" customHeight="1" ht="0.75" hidden="1">
      <c r="A331" s="1821"/>
      <c r="B331" s="1821"/>
      <c r="C331" s="369" t="s">
        <v>1093</v>
      </c>
      <c r="D331" s="2311"/>
      <c r="E331" s="2056"/>
      <c r="F331" s="2220"/>
      <c r="G331" s="406"/>
      <c r="H331" s="1530"/>
      <c r="I331" s="657"/>
      <c r="J331" s="577"/>
      <c r="K331" s="1530"/>
      <c r="L331" s="200"/>
      <c r="M331" s="337"/>
      <c r="N331" s="330"/>
      <c r="O331" s="1664"/>
      <c r="P331" s="1664"/>
    </row>
    <row s="2977" customFormat="1" customHeight="1" ht="18.75" hidden="1">
      <c r="A332" s="1821" t="s">
        <v>281</v>
      </c>
      <c r="B332" s="1821" t="s">
        <v>282</v>
      </c>
      <c r="C332" s="369"/>
      <c r="D332" s="2311"/>
      <c r="E332" s="2056"/>
      <c r="F332" s="2220" t="str">
        <f>INDEX(PT_DIFFERENTIATION_VTAR,MATCH(A332,PT_DIFFERENTIATION_VTAR_ID,0))</f>
        <v>Тариф на подключение (технологическое присоединение) к централизованной системе водоотведения</v>
      </c>
      <c r="G332" s="2266" t="str">
        <f>INDEX(PT_DIFFERENTIATION_NTAR,MATCH(B332,PT_DIFFERENTIATION_NTAR_ID,0))</f>
        <v/>
      </c>
      <c r="H332" s="1905"/>
      <c r="I332" s="1779"/>
      <c r="J332" s="1814"/>
      <c r="K332" s="1819"/>
      <c r="L332" s="1905" t="s">
        <v>312</v>
      </c>
      <c r="M332" s="337"/>
      <c r="N332" s="330"/>
      <c r="O332" s="1664"/>
      <c r="P332" s="1664"/>
    </row>
    <row s="2977" customFormat="1" customHeight="1" ht="18.75" hidden="1">
      <c r="A333" s="1821"/>
      <c r="B333" s="1821"/>
      <c r="C333" s="369" t="s">
        <v>1086</v>
      </c>
      <c r="D333" s="2311"/>
      <c r="E333" s="2056"/>
      <c r="F333" s="2220"/>
      <c r="G333" s="2266"/>
      <c r="H333" s="1530"/>
      <c r="I333" s="657" t="s">
        <v>1085</v>
      </c>
      <c r="J333" s="577"/>
      <c r="K333" s="1530"/>
      <c r="L333" s="200"/>
      <c r="M333" s="337"/>
      <c r="N333" s="330"/>
      <c r="O333" s="1664"/>
      <c r="P333" s="1664"/>
    </row>
    <row s="2977" customFormat="1" customHeight="1" ht="0.75">
      <c r="A334" s="1821"/>
      <c r="B334" s="1821"/>
      <c r="C334" s="369" t="s">
        <v>1093</v>
      </c>
      <c r="D334" s="2311"/>
      <c r="E334" s="2056"/>
      <c r="F334" s="2220"/>
      <c r="G334" s="406"/>
      <c r="H334" s="1530"/>
      <c r="I334" s="657"/>
      <c r="J334" s="577"/>
      <c r="K334" s="1530"/>
      <c r="L334" s="200"/>
      <c r="M334" s="337"/>
      <c r="N334" s="330"/>
      <c r="O334" s="1664"/>
      <c r="P334" s="1664"/>
    </row>
    <row s="6272" customFormat="1" customHeight="1" ht="3">
      <c r="A335" s="1821"/>
      <c r="B335" s="1821"/>
      <c r="C335" s="1822"/>
      <c r="E335" s="408"/>
      <c r="F335" s="408"/>
      <c r="G335" s="408"/>
      <c r="H335" s="408"/>
      <c r="I335" s="408"/>
      <c r="J335" s="408"/>
      <c r="K335" s="408"/>
      <c r="L335" s="408"/>
      <c r="M335" s="408"/>
      <c r="O335" s="182"/>
      <c r="P335" s="182"/>
    </row>
    <row customHeight="1" ht="24.75">
      <c r="E336" s="188"/>
      <c r="F336" s="2106"/>
      <c r="G336" s="2106"/>
      <c r="H336" s="2106"/>
      <c r="I336" s="2106"/>
      <c r="J336" s="2106"/>
      <c r="K336" s="2106"/>
      <c r="L336" s="2106"/>
      <c r="M336" s="2106"/>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4:G285"/>
    <mergeCell ref="G287:G288"/>
    <mergeCell ref="G290:G291"/>
    <mergeCell ref="G293:G294"/>
    <mergeCell ref="G296:G297"/>
    <mergeCell ref="G299:G300"/>
    <mergeCell ref="G302:G303"/>
    <mergeCell ref="G91:G92"/>
    <mergeCell ref="G98:G99"/>
    <mergeCell ref="G101:G102"/>
    <mergeCell ref="G104:G105"/>
    <mergeCell ref="G107:G108"/>
    <mergeCell ref="G110:G111"/>
    <mergeCell ref="G113:G114"/>
    <mergeCell ref="G116:G117"/>
    <mergeCell ref="G119:G120"/>
    <mergeCell ref="G61:G62"/>
    <mergeCell ref="G64:G65"/>
    <mergeCell ref="G67:G68"/>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F308:F310"/>
    <mergeCell ref="D311:D313"/>
    <mergeCell ref="E311:E313"/>
    <mergeCell ref="F311:F313"/>
    <mergeCell ref="G308:G309"/>
    <mergeCell ref="G311:G312"/>
    <mergeCell ref="G314:G315"/>
    <mergeCell ref="G317:G318"/>
    <mergeCell ref="F287:F289"/>
    <mergeCell ref="D302:D304"/>
    <mergeCell ref="E302:E304"/>
    <mergeCell ref="F302:F304"/>
    <mergeCell ref="D305:D307"/>
    <mergeCell ref="E305:E307"/>
    <mergeCell ref="F305:F307"/>
    <mergeCell ref="D296:D298"/>
    <mergeCell ref="E296:E298"/>
    <mergeCell ref="F296:F298"/>
    <mergeCell ref="D299:D301"/>
    <mergeCell ref="E299:E301"/>
    <mergeCell ref="F299:F301"/>
    <mergeCell ref="G305:G306"/>
    <mergeCell ref="G261:G262"/>
    <mergeCell ref="G264:G265"/>
    <mergeCell ref="G267:G268"/>
    <mergeCell ref="G270:G271"/>
    <mergeCell ref="D255:D257"/>
    <mergeCell ref="E255:E257"/>
    <mergeCell ref="F255: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9:D251"/>
    <mergeCell ref="E249:E251"/>
    <mergeCell ref="F249:F251"/>
    <mergeCell ref="D252:D254"/>
    <mergeCell ref="E252:E254"/>
    <mergeCell ref="F252:F254"/>
    <mergeCell ref="G249:G250"/>
    <mergeCell ref="G252:G253"/>
    <mergeCell ref="G255:G256"/>
    <mergeCell ref="G237:G238"/>
    <mergeCell ref="G240:G241"/>
    <mergeCell ref="G243:G244"/>
    <mergeCell ref="G246:G247"/>
    <mergeCell ref="D231:D233"/>
    <mergeCell ref="E231:E233"/>
    <mergeCell ref="F231:F233"/>
    <mergeCell ref="D234:D236"/>
    <mergeCell ref="E234:E236"/>
    <mergeCell ref="F234:F236"/>
    <mergeCell ref="G234:G235"/>
    <mergeCell ref="D243:D245"/>
    <mergeCell ref="E243:E245"/>
    <mergeCell ref="F243:F245"/>
    <mergeCell ref="D246:D248"/>
    <mergeCell ref="E246:E248"/>
    <mergeCell ref="F246:F248"/>
    <mergeCell ref="D237:D239"/>
    <mergeCell ref="E237:E239"/>
    <mergeCell ref="F237:F239"/>
    <mergeCell ref="D240:D242"/>
    <mergeCell ref="E240:E242"/>
    <mergeCell ref="F240:F242"/>
    <mergeCell ref="D225:D227"/>
    <mergeCell ref="E225:E227"/>
    <mergeCell ref="F225:F227"/>
    <mergeCell ref="D228:D230"/>
    <mergeCell ref="E228:E230"/>
    <mergeCell ref="F228:F230"/>
    <mergeCell ref="G225:G226"/>
    <mergeCell ref="G228:G229"/>
    <mergeCell ref="G231:G232"/>
    <mergeCell ref="G202:G203"/>
    <mergeCell ref="G208:G209"/>
    <mergeCell ref="G212:G213"/>
    <mergeCell ref="G215:G216"/>
    <mergeCell ref="G222:G223"/>
    <mergeCell ref="D202:D204"/>
    <mergeCell ref="E202:E204"/>
    <mergeCell ref="F202:F204"/>
    <mergeCell ref="D205:D207"/>
    <mergeCell ref="E205:E207"/>
    <mergeCell ref="F205:F207"/>
    <mergeCell ref="G205:G206"/>
    <mergeCell ref="D215:D221"/>
    <mergeCell ref="E215:E221"/>
    <mergeCell ref="F215:F221"/>
    <mergeCell ref="D222:D224"/>
    <mergeCell ref="E222:E224"/>
    <mergeCell ref="F222:F224"/>
    <mergeCell ref="D208:D210"/>
    <mergeCell ref="E208:E210"/>
    <mergeCell ref="F208:F210"/>
    <mergeCell ref="D212:D214"/>
    <mergeCell ref="E212:E214"/>
    <mergeCell ref="F212:F214"/>
    <mergeCell ref="E187:E189"/>
    <mergeCell ref="F187:F189"/>
    <mergeCell ref="D196:D198"/>
    <mergeCell ref="E196:E198"/>
    <mergeCell ref="F196:F198"/>
    <mergeCell ref="D199:D201"/>
    <mergeCell ref="E199:E201"/>
    <mergeCell ref="F199:F201"/>
    <mergeCell ref="G196:G197"/>
    <mergeCell ref="G199:G200"/>
    <mergeCell ref="G172:G173"/>
    <mergeCell ref="G175:G176"/>
    <mergeCell ref="G178:G179"/>
    <mergeCell ref="G184:G185"/>
    <mergeCell ref="G187:G188"/>
    <mergeCell ref="G190:G191"/>
    <mergeCell ref="G193:G194"/>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60:E162"/>
    <mergeCell ref="F160:F162"/>
    <mergeCell ref="D163:D165"/>
    <mergeCell ref="E163:E165"/>
    <mergeCell ref="F163:F165"/>
    <mergeCell ref="D172:D174"/>
    <mergeCell ref="E172:E174"/>
    <mergeCell ref="F172:F174"/>
    <mergeCell ref="D175:D177"/>
    <mergeCell ref="E175:E177"/>
    <mergeCell ref="F175:F177"/>
    <mergeCell ref="G169:G170"/>
    <mergeCell ref="D153:D159"/>
    <mergeCell ref="E153:E159"/>
    <mergeCell ref="F153:F159"/>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6:D168"/>
    <mergeCell ref="E166:E168"/>
    <mergeCell ref="F166:F168"/>
    <mergeCell ref="D169:D171"/>
    <mergeCell ref="E169:E171"/>
    <mergeCell ref="F169:F171"/>
    <mergeCell ref="D160:D162"/>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73:D75"/>
    <mergeCell ref="E73:E75"/>
    <mergeCell ref="F73:F75"/>
    <mergeCell ref="F101:F103"/>
    <mergeCell ref="D104:D106"/>
    <mergeCell ref="E104:E106"/>
    <mergeCell ref="F104:F106"/>
    <mergeCell ref="D82:D84"/>
    <mergeCell ref="E82:E84"/>
    <mergeCell ref="F82:F84"/>
    <mergeCell ref="D88:D90"/>
    <mergeCell ref="E88:E90"/>
    <mergeCell ref="F88:F90"/>
    <mergeCell ref="D101:D103"/>
    <mergeCell ref="E101:E103"/>
    <mergeCell ref="F85:L85"/>
    <mergeCell ref="H86:I86"/>
    <mergeCell ref="F87:L87"/>
    <mergeCell ref="D76:D78"/>
    <mergeCell ref="E76:E78"/>
    <mergeCell ref="D79:D81"/>
    <mergeCell ref="E79:E81"/>
    <mergeCell ref="D98:D100"/>
    <mergeCell ref="E98:E100"/>
    <mergeCell ref="D49:D51"/>
    <mergeCell ref="E49:E51"/>
    <mergeCell ref="F49:F51"/>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G49:G50"/>
    <mergeCell ref="G52:G53"/>
    <mergeCell ref="G55:G56"/>
    <mergeCell ref="G58:G59"/>
    <mergeCell ref="M212:M215"/>
    <mergeCell ref="M88:M91"/>
    <mergeCell ref="F149:L149"/>
    <mergeCell ref="M150:M153"/>
    <mergeCell ref="F211:L211"/>
    <mergeCell ref="F52:F54"/>
    <mergeCell ref="F55:F57"/>
    <mergeCell ref="F76:F78"/>
    <mergeCell ref="F79:F81"/>
    <mergeCell ref="F91:F97"/>
    <mergeCell ref="F98:F100"/>
    <mergeCell ref="M24:M84"/>
    <mergeCell ref="G46:G47"/>
    <mergeCell ref="G131:G132"/>
    <mergeCell ref="G134:G135"/>
    <mergeCell ref="G137:G138"/>
    <mergeCell ref="G140:G141"/>
    <mergeCell ref="G160:G161"/>
    <mergeCell ref="G163:G164"/>
    <mergeCell ref="G166:G167"/>
    <mergeCell ref="D70:D72"/>
    <mergeCell ref="E70:E72"/>
    <mergeCell ref="F70:F72"/>
    <mergeCell ref="F336:M336"/>
    <mergeCell ref="F273:L273"/>
    <mergeCell ref="D274:D276"/>
    <mergeCell ref="E274:E276"/>
    <mergeCell ref="F274:F276"/>
    <mergeCell ref="D277:D283"/>
    <mergeCell ref="E277:E283"/>
    <mergeCell ref="F277:F283"/>
    <mergeCell ref="D284:D286"/>
    <mergeCell ref="D290:D292"/>
    <mergeCell ref="E290:E292"/>
    <mergeCell ref="F290:F292"/>
    <mergeCell ref="D293:D295"/>
    <mergeCell ref="E293:E295"/>
    <mergeCell ref="F293:F295"/>
    <mergeCell ref="E284:E286"/>
    <mergeCell ref="F284:F286"/>
    <mergeCell ref="D287:D289"/>
    <mergeCell ref="E287:E289"/>
    <mergeCell ref="D91:D97"/>
    <mergeCell ref="E91:E97"/>
    <mergeCell ref="D46:D48"/>
    <mergeCell ref="E46:E48"/>
    <mergeCell ref="F46:F48"/>
    <mergeCell ref="D27:D33"/>
    <mergeCell ref="E27:E33"/>
    <mergeCell ref="F27:F33"/>
    <mergeCell ref="D34:D36"/>
    <mergeCell ref="E34:E36"/>
    <mergeCell ref="F34:F36"/>
    <mergeCell ref="D37:D39"/>
    <mergeCell ref="E37:E39"/>
    <mergeCell ref="F37:F39"/>
    <mergeCell ref="G27:G28"/>
    <mergeCell ref="G34:G35"/>
    <mergeCell ref="G37:G38"/>
    <mergeCell ref="G40:G41"/>
    <mergeCell ref="G43:G44"/>
    <mergeCell ref="D40:D42"/>
    <mergeCell ref="E40:E42"/>
    <mergeCell ref="F40:F42"/>
    <mergeCell ref="D43:D45"/>
    <mergeCell ref="E43:E45"/>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93:G94"/>
    <mergeCell ref="G155:G156"/>
    <mergeCell ref="G217:G218"/>
    <mergeCell ref="G279:G280"/>
    <mergeCell ref="G31:G32"/>
    <mergeCell ref="G95:G96"/>
    <mergeCell ref="G157:G158"/>
    <mergeCell ref="G219:G220"/>
    <mergeCell ref="G281:G282"/>
  </mergeCells>
  <dataValidations count="4">
    <dataValidation type="decimal" allowBlank="1" showErrorMessage="1" errorTitle="Ошибка" error="Допускается ввод только действительных чисел!" sqref="K212 K215 K222 K225 K228 K231 K234 K237 K240 K243 K246 K249 K252 K255 K258 K261 K264 K267 K10 K88 K143 K140 K137 K134 K131 K128 K125 K122 K119 K116 K113 K110 K107 K104 K101 K98 K91 K150 K146 K153 K160 K163 K166 K169 K172 K175 K178 K181 K184 K187 K190 K196 K199 K202 K205 K208 K193 K270 K274 K277 K284 K287 K290 K293 K296 K299 K302 K305 K308 K311 K314 K317 K320 K323 K326 K329 K332 K5 K93 K155 K217 K279 K95 K157 K219 K28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4:J34 I37:J37 I40:J40 I46:J46 I49:J49 I52:J52 I55:J55 I58:J58 I61:J61 I64:J64 I67:J67 I70:J70 I73:J73 I76:J76 I79:J79 I212:J212 I215:J215 I222:J222 I225:J225 I228:J228 I231:J231 I234:J234 I237:J237 I240:J240 I243:J243 I246:J246 I249:J249 I252:J252 I255:J255 I258:J258 I261:J261 I264:J264 I8:J8 I82:J82 I146:J146 I91:J91 I98:J98 I101:J101 I104:J104 I107:J107 I110:J110 I113:J113 I116:J116 I119:J119 I122:J122 I125:J125 I128:J128 I131:J131 I134:J134 I137:J137 I140:J140 I143:J143 I150:J150 I88:J88 I153:J153 I160:J160 I163:J163 I166:J166 I169:J169 I172:J172 I175:J175 I178:J178 I181:J181 I184:J184 I187:J187 I190:J190 I196:J196 I199:J199 I202:J202 I205:J205 I208:J208 I193:J193 I267:J267 I270:J270 I274:J274 I277:J277 I284:J284 I287:J287 I290:J290 I293:J293 I296:J296 I299:J299 I302:J302 I305:J305 I308:J308 I311:J311 I314:J314 I317:J317 I320:J320 I323:J323 I326:J326 I329:J329 I332:J332 I2:J2 I5:J5 I29 J29 I93 J93 I155 J155 I217 J217 I279 J279 I31 J31 I95 J95 I157 J157 I219 J219 I281 J2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81F95-20B8-CBE5-0857-AACF07EDDEC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384" width="9.140625" hidden="1" customWidth="1"/>
    <col min="2" max="2" style="6223" width="9.140625" hidden="1" customWidth="1"/>
    <col min="3" max="3" style="3398" width="3.7109375" customWidth="1"/>
    <col min="4" max="4" style="6371" width="6.28125" customWidth="1"/>
    <col min="5" max="5" style="6371" width="53.8515625" customWidth="1"/>
    <col min="6" max="7" style="6371" width="35.7109375" customWidth="1"/>
    <col min="8" max="8" style="6371" width="89.57421875" customWidth="1"/>
    <col min="9" max="9" style="6371" width="10.57421875"/>
    <col min="10" max="11" style="6226" width="10.57421875"/>
    <col min="12" max="17" style="6371" width="10.57421875"/>
  </cols>
  <sheetData>
    <row customHeight="1" ht="14.25" hidden="1">
      <c r="N1" s="241"/>
      <c r="O1" s="241"/>
      <c r="Q1" s="241"/>
    </row>
    <row s="2977" customFormat="1" customHeight="1" ht="18.75" hidden="1">
      <c r="A2" s="88"/>
      <c r="B2" s="1168"/>
      <c r="C2" s="1770" t="s">
        <v>172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77"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306</v>
      </c>
      <c r="E8" s="2062"/>
      <c r="F8" s="2062"/>
      <c r="G8" s="2062"/>
      <c r="H8" s="2302" t="s">
        <v>307</v>
      </c>
    </row>
    <row customHeight="1" ht="14.25">
      <c r="C9" s="377"/>
      <c r="D9" s="392" t="s">
        <v>89</v>
      </c>
      <c r="E9" s="94" t="s">
        <v>308</v>
      </c>
      <c r="F9" s="94" t="s">
        <v>309</v>
      </c>
      <c r="G9" s="94" t="s">
        <v>398</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1094</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1038</v>
      </c>
      <c r="F14" s="345"/>
      <c r="G14" s="187"/>
      <c r="H14" s="2017"/>
    </row>
    <row s="297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C676B-56EE-35F7-0A68-1F5239259E2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78" width="9.140625" hidden="1" customWidth="1"/>
    <col min="2" max="2" style="3180" width="9.140625" hidden="1" customWidth="1"/>
    <col min="3" max="3" style="6001" width="4.7109375" customWidth="1"/>
    <col min="4" max="4" style="3180" width="6.28125" customWidth="1"/>
    <col min="5" max="5" style="3180" width="47.8515625" customWidth="1"/>
    <col min="6" max="6" style="3180" width="9.57421875" customWidth="1"/>
    <col min="7" max="7" style="2626" width="25.7109375" hidden="1" customWidth="1"/>
    <col min="8" max="8" style="2626" width="34.00390625" hidden="1" customWidth="1"/>
    <col min="9" max="9" style="3180" width="25.7109375" customWidth="1"/>
    <col min="10" max="10" style="3180" width="34.00390625" customWidth="1"/>
    <col min="11" max="11" style="2627" width="50.8515625" customWidth="1"/>
    <col min="12" max="20" style="3180" width="10.57421875"/>
    <col min="21" max="21" style="5935"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1095</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307</v>
      </c>
    </row>
    <row s="2626" customFormat="1" customHeight="1" ht="15">
      <c r="A10" s="765"/>
      <c r="C10" s="162"/>
      <c r="D10" s="717"/>
      <c r="E10" s="2213" t="s">
        <v>565</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566</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306</v>
      </c>
      <c r="E12" s="2216"/>
      <c r="F12" s="2216"/>
      <c r="G12" s="893"/>
      <c r="H12" s="893"/>
      <c r="I12" s="893"/>
      <c r="J12" s="893"/>
      <c r="K12" s="2036"/>
      <c r="U12" s="681"/>
    </row>
    <row customHeight="1" ht="33.75">
      <c r="C13" s="162"/>
      <c r="D13" s="811" t="s">
        <v>89</v>
      </c>
      <c r="E13" s="813" t="s">
        <v>308</v>
      </c>
      <c r="F13" s="813" t="s">
        <v>567</v>
      </c>
      <c r="G13" s="814" t="s">
        <v>309</v>
      </c>
      <c r="H13" s="813" t="s">
        <v>398</v>
      </c>
      <c r="I13" s="814" t="s">
        <v>309</v>
      </c>
      <c r="J13" s="813" t="s">
        <v>398</v>
      </c>
      <c r="K13" s="2090"/>
    </row>
    <row customHeight="1" ht="15" hidden="1">
      <c r="C14" s="162"/>
      <c r="D14" s="599" t="s">
        <v>110</v>
      </c>
      <c r="E14" s="599" t="s">
        <v>111</v>
      </c>
      <c r="F14" s="599" t="s">
        <v>91</v>
      </c>
      <c r="G14" s="665" t="str">
        <f>G1&amp;".1"</f>
        <v>4.1</v>
      </c>
      <c r="H14" s="665"/>
      <c r="I14" s="665" t="str">
        <f>I1&amp;".1"</f>
        <v>4.1</v>
      </c>
      <c r="J14" s="665"/>
      <c r="K14" s="277"/>
    </row>
    <row customHeight="1" ht="22.5" hidden="1">
      <c r="A15" s="511"/>
      <c r="C15" s="532"/>
      <c r="D15" s="527">
        <v>1</v>
      </c>
      <c r="E15" s="683" t="s">
        <v>724</v>
      </c>
      <c r="F15" s="527" t="s">
        <v>725</v>
      </c>
      <c r="G15" s="684"/>
      <c r="H15" s="684"/>
      <c r="I15" s="684"/>
      <c r="J15" s="684"/>
      <c r="K15" s="277" t="s">
        <v>726</v>
      </c>
    </row>
    <row customHeight="1" ht="22.5" hidden="1">
      <c r="A16" s="511"/>
      <c r="C16" s="532"/>
      <c r="D16" s="527">
        <v>2</v>
      </c>
      <c r="E16" s="267" t="s">
        <v>727</v>
      </c>
      <c r="F16" s="527" t="s">
        <v>728</v>
      </c>
      <c r="G16" s="684"/>
      <c r="H16" s="684"/>
      <c r="I16" s="684"/>
      <c r="J16" s="684"/>
      <c r="K16" s="277" t="s">
        <v>729</v>
      </c>
    </row>
    <row customHeight="1" ht="123.75" hidden="1">
      <c r="A17" s="511"/>
      <c r="C17" s="532"/>
      <c r="D17" s="527">
        <v>3</v>
      </c>
      <c r="E17" s="267" t="s">
        <v>1096</v>
      </c>
      <c r="F17" s="527" t="s">
        <v>312</v>
      </c>
      <c r="G17" s="684"/>
      <c r="H17" s="684"/>
      <c r="I17" s="684"/>
      <c r="J17" s="684"/>
      <c r="K17" s="277" t="s">
        <v>1097</v>
      </c>
    </row>
    <row customHeight="1" ht="45">
      <c r="A18" s="511"/>
      <c r="C18" s="532"/>
      <c r="D18" s="527">
        <v>4</v>
      </c>
      <c r="E18" s="267" t="s">
        <v>730</v>
      </c>
      <c r="F18" s="527" t="s">
        <v>312</v>
      </c>
      <c r="G18" s="815" t="s">
        <v>312</v>
      </c>
      <c r="H18" s="816" t="s">
        <v>312</v>
      </c>
      <c r="I18" s="527" t="s">
        <v>312</v>
      </c>
      <c r="J18" s="584" t="s">
        <v>312</v>
      </c>
      <c r="K18" s="277" t="s">
        <v>1098</v>
      </c>
    </row>
    <row customHeight="1" ht="33.75">
      <c r="A19" s="511"/>
      <c r="C19" s="532"/>
      <c r="D19" s="545" t="s">
        <v>668</v>
      </c>
      <c r="E19" s="565" t="s">
        <v>732</v>
      </c>
      <c r="F19" s="527" t="s">
        <v>733</v>
      </c>
      <c r="G19" s="823"/>
      <c r="H19" s="92"/>
      <c r="I19" s="823"/>
      <c r="J19" s="824"/>
      <c r="K19" s="685"/>
    </row>
    <row customHeight="1" ht="33.75">
      <c r="A20" s="511"/>
      <c r="C20" s="532"/>
      <c r="D20" s="545" t="s">
        <v>711</v>
      </c>
      <c r="E20" s="565" t="s">
        <v>734</v>
      </c>
      <c r="F20" s="527" t="s">
        <v>735</v>
      </c>
      <c r="G20" s="823"/>
      <c r="H20" s="92"/>
      <c r="I20" s="823"/>
      <c r="J20" s="92"/>
      <c r="K20" s="685"/>
    </row>
    <row customHeight="1" ht="45">
      <c r="A21" s="511"/>
      <c r="C21" s="532"/>
      <c r="D21" s="545" t="s">
        <v>714</v>
      </c>
      <c r="E21" s="565" t="s">
        <v>736</v>
      </c>
      <c r="F21" s="527" t="s">
        <v>572</v>
      </c>
      <c r="G21" s="686"/>
      <c r="H21" s="92"/>
      <c r="I21" s="686"/>
      <c r="J21" s="92"/>
      <c r="K21" s="685"/>
    </row>
    <row customHeight="1" ht="67.5" hidden="1">
      <c r="A22" s="511"/>
      <c r="C22" s="532"/>
      <c r="D22" s="527">
        <v>5</v>
      </c>
      <c r="E22" s="267" t="s">
        <v>1099</v>
      </c>
      <c r="F22" s="527" t="s">
        <v>559</v>
      </c>
      <c r="G22" s="687"/>
      <c r="H22" s="688"/>
      <c r="I22" s="687"/>
      <c r="J22" s="688"/>
      <c r="K22" s="277" t="s">
        <v>1100</v>
      </c>
    </row>
    <row customHeight="1" ht="33.75" hidden="1">
      <c r="C23" s="457"/>
      <c r="D23" s="527">
        <v>6</v>
      </c>
      <c r="E23" s="267" t="s">
        <v>1101</v>
      </c>
      <c r="F23" s="527" t="s">
        <v>1102</v>
      </c>
      <c r="G23" s="687"/>
      <c r="H23" s="687"/>
      <c r="I23" s="687"/>
      <c r="J23" s="687"/>
      <c r="K23" s="277" t="s">
        <v>1103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781D4-4C5D-3E05-02C5-263FEFED4BD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6398" width="9.140625" hidden="1"/>
    <col min="2" max="2" style="6399" width="9.140625" hidden="1"/>
    <col min="3" max="3" style="6400" width="3.7109375" customWidth="1"/>
    <col min="4" max="4" style="6412" width="7.00390625" customWidth="1"/>
    <col min="5" max="5" style="6412" width="23.140625" customWidth="1"/>
    <col min="6" max="6" style="6412" width="16.00390625" customWidth="1"/>
    <col min="7" max="7" style="6412" width="14.8515625" customWidth="1"/>
    <col min="8" max="8" style="6412" width="47.8515625" customWidth="1"/>
    <col min="9" max="9" style="6412" width="115.7109375" customWidth="1"/>
    <col min="10" max="10" style="6412" width="3.7109375" customWidth="1"/>
    <col min="11" max="12" style="6412" width="9.140625"/>
  </cols>
  <sheetData>
    <row customHeight="1" ht="14.25" hidden="1"/>
    <row customHeight="1" ht="14.25" hidden="1"/>
    <row customHeight="1" ht="14.25" hidden="1"/>
    <row customHeight="1" ht="3"/>
    <row s="2690" customFormat="1" customHeight="1" ht="30">
      <c r="A5" s="101"/>
      <c r="C5" s="75"/>
      <c r="D5" s="1954" t="s">
        <v>1104</v>
      </c>
      <c r="E5" s="1954"/>
      <c r="F5" s="1954"/>
      <c r="G5" s="1954"/>
      <c r="H5" s="1954"/>
      <c r="I5" s="251"/>
    </row>
    <row customHeight="1" ht="3" hidden="1">
      <c r="D6" s="108"/>
      <c r="E6" s="108"/>
      <c r="F6" s="108"/>
      <c r="G6" s="108"/>
      <c r="H6" s="108"/>
      <c r="I6" s="108"/>
    </row>
    <row s="6398" customFormat="1" customHeight="1" ht="14.25">
      <c r="B7" s="105"/>
      <c r="C7" s="106"/>
      <c r="D7" s="109"/>
      <c r="E7" s="109"/>
      <c r="F7" s="109"/>
      <c r="G7" s="109"/>
      <c r="H7" s="758"/>
      <c r="I7" s="109"/>
      <c r="J7" s="110"/>
    </row>
    <row customHeight="1" ht="14.25">
      <c r="D8" s="2062" t="s">
        <v>306</v>
      </c>
      <c r="E8" s="2062"/>
      <c r="F8" s="2062"/>
      <c r="G8" s="2062"/>
      <c r="H8" s="2062"/>
      <c r="I8" s="2062" t="s">
        <v>307</v>
      </c>
    </row>
    <row customHeight="1" ht="27.75">
      <c r="D9" s="2062" t="s">
        <v>89</v>
      </c>
      <c r="E9" s="2062" t="s">
        <v>1105</v>
      </c>
      <c r="F9" s="2062"/>
      <c r="G9" s="2062"/>
      <c r="H9" s="2062"/>
      <c r="I9" s="2062"/>
    </row>
    <row customHeight="1" ht="22.5">
      <c r="D10" s="2062"/>
      <c r="E10" s="113" t="s">
        <v>1106</v>
      </c>
      <c r="F10" s="113" t="s">
        <v>1107</v>
      </c>
      <c r="G10" s="113" t="s">
        <v>1108</v>
      </c>
      <c r="H10" s="113" t="s">
        <v>398</v>
      </c>
      <c r="I10" s="2062"/>
    </row>
    <row customHeight="1" ht="12" hidden="1">
      <c r="D11" s="72" t="s">
        <v>110</v>
      </c>
      <c r="E11" s="72" t="s">
        <v>92</v>
      </c>
      <c r="F11" s="72" t="s">
        <v>112</v>
      </c>
      <c r="G11" s="72" t="s">
        <v>93</v>
      </c>
      <c r="H11" s="72" t="s">
        <v>94</v>
      </c>
      <c r="I11" s="72" t="s">
        <v>113</v>
      </c>
    </row>
    <row s="6404" customFormat="1" customHeight="1" ht="24.75">
      <c r="A12" s="131" t="s">
        <v>91</v>
      </c>
      <c r="B12" s="111" t="s">
        <v>24</v>
      </c>
      <c r="C12" s="112"/>
      <c r="D12" s="114" t="s">
        <v>110</v>
      </c>
      <c r="E12" s="387"/>
      <c r="F12" s="387"/>
      <c r="G12" s="1774" t="s">
        <v>24</v>
      </c>
      <c r="H12" s="388"/>
      <c r="I12" s="2015" t="s">
        <v>1109</v>
      </c>
      <c r="K12" s="258"/>
      <c r="L12" s="259"/>
    </row>
    <row customHeight="1" ht="15">
      <c r="A13" s="107"/>
      <c r="B13" s="107"/>
      <c r="C13" s="107"/>
      <c r="D13" s="95"/>
      <c r="E13" s="116" t="s">
        <v>476</v>
      </c>
      <c r="F13" s="115"/>
      <c r="G13" s="115"/>
      <c r="H13" s="200"/>
      <c r="I13" s="2017"/>
    </row>
    <row customHeight="1" ht="3">
      <c r="A14" s="107"/>
      <c r="B14" s="107"/>
      <c r="C14" s="107"/>
    </row>
    <row customHeight="1" ht="27.75">
      <c r="E15" s="2314" t="s">
        <v>1110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776BD-7A29-6754-3B89-31F11F5236CE}"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6432" width="9.140625" hidden="1"/>
    <col min="3" max="3" style="6433" width="3.7109375" customWidth="1"/>
    <col min="4" max="4" style="6432" width="6.28125" customWidth="1"/>
    <col min="5" max="5" style="6432" width="94.8515625" customWidth="1"/>
    <col min="6" max="9" style="643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1111</v>
      </c>
      <c r="E7" s="2316"/>
      <c r="F7" s="253"/>
    </row>
    <row customHeight="1" ht="3">
      <c r="C8" s="77"/>
      <c r="D8" s="55"/>
      <c r="E8" s="55"/>
    </row>
    <row customHeight="1" ht="15.75">
      <c r="C9" s="77"/>
      <c r="D9" s="91" t="s">
        <v>89</v>
      </c>
      <c r="E9" s="246" t="s">
        <v>1112</v>
      </c>
    </row>
    <row customHeight="1" ht="0.75">
      <c r="C10" s="77"/>
      <c r="D10" s="72"/>
      <c r="E10" s="72"/>
    </row>
    <row customHeight="1" ht="11.25" hidden="1">
      <c r="C11" s="77"/>
      <c r="D11" s="136">
        <v>0</v>
      </c>
      <c r="E11" s="247"/>
    </row>
    <row customHeight="1" ht="70">
      <c r="C12" s="122"/>
      <c r="D12" s="99">
        <v>1</v>
      </c>
      <c r="E12" s="380" t="s">
        <v>1113</v>
      </c>
    </row>
    <row customHeight="1" ht="12">
      <c r="C13" s="77"/>
      <c r="D13" s="248"/>
      <c r="E13" s="249" t="s">
        <v>1114</v>
      </c>
    </row>
    <row customHeight="1" ht="3"/>
    <row customHeight="1" ht="22.5">
      <c r="C15" s="123"/>
      <c r="D15" s="2317" t="s">
        <v>1115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34FD1-447F-CC15-7405-A380A50DC819}" mc:Ignorable="x14ac xr xr2 xr3">
  <dimension ref="A1:I24"/>
  <sheetViews>
    <sheetView topLeftCell="A1" showGridLines="0" zoomScale="90" workbookViewId="0">
      <selection activeCell="A1" sqref="A1"/>
    </sheetView>
  </sheetViews>
  <sheetFormatPr defaultColWidth="9.140625" customHeight="1" defaultRowHeight="11.25"/>
  <cols>
    <col min="1" max="2" style="3035" width="15.00390625" hidden="1" customWidth="1"/>
    <col min="3" max="3" style="3114" width="3.7109375" customWidth="1"/>
    <col min="4" max="4" style="3115" width="6.8515625" customWidth="1"/>
    <col min="5" max="5" style="3114" width="52.28125" customWidth="1"/>
    <col min="6" max="6" style="3114" width="48.8515625" customWidth="1"/>
    <col min="7" max="7" style="3114" width="93.421875" customWidth="1"/>
    <col min="8" max="8" style="3114" width="9.140625"/>
    <col min="9" max="9" style="3114" width="65.00390625" customWidth="1"/>
  </cols>
  <sheetData>
    <row customHeight="1" ht="11.25" hidden="1">
      <c r="A1" s="507" t="s">
        <v>305</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34"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306</v>
      </c>
      <c r="E9" s="2057"/>
      <c r="F9" s="2057"/>
      <c r="G9" s="2061" t="s">
        <v>307</v>
      </c>
    </row>
    <row customHeight="1" ht="11.25">
      <c r="A10" s="508"/>
      <c r="B10" s="508"/>
      <c r="C10" s="463"/>
      <c r="D10" s="1504" t="s">
        <v>89</v>
      </c>
      <c r="E10" s="1506" t="s">
        <v>308</v>
      </c>
      <c r="F10" s="1506" t="s">
        <v>309</v>
      </c>
      <c r="G10" s="2062"/>
    </row>
    <row customHeight="1" ht="0.75">
      <c r="A11" s="508"/>
      <c r="B11" s="508"/>
      <c r="C11" s="463"/>
      <c r="D11" s="470"/>
      <c r="E11" s="470"/>
      <c r="F11" s="470"/>
      <c r="G11" s="470"/>
    </row>
    <row customHeight="1" ht="22.5">
      <c r="A12" s="508"/>
      <c r="B12" s="508"/>
      <c r="C12" s="463"/>
      <c r="D12" s="1550">
        <v>1</v>
      </c>
      <c r="E12" s="480" t="s">
        <v>1116</v>
      </c>
      <c r="F12" s="1902" t="str">
        <f>IF(org="","",org)</f>
        <v>АО "Мурманэнергосбыт"</v>
      </c>
      <c r="G12" s="480" t="s">
        <v>1117</v>
      </c>
      <c r="H12" s="1563"/>
    </row>
    <row customHeight="1" ht="18.75">
      <c r="A13" s="508"/>
      <c r="B13" s="508"/>
      <c r="C13" s="463"/>
      <c r="D13" s="1550">
        <v>2</v>
      </c>
      <c r="E13" s="1557" t="s">
        <v>1118</v>
      </c>
      <c r="F13" s="1551" t="s">
        <v>312</v>
      </c>
      <c r="G13" s="480"/>
      <c r="H13" s="1563"/>
    </row>
    <row customHeight="1" ht="18.75">
      <c r="A14" s="508"/>
      <c r="B14" s="508"/>
      <c r="C14" s="463"/>
      <c r="D14" s="1553" t="s">
        <v>623</v>
      </c>
      <c r="E14" s="1554" t="s">
        <v>1119</v>
      </c>
      <c r="F14" s="1556"/>
      <c r="G14" s="1555" t="s">
        <v>1120</v>
      </c>
      <c r="H14" s="1563"/>
    </row>
    <row customHeight="1" ht="18.75">
      <c r="A15" s="508"/>
      <c r="B15" s="508"/>
      <c r="C15" s="463"/>
      <c r="D15" s="1553" t="s">
        <v>313</v>
      </c>
      <c r="E15" s="1554" t="s">
        <v>1121</v>
      </c>
      <c r="F15" s="1556"/>
      <c r="G15" s="1555" t="s">
        <v>1122</v>
      </c>
      <c r="H15" s="1563"/>
    </row>
    <row customHeight="1" ht="36.75">
      <c r="A16" s="508"/>
      <c r="B16" s="508"/>
      <c r="C16" s="463"/>
      <c r="D16" s="1553" t="s">
        <v>316</v>
      </c>
      <c r="E16" s="1552" t="s">
        <v>1123</v>
      </c>
      <c r="F16" s="1561"/>
      <c r="G16" s="480" t="s">
        <v>1124</v>
      </c>
      <c r="H16" s="1563"/>
    </row>
    <row customHeight="1" ht="45">
      <c r="A17" s="508"/>
      <c r="B17" s="508"/>
      <c r="C17" s="463"/>
      <c r="D17" s="1550">
        <v>3</v>
      </c>
      <c r="E17" s="1557" t="s">
        <v>1125</v>
      </c>
      <c r="F17" s="1556"/>
      <c r="G17" s="480" t="s">
        <v>1126</v>
      </c>
      <c r="H17" s="1563"/>
    </row>
    <row customHeight="1" ht="45">
      <c r="A18" s="1505">
        <v>1</v>
      </c>
      <c r="B18" s="508"/>
      <c r="C18" s="1507"/>
      <c r="D18" s="1550" t="s">
        <v>92</v>
      </c>
      <c r="E18" s="1557" t="s">
        <v>1127</v>
      </c>
      <c r="F18" s="1556"/>
      <c r="G18" s="480" t="s">
        <v>1126</v>
      </c>
      <c r="H18" s="1563"/>
      <c r="I18" s="858"/>
    </row>
    <row customHeight="1" ht="22.5">
      <c r="A19" s="508"/>
      <c r="B19" s="508"/>
      <c r="C19" s="463"/>
      <c r="D19" s="1550" t="s">
        <v>112</v>
      </c>
      <c r="E19" s="1557" t="s">
        <v>1128</v>
      </c>
      <c r="F19" s="1551" t="s">
        <v>312</v>
      </c>
      <c r="G19" s="2318" t="s">
        <v>1129</v>
      </c>
      <c r="H19" s="481"/>
    </row>
    <row s="6451" customFormat="1" customHeight="1" ht="5.25" hidden="1">
      <c r="A20" s="508"/>
      <c r="B20" s="508"/>
      <c r="C20" s="1559"/>
      <c r="D20" s="1558" t="s">
        <v>1031</v>
      </c>
      <c r="E20" s="1021"/>
      <c r="F20" s="1020"/>
      <c r="G20" s="2319"/>
    </row>
    <row customHeight="1" ht="15">
      <c r="A21" s="508"/>
      <c r="B21" s="508"/>
      <c r="C21" s="463"/>
      <c r="D21" s="473"/>
      <c r="E21" s="421" t="s">
        <v>347</v>
      </c>
      <c r="F21" s="475"/>
      <c r="G21" s="2320"/>
      <c r="H21" s="1563"/>
    </row>
    <row s="3035" customFormat="1" customHeight="1" ht="24.75">
      <c r="A22" s="508"/>
      <c r="B22" s="508"/>
      <c r="C22" s="508"/>
      <c r="D22" s="1550" t="s">
        <v>93</v>
      </c>
      <c r="E22" s="480" t="s">
        <v>1130</v>
      </c>
      <c r="F22" s="1556"/>
      <c r="G22" s="480" t="s">
        <v>1131</v>
      </c>
      <c r="H22" s="1562"/>
    </row>
    <row s="3035" customFormat="1" customHeight="1" ht="18.75">
      <c r="A23" s="508"/>
      <c r="B23" s="508"/>
      <c r="C23" s="508"/>
      <c r="D23" s="1550" t="s">
        <v>94</v>
      </c>
      <c r="E23" s="1557" t="s">
        <v>1132</v>
      </c>
      <c r="F23" s="1561"/>
      <c r="G23" s="480" t="s">
        <v>1133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E5621-759C-ECCA-91FA-3825A7E95645}" mc:Ignorable="x14ac xr xr2 xr3">
  <dimension ref="A1:IT23"/>
  <sheetViews>
    <sheetView topLeftCell="A1" showGridLines="0" zoomScale="90" workbookViewId="0">
      <selection activeCell="A1" sqref="A1"/>
    </sheetView>
  </sheetViews>
  <sheetFormatPr defaultColWidth="9.140625" customHeight="1" defaultRowHeight="14.25"/>
  <cols>
    <col min="1" max="1" style="2968" width="9.140625" hidden="1"/>
    <col min="2" max="2" style="3319" width="9.140625" hidden="1"/>
    <col min="3" max="3" style="2968" width="3.7109375" hidden="1" customWidth="1"/>
    <col min="4" max="4" style="3179" width="3.8515625" customWidth="1"/>
    <col min="5" max="5" style="2968" width="6.28125" customWidth="1"/>
    <col min="6" max="6" style="2968" width="46.7109375" customWidth="1"/>
    <col min="7" max="8" style="2968" width="16.7109375" customWidth="1"/>
    <col min="9" max="9" style="2968" width="35.28125" customWidth="1"/>
    <col min="10" max="10" style="2968"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68"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306</v>
      </c>
      <c r="F7" s="1956"/>
      <c r="G7" s="1956"/>
      <c r="H7" s="1956"/>
      <c r="I7" s="1956"/>
      <c r="J7" s="2321" t="s">
        <v>307</v>
      </c>
      <c r="K7" s="506"/>
      <c r="L7" s="506"/>
      <c r="M7" s="506"/>
      <c r="N7" s="506"/>
      <c r="O7" s="212"/>
      <c r="P7" s="506"/>
      <c r="Q7" s="211"/>
      <c r="R7" s="211"/>
      <c r="S7" s="211"/>
      <c r="T7" s="211"/>
    </row>
    <row s="2659" customFormat="1" customHeight="1" ht="20.25">
      <c r="A8" s="1163"/>
      <c r="B8" s="1168"/>
      <c r="C8" s="1163"/>
      <c r="D8" s="1525"/>
      <c r="E8" s="1585" t="s">
        <v>89</v>
      </c>
      <c r="F8" s="1570" t="s">
        <v>1134</v>
      </c>
      <c r="G8" s="1570" t="s">
        <v>49</v>
      </c>
      <c r="H8" s="1570" t="s">
        <v>51</v>
      </c>
      <c r="I8" s="1570" t="s">
        <v>1135</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1136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1137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1" customFormat="1" customHeight="1" ht="10.5">
      <c r="B14" s="840"/>
      <c r="D14" s="168"/>
      <c r="K14" s="506"/>
      <c r="L14" s="506"/>
      <c r="M14" s="506"/>
      <c r="N14" s="506"/>
      <c r="O14" s="212"/>
      <c r="P14" s="506"/>
      <c r="Q14" s="211"/>
      <c r="R14" s="211"/>
      <c r="S14" s="211"/>
      <c r="T14" s="211"/>
    </row>
    <row s="269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F025F-92A4-53CF-4C71-338FF9CA4B0F}" mc:Ignorable="x14ac xr xr2 xr3">
  <dimension ref="A1:IV14"/>
  <sheetViews>
    <sheetView topLeftCell="A1" showGridLines="0" zoomScale="90" workbookViewId="0">
      <selection activeCell="A1" sqref="A1"/>
    </sheetView>
  </sheetViews>
  <sheetFormatPr defaultColWidth="9.140625" customHeight="1" defaultRowHeight="14.25"/>
  <cols>
    <col min="1" max="1" style="2968" width="9.140625" hidden="1"/>
    <col min="2" max="2" style="3319" width="9.140625" hidden="1"/>
    <col min="3" max="3" style="2968" width="3.7109375" hidden="1" customWidth="1"/>
    <col min="4" max="4" style="3179" width="3.8515625" customWidth="1"/>
    <col min="5" max="5" style="2968" width="6.28125" customWidth="1"/>
    <col min="6" max="6" style="2968" width="27.28125" customWidth="1"/>
    <col min="7" max="7" style="2968" width="16.7109375" customWidth="1"/>
    <col min="8" max="8" style="2968" width="12.7109375" customWidth="1"/>
    <col min="9" max="9" style="2968" width="32.140625" customWidth="1"/>
    <col min="10" max="11" style="2968" width="41.8515625" customWidth="1"/>
    <col min="12" max="12" style="2968"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68" width="9.140625"/>
  </cols>
  <sheetData>
    <row customHeight="1" ht="14.25" hidden="1"/>
    <row s="2668"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306</v>
      </c>
      <c r="F7" s="1956"/>
      <c r="G7" s="1956"/>
      <c r="H7" s="1956"/>
      <c r="I7" s="1956"/>
      <c r="J7" s="1956"/>
      <c r="K7" s="1956"/>
      <c r="L7" s="2321" t="s">
        <v>307</v>
      </c>
      <c r="M7" s="506"/>
      <c r="N7" s="506"/>
      <c r="O7" s="506"/>
      <c r="P7" s="506"/>
      <c r="Q7" s="212"/>
      <c r="R7" s="506"/>
      <c r="S7" s="211"/>
      <c r="T7" s="211"/>
      <c r="U7" s="211"/>
      <c r="V7" s="211"/>
    </row>
    <row s="2659" customFormat="1" customHeight="1" ht="47.25">
      <c r="A8" s="1163"/>
      <c r="B8" s="1168"/>
      <c r="C8" s="1163"/>
      <c r="D8" s="1525"/>
      <c r="E8" s="2326" t="s">
        <v>89</v>
      </c>
      <c r="F8" s="2326" t="s">
        <v>1116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1138</v>
      </c>
      <c r="H9" s="1567" t="s">
        <v>1139</v>
      </c>
      <c r="I9" s="1567" t="s">
        <v>1140</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1141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1142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2FD3A-9DD2-4EF5-7176-2E6193E70AB2}" mc:Ignorable="x14ac xr xr2 xr3">
  <dimension ref="A1:IY16"/>
  <sheetViews>
    <sheetView topLeftCell="A1" showGridLines="0" zoomScale="90" workbookViewId="0">
      <selection activeCell="A1" sqref="A1"/>
    </sheetView>
  </sheetViews>
  <sheetFormatPr defaultColWidth="9.140625" customHeight="1" defaultRowHeight="14.25"/>
  <cols>
    <col min="1" max="1" style="2968" width="9.140625" hidden="1"/>
    <col min="2" max="2" style="3319" width="9.140625" hidden="1"/>
    <col min="3" max="3" style="2968" width="3.7109375" hidden="1" customWidth="1"/>
    <col min="4" max="4" style="3179" width="3.8515625" customWidth="1"/>
    <col min="5" max="5" style="2968" width="10.140625" customWidth="1"/>
    <col min="6" max="6" style="2968" width="6.28125" customWidth="1"/>
    <col min="7" max="7" style="2968" width="27.28125" customWidth="1"/>
    <col min="8" max="8" style="2968" width="29.28125" customWidth="1"/>
    <col min="9" max="9" style="2968" width="25.421875" customWidth="1"/>
    <col min="10" max="10" style="2968" width="5.57421875" customWidth="1"/>
    <col min="11" max="11" style="2968" width="6.57421875" customWidth="1"/>
    <col min="12" max="12" style="2968" width="41.8515625" customWidth="1"/>
    <col min="13" max="13" style="2968" width="42.421875" customWidth="1"/>
    <col min="14" max="14" style="2968" width="41.57421875" customWidth="1"/>
    <col min="15" max="15" style="2968"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68" width="9.140625"/>
  </cols>
  <sheetData>
    <row customHeight="1" ht="14.25" hidden="1"/>
    <row s="2668"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1143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1144</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6492" customFormat="1" customHeight="1" ht="42.75">
      <c r="A8" s="1498"/>
      <c r="B8" s="1508"/>
      <c r="C8" s="1498"/>
      <c r="D8" s="1525"/>
      <c r="E8" s="1588" t="s">
        <v>307</v>
      </c>
      <c r="F8" s="1588"/>
      <c r="G8" s="1589" t="s">
        <v>311</v>
      </c>
      <c r="H8" s="1589" t="s">
        <v>1145</v>
      </c>
      <c r="I8" s="1589" t="s">
        <v>315</v>
      </c>
      <c r="J8" s="2338"/>
      <c r="K8" s="2339"/>
      <c r="L8" s="2340"/>
      <c r="M8" s="1589" t="s">
        <v>1146</v>
      </c>
      <c r="N8" s="1589" t="s">
        <v>1147</v>
      </c>
      <c r="O8" s="1589" t="s">
        <v>1148</v>
      </c>
      <c r="P8" s="1580"/>
      <c r="Q8" s="1580"/>
      <c r="R8" s="1580"/>
      <c r="S8" s="1580"/>
      <c r="T8" s="1581"/>
      <c r="U8" s="1580"/>
      <c r="V8" s="1582"/>
      <c r="W8" s="1582"/>
      <c r="X8" s="1582"/>
      <c r="Y8" s="1582"/>
    </row>
    <row s="2659" customFormat="1" customHeight="1" ht="47.25">
      <c r="A9" s="1163"/>
      <c r="B9" s="1168"/>
      <c r="C9" s="1163"/>
      <c r="D9" s="1525"/>
      <c r="E9" s="2090" t="s">
        <v>306</v>
      </c>
      <c r="F9" s="2327" t="s">
        <v>89</v>
      </c>
      <c r="G9" s="2327" t="s">
        <v>310</v>
      </c>
      <c r="H9" s="2327" t="s">
        <v>1149</v>
      </c>
      <c r="I9" s="2327"/>
      <c r="J9" s="2327" t="s">
        <v>1150</v>
      </c>
      <c r="K9" s="2327"/>
      <c r="L9" s="2327"/>
      <c r="M9" s="2327" t="s">
        <v>1151</v>
      </c>
      <c r="N9" s="2327" t="s">
        <v>1152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1153</v>
      </c>
      <c r="I10" s="158" t="s">
        <v>314</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1143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1137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7A3E4-B4C7-AC56-26B2-436ABF83EBE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6432" width="9.140625" hidden="1"/>
    <col min="3" max="3" style="6433" width="3.7109375" customWidth="1"/>
    <col min="4" max="4" style="6432" width="6.28125" customWidth="1"/>
    <col min="5" max="5" style="6432" width="94.8515625" customWidth="1"/>
    <col min="6" max="12" style="643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1154</v>
      </c>
      <c r="E7" s="1954"/>
      <c r="F7" s="253"/>
    </row>
    <row customHeight="1" ht="3">
      <c r="C8" s="77"/>
      <c r="D8" s="55"/>
      <c r="E8" s="55"/>
    </row>
    <row customHeight="1" ht="15.75">
      <c r="C9" s="77"/>
      <c r="D9" s="91" t="s">
        <v>89</v>
      </c>
      <c r="E9" s="94" t="s">
        <v>293</v>
      </c>
    </row>
    <row customHeight="1" ht="12">
      <c r="C10" s="77"/>
      <c r="D10" s="72" t="s">
        <v>110</v>
      </c>
      <c r="E10" s="72" t="s">
        <v>111</v>
      </c>
    </row>
    <row customHeight="1" ht="15" hidden="1">
      <c r="C11" s="77"/>
      <c r="D11" s="99">
        <v>0</v>
      </c>
      <c r="E11" s="135"/>
    </row>
    <row customHeight="1" ht="14.25">
      <c r="C12" s="77"/>
      <c r="D12" s="95"/>
      <c r="E12" s="93" t="s">
        <v>1114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D2AD1-79F5-30B9-22DC-3A2DBECA53F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6517" width="1.7109375" customWidth="1"/>
    <col min="2" max="2" style="6517" width="34.57421875" customWidth="1"/>
    <col min="3" max="3" style="6517" width="85.57421875" customWidth="1"/>
    <col min="4" max="4" style="6517" width="17.7109375" customWidth="1"/>
    <col min="5" max="5" style="6517" width="9.140625"/>
  </cols>
  <sheetData>
    <row customHeight="1" ht="3"/>
    <row customHeight="1" ht="22.5">
      <c r="B2" s="2343" t="s">
        <v>1155</v>
      </c>
      <c r="C2" s="2343"/>
      <c r="D2" s="2343"/>
      <c r="E2" s="254"/>
    </row>
    <row customHeight="1" ht="3"/>
    <row customHeight="1" ht="21.75">
      <c r="B4" s="389" t="s">
        <v>1156</v>
      </c>
      <c r="C4" s="389" t="s">
        <v>1157</v>
      </c>
      <c r="D4" s="389" t="s">
        <v>1158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CDEF2-857B-6411-6B6D-196E71A62AF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6517" width="26.57421875" customWidth="1"/>
    <col min="2" max="2" style="6517" width="10.00390625" customWidth="1"/>
    <col min="3" max="3" style="6517" width="9.140625"/>
    <col min="4" max="4" style="6517" width="11.140625" customWidth="1"/>
    <col min="5" max="5" style="6517" width="16.57421875" customWidth="1"/>
    <col min="6" max="6" style="6517" width="16.28125" customWidth="1"/>
    <col min="7" max="7" style="6517" width="19.140625" customWidth="1"/>
    <col min="8" max="11" style="6517" width="10.00390625" customWidth="1"/>
    <col min="12" max="12" style="6517" width="12.7109375" customWidth="1"/>
    <col min="13" max="13" style="6517" width="61.28125" customWidth="1"/>
    <col min="14" max="14" style="6517" width="10.00390625" customWidth="1"/>
    <col min="15" max="17" style="6517" width="23.7109375" customWidth="1"/>
    <col min="18" max="18" style="6517" width="11.7109375" customWidth="1"/>
    <col min="19" max="19" style="6517" width="8.57421875" customWidth="1"/>
    <col min="20" max="20" style="6517" width="11.7109375" customWidth="1"/>
    <col min="21" max="21" style="6517" width="8.57421875" customWidth="1"/>
    <col min="22" max="22" style="6517" width="4.7109375" customWidth="1"/>
    <col min="23" max="23" style="6517" width="115.7109375" customWidth="1"/>
    <col min="24" max="24" style="6517" width="115.28125" customWidth="1"/>
    <col min="25" max="27" style="6517" width="9.140625"/>
    <col min="28" max="28" style="6517" width="115.7109375" customWidth="1"/>
    <col min="29" max="29" style="6517" width="9.140625"/>
    <col min="30" max="90" style="6517" width="115.7109375" customWidth="1"/>
    <col min="91" max="184" style="6517" width="9.140625"/>
  </cols>
  <sheetData>
    <row r="2" s="6518" customFormat="1" customHeight="1" ht="17.25">
      <c r="A2" s="1856" t="s">
        <v>1159</v>
      </c>
    </row>
    <row r="4" s="6432" customFormat="1" customHeight="1" ht="15">
      <c r="C4" s="1857"/>
      <c r="D4" s="99"/>
      <c r="E4" s="380"/>
    </row>
    <row r="6" s="6518" customFormat="1" customHeight="1" ht="17.25">
      <c r="A6" s="1856" t="s">
        <v>1160</v>
      </c>
    </row>
    <row r="8" s="6432" customFormat="1" customHeight="1" ht="17.25">
      <c r="C8" s="1858"/>
      <c r="D8" s="99"/>
      <c r="E8" s="100"/>
    </row>
    <row r="11" s="6518" customFormat="1" customHeight="1" ht="17.25">
      <c r="A11" s="1856" t="s">
        <v>1161</v>
      </c>
    </row>
    <row r="13" s="6522" customFormat="1" customHeight="1" ht="15">
      <c r="A13" s="2082">
        <v>1</v>
      </c>
      <c r="B13" s="1168"/>
      <c r="C13" s="807" t="s">
        <v>172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6518" customFormat="1" customHeight="1" ht="17.25">
      <c r="A17" s="1856" t="s">
        <v>1162</v>
      </c>
    </row>
    <row r="19" s="5828" customFormat="1" customHeight="1" ht="15">
      <c r="A19" s="1925"/>
      <c r="B19" s="1396">
        <v>1</v>
      </c>
      <c r="C19" s="1396"/>
      <c r="D19" s="806" t="s">
        <v>172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1163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6534" customFormat="1" customHeight="1" ht="15">
      <c r="A23" s="429"/>
      <c r="B23" s="429"/>
      <c r="C23" s="1768" t="s">
        <v>172</v>
      </c>
      <c r="D23" s="1982" t="s">
        <v>110</v>
      </c>
      <c r="E23" s="1983"/>
      <c r="F23" s="1981" t="s">
        <v>58</v>
      </c>
      <c r="G23" s="2394"/>
      <c r="H23" s="1971">
        <v>1</v>
      </c>
      <c r="I23" s="2396" t="str">
        <f>IF(U23="","",INDEX(TERRITORY_MR_LIST,MATCH(U23,TERRITORY_LIST_ID,0)))</f>
        <v/>
      </c>
      <c r="J23" s="1981" t="s">
        <v>58</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6534"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6534"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1164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6534" customFormat="1" customHeight="1" ht="15">
      <c r="A29" s="429"/>
      <c r="B29" s="429"/>
      <c r="C29" s="162"/>
      <c r="D29" s="1862"/>
      <c r="E29" s="1862"/>
      <c r="F29" s="1862"/>
      <c r="G29" s="2398" t="s">
        <v>172</v>
      </c>
      <c r="H29" s="1957">
        <v>1</v>
      </c>
      <c r="I29" s="2399" t="str">
        <f>IF(U29="","",INDEX(TERRITORY_MR_LIST,MATCH(U29,TERRITORY_LIST_ID,0)))</f>
        <v/>
      </c>
      <c r="J29" s="1981" t="s">
        <v>58</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6534"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1165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6534" customFormat="1" customHeight="1" ht="15">
      <c r="A34" s="429"/>
      <c r="B34" s="429"/>
      <c r="C34" s="162"/>
      <c r="D34" s="1862"/>
      <c r="E34" s="1862"/>
      <c r="F34" s="1862"/>
      <c r="G34" s="1862"/>
      <c r="H34" s="1862"/>
      <c r="I34" s="1862"/>
      <c r="J34" s="1862"/>
      <c r="K34" s="1840" t="s">
        <v>172</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6518" customFormat="1" customHeight="1" ht="11.25">
      <c r="A37" s="1856" t="s">
        <v>1166</v>
      </c>
    </row>
    <row customHeight="1" ht="11.25"/>
    <row s="3114" customFormat="1" customHeight="1" ht="22.5">
      <c r="A39" s="1832"/>
      <c r="B39" s="463"/>
      <c r="C39" s="865"/>
      <c r="D39" s="446"/>
      <c r="E39" s="866"/>
      <c r="F39" s="1853"/>
      <c r="G39" s="1863"/>
      <c r="H39" s="481"/>
    </row>
    <row customHeight="1" ht="11.25"/>
    <row s="6518" customFormat="1" customHeight="1" ht="11.25">
      <c r="A41" s="1856" t="s">
        <v>1167</v>
      </c>
    </row>
    <row customHeight="1" ht="11.25"/>
    <row s="3114" customFormat="1" customHeight="1" ht="22.5">
      <c r="A43" s="463"/>
      <c r="B43" s="463"/>
      <c r="C43" s="463"/>
      <c r="D43" s="446"/>
      <c r="E43" s="866"/>
      <c r="F43" s="867"/>
      <c r="G43" s="1863"/>
      <c r="H43" s="481"/>
    </row>
    <row r="46" s="6518" customFormat="1" customHeight="1" ht="17.25">
      <c r="A46" s="1856" t="s">
        <v>1168</v>
      </c>
    </row>
    <row r="48" s="3199" customFormat="1" customHeight="1" ht="18.75">
      <c r="A48" s="74"/>
      <c r="B48" s="1864"/>
      <c r="C48" s="1864"/>
      <c r="D48" s="1865"/>
      <c r="E48" s="1850"/>
      <c r="F48" s="874">
        <v>13</v>
      </c>
      <c r="G48" s="873"/>
      <c r="H48" s="799"/>
      <c r="I48" s="797"/>
      <c r="J48" s="526" t="s">
        <v>63</v>
      </c>
      <c r="K48" s="1866" t="s">
        <v>24</v>
      </c>
      <c r="L48" s="74"/>
      <c r="M48" s="1676"/>
      <c r="N48" s="1676"/>
      <c r="O48" s="1676"/>
      <c r="P48" s="522" t="s">
        <v>400</v>
      </c>
      <c r="Q48" s="522" t="s">
        <v>401</v>
      </c>
      <c r="R48" s="523" t="s">
        <v>402</v>
      </c>
      <c r="S48" s="1676" t="s">
        <v>403</v>
      </c>
      <c r="T48" s="1676"/>
      <c r="U48" s="1676"/>
      <c r="V48" s="1676"/>
    </row>
    <row r="50" s="6518" customFormat="1" customHeight="1" ht="11.25">
      <c r="A50" s="1856" t="s">
        <v>1169</v>
      </c>
    </row>
    <row r="52" s="297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389</v>
      </c>
      <c r="AQ52" s="1664" t="s">
        <v>389</v>
      </c>
      <c r="AR52" s="1676"/>
      <c r="AS52" s="1676"/>
    </row>
    <row r="54" s="6518" customFormat="1" customHeight="1" ht="11.25">
      <c r="A54" s="1856" t="s">
        <v>1170</v>
      </c>
    </row>
    <row r="56" s="6406" customFormat="1" customHeight="1" ht="15">
      <c r="A56" s="131" t="s">
        <v>91</v>
      </c>
      <c r="B56" s="111" t="s">
        <v>24</v>
      </c>
      <c r="C56" s="1867"/>
      <c r="D56" s="114"/>
      <c r="E56" s="387"/>
      <c r="F56" s="387"/>
      <c r="G56" s="1844"/>
      <c r="H56" s="1866"/>
      <c r="I56" s="1845"/>
      <c r="K56" s="258"/>
      <c r="L56" s="259"/>
    </row>
    <row r="58" s="6518" customFormat="1" customHeight="1" ht="11.25">
      <c r="A58" s="1856" t="s">
        <v>1171</v>
      </c>
    </row>
    <row r="60" s="2977" customFormat="1" customHeight="1" ht="14.25">
      <c r="A60" s="339"/>
      <c r="B60" s="1168"/>
      <c r="C60" s="377"/>
      <c r="D60" s="1851"/>
      <c r="E60" s="892"/>
      <c r="F60" s="1866"/>
      <c r="G60" s="74"/>
      <c r="I60" s="1664"/>
      <c r="J60" s="1664"/>
    </row>
    <row r="62" s="6518" customFormat="1" customHeight="1" ht="11.25">
      <c r="A62" s="1856" t="s">
        <v>1172</v>
      </c>
    </row>
    <row r="64" s="2977"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1173</v>
      </c>
    </row>
    <row s="297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1174</v>
      </c>
    </row>
    <row r="67" s="6518" customFormat="1" customHeight="1" ht="11.25">
      <c r="A67" s="1856" t="s">
        <v>1175</v>
      </c>
    </row>
    <row r="69" s="297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1173</v>
      </c>
    </row>
    <row r="71" s="6518" customFormat="1" customHeight="1" ht="11.25">
      <c r="A71" s="1856" t="s">
        <v>1176</v>
      </c>
    </row>
    <row customHeight="1" ht="17.25"/>
    <row s="297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7" customFormat="1" customHeight="1" ht="11.25">
      <c r="A74" s="1174"/>
      <c r="B74" s="1174"/>
      <c r="C74" s="1174"/>
      <c r="D74" s="1168"/>
      <c r="E74" s="1178"/>
      <c r="F74" s="2406"/>
      <c r="G74" s="2356"/>
      <c r="H74" s="2356" t="s">
        <v>110</v>
      </c>
      <c r="I74" s="2410"/>
      <c r="J74" s="2334"/>
      <c r="K74" s="2411"/>
      <c r="L74" s="2404" t="s">
        <v>58</v>
      </c>
      <c r="M74" s="1982"/>
      <c r="N74" s="1187"/>
      <c r="O74" s="1186" t="s">
        <v>384</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7"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1177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7" customFormat="1" customHeight="1" ht="11.25">
      <c r="A78" s="1174"/>
      <c r="B78" s="1174"/>
      <c r="C78" s="1174"/>
      <c r="D78" s="1168"/>
      <c r="E78" s="1178"/>
      <c r="F78" s="2406"/>
      <c r="G78" s="2356"/>
      <c r="H78" s="2356"/>
      <c r="I78" s="2410"/>
      <c r="J78" s="2334"/>
      <c r="K78" s="2411"/>
      <c r="L78" s="2404"/>
      <c r="M78" s="1982"/>
      <c r="N78" s="1185"/>
      <c r="O78" s="1185"/>
      <c r="P78" s="1176" t="s">
        <v>1178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7" customFormat="1" customHeight="1" ht="12">
      <c r="A79" s="1174"/>
      <c r="B79" s="1174"/>
      <c r="C79" s="1174"/>
      <c r="D79" s="1168"/>
      <c r="E79" s="1178"/>
      <c r="F79" s="2407"/>
      <c r="G79" s="1200"/>
      <c r="H79" s="1200"/>
      <c r="I79" s="2405" t="s">
        <v>1179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6518" customFormat="1" customHeight="1" ht="11.25">
      <c r="A81" s="1856" t="s">
        <v>1180</v>
      </c>
    </row>
    <row r="83" s="2977"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1177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6518" customFormat="1" customHeight="1" ht="11.25">
      <c r="A87" s="1856" t="s">
        <v>1181</v>
      </c>
    </row>
    <row r="89" s="297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6518" customFormat="1" customHeight="1" ht="11.25">
      <c r="A91" s="1856" t="s">
        <v>1182</v>
      </c>
    </row>
    <row r="93" s="2977" customFormat="1" customHeight="1" ht="11.25">
      <c r="A93" s="1174"/>
      <c r="B93" s="1174"/>
      <c r="C93" s="1174"/>
      <c r="D93" s="1168"/>
      <c r="E93" s="1178"/>
      <c r="F93" s="1870"/>
      <c r="G93" s="1871"/>
      <c r="H93" s="2356" t="s">
        <v>110</v>
      </c>
      <c r="I93" s="2410"/>
      <c r="J93" s="2334"/>
      <c r="K93" s="2411"/>
      <c r="L93" s="2404" t="s">
        <v>58</v>
      </c>
      <c r="M93" s="1982"/>
      <c r="N93" s="1187"/>
      <c r="O93" s="1186" t="s">
        <v>384</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7"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1177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7" customFormat="1" customHeight="1" ht="11.25">
      <c r="A97" s="1174"/>
      <c r="B97" s="1174"/>
      <c r="C97" s="1174"/>
      <c r="D97" s="1168"/>
      <c r="E97" s="1178"/>
      <c r="F97" s="1870"/>
      <c r="G97" s="1871"/>
      <c r="H97" s="2356"/>
      <c r="I97" s="2410"/>
      <c r="J97" s="2334"/>
      <c r="K97" s="2411"/>
      <c r="L97" s="2404"/>
      <c r="M97" s="1982"/>
      <c r="N97" s="1185"/>
      <c r="O97" s="1185"/>
      <c r="P97" s="1176" t="s">
        <v>1178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6518" customFormat="1" customHeight="1" ht="11.25">
      <c r="A99" s="1856" t="s">
        <v>1183</v>
      </c>
    </row>
    <row customHeight="1" ht="17.25"/>
    <row s="610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610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6106" customFormat="1" customHeight="1" ht="12">
      <c r="A103" s="930"/>
      <c r="B103" s="929"/>
      <c r="C103" s="930"/>
      <c r="D103" s="930"/>
      <c r="E103" s="930"/>
      <c r="F103" s="1224"/>
      <c r="G103" s="1841" t="s">
        <v>1184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6518" customFormat="1" customHeight="1" ht="11.25">
      <c r="A105" s="1856" t="s">
        <v>1185</v>
      </c>
    </row>
    <row r="107" s="2668"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610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565</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566</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611</v>
      </c>
      <c r="F110" s="2222"/>
      <c r="G110" s="2222"/>
      <c r="H110" s="2222"/>
      <c r="I110" s="2222"/>
      <c r="J110" s="2222"/>
      <c r="K110" s="2222"/>
      <c r="L110" s="2222"/>
      <c r="M110" s="2222"/>
      <c r="N110" s="2222"/>
      <c r="O110" s="2222"/>
      <c r="P110" s="2222"/>
      <c r="Q110" s="564">
        <f>SUMIF(T111:T112,"i",Q111:Q112)</f>
        <v>0</v>
      </c>
      <c r="R110" s="1024"/>
      <c r="S110" s="1839" t="s">
        <v>612</v>
      </c>
      <c r="T110" s="723" t="s">
        <v>613</v>
      </c>
      <c r="U110" s="2223">
        <v>1</v>
      </c>
      <c r="V110" s="2223" t="s">
        <v>576</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1186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614</v>
      </c>
      <c r="F113" s="2222"/>
      <c r="G113" s="2222"/>
      <c r="H113" s="2222"/>
      <c r="I113" s="2222"/>
      <c r="J113" s="2222"/>
      <c r="K113" s="2222"/>
      <c r="L113" s="2222"/>
      <c r="M113" s="2222"/>
      <c r="N113" s="2222"/>
      <c r="O113" s="2222"/>
      <c r="P113" s="2222"/>
      <c r="Q113" s="564">
        <f>SUMIF(T114:T115,"i",Q114:Q115)</f>
        <v>0</v>
      </c>
      <c r="R113" s="1024"/>
      <c r="S113" s="1839" t="s">
        <v>615</v>
      </c>
      <c r="T113" s="723" t="s">
        <v>613</v>
      </c>
      <c r="U113" s="2223">
        <v>1</v>
      </c>
      <c r="V113" s="2223" t="s">
        <v>576</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1186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6518" customFormat="1" customHeight="1" ht="11.25">
      <c r="A117" s="1856" t="s">
        <v>1187</v>
      </c>
    </row>
    <row r="119" s="2668"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610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565</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566</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611</v>
      </c>
      <c r="F122" s="2222"/>
      <c r="G122" s="2222"/>
      <c r="H122" s="2222"/>
      <c r="I122" s="2222"/>
      <c r="J122" s="2222"/>
      <c r="K122" s="2222"/>
      <c r="L122" s="2222"/>
      <c r="M122" s="2222"/>
      <c r="N122" s="2222"/>
      <c r="O122" s="2222"/>
      <c r="P122" s="2222"/>
      <c r="Q122" s="564">
        <f>SUMIF(T123:T124,"i",Q123:Q124)</f>
        <v>0</v>
      </c>
      <c r="R122" s="1024"/>
      <c r="S122" s="1839" t="s">
        <v>612</v>
      </c>
      <c r="T122" s="723" t="s">
        <v>613</v>
      </c>
      <c r="U122" s="2223">
        <v>1</v>
      </c>
      <c r="V122" s="2223" t="s">
        <v>576</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1186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613</v>
      </c>
      <c r="U125" s="2223">
        <v>1</v>
      </c>
      <c r="V125" s="2223" t="s">
        <v>576</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6518" customFormat="1" customHeight="1" ht="11.25">
      <c r="A129" s="1856" t="s">
        <v>1188</v>
      </c>
    </row>
    <row r="131" s="2668" customFormat="1" customHeight="1" ht="45">
      <c r="A131" s="1847"/>
      <c r="B131" s="1168"/>
      <c r="C131" s="418"/>
      <c r="D131" s="74"/>
      <c r="E131" s="2373"/>
      <c r="F131" s="1982" t="s">
        <v>110</v>
      </c>
      <c r="G131" s="2376" t="s">
        <v>24</v>
      </c>
      <c r="H131" s="277"/>
      <c r="I131" s="643" t="s">
        <v>110</v>
      </c>
      <c r="J131" s="1848" t="s">
        <v>1189</v>
      </c>
      <c r="K131" s="644" t="s">
        <v>547</v>
      </c>
      <c r="L131" s="2073" t="s">
        <v>547</v>
      </c>
      <c r="M131" s="2378"/>
      <c r="N131" s="644" t="s">
        <v>547</v>
      </c>
      <c r="O131" s="644" t="s">
        <v>547</v>
      </c>
      <c r="P131" s="644" t="s">
        <v>547</v>
      </c>
      <c r="Q131" s="645">
        <f>SUM(Q132:Q134)</f>
        <v>0</v>
      </c>
      <c r="R131" s="645">
        <f>IF(R128=0,0,(Q128/R128)*100)</f>
        <v>0</v>
      </c>
      <c r="S131" s="2041"/>
      <c r="T131" s="723" t="s">
        <v>613</v>
      </c>
      <c r="U131" s="74"/>
      <c r="V131" s="74"/>
      <c r="AC131" s="74"/>
    </row>
    <row s="2668" customFormat="1" customHeight="1" ht="11.25">
      <c r="A132" s="1847"/>
      <c r="B132" s="1168"/>
      <c r="C132" s="418"/>
      <c r="D132" s="74"/>
      <c r="E132" s="2374"/>
      <c r="F132" s="1982"/>
      <c r="G132" s="2376"/>
      <c r="H132" s="1971"/>
      <c r="I132" s="2356" t="s">
        <v>937</v>
      </c>
      <c r="J132" s="2370"/>
      <c r="K132" s="2371"/>
      <c r="L132" s="646"/>
      <c r="M132" s="647" t="s">
        <v>110</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1190</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1191</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937</v>
      </c>
      <c r="J139" s="2370"/>
      <c r="K139" s="2371"/>
      <c r="L139" s="646"/>
      <c r="M139" s="647" t="s">
        <v>110</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1190</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6518" customFormat="1" customHeight="1" ht="17.25">
      <c r="A144" s="1856" t="s">
        <v>1192</v>
      </c>
    </row>
    <row customHeight="1" ht="17.25">
      <c r="G145" s="1880"/>
      <c r="H145" s="1880"/>
      <c r="I145" s="1880"/>
      <c r="M145" s="1876"/>
    </row>
    <row s="6711" customFormat="1" customHeight="1" ht="17.25">
      <c r="A146" s="1881"/>
      <c r="C146" s="1883"/>
      <c r="D146" s="2353"/>
      <c r="E146" s="1993"/>
      <c r="F146" s="1995"/>
      <c r="G146" s="2359"/>
      <c r="H146" s="2353"/>
      <c r="I146" s="2353">
        <v>1</v>
      </c>
      <c r="J146" s="2389"/>
      <c r="K146" s="2044" t="s">
        <v>63</v>
      </c>
      <c r="L146" s="1982"/>
      <c r="M146" s="1982" t="s">
        <v>110</v>
      </c>
      <c r="N146" s="2387" t="str">
        <f>IF(Z146="","",INDEX(TERRITORY_MR_LIST,MATCH(Z146,TERRITORY_LIST_ID,0)))</f>
        <v/>
      </c>
      <c r="O146" s="2044" t="s">
        <v>63</v>
      </c>
      <c r="P146" s="1982"/>
      <c r="Q146" s="1982" t="s">
        <v>110</v>
      </c>
      <c r="R146" s="2358" t="s">
        <v>24</v>
      </c>
      <c r="S146" s="1981" t="s">
        <v>63</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671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169</v>
      </c>
      <c r="W147" s="312"/>
      <c r="Y147" s="1288"/>
      <c r="Z147" s="1288"/>
      <c r="AA147" s="1288"/>
      <c r="AB147" s="1288"/>
      <c r="AC147" s="1288"/>
      <c r="AD147" s="1288"/>
      <c r="AE147" s="1288"/>
      <c r="AF147" s="1288"/>
      <c r="AG147" s="1288"/>
      <c r="AH147" s="1288"/>
      <c r="AI147" s="1288"/>
      <c r="AJ147" s="1288"/>
      <c r="AK147" s="1288"/>
    </row>
    <row s="6711" customFormat="1" customHeight="1" ht="17.25">
      <c r="A148" s="1881"/>
      <c r="C148" s="1886"/>
      <c r="D148" s="2354"/>
      <c r="E148" s="2386"/>
      <c r="F148" s="1996"/>
      <c r="G148" s="2360"/>
      <c r="H148" s="2354"/>
      <c r="I148" s="2354"/>
      <c r="J148" s="2390"/>
      <c r="K148" s="2045"/>
      <c r="L148" s="2354"/>
      <c r="M148" s="2354"/>
      <c r="N148" s="2388"/>
      <c r="O148" s="1986"/>
      <c r="P148" s="310"/>
      <c r="Q148" s="311"/>
      <c r="R148" s="311" t="s">
        <v>170</v>
      </c>
      <c r="S148" s="1887"/>
      <c r="T148" s="1887"/>
      <c r="U148" s="1887"/>
      <c r="V148" s="1887"/>
      <c r="W148" s="312"/>
      <c r="Y148" s="1288"/>
      <c r="Z148" s="1288"/>
      <c r="AA148" s="1288"/>
      <c r="AB148" s="1288"/>
      <c r="AC148" s="1288"/>
      <c r="AD148" s="1288"/>
      <c r="AE148" s="1288"/>
      <c r="AF148" s="1288"/>
      <c r="AG148" s="1288"/>
      <c r="AH148" s="1288"/>
      <c r="AI148" s="1288"/>
      <c r="AJ148" s="1288"/>
      <c r="AK148" s="1288"/>
    </row>
    <row s="6711" customFormat="1" customHeight="1" ht="17.25">
      <c r="A149" s="1881"/>
      <c r="C149" s="1886"/>
      <c r="D149" s="2354"/>
      <c r="E149" s="2386"/>
      <c r="F149" s="1996"/>
      <c r="G149" s="2360"/>
      <c r="H149" s="2354"/>
      <c r="I149" s="2354"/>
      <c r="J149" s="2390"/>
      <c r="K149" s="1986"/>
      <c r="L149" s="310"/>
      <c r="M149" s="311"/>
      <c r="N149" s="311" t="s">
        <v>171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6711" customFormat="1" customHeight="1" ht="17.25">
      <c r="A150" s="1881"/>
      <c r="C150" s="1886"/>
      <c r="D150" s="2354"/>
      <c r="E150" s="2386"/>
      <c r="F150" s="1997"/>
      <c r="G150" s="2360"/>
      <c r="H150" s="310"/>
      <c r="I150" s="311"/>
      <c r="J150" s="311" t="s">
        <v>185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6711" customFormat="1" customHeight="1" ht="17.25">
      <c r="A152" s="1881"/>
      <c r="C152" s="1883"/>
      <c r="D152" s="1871"/>
      <c r="E152" s="1888"/>
      <c r="F152" s="1825"/>
      <c r="G152" s="1889"/>
      <c r="H152" s="2353"/>
      <c r="I152" s="2353">
        <v>1</v>
      </c>
      <c r="J152" s="2389"/>
      <c r="K152" s="2044" t="s">
        <v>63</v>
      </c>
      <c r="L152" s="1982"/>
      <c r="M152" s="1982" t="s">
        <v>110</v>
      </c>
      <c r="N152" s="2387" t="str">
        <f>IF(Z152="","",INDEX(TERRITORY_MR_LIST,MATCH(Z152,TERRITORY_LIST_ID,0)))</f>
        <v/>
      </c>
      <c r="O152" s="2044" t="s">
        <v>63</v>
      </c>
      <c r="P152" s="1982"/>
      <c r="Q152" s="1982" t="s">
        <v>110</v>
      </c>
      <c r="R152" s="2358" t="s">
        <v>24</v>
      </c>
      <c r="S152" s="1981" t="s">
        <v>63</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671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169</v>
      </c>
      <c r="W153" s="312"/>
      <c r="Y153" s="1288"/>
      <c r="Z153" s="1288"/>
      <c r="AA153" s="1288"/>
      <c r="AB153" s="1288"/>
      <c r="AC153" s="1288"/>
      <c r="AD153" s="1288"/>
      <c r="AE153" s="1288"/>
      <c r="AF153" s="1288"/>
      <c r="AG153" s="1288"/>
      <c r="AH153" s="1288"/>
      <c r="AI153" s="1288"/>
      <c r="AJ153" s="1288"/>
      <c r="AK153" s="1288"/>
    </row>
    <row s="6711" customFormat="1" customHeight="1" ht="17.25">
      <c r="A154" s="1881"/>
      <c r="C154" s="1886"/>
      <c r="D154" s="1871"/>
      <c r="E154" s="1888"/>
      <c r="F154" s="1825"/>
      <c r="G154" s="1889"/>
      <c r="H154" s="2354"/>
      <c r="I154" s="2354"/>
      <c r="J154" s="2390"/>
      <c r="K154" s="2045"/>
      <c r="L154" s="2354"/>
      <c r="M154" s="2354"/>
      <c r="N154" s="2388"/>
      <c r="O154" s="1986"/>
      <c r="P154" s="310"/>
      <c r="Q154" s="311"/>
      <c r="R154" s="311" t="s">
        <v>170</v>
      </c>
      <c r="S154" s="1887"/>
      <c r="T154" s="1887"/>
      <c r="U154" s="1887"/>
      <c r="V154" s="1887"/>
      <c r="W154" s="312"/>
      <c r="Y154" s="1288"/>
      <c r="Z154" s="1288"/>
      <c r="AA154" s="1288"/>
      <c r="AB154" s="1288"/>
      <c r="AC154" s="1288"/>
      <c r="AD154" s="1288"/>
      <c r="AE154" s="1288"/>
      <c r="AF154" s="1288"/>
      <c r="AG154" s="1288"/>
      <c r="AH154" s="1288"/>
      <c r="AI154" s="1288"/>
      <c r="AJ154" s="1288"/>
      <c r="AK154" s="1288"/>
    </row>
    <row s="6711" customFormat="1" customHeight="1" ht="17.25">
      <c r="A155" s="1881"/>
      <c r="C155" s="1886"/>
      <c r="D155" s="1871"/>
      <c r="E155" s="1888"/>
      <c r="F155" s="1825"/>
      <c r="G155" s="1889"/>
      <c r="H155" s="2354"/>
      <c r="I155" s="2354"/>
      <c r="J155" s="2390"/>
      <c r="K155" s="1986"/>
      <c r="L155" s="310"/>
      <c r="M155" s="311"/>
      <c r="N155" s="311" t="s">
        <v>171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6711"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63</v>
      </c>
      <c r="P157" s="1982"/>
      <c r="Q157" s="1982" t="s">
        <v>110</v>
      </c>
      <c r="R157" s="2358" t="s">
        <v>24</v>
      </c>
      <c r="S157" s="1981" t="s">
        <v>63</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671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169</v>
      </c>
      <c r="W158" s="312"/>
      <c r="Y158" s="1288"/>
      <c r="Z158" s="1288"/>
      <c r="AA158" s="1288"/>
      <c r="AB158" s="1288"/>
      <c r="AC158" s="1288"/>
      <c r="AD158" s="1288"/>
      <c r="AE158" s="1288"/>
      <c r="AF158" s="1288"/>
      <c r="AG158" s="1288"/>
      <c r="AH158" s="1288"/>
      <c r="AI158" s="1288"/>
      <c r="AJ158" s="1288"/>
      <c r="AK158" s="1288"/>
    </row>
    <row s="6711" customFormat="1" customHeight="1" ht="17.25">
      <c r="A159" s="1881"/>
      <c r="C159" s="1886"/>
      <c r="D159" s="1871"/>
      <c r="E159" s="1888"/>
      <c r="F159" s="1825"/>
      <c r="G159" s="1889"/>
      <c r="H159" s="1871"/>
      <c r="I159" s="1871"/>
      <c r="J159" s="1890"/>
      <c r="K159" s="1800"/>
      <c r="L159" s="2354"/>
      <c r="M159" s="2354"/>
      <c r="N159" s="2388"/>
      <c r="O159" s="1986"/>
      <c r="P159" s="310"/>
      <c r="Q159" s="311"/>
      <c r="R159" s="311" t="s">
        <v>170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6711"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63</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671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671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6518" customFormat="1" customHeight="1" ht="17.25">
      <c r="A166" s="1856" t="s">
        <v>1193</v>
      </c>
    </row>
    <row customHeight="1" ht="17.25">
      <c r="G167" s="1880"/>
      <c r="H167" s="1880"/>
      <c r="I167" s="1880"/>
      <c r="M167" s="1876"/>
    </row>
    <row s="6711" customFormat="1" customHeight="1" ht="17.25">
      <c r="A168" s="1881"/>
      <c r="C168" s="1883"/>
      <c r="D168" s="2353"/>
      <c r="E168" s="1993"/>
      <c r="F168" s="1995"/>
      <c r="G168" s="2359"/>
      <c r="H168" s="2353"/>
      <c r="I168" s="2353">
        <v>1</v>
      </c>
      <c r="J168" s="2389"/>
      <c r="K168" s="2044" t="s">
        <v>63</v>
      </c>
      <c r="L168" s="1982"/>
      <c r="M168" s="1982" t="s">
        <v>110</v>
      </c>
      <c r="N168" s="2387" t="str">
        <f>IF(Z168="","",INDEX(TERRITORY_MR_LIST,MATCH(Z168,TERRITORY_LIST_ID,0)))</f>
        <v/>
      </c>
      <c r="O168" s="2044" t="s">
        <v>63</v>
      </c>
      <c r="P168" s="1982"/>
      <c r="Q168" s="1982" t="s">
        <v>110</v>
      </c>
      <c r="R168" s="2358" t="s">
        <v>24</v>
      </c>
      <c r="S168" s="2240" t="s">
        <v>58</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671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6711" customFormat="1" customHeight="1" ht="17.25">
      <c r="A170" s="1881"/>
      <c r="C170" s="1886"/>
      <c r="D170" s="2354"/>
      <c r="E170" s="2386"/>
      <c r="F170" s="1996"/>
      <c r="G170" s="2360"/>
      <c r="H170" s="2354"/>
      <c r="I170" s="2354"/>
      <c r="J170" s="2390"/>
      <c r="K170" s="2045"/>
      <c r="L170" s="2354"/>
      <c r="M170" s="2354"/>
      <c r="N170" s="2388"/>
      <c r="O170" s="1986"/>
      <c r="P170" s="310"/>
      <c r="Q170" s="311"/>
      <c r="R170" s="311" t="s">
        <v>170</v>
      </c>
      <c r="S170" s="1887"/>
      <c r="T170" s="1887"/>
      <c r="U170" s="1887"/>
      <c r="V170" s="1887"/>
      <c r="W170" s="1463"/>
      <c r="Y170" s="1288"/>
      <c r="Z170" s="1288"/>
      <c r="AA170" s="1288"/>
      <c r="AB170" s="1288"/>
      <c r="AC170" s="1288"/>
      <c r="AD170" s="1288"/>
      <c r="AE170" s="1288"/>
      <c r="AF170" s="1288"/>
      <c r="AG170" s="1288"/>
      <c r="AH170" s="1288"/>
      <c r="AI170" s="1288"/>
      <c r="AJ170" s="1288"/>
      <c r="AK170" s="1288"/>
    </row>
    <row s="6711" customFormat="1" customHeight="1" ht="17.25">
      <c r="A171" s="1881"/>
      <c r="C171" s="1886"/>
      <c r="D171" s="2354"/>
      <c r="E171" s="2386"/>
      <c r="F171" s="1996"/>
      <c r="G171" s="2360"/>
      <c r="H171" s="2354"/>
      <c r="I171" s="2354"/>
      <c r="J171" s="2390"/>
      <c r="K171" s="1986"/>
      <c r="L171" s="310"/>
      <c r="M171" s="311"/>
      <c r="N171" s="311" t="s">
        <v>171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6711" customFormat="1" customHeight="1" ht="17.25">
      <c r="A172" s="1881"/>
      <c r="C172" s="1886"/>
      <c r="D172" s="2354"/>
      <c r="E172" s="2386"/>
      <c r="F172" s="1997"/>
      <c r="G172" s="2360"/>
      <c r="H172" s="310"/>
      <c r="I172" s="311"/>
      <c r="J172" s="311" t="s">
        <v>185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6711" customFormat="1" customHeight="1" ht="17.25">
      <c r="A174" s="1881"/>
      <c r="C174" s="1883"/>
      <c r="D174" s="1871"/>
      <c r="E174" s="1888"/>
      <c r="F174" s="1825"/>
      <c r="G174" s="1889"/>
      <c r="H174" s="2353"/>
      <c r="I174" s="2353">
        <v>1</v>
      </c>
      <c r="J174" s="2389"/>
      <c r="K174" s="2044" t="s">
        <v>63</v>
      </c>
      <c r="L174" s="1982"/>
      <c r="M174" s="1982" t="s">
        <v>110</v>
      </c>
      <c r="N174" s="2387" t="str">
        <f>IF(Z174="","",INDEX(TERRITORY_MR_LIST,MATCH(Z174,TERRITORY_LIST_ID,0)))</f>
        <v/>
      </c>
      <c r="O174" s="2044" t="s">
        <v>63</v>
      </c>
      <c r="P174" s="1982"/>
      <c r="Q174" s="1982" t="s">
        <v>110</v>
      </c>
      <c r="R174" s="2358" t="s">
        <v>24</v>
      </c>
      <c r="S174" s="2240" t="s">
        <v>58</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671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6711" customFormat="1" customHeight="1" ht="17.25">
      <c r="A176" s="1881"/>
      <c r="C176" s="1886"/>
      <c r="D176" s="1871"/>
      <c r="E176" s="1888"/>
      <c r="F176" s="1825"/>
      <c r="G176" s="1889"/>
      <c r="H176" s="2354"/>
      <c r="I176" s="2354"/>
      <c r="J176" s="2390"/>
      <c r="K176" s="2045"/>
      <c r="L176" s="2354"/>
      <c r="M176" s="2354"/>
      <c r="N176" s="2388"/>
      <c r="O176" s="1986"/>
      <c r="P176" s="310"/>
      <c r="Q176" s="311"/>
      <c r="R176" s="311" t="s">
        <v>170</v>
      </c>
      <c r="S176" s="1887"/>
      <c r="T176" s="1887"/>
      <c r="U176" s="1887"/>
      <c r="V176" s="1887"/>
      <c r="W176" s="1463"/>
      <c r="Y176" s="1288"/>
      <c r="Z176" s="1288"/>
      <c r="AA176" s="1288"/>
      <c r="AB176" s="1288"/>
      <c r="AC176" s="1288"/>
      <c r="AD176" s="1288"/>
      <c r="AE176" s="1288"/>
      <c r="AF176" s="1288"/>
      <c r="AG176" s="1288"/>
      <c r="AH176" s="1288"/>
      <c r="AI176" s="1288"/>
      <c r="AJ176" s="1288"/>
      <c r="AK176" s="1288"/>
    </row>
    <row s="6711" customFormat="1" customHeight="1" ht="17.25">
      <c r="A177" s="1881"/>
      <c r="C177" s="1886"/>
      <c r="D177" s="1871"/>
      <c r="E177" s="1888"/>
      <c r="F177" s="1825"/>
      <c r="G177" s="1889"/>
      <c r="H177" s="2354"/>
      <c r="I177" s="2354"/>
      <c r="J177" s="2390"/>
      <c r="K177" s="1986"/>
      <c r="L177" s="310"/>
      <c r="M177" s="311"/>
      <c r="N177" s="311" t="s">
        <v>171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6711"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63</v>
      </c>
      <c r="P179" s="1982"/>
      <c r="Q179" s="1982" t="s">
        <v>110</v>
      </c>
      <c r="R179" s="2358" t="s">
        <v>24</v>
      </c>
      <c r="S179" s="2240" t="s">
        <v>58</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671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6711" customFormat="1" customHeight="1" ht="17.25">
      <c r="A181" s="1881"/>
      <c r="C181" s="1886"/>
      <c r="D181" s="1871"/>
      <c r="E181" s="1888"/>
      <c r="F181" s="1825"/>
      <c r="G181" s="1889"/>
      <c r="H181" s="1871"/>
      <c r="I181" s="1871"/>
      <c r="J181" s="1893"/>
      <c r="K181" s="1889"/>
      <c r="L181" s="2354"/>
      <c r="M181" s="2354"/>
      <c r="N181" s="2388"/>
      <c r="O181" s="1986"/>
      <c r="P181" s="310"/>
      <c r="Q181" s="311"/>
      <c r="R181" s="311" t="s">
        <v>170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6711"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58</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671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6518" customFormat="1" customHeight="1" ht="17.25">
      <c r="A192" s="1856" t="s">
        <v>1194</v>
      </c>
    </row>
    <row customHeight="1" ht="17.25">
      <c r="G193" s="1880"/>
      <c r="H193" s="1880"/>
      <c r="I193" s="1880"/>
      <c r="M193" s="1876"/>
    </row>
    <row s="2668" customFormat="1" customHeight="1" ht="15">
      <c r="D194" s="2416"/>
      <c r="E194" s="2036"/>
      <c r="F194" s="2036"/>
      <c r="G194" s="2044"/>
      <c r="H194" s="1604"/>
      <c r="I194" s="2417">
        <v>1</v>
      </c>
      <c r="J194" s="2389"/>
      <c r="K194" s="1619"/>
      <c r="L194" s="2044" t="s">
        <v>63</v>
      </c>
      <c r="M194" s="2044" t="s">
        <v>63</v>
      </c>
      <c r="N194" s="1604"/>
      <c r="O194" s="1982" t="s">
        <v>110</v>
      </c>
      <c r="P194" s="2411"/>
      <c r="Q194" s="1620"/>
      <c r="R194" s="2044" t="s">
        <v>63</v>
      </c>
      <c r="S194" s="2044" t="s">
        <v>63</v>
      </c>
      <c r="T194" s="1897"/>
      <c r="U194" s="1982" t="s">
        <v>110</v>
      </c>
      <c r="V194" s="2413" t="str">
        <f>IF(AK194="","",INDEX(TERRITORY_MR_LIST,MATCH(AK194,TERRITORY_LIST_ID,0)))</f>
        <v/>
      </c>
      <c r="W194" s="1621"/>
      <c r="X194" s="2044" t="s">
        <v>63</v>
      </c>
      <c r="Y194" s="2044" t="s">
        <v>58</v>
      </c>
      <c r="Z194" s="1604"/>
      <c r="AA194" s="1982" t="s">
        <v>110</v>
      </c>
      <c r="AB194" s="2415"/>
      <c r="AC194" s="1622"/>
      <c r="AD194" s="2044" t="s">
        <v>63</v>
      </c>
      <c r="AE194" s="2044" t="s">
        <v>58</v>
      </c>
      <c r="AF194" s="1602"/>
      <c r="AG194" s="1852" t="s">
        <v>110</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1195</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1196</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1197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64" customFormat="1" customHeight="1" ht="11.25">
      <c r="D199" s="2416"/>
      <c r="E199" s="2036"/>
      <c r="F199" s="2036"/>
      <c r="G199" s="1986"/>
      <c r="H199" s="1610"/>
      <c r="I199" s="1611"/>
      <c r="J199" s="2419" t="s">
        <v>185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6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6BA0A2-B099-2704-E95D-5B7FE54D43A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6882" width="32.57421875" customWidth="1"/>
    <col min="2" max="2" style="6883" width="11.00390625" customWidth="1"/>
    <col min="3" max="3" style="6883" width="9.140625"/>
    <col min="4" max="4" style="6883" width="26.57421875" customWidth="1"/>
    <col min="5" max="5" style="6797" width="27.7109375" customWidth="1"/>
    <col min="6" max="6" style="6797" width="23.57421875" customWidth="1"/>
    <col min="7" max="7" style="6797" width="31.421875" customWidth="1"/>
    <col min="8" max="8" style="6797" width="40.8515625" customWidth="1"/>
    <col min="9" max="9" style="6797" width="14.57421875" customWidth="1"/>
    <col min="10" max="10" style="6797" width="26.8515625" customWidth="1"/>
    <col min="11" max="11" style="6797" width="50.00390625" customWidth="1"/>
    <col min="12" max="12" style="6797" width="52.421875" customWidth="1"/>
    <col min="13" max="13" style="6797" width="10.7109375" customWidth="1"/>
    <col min="14" max="14" style="6797" width="55.140625" customWidth="1"/>
    <col min="15" max="15" style="6797" width="31.8515625" customWidth="1"/>
    <col min="16" max="16" style="6797" width="23.8515625" customWidth="1"/>
    <col min="17" max="17" style="6797" width="46.57421875" customWidth="1"/>
    <col min="18" max="18" style="6797" width="24.00390625" customWidth="1"/>
    <col min="19" max="19" style="6797" width="20.57421875" customWidth="1"/>
    <col min="20" max="20" style="6797" width="22.00390625" customWidth="1"/>
    <col min="21" max="22" style="6797" width="26.421875" customWidth="1"/>
    <col min="23" max="23" style="6797" width="8.28125" hidden="1" customWidth="1"/>
    <col min="24" max="24" style="6797" width="59.7109375" customWidth="1"/>
    <col min="25" max="25" style="6797" width="49.140625" customWidth="1"/>
    <col min="26" max="26" style="6797" width="11.140625" customWidth="1"/>
    <col min="27" max="30" style="6797" width="29.00390625" customWidth="1"/>
    <col min="31" max="31" style="6797" width="9.140625"/>
    <col min="32" max="32" style="6797" width="34.7109375" customWidth="1"/>
    <col min="33" max="33" style="6797" width="9.140625"/>
    <col min="34" max="35" style="6797" width="34.421875" customWidth="1"/>
    <col min="36" max="36" style="6797" width="9.140625"/>
    <col min="37" max="37" style="6797" width="24.57421875" customWidth="1"/>
    <col min="38" max="38" style="6797" width="9.140625"/>
    <col min="39" max="39" style="6797" width="26.140625" customWidth="1"/>
    <col min="40" max="40" style="6797" width="1.7109375" customWidth="1"/>
    <col min="41" max="41" style="6797" width="9.140625"/>
    <col min="42" max="43" style="6797" width="47.8515625" customWidth="1"/>
    <col min="44" max="44" style="6797" width="1.7109375" customWidth="1"/>
    <col min="45" max="45" style="6797" width="21.421875" customWidth="1"/>
    <col min="46" max="46" style="6797" width="1.7109375" customWidth="1"/>
    <col min="47" max="47" style="6797" width="31.28125" customWidth="1"/>
    <col min="48" max="48" style="6797" width="1.7109375" customWidth="1"/>
    <col min="49" max="50" style="6884" width="9.140625"/>
    <col min="51" max="51" style="6797" width="3.7109375" customWidth="1"/>
    <col min="52" max="52" style="6797" width="55.00390625" customWidth="1"/>
    <col min="53" max="53" style="6797" width="9.140625"/>
    <col min="54" max="54" style="6797" width="35.140625" customWidth="1"/>
    <col min="55" max="55" style="6797" width="9.140625"/>
    <col min="56" max="56" style="6797" width="1.7109375" customWidth="1"/>
    <col min="57" max="57" style="6885" width="12.57421875" customWidth="1"/>
    <col min="58" max="58" style="6885" width="14.28125" customWidth="1"/>
    <col min="59" max="59" style="6797" width="30.7109375" customWidth="1"/>
    <col min="60" max="60" style="6792" width="40.7109375" customWidth="1"/>
    <col min="61" max="61" style="6792" width="15.00390625" customWidth="1"/>
    <col min="62" max="62" style="6792" width="40.7109375" customWidth="1"/>
    <col min="63" max="63" style="6792" width="2.7109375" customWidth="1"/>
    <col min="64" max="64" style="6792" width="44.7109375" customWidth="1"/>
    <col min="65" max="65" style="6792" width="2.7109375" customWidth="1"/>
    <col min="66" max="66" style="6792" width="40.7109375" customWidth="1"/>
    <col min="67" max="68" style="6797" width="9.140625"/>
    <col min="69" max="69" style="6797" width="18.140625" customWidth="1"/>
    <col min="70" max="70" style="6797" width="57.8515625" customWidth="1"/>
    <col min="71" max="71" style="6852" width="1.7109375" customWidth="1"/>
    <col min="72" max="72" style="6797" width="22.57421875" customWidth="1"/>
    <col min="73" max="73" style="6797" width="57.8515625" customWidth="1"/>
    <col min="74" max="74" style="6797" width="1.7109375" customWidth="1"/>
    <col min="75" max="75" style="6797" width="22.57421875" customWidth="1"/>
    <col min="76" max="76" style="6797" width="57.8515625" customWidth="1"/>
    <col min="77" max="77" style="6797" width="1.7109375" customWidth="1"/>
    <col min="78" max="78" style="6797" width="22.57421875" customWidth="1"/>
    <col min="79" max="79" style="6797" width="57.8515625" customWidth="1"/>
    <col min="80" max="81" style="6797" width="9.140625"/>
    <col min="82" max="82" style="6797" width="49.57421875" customWidth="1"/>
  </cols>
  <sheetData>
    <row s="6787" customFormat="1" customHeight="1" ht="11.25">
      <c r="A1" s="1074" t="s">
        <v>1198</v>
      </c>
      <c r="B1" s="1074" t="s">
        <v>1199</v>
      </c>
      <c r="C1" s="1074" t="s">
        <v>1200</v>
      </c>
      <c r="D1" s="1074" t="s">
        <v>1201</v>
      </c>
      <c r="E1" s="1074" t="s">
        <v>1202</v>
      </c>
      <c r="F1" s="1074" t="s">
        <v>1203</v>
      </c>
      <c r="G1" s="1074" t="s">
        <v>1204</v>
      </c>
      <c r="H1" s="1074" t="s">
        <v>1205</v>
      </c>
      <c r="I1" s="1074" t="s">
        <v>1206</v>
      </c>
      <c r="J1" s="1074" t="s">
        <v>1207</v>
      </c>
      <c r="K1" s="1074" t="s">
        <v>1208</v>
      </c>
      <c r="L1" s="1074" t="s">
        <v>1209</v>
      </c>
      <c r="M1" s="1074"/>
      <c r="N1" s="1074" t="s">
        <v>1210</v>
      </c>
      <c r="O1" s="1074" t="s">
        <v>1211</v>
      </c>
      <c r="P1" s="1074" t="s">
        <v>1212</v>
      </c>
      <c r="Q1" s="1074" t="s">
        <v>1213</v>
      </c>
      <c r="R1" s="1074" t="s">
        <v>1214</v>
      </c>
      <c r="S1" s="1074" t="s">
        <v>1215</v>
      </c>
      <c r="T1" s="1074" t="s">
        <v>1216</v>
      </c>
      <c r="U1" s="1074" t="s">
        <v>1217</v>
      </c>
      <c r="V1" s="1074"/>
      <c r="W1" s="803" t="s">
        <v>1218</v>
      </c>
      <c r="X1" s="1074" t="s">
        <v>1219</v>
      </c>
      <c r="Y1" s="1074" t="s">
        <v>1220</v>
      </c>
      <c r="Z1" s="1074"/>
      <c r="AA1" s="1074" t="s">
        <v>1221</v>
      </c>
      <c r="AB1" s="1074"/>
      <c r="AC1" s="1074" t="s">
        <v>1222</v>
      </c>
      <c r="AD1" s="1074"/>
      <c r="AF1" s="1074" t="s">
        <v>1223</v>
      </c>
      <c r="AH1" s="1074" t="s">
        <v>1224</v>
      </c>
      <c r="AI1" s="1074" t="s">
        <v>1225</v>
      </c>
      <c r="AK1" s="1074" t="s">
        <v>1226</v>
      </c>
      <c r="AM1" s="1074" t="s">
        <v>1227</v>
      </c>
      <c r="AP1" s="1074" t="s">
        <v>1228</v>
      </c>
      <c r="AQ1" s="1074" t="s">
        <v>1229</v>
      </c>
      <c r="AS1" s="1074" t="s">
        <v>1230</v>
      </c>
      <c r="AU1" s="1074" t="s">
        <v>1231</v>
      </c>
      <c r="AW1" s="1074" t="s">
        <v>1232</v>
      </c>
      <c r="AX1" s="1074" t="s">
        <v>1233</v>
      </c>
      <c r="AZ1" s="1160" t="s">
        <v>1234</v>
      </c>
      <c r="BB1" s="1074" t="s">
        <v>1235</v>
      </c>
      <c r="BC1" s="1074"/>
      <c r="BE1" s="1074" t="s">
        <v>1236</v>
      </c>
      <c r="BF1" s="1074" t="s">
        <v>1237</v>
      </c>
      <c r="BH1" s="1076" t="s">
        <v>723</v>
      </c>
      <c r="BI1" s="1077"/>
      <c r="BJ1" s="1078" t="s">
        <v>1238</v>
      </c>
      <c r="BK1" s="1077"/>
      <c r="BL1" s="1079" t="s">
        <v>821</v>
      </c>
      <c r="BM1" s="1077"/>
      <c r="BN1" s="1080" t="s">
        <v>1239</v>
      </c>
      <c r="BS1" s="1457"/>
    </row>
    <row customHeight="1" ht="11.25">
      <c r="A2" s="1081" t="s">
        <v>1240</v>
      </c>
      <c r="B2" s="1082">
        <v>2000</v>
      </c>
      <c r="C2" s="1082">
        <v>2022</v>
      </c>
      <c r="D2" s="1082" t="s">
        <v>63</v>
      </c>
      <c r="E2" s="1083" t="s">
        <v>1241</v>
      </c>
      <c r="F2" s="1083" t="s">
        <v>1242</v>
      </c>
      <c r="G2" s="1083" t="s">
        <v>1243</v>
      </c>
      <c r="H2" s="1084" t="s">
        <v>56</v>
      </c>
      <c r="I2" s="1083" t="s">
        <v>110</v>
      </c>
      <c r="J2" s="1083" t="s">
        <v>1244</v>
      </c>
      <c r="K2" s="1085" t="s">
        <v>1245</v>
      </c>
      <c r="L2" s="1086"/>
      <c r="M2" s="1085">
        <v>1</v>
      </c>
      <c r="N2" s="1170" t="s">
        <v>1246</v>
      </c>
      <c r="O2" s="1084" t="s">
        <v>456</v>
      </c>
      <c r="P2" s="1087" t="s">
        <v>1247</v>
      </c>
      <c r="Q2" s="1088" t="s">
        <v>454</v>
      </c>
      <c r="R2" s="129" t="s">
        <v>1248</v>
      </c>
      <c r="S2" s="129" t="s">
        <v>1249</v>
      </c>
      <c r="T2" s="1089" t="s">
        <v>1250</v>
      </c>
      <c r="U2" s="1086" t="s">
        <v>1251</v>
      </c>
      <c r="V2" s="1090">
        <v>1</v>
      </c>
      <c r="W2" s="1091"/>
      <c r="X2" s="1091" t="s">
        <v>1252</v>
      </c>
      <c r="Y2" s="1082" t="s">
        <v>1253</v>
      </c>
      <c r="Z2" s="1092"/>
      <c r="AA2" s="1082" t="s">
        <v>1254</v>
      </c>
      <c r="AB2" s="1093" t="s">
        <v>1254</v>
      </c>
      <c r="AC2" s="1082" t="s">
        <v>1255</v>
      </c>
      <c r="AD2" s="1093" t="s">
        <v>1255</v>
      </c>
      <c r="AF2" s="1084" t="s">
        <v>1251</v>
      </c>
      <c r="AH2" s="1083" t="s">
        <v>1256</v>
      </c>
      <c r="AI2" s="1083" t="s">
        <v>1256</v>
      </c>
      <c r="AK2" s="1083" t="s">
        <v>1257</v>
      </c>
      <c r="AM2" s="1083" t="s">
        <v>1258</v>
      </c>
      <c r="AP2" s="1094" t="s">
        <v>1252</v>
      </c>
      <c r="AQ2" s="1095" t="s">
        <v>1252</v>
      </c>
      <c r="AS2" s="1082" t="s">
        <v>1259</v>
      </c>
      <c r="AU2" s="1128" t="s">
        <v>1260</v>
      </c>
      <c r="AW2" s="1128" t="s">
        <v>1261</v>
      </c>
      <c r="AX2" s="1128" t="s">
        <v>1261</v>
      </c>
      <c r="AZ2" s="1128" t="s">
        <v>54</v>
      </c>
      <c r="BB2" s="1128" t="s">
        <v>1262</v>
      </c>
      <c r="BC2" s="1128" t="s">
        <v>1263</v>
      </c>
      <c r="BE2" s="1128">
        <v>2000</v>
      </c>
      <c r="BF2" s="1128" t="s">
        <v>1264</v>
      </c>
    </row>
    <row customHeight="1" ht="11.25">
      <c r="A3" s="1081" t="s">
        <v>1265</v>
      </c>
      <c r="B3" s="1082">
        <v>2001</v>
      </c>
      <c r="C3" s="1082">
        <v>2023</v>
      </c>
      <c r="D3" s="1082" t="s">
        <v>58</v>
      </c>
      <c r="E3" s="1083" t="s">
        <v>1266</v>
      </c>
      <c r="F3" s="1083" t="s">
        <v>1267</v>
      </c>
      <c r="G3" s="1083" t="s">
        <v>1268</v>
      </c>
      <c r="H3" s="1084" t="s">
        <v>1269</v>
      </c>
      <c r="I3" s="1083" t="s">
        <v>111</v>
      </c>
      <c r="J3" s="1083" t="s">
        <v>557</v>
      </c>
      <c r="K3" s="1085" t="s">
        <v>1270</v>
      </c>
      <c r="L3" s="1086">
        <f>_xlfn.IFERROR(MATCH(K3,OFFER_METHOD,0),0)</f>
        <v>0</v>
      </c>
      <c r="M3" s="1085">
        <v>2</v>
      </c>
      <c r="N3" s="1170" t="s">
        <v>1271</v>
      </c>
      <c r="O3" s="1084" t="s">
        <v>1272</v>
      </c>
      <c r="P3" s="1087" t="s">
        <v>33</v>
      </c>
      <c r="Q3" s="1088" t="s">
        <v>1273</v>
      </c>
      <c r="R3" s="129" t="s">
        <v>1274</v>
      </c>
      <c r="S3" s="129" t="s">
        <v>1275</v>
      </c>
      <c r="T3" s="1089" t="s">
        <v>1276</v>
      </c>
      <c r="U3" s="1086" t="s">
        <v>1277</v>
      </c>
      <c r="V3" s="1090">
        <v>2</v>
      </c>
      <c r="W3" s="1091"/>
      <c r="X3" s="1091" t="s">
        <v>1278</v>
      </c>
      <c r="Y3" s="1082" t="s">
        <v>1253</v>
      </c>
      <c r="Z3" s="1092"/>
      <c r="AA3" s="1082" t="s">
        <v>1279</v>
      </c>
      <c r="AB3" s="1093" t="s">
        <v>1279</v>
      </c>
      <c r="AC3" s="1082" t="s">
        <v>1280</v>
      </c>
      <c r="AD3" s="1093" t="s">
        <v>1280</v>
      </c>
      <c r="AF3" s="1084" t="s">
        <v>1277</v>
      </c>
      <c r="AH3" s="1083" t="s">
        <v>1281</v>
      </c>
      <c r="AI3" s="1083" t="s">
        <v>1282</v>
      </c>
      <c r="AK3" s="1083" t="s">
        <v>1283</v>
      </c>
      <c r="AM3" s="1083" t="s">
        <v>1284</v>
      </c>
      <c r="AP3" s="1094" t="s">
        <v>1285</v>
      </c>
      <c r="AQ3" s="1095" t="s">
        <v>1285</v>
      </c>
      <c r="AS3" s="1082" t="s">
        <v>1286</v>
      </c>
      <c r="AU3" s="1128" t="s">
        <v>1287</v>
      </c>
      <c r="AW3" s="1128" t="s">
        <v>1288</v>
      </c>
      <c r="AX3" s="1128" t="s">
        <v>1288</v>
      </c>
      <c r="AZ3" s="1128" t="s">
        <v>1289</v>
      </c>
      <c r="BB3" s="1128" t="s">
        <v>1290</v>
      </c>
      <c r="BC3" s="1128" t="s">
        <v>1263</v>
      </c>
      <c r="BE3" s="1128">
        <v>2001</v>
      </c>
      <c r="BF3" s="1128" t="s">
        <v>1291</v>
      </c>
      <c r="BH3" s="1074" t="s">
        <v>1292</v>
      </c>
      <c r="BJ3" s="1074" t="s">
        <v>1293</v>
      </c>
      <c r="BL3" s="1074" t="s">
        <v>1294</v>
      </c>
      <c r="BN3" s="1074" t="s">
        <v>1295</v>
      </c>
      <c r="BR3" s="1074" t="s">
        <v>1296</v>
      </c>
      <c r="BS3" s="1458"/>
      <c r="BT3" s="1077"/>
      <c r="BU3" s="1074" t="s">
        <v>1297</v>
      </c>
      <c r="BV3" s="1077"/>
      <c r="BW3" s="1730"/>
      <c r="BX3" s="1732" t="s">
        <v>1298</v>
      </c>
      <c r="CA3" s="1074" t="s">
        <v>1299</v>
      </c>
    </row>
    <row customHeight="1" ht="11.25">
      <c r="A4" s="1081" t="s">
        <v>1300</v>
      </c>
      <c r="B4" s="1082">
        <v>2002</v>
      </c>
      <c r="C4" s="1082">
        <v>2024</v>
      </c>
      <c r="E4" s="1083" t="s">
        <v>1301</v>
      </c>
      <c r="F4" s="1083" t="s">
        <v>1302</v>
      </c>
      <c r="H4" s="1084" t="s">
        <v>1303</v>
      </c>
      <c r="I4" s="1083" t="s">
        <v>91</v>
      </c>
      <c r="J4" s="1083" t="s">
        <v>1304</v>
      </c>
      <c r="K4" s="1085" t="s">
        <v>1305</v>
      </c>
      <c r="L4" s="1086">
        <f>_xlfn.IFERROR(MATCH(K4,OFFER_METHOD,0),0)</f>
        <v>0</v>
      </c>
      <c r="M4" s="1085">
        <v>3</v>
      </c>
      <c r="N4" s="1170" t="s">
        <v>1306</v>
      </c>
      <c r="O4" s="1083" t="s">
        <v>1307</v>
      </c>
      <c r="Q4" s="1088" t="s">
        <v>1308</v>
      </c>
      <c r="R4" s="129" t="s">
        <v>1309</v>
      </c>
      <c r="S4" s="129" t="s">
        <v>1310</v>
      </c>
      <c r="T4" s="1089" t="s">
        <v>1311</v>
      </c>
      <c r="U4" s="1086" t="s">
        <v>1312</v>
      </c>
      <c r="V4" s="1090">
        <v>3</v>
      </c>
      <c r="W4" s="1091"/>
      <c r="X4" s="1091" t="s">
        <v>1313</v>
      </c>
      <c r="Y4" s="1082" t="s">
        <v>1253</v>
      </c>
      <c r="Z4" s="1098"/>
      <c r="AC4" s="1082" t="s">
        <v>1314</v>
      </c>
      <c r="AD4" s="1093" t="s">
        <v>1314</v>
      </c>
      <c r="AF4" s="1084" t="s">
        <v>1312</v>
      </c>
      <c r="AH4" s="1084" t="s">
        <v>1315</v>
      </c>
      <c r="AK4" s="1083" t="s">
        <v>1316</v>
      </c>
      <c r="AM4" s="1083" t="s">
        <v>1317</v>
      </c>
      <c r="AP4" s="1094" t="s">
        <v>1278</v>
      </c>
      <c r="AQ4" s="1095" t="s">
        <v>1278</v>
      </c>
      <c r="AS4" s="1082" t="s">
        <v>1318</v>
      </c>
      <c r="AU4" s="1128" t="s">
        <v>1319</v>
      </c>
      <c r="AW4" s="1128" t="s">
        <v>1320</v>
      </c>
      <c r="AX4" s="1128" t="s">
        <v>1320</v>
      </c>
      <c r="AZ4" s="1128" t="s">
        <v>1321</v>
      </c>
      <c r="BB4" s="1128" t="s">
        <v>1322</v>
      </c>
      <c r="BC4" s="1128" t="s">
        <v>1323</v>
      </c>
      <c r="BE4" s="1128">
        <v>2002</v>
      </c>
      <c r="BF4" s="1128" t="s">
        <v>1324</v>
      </c>
      <c r="BH4" s="1075" t="s">
        <v>1325</v>
      </c>
      <c r="BJ4" s="1075" t="s">
        <v>1325</v>
      </c>
      <c r="BL4" s="1075" t="s">
        <v>1325</v>
      </c>
      <c r="BN4" s="1075" t="s">
        <v>1325</v>
      </c>
      <c r="BQ4" s="1462" t="s">
        <v>1326</v>
      </c>
      <c r="BR4" s="1167" t="s">
        <v>1327</v>
      </c>
      <c r="BS4" s="260"/>
      <c r="BT4" s="1462" t="s">
        <v>1328</v>
      </c>
      <c r="BU4" s="1167" t="s">
        <v>1329</v>
      </c>
      <c r="BV4" s="1077"/>
      <c r="BW4" s="1737" t="s">
        <v>1330</v>
      </c>
      <c r="BX4" s="1731" t="s">
        <v>1331</v>
      </c>
      <c r="BZ4" s="1462" t="s">
        <v>1332</v>
      </c>
      <c r="CA4" s="1167" t="s">
        <v>1333</v>
      </c>
    </row>
    <row customHeight="1" ht="11.25">
      <c r="A5" s="1081" t="s">
        <v>1334</v>
      </c>
      <c r="B5" s="1082">
        <v>2003</v>
      </c>
      <c r="C5" s="1082">
        <v>2025</v>
      </c>
      <c r="E5" s="1083" t="s">
        <v>1335</v>
      </c>
      <c r="F5" s="1083" t="s">
        <v>1336</v>
      </c>
      <c r="H5" s="1084" t="s">
        <v>1337</v>
      </c>
      <c r="I5" s="1083" t="s">
        <v>92</v>
      </c>
      <c r="K5" s="1085" t="s">
        <v>1338</v>
      </c>
      <c r="L5" s="1086">
        <f>_xlfn.IFERROR(MATCH(K5,OFFER_METHOD,0),0)</f>
        <v>0</v>
      </c>
      <c r="M5" s="1085">
        <v>4</v>
      </c>
      <c r="N5" s="1099" t="s">
        <v>1339</v>
      </c>
      <c r="O5" s="1083" t="s">
        <v>1340</v>
      </c>
      <c r="Q5" s="1088" t="s">
        <v>1341</v>
      </c>
      <c r="R5" s="129" t="s">
        <v>455</v>
      </c>
      <c r="T5" s="1084" t="s">
        <v>1342</v>
      </c>
      <c r="U5" s="1086" t="s">
        <v>1343</v>
      </c>
      <c r="V5" s="1090">
        <v>4</v>
      </c>
      <c r="W5" s="1091"/>
      <c r="X5" s="1091" t="s">
        <v>186</v>
      </c>
      <c r="Y5" s="1082" t="s">
        <v>1344</v>
      </c>
      <c r="Z5" s="1098">
        <v>1</v>
      </c>
      <c r="AF5" s="1084" t="s">
        <v>1345</v>
      </c>
      <c r="AH5" s="1083" t="s">
        <v>1346</v>
      </c>
      <c r="AK5" s="1083" t="s">
        <v>1347</v>
      </c>
      <c r="AM5" s="1083" t="s">
        <v>1348</v>
      </c>
      <c r="AP5" s="1094" t="s">
        <v>186</v>
      </c>
      <c r="AQ5" s="1095" t="s">
        <v>186</v>
      </c>
      <c r="AU5" s="1128" t="s">
        <v>1349</v>
      </c>
      <c r="AW5" s="1128" t="s">
        <v>1350</v>
      </c>
      <c r="AX5" s="1128" t="s">
        <v>1350</v>
      </c>
      <c r="AZ5" s="1128" t="s">
        <v>1351</v>
      </c>
      <c r="BB5" s="1128" t="s">
        <v>1352</v>
      </c>
      <c r="BC5" s="1128" t="s">
        <v>1353</v>
      </c>
      <c r="BE5" s="1128">
        <v>2003</v>
      </c>
      <c r="BF5" s="1128" t="s">
        <v>1354</v>
      </c>
      <c r="BH5" s="1075" t="s">
        <v>1355</v>
      </c>
      <c r="BJ5" s="1075" t="s">
        <v>1355</v>
      </c>
      <c r="BL5" s="1075" t="s">
        <v>1355</v>
      </c>
      <c r="BN5" s="1075" t="s">
        <v>1356</v>
      </c>
      <c r="BQ5" s="1311">
        <v>4213775</v>
      </c>
      <c r="BR5" s="1075" t="s">
        <v>1252</v>
      </c>
      <c r="BS5" s="1459"/>
      <c r="BT5" s="1311">
        <v>64236871</v>
      </c>
      <c r="BU5" s="1075" t="s">
        <v>235</v>
      </c>
      <c r="BV5" s="1077"/>
      <c r="BW5" s="1735">
        <v>4213767</v>
      </c>
      <c r="BX5" s="1733" t="s">
        <v>1357</v>
      </c>
      <c r="BZ5" s="1311">
        <v>64237509</v>
      </c>
      <c r="CA5" s="1325" t="s">
        <v>1358</v>
      </c>
    </row>
    <row customHeight="1" ht="11.25">
      <c r="A6" s="1081" t="s">
        <v>1359</v>
      </c>
      <c r="B6" s="1082">
        <v>2004</v>
      </c>
      <c r="C6" s="1082">
        <v>2026</v>
      </c>
      <c r="E6" s="1083" t="s">
        <v>1360</v>
      </c>
      <c r="F6" s="1100"/>
      <c r="H6" s="1084" t="s">
        <v>1361</v>
      </c>
      <c r="I6" s="1083" t="s">
        <v>112</v>
      </c>
      <c r="J6" s="1074" t="s">
        <v>1362</v>
      </c>
      <c r="L6" s="1086">
        <f>SUM(kind_of_control_method_filter)</f>
        <v>0</v>
      </c>
      <c r="N6" s="1099" t="s">
        <v>1363</v>
      </c>
      <c r="O6" s="1083" t="s">
        <v>1364</v>
      </c>
      <c r="R6" s="129" t="s">
        <v>454</v>
      </c>
      <c r="T6" s="1084" t="s">
        <v>1365</v>
      </c>
      <c r="U6" s="1086" t="s">
        <v>1345</v>
      </c>
      <c r="V6" s="1090">
        <v>5</v>
      </c>
      <c r="W6" s="1091"/>
      <c r="X6" s="1082" t="s">
        <v>192</v>
      </c>
      <c r="Y6" s="1082" t="s">
        <v>1366</v>
      </c>
      <c r="Z6" s="1098"/>
      <c r="AA6" s="1101"/>
      <c r="AH6" s="1083" t="s">
        <v>1367</v>
      </c>
      <c r="AK6" s="1083" t="s">
        <v>1368</v>
      </c>
      <c r="AM6" s="1083" t="s">
        <v>1369</v>
      </c>
      <c r="AP6" s="1094" t="s">
        <v>192</v>
      </c>
      <c r="AQ6" s="1095" t="s">
        <v>192</v>
      </c>
      <c r="AU6" s="1128" t="s">
        <v>1370</v>
      </c>
      <c r="AW6" s="1128" t="s">
        <v>1371</v>
      </c>
      <c r="AX6" s="1128" t="s">
        <v>1371</v>
      </c>
      <c r="BB6" s="1128" t="s">
        <v>1372</v>
      </c>
      <c r="BC6" s="1128" t="s">
        <v>1353</v>
      </c>
      <c r="BE6" s="1128">
        <v>2004</v>
      </c>
      <c r="BF6" s="1128" t="s">
        <v>1373</v>
      </c>
      <c r="BH6" s="1075" t="s">
        <v>1374</v>
      </c>
      <c r="BJ6" s="1075" t="s">
        <v>1375</v>
      </c>
      <c r="BL6" s="1075" t="s">
        <v>1375</v>
      </c>
      <c r="BN6" s="1075" t="s">
        <v>1376</v>
      </c>
      <c r="BQ6" s="1311">
        <v>4213784</v>
      </c>
      <c r="BR6" s="1325" t="s">
        <v>1285</v>
      </c>
      <c r="BS6" s="1460"/>
      <c r="BT6" s="1311">
        <v>64236872</v>
      </c>
      <c r="BU6" s="1075" t="s">
        <v>240</v>
      </c>
      <c r="BV6" s="1077"/>
      <c r="BW6" s="1735">
        <v>4213768</v>
      </c>
      <c r="BX6" s="1733" t="s">
        <v>260</v>
      </c>
      <c r="BZ6" s="1311">
        <v>64237510</v>
      </c>
      <c r="CA6" s="1075" t="s">
        <v>1377</v>
      </c>
    </row>
    <row customHeight="1" ht="11.25">
      <c r="A7" s="1081" t="s">
        <v>1378</v>
      </c>
      <c r="B7" s="1082">
        <v>2005</v>
      </c>
      <c r="E7" s="1083" t="s">
        <v>1379</v>
      </c>
      <c r="F7" s="1100"/>
      <c r="H7" s="1084" t="s">
        <v>1380</v>
      </c>
      <c r="I7" s="1083" t="s">
        <v>93</v>
      </c>
      <c r="J7" s="1083" t="s">
        <v>1381</v>
      </c>
      <c r="N7" s="1103" t="s">
        <v>1382</v>
      </c>
      <c r="O7" s="1083" t="s">
        <v>1383</v>
      </c>
      <c r="U7" s="1086" t="s">
        <v>58</v>
      </c>
      <c r="V7" s="370" t="s">
        <v>93</v>
      </c>
      <c r="W7" s="1091"/>
      <c r="X7" s="1082" t="s">
        <v>198</v>
      </c>
      <c r="Y7" s="1082" t="s">
        <v>1344</v>
      </c>
      <c r="Z7" s="1098"/>
      <c r="AA7" s="1101"/>
      <c r="AH7" s="1083" t="s">
        <v>1384</v>
      </c>
      <c r="AK7" s="1083" t="s">
        <v>1385</v>
      </c>
      <c r="AM7" s="1083" t="s">
        <v>1386</v>
      </c>
      <c r="AP7" s="1094" t="s">
        <v>198</v>
      </c>
      <c r="AQ7" s="1095" t="s">
        <v>198</v>
      </c>
      <c r="AU7" s="1128" t="s">
        <v>1387</v>
      </c>
      <c r="AW7" s="1128" t="s">
        <v>1388</v>
      </c>
      <c r="AX7" s="1128" t="s">
        <v>1388</v>
      </c>
      <c r="AZ7" s="1074" t="s">
        <v>1389</v>
      </c>
      <c r="BB7" s="1128" t="s">
        <v>1390</v>
      </c>
      <c r="BC7" s="1128" t="s">
        <v>1353</v>
      </c>
      <c r="BE7" s="1128">
        <v>2005</v>
      </c>
      <c r="BF7" s="1128" t="s">
        <v>1391</v>
      </c>
      <c r="BH7" s="1075" t="s">
        <v>1392</v>
      </c>
      <c r="BJ7" s="1075" t="s">
        <v>1374</v>
      </c>
      <c r="BL7" s="1075" t="s">
        <v>1374</v>
      </c>
      <c r="BN7" s="1075" t="s">
        <v>1393</v>
      </c>
      <c r="BQ7" s="1311">
        <v>4213781</v>
      </c>
      <c r="BR7" s="1075" t="s">
        <v>1278</v>
      </c>
      <c r="BS7" s="1459"/>
      <c r="BT7" s="1311">
        <v>64236873</v>
      </c>
      <c r="BU7" s="1075" t="s">
        <v>245</v>
      </c>
      <c r="BV7" s="1077"/>
      <c r="BW7" s="1735">
        <v>4213769</v>
      </c>
      <c r="BX7" s="1733" t="s">
        <v>1394</v>
      </c>
      <c r="BZ7" s="1311">
        <v>64237511</v>
      </c>
      <c r="CA7" s="1075" t="s">
        <v>275</v>
      </c>
    </row>
    <row customHeight="1" ht="11.25">
      <c r="A8" s="1081" t="s">
        <v>1395</v>
      </c>
      <c r="B8" s="1082">
        <v>2006</v>
      </c>
      <c r="E8" s="1083" t="s">
        <v>1396</v>
      </c>
      <c r="F8" s="1100"/>
      <c r="I8" s="1083" t="s">
        <v>94</v>
      </c>
      <c r="J8" s="1083" t="s">
        <v>1397</v>
      </c>
      <c r="N8" s="1171" t="s">
        <v>1398</v>
      </c>
      <c r="O8" s="1083" t="s">
        <v>1399</v>
      </c>
      <c r="V8" s="370" t="s">
        <v>94</v>
      </c>
      <c r="W8" s="1091"/>
      <c r="X8" s="1082" t="s">
        <v>204</v>
      </c>
      <c r="Y8" s="1082" t="s">
        <v>1344</v>
      </c>
      <c r="Z8" s="1098"/>
      <c r="AA8" s="1101"/>
      <c r="AK8" s="1083" t="s">
        <v>1400</v>
      </c>
      <c r="AP8" s="1094" t="s">
        <v>204</v>
      </c>
      <c r="AQ8" s="1095" t="s">
        <v>204</v>
      </c>
      <c r="AU8" s="1128" t="s">
        <v>1401</v>
      </c>
      <c r="AW8" s="1128" t="s">
        <v>1402</v>
      </c>
      <c r="AX8" s="1128" t="s">
        <v>1402</v>
      </c>
      <c r="AZ8" s="1128" t="s">
        <v>1403</v>
      </c>
      <c r="BB8" s="1128" t="s">
        <v>1404</v>
      </c>
      <c r="BC8" s="1128" t="s">
        <v>1353</v>
      </c>
      <c r="BE8" s="1128">
        <v>2006</v>
      </c>
      <c r="BF8" s="1128" t="s">
        <v>1405</v>
      </c>
      <c r="BH8" s="1075" t="s">
        <v>1406</v>
      </c>
      <c r="BJ8" s="1075" t="s">
        <v>1407</v>
      </c>
      <c r="BL8" s="1075" t="s">
        <v>1407</v>
      </c>
      <c r="BN8" s="1075" t="s">
        <v>1408</v>
      </c>
      <c r="BQ8" s="1311">
        <v>4213776</v>
      </c>
      <c r="BR8" s="1075" t="s">
        <v>186</v>
      </c>
      <c r="BS8" s="1459"/>
      <c r="BT8" s="1311">
        <v>64236874</v>
      </c>
      <c r="BU8" s="1325" t="s">
        <v>1409</v>
      </c>
      <c r="BV8" s="1077"/>
      <c r="BW8" s="1735">
        <v>4213770</v>
      </c>
      <c r="BX8" s="1736" t="s">
        <v>1410</v>
      </c>
      <c r="BZ8" s="1311">
        <v>64237512</v>
      </c>
      <c r="CA8" s="1075" t="s">
        <v>270</v>
      </c>
    </row>
    <row customHeight="1" ht="11.25">
      <c r="A9" s="1081" t="s">
        <v>1411</v>
      </c>
      <c r="B9" s="1082">
        <v>2007</v>
      </c>
      <c r="E9" s="1083" t="s">
        <v>1412</v>
      </c>
      <c r="F9" s="1100"/>
      <c r="G9" s="1074" t="s">
        <v>1413</v>
      </c>
      <c r="H9" s="1074" t="s">
        <v>1414</v>
      </c>
      <c r="I9" s="1083" t="s">
        <v>113</v>
      </c>
      <c r="O9" s="1083" t="s">
        <v>1415</v>
      </c>
      <c r="V9" s="370" t="s">
        <v>113</v>
      </c>
      <c r="W9" s="1091"/>
      <c r="X9" s="1082" t="s">
        <v>210</v>
      </c>
      <c r="Y9" s="1082" t="s">
        <v>1253</v>
      </c>
      <c r="Z9" s="1098">
        <v>1</v>
      </c>
      <c r="AA9" s="1101"/>
      <c r="AK9" s="1083" t="s">
        <v>1416</v>
      </c>
      <c r="AP9" s="1094" t="s">
        <v>1417</v>
      </c>
      <c r="AQ9" s="1095" t="s">
        <v>1417</v>
      </c>
      <c r="AW9" s="1128" t="s">
        <v>1418</v>
      </c>
      <c r="AX9" s="1128" t="s">
        <v>1418</v>
      </c>
      <c r="AZ9" s="1128" t="s">
        <v>1419</v>
      </c>
      <c r="BB9" s="1128" t="s">
        <v>1420</v>
      </c>
      <c r="BC9" s="1128" t="s">
        <v>1353</v>
      </c>
      <c r="BE9" s="1128">
        <v>2007</v>
      </c>
      <c r="BF9" s="1128" t="s">
        <v>1421</v>
      </c>
      <c r="BH9" s="1075" t="s">
        <v>1422</v>
      </c>
      <c r="BJ9" s="1075" t="s">
        <v>1423</v>
      </c>
      <c r="BL9" s="1075" t="s">
        <v>1423</v>
      </c>
      <c r="BN9" s="1075" t="s">
        <v>1424</v>
      </c>
      <c r="BQ9" s="1311">
        <v>4213777</v>
      </c>
      <c r="BR9" s="1075" t="s">
        <v>192</v>
      </c>
      <c r="BS9" s="1459"/>
      <c r="BT9" s="1311">
        <v>64236875</v>
      </c>
      <c r="BU9" s="1075" t="s">
        <v>250</v>
      </c>
      <c r="BV9" s="1077"/>
      <c r="BW9" s="1730"/>
      <c r="BX9" s="1730"/>
    </row>
    <row customHeight="1" ht="11.25">
      <c r="A10" s="1081" t="s">
        <v>1425</v>
      </c>
      <c r="B10" s="1082">
        <v>2008</v>
      </c>
      <c r="E10" s="1083" t="s">
        <v>1426</v>
      </c>
      <c r="F10" s="1100"/>
      <c r="G10" s="1083" t="s">
        <v>1427</v>
      </c>
      <c r="H10" s="1083" t="s">
        <v>1428</v>
      </c>
      <c r="I10" s="1083" t="s">
        <v>149</v>
      </c>
      <c r="J10" s="1074" t="s">
        <v>1429</v>
      </c>
      <c r="K10" s="1074" t="s">
        <v>1430</v>
      </c>
      <c r="O10" s="1083" t="s">
        <v>1431</v>
      </c>
      <c r="V10" s="371" t="s">
        <v>149</v>
      </c>
      <c r="W10" s="1104"/>
      <c r="X10" s="1104" t="s">
        <v>1432</v>
      </c>
      <c r="Y10" s="1105" t="s">
        <v>1433</v>
      </c>
      <c r="Z10" s="1098"/>
      <c r="AP10" s="1094" t="s">
        <v>1432</v>
      </c>
      <c r="AQ10" s="1095" t="s">
        <v>1432</v>
      </c>
      <c r="AW10" s="1128" t="s">
        <v>1434</v>
      </c>
      <c r="AX10" s="1128" t="s">
        <v>1434</v>
      </c>
      <c r="AZ10" s="1128" t="s">
        <v>1435</v>
      </c>
      <c r="BB10" s="1128" t="s">
        <v>1436</v>
      </c>
      <c r="BC10" s="1128" t="s">
        <v>1353</v>
      </c>
      <c r="BE10" s="1128">
        <v>2008</v>
      </c>
      <c r="BF10" s="1128" t="s">
        <v>1437</v>
      </c>
      <c r="BH10" s="1075" t="s">
        <v>1438</v>
      </c>
      <c r="BJ10" s="1075" t="s">
        <v>1439</v>
      </c>
      <c r="BL10" s="1075" t="s">
        <v>1439</v>
      </c>
      <c r="BN10" s="1075" t="s">
        <v>1440</v>
      </c>
      <c r="BQ10" s="1311">
        <v>4213778</v>
      </c>
      <c r="BR10" s="1075" t="s">
        <v>198</v>
      </c>
      <c r="BS10" s="1459"/>
      <c r="BT10" s="1311">
        <v>64236876</v>
      </c>
      <c r="BU10" s="1075" t="s">
        <v>230</v>
      </c>
      <c r="BV10" s="1077"/>
      <c r="BW10" s="1730"/>
      <c r="BX10" s="1730"/>
    </row>
    <row customHeight="1" ht="11.25">
      <c r="A11" s="1081" t="s">
        <v>1441</v>
      </c>
      <c r="B11" s="1082">
        <v>2009</v>
      </c>
      <c r="E11" s="1083" t="s">
        <v>1442</v>
      </c>
      <c r="F11" s="1100"/>
      <c r="G11" s="1083" t="s">
        <v>1443</v>
      </c>
      <c r="H11" s="1083" t="s">
        <v>1444</v>
      </c>
      <c r="I11" s="1083" t="s">
        <v>100</v>
      </c>
      <c r="J11" s="1084" t="s">
        <v>1445</v>
      </c>
      <c r="K11" s="1106" t="s">
        <v>1446</v>
      </c>
      <c r="O11" s="1084" t="s">
        <v>1447</v>
      </c>
      <c r="V11" s="370" t="s">
        <v>100</v>
      </c>
      <c r="W11" s="261"/>
      <c r="X11" s="1091" t="s">
        <v>1417</v>
      </c>
      <c r="Y11" s="1082" t="s">
        <v>1448</v>
      </c>
      <c r="Z11" s="1098"/>
      <c r="AP11" s="1094" t="s">
        <v>210</v>
      </c>
      <c r="AQ11" s="1096" t="s">
        <v>210</v>
      </c>
      <c r="AW11" s="1128" t="s">
        <v>1449</v>
      </c>
      <c r="AX11" s="1128" t="s">
        <v>1449</v>
      </c>
      <c r="AZ11" s="1128" t="s">
        <v>1450</v>
      </c>
      <c r="BB11" s="1128" t="s">
        <v>1451</v>
      </c>
      <c r="BC11" s="1128" t="s">
        <v>1353</v>
      </c>
      <c r="BE11" s="1128">
        <v>2009</v>
      </c>
      <c r="BF11" s="1128" t="s">
        <v>1452</v>
      </c>
      <c r="BH11" s="1075" t="s">
        <v>1453</v>
      </c>
      <c r="BJ11" s="1075" t="s">
        <v>1422</v>
      </c>
      <c r="BL11" s="1075" t="s">
        <v>1422</v>
      </c>
      <c r="BN11" s="1075" t="s">
        <v>1454</v>
      </c>
      <c r="BQ11" s="1311">
        <v>4213780</v>
      </c>
      <c r="BR11" s="1075" t="s">
        <v>204</v>
      </c>
      <c r="BS11" s="1459"/>
      <c r="BW11" s="1730"/>
      <c r="BX11" s="1730"/>
    </row>
    <row customHeight="1" ht="11.25">
      <c r="A12" s="1081" t="s">
        <v>1455</v>
      </c>
      <c r="B12" s="1082">
        <v>2010</v>
      </c>
      <c r="E12" s="1083" t="s">
        <v>1456</v>
      </c>
      <c r="F12" s="1100"/>
      <c r="G12" s="1083" t="s">
        <v>1444</v>
      </c>
      <c r="I12" s="1083" t="s">
        <v>150</v>
      </c>
      <c r="J12" s="1084" t="s">
        <v>1457</v>
      </c>
      <c r="K12" s="1106" t="s">
        <v>1458</v>
      </c>
      <c r="O12" s="1084" t="s">
        <v>454</v>
      </c>
      <c r="V12" s="370" t="s">
        <v>150</v>
      </c>
      <c r="W12" s="1096"/>
      <c r="X12" s="1091" t="s">
        <v>1459</v>
      </c>
      <c r="Y12" s="1082" t="s">
        <v>1253</v>
      </c>
      <c r="AP12" s="1094"/>
      <c r="AW12" s="1128" t="s">
        <v>100</v>
      </c>
      <c r="AX12" s="1128" t="s">
        <v>100</v>
      </c>
      <c r="AZ12" s="1128" t="s">
        <v>1460</v>
      </c>
      <c r="BB12" s="1128" t="s">
        <v>1461</v>
      </c>
      <c r="BC12" s="1128" t="s">
        <v>1353</v>
      </c>
      <c r="BE12" s="1128">
        <v>2010</v>
      </c>
      <c r="BF12" s="1128" t="s">
        <v>1462</v>
      </c>
      <c r="BH12" s="1075" t="s">
        <v>1463</v>
      </c>
      <c r="BJ12" s="1075" t="s">
        <v>1464</v>
      </c>
      <c r="BL12" s="1075" t="s">
        <v>1464</v>
      </c>
      <c r="BN12" s="1075" t="s">
        <v>1465</v>
      </c>
      <c r="BQ12" s="1311">
        <v>4213779</v>
      </c>
      <c r="BR12" s="1075" t="s">
        <v>1417</v>
      </c>
      <c r="BS12" s="1459"/>
      <c r="BT12" s="1077"/>
      <c r="BU12" s="1077"/>
      <c r="BV12" s="1077"/>
      <c r="BW12" s="1730"/>
      <c r="BX12" s="1730"/>
    </row>
    <row customHeight="1" ht="11.25">
      <c r="A13" s="1081" t="s">
        <v>1466</v>
      </c>
      <c r="B13" s="1082">
        <v>2011</v>
      </c>
      <c r="E13" s="1083" t="s">
        <v>1467</v>
      </c>
      <c r="F13" s="1100"/>
      <c r="I13" s="1083" t="s">
        <v>151</v>
      </c>
      <c r="K13" s="1106" t="s">
        <v>1416</v>
      </c>
      <c r="V13" s="370" t="s">
        <v>151</v>
      </c>
      <c r="W13" s="1096"/>
      <c r="X13" s="1096"/>
      <c r="Y13" s="1096"/>
      <c r="AW13" s="1128" t="s">
        <v>150</v>
      </c>
      <c r="AX13" s="1128" t="s">
        <v>150</v>
      </c>
      <c r="BB13" s="1128" t="s">
        <v>1468</v>
      </c>
      <c r="BC13" s="1128" t="s">
        <v>1469</v>
      </c>
      <c r="BE13" s="1128">
        <v>2011</v>
      </c>
      <c r="BF13" s="1128" t="s">
        <v>1470</v>
      </c>
      <c r="BH13" s="1075" t="s">
        <v>1471</v>
      </c>
      <c r="BJ13" s="1075" t="s">
        <v>1453</v>
      </c>
      <c r="BL13" s="1075" t="s">
        <v>1453</v>
      </c>
      <c r="BN13" s="1075" t="s">
        <v>1472</v>
      </c>
      <c r="BQ13" s="1311">
        <v>4213783</v>
      </c>
      <c r="BR13" s="1075" t="s">
        <v>1432</v>
      </c>
      <c r="BS13" s="1459"/>
      <c r="BT13" s="1077"/>
      <c r="BU13" s="1077"/>
      <c r="BV13" s="1077"/>
      <c r="BW13" s="1734"/>
      <c r="BX13" s="1730"/>
    </row>
    <row customHeight="1" ht="11.25">
      <c r="A14" s="1081" t="s">
        <v>1473</v>
      </c>
      <c r="B14" s="1082">
        <v>2012</v>
      </c>
      <c r="I14" s="1083" t="s">
        <v>152</v>
      </c>
      <c r="J14" s="1074" t="s">
        <v>1474</v>
      </c>
      <c r="N14" s="1074" t="s">
        <v>1475</v>
      </c>
      <c r="V14" s="1090">
        <v>13</v>
      </c>
      <c r="W14" s="1091"/>
      <c r="X14" s="1091" t="s">
        <v>1285</v>
      </c>
      <c r="Y14" s="1082" t="s">
        <v>1253</v>
      </c>
      <c r="AW14" s="1128" t="s">
        <v>151</v>
      </c>
      <c r="AX14" s="1128" t="s">
        <v>151</v>
      </c>
      <c r="AZ14" s="1074" t="s">
        <v>1476</v>
      </c>
      <c r="BB14" s="1128" t="s">
        <v>1477</v>
      </c>
      <c r="BC14" s="1128" t="s">
        <v>1469</v>
      </c>
      <c r="BE14" s="1128">
        <v>2012</v>
      </c>
      <c r="BH14" s="1075" t="s">
        <v>1393</v>
      </c>
      <c r="BJ14" s="1229" t="s">
        <v>1478</v>
      </c>
      <c r="BL14" s="1229" t="s">
        <v>1478</v>
      </c>
      <c r="BN14" s="1075" t="s">
        <v>1479</v>
      </c>
      <c r="BQ14" s="1311">
        <v>4213782</v>
      </c>
      <c r="BR14" s="1075" t="s">
        <v>210</v>
      </c>
      <c r="BS14" s="1459"/>
      <c r="BT14" s="1077"/>
      <c r="BU14" s="1077"/>
      <c r="BV14" s="1077"/>
      <c r="BW14" s="1734"/>
      <c r="BX14" s="1730"/>
    </row>
    <row customHeight="1" ht="19.5">
      <c r="A15" s="1081" t="s">
        <v>1480</v>
      </c>
      <c r="B15" s="1082">
        <v>2013</v>
      </c>
      <c r="E15" s="1738" t="s">
        <v>1481</v>
      </c>
      <c r="G15" s="1074" t="s">
        <v>1482</v>
      </c>
      <c r="H15" s="1074" t="s">
        <v>1483</v>
      </c>
      <c r="I15" s="1085" t="s">
        <v>153</v>
      </c>
      <c r="J15" s="1096" t="s">
        <v>584</v>
      </c>
      <c r="N15" s="1166" t="s">
        <v>1484</v>
      </c>
      <c r="X15" s="1094"/>
      <c r="AW15" s="1128" t="s">
        <v>152</v>
      </c>
      <c r="AX15" s="1128" t="s">
        <v>152</v>
      </c>
      <c r="AZ15" s="1128" t="s">
        <v>1403</v>
      </c>
      <c r="BB15" s="1128" t="s">
        <v>1485</v>
      </c>
      <c r="BC15" s="1128" t="s">
        <v>1469</v>
      </c>
      <c r="BE15" s="1128">
        <v>2013</v>
      </c>
      <c r="BH15" s="1075" t="s">
        <v>1408</v>
      </c>
      <c r="BJ15" s="1229" t="s">
        <v>1486</v>
      </c>
      <c r="BL15" s="1229" t="s">
        <v>1486</v>
      </c>
      <c r="BN15" s="1075" t="s">
        <v>1487</v>
      </c>
      <c r="BR15" s="1077"/>
      <c r="BS15" s="1461"/>
      <c r="BT15" s="1077"/>
      <c r="BU15" s="1077"/>
      <c r="BV15" s="1077"/>
      <c r="BW15" s="1734"/>
      <c r="BX15" s="1730"/>
    </row>
    <row customHeight="1" ht="21">
      <c r="A16" s="1913" t="s">
        <v>1488</v>
      </c>
      <c r="B16" s="1082">
        <v>2014</v>
      </c>
      <c r="E16" s="1739" t="s">
        <v>1489</v>
      </c>
      <c r="G16" s="1083" t="s">
        <v>1490</v>
      </c>
      <c r="H16" s="1083" t="s">
        <v>1491</v>
      </c>
      <c r="I16" s="1085" t="s">
        <v>1492</v>
      </c>
      <c r="J16" s="1096" t="s">
        <v>557</v>
      </c>
      <c r="N16" s="1166" t="s">
        <v>1493</v>
      </c>
      <c r="AW16" s="1128" t="s">
        <v>153</v>
      </c>
      <c r="AX16" s="1128" t="s">
        <v>153</v>
      </c>
      <c r="AZ16" s="1128" t="s">
        <v>1419</v>
      </c>
      <c r="BB16" s="1128" t="s">
        <v>1494</v>
      </c>
      <c r="BC16" s="1128" t="s">
        <v>1469</v>
      </c>
      <c r="BE16" s="1128">
        <v>2014</v>
      </c>
      <c r="BH16" s="1075" t="s">
        <v>1424</v>
      </c>
      <c r="BJ16" s="1229" t="s">
        <v>1495</v>
      </c>
      <c r="BL16" s="1229" t="s">
        <v>1495</v>
      </c>
      <c r="BN16" s="1075" t="s">
        <v>1496</v>
      </c>
      <c r="BR16" s="1077"/>
      <c r="BS16" s="1461"/>
      <c r="BT16" s="1077"/>
      <c r="BU16" s="1077"/>
      <c r="BV16" s="1077"/>
      <c r="BW16" s="1734"/>
      <c r="BX16" s="1730"/>
    </row>
    <row customHeight="1" ht="21">
      <c r="A17" s="1081" t="s">
        <v>1497</v>
      </c>
      <c r="B17" s="1082">
        <v>2015</v>
      </c>
      <c r="G17" s="1083" t="s">
        <v>1444</v>
      </c>
      <c r="H17" s="1083" t="s">
        <v>1444</v>
      </c>
      <c r="I17" s="1083" t="s">
        <v>1498</v>
      </c>
      <c r="N17" s="1166" t="s">
        <v>1499</v>
      </c>
      <c r="X17" s="1094"/>
      <c r="AW17" s="1128" t="s">
        <v>1492</v>
      </c>
      <c r="AX17" s="1128" t="s">
        <v>1492</v>
      </c>
      <c r="AZ17" s="1128" t="s">
        <v>1500</v>
      </c>
      <c r="BB17" s="1128" t="s">
        <v>1501</v>
      </c>
      <c r="BC17" s="1128" t="s">
        <v>1353</v>
      </c>
      <c r="BE17" s="1128">
        <v>2015</v>
      </c>
      <c r="BH17" s="1075" t="s">
        <v>1440</v>
      </c>
      <c r="BJ17" s="1229" t="s">
        <v>1502</v>
      </c>
      <c r="BL17" s="1229" t="s">
        <v>1502</v>
      </c>
      <c r="BN17" s="1075" t="s">
        <v>1503</v>
      </c>
      <c r="BR17" s="1074" t="s">
        <v>1296</v>
      </c>
      <c r="BS17" s="1458"/>
      <c r="BU17" s="1074" t="s">
        <v>1504</v>
      </c>
      <c r="BV17" s="1077"/>
      <c r="BW17" s="1730"/>
      <c r="BX17" s="1732" t="s">
        <v>1505</v>
      </c>
      <c r="CA17" s="1074" t="s">
        <v>1506</v>
      </c>
      <c r="CD17" s="1074" t="s">
        <v>1507</v>
      </c>
    </row>
    <row customHeight="1" ht="21">
      <c r="A18" s="1081" t="s">
        <v>1508</v>
      </c>
      <c r="B18" s="1082">
        <v>2016</v>
      </c>
      <c r="I18" s="1083" t="s">
        <v>1509</v>
      </c>
      <c r="N18" s="1166" t="s">
        <v>1510</v>
      </c>
      <c r="X18" s="1094"/>
      <c r="AW18" s="1128" t="s">
        <v>1498</v>
      </c>
      <c r="AX18" s="1128" t="s">
        <v>1498</v>
      </c>
      <c r="BB18" s="1128" t="s">
        <v>1511</v>
      </c>
      <c r="BC18" s="1128" t="s">
        <v>1353</v>
      </c>
      <c r="BE18" s="1128">
        <v>2016</v>
      </c>
      <c r="BH18" s="1075" t="s">
        <v>1454</v>
      </c>
      <c r="BJ18" s="1229" t="s">
        <v>1512</v>
      </c>
      <c r="BL18" s="1229" t="s">
        <v>1512</v>
      </c>
      <c r="BN18" s="1075" t="s">
        <v>1513</v>
      </c>
      <c r="BQ18" s="1462" t="s">
        <v>1326</v>
      </c>
      <c r="BR18" s="1167" t="s">
        <v>1327</v>
      </c>
      <c r="BS18" s="260"/>
      <c r="BT18" s="1462" t="s">
        <v>1514</v>
      </c>
      <c r="BU18" s="1167" t="s">
        <v>1515</v>
      </c>
      <c r="BV18" s="1077"/>
      <c r="BW18" s="1737" t="s">
        <v>1516</v>
      </c>
      <c r="BX18" s="1731" t="s">
        <v>1517</v>
      </c>
      <c r="BZ18" s="1462" t="s">
        <v>1518</v>
      </c>
      <c r="CA18" s="1167" t="s">
        <v>1519</v>
      </c>
      <c r="CC18" s="1462" t="s">
        <v>1520</v>
      </c>
      <c r="CD18" s="1167" t="s">
        <v>1521</v>
      </c>
    </row>
    <row customHeight="1" ht="21">
      <c r="A19" s="1913" t="s">
        <v>1522</v>
      </c>
      <c r="B19" s="1082">
        <v>2017</v>
      </c>
      <c r="I19" s="1083" t="s">
        <v>1523</v>
      </c>
      <c r="N19" s="1166" t="s">
        <v>1524</v>
      </c>
      <c r="X19" s="1094"/>
      <c r="AW19" s="1128" t="s">
        <v>1509</v>
      </c>
      <c r="AX19" s="1128" t="s">
        <v>1509</v>
      </c>
      <c r="AZ19" s="1074" t="s">
        <v>1525</v>
      </c>
      <c r="BB19" s="1128" t="s">
        <v>1526</v>
      </c>
      <c r="BC19" s="1128" t="s">
        <v>1353</v>
      </c>
      <c r="BE19" s="1128">
        <v>2017</v>
      </c>
      <c r="BH19" s="1075" t="s">
        <v>1527</v>
      </c>
      <c r="BJ19" s="1229" t="s">
        <v>1528</v>
      </c>
      <c r="BL19" s="1229" t="s">
        <v>1528</v>
      </c>
      <c r="BQ19" s="1311">
        <v>4190064</v>
      </c>
      <c r="BR19" s="1075" t="s">
        <v>1529</v>
      </c>
      <c r="BS19" s="1459"/>
      <c r="BT19" s="1311">
        <v>4189671</v>
      </c>
      <c r="BU19" s="1075" t="s">
        <v>1530</v>
      </c>
      <c r="BV19" s="1077"/>
      <c r="BW19" s="1735">
        <v>4189706</v>
      </c>
      <c r="BX19" s="1733" t="s">
        <v>1531</v>
      </c>
      <c r="BZ19" s="1311">
        <v>4189714</v>
      </c>
      <c r="CA19" s="1075" t="s">
        <v>1532</v>
      </c>
      <c r="CC19" s="1311">
        <v>4189708</v>
      </c>
      <c r="CD19" s="1075" t="s">
        <v>1533</v>
      </c>
    </row>
    <row customHeight="1" ht="21">
      <c r="A20" s="1081" t="s">
        <v>1534</v>
      </c>
      <c r="B20" s="1082">
        <v>2018</v>
      </c>
      <c r="I20" s="1083" t="s">
        <v>1535</v>
      </c>
      <c r="N20" s="1166" t="s">
        <v>1536</v>
      </c>
      <c r="AW20" s="1128" t="s">
        <v>1523</v>
      </c>
      <c r="AX20" s="1128" t="s">
        <v>1523</v>
      </c>
      <c r="AZ20" s="1128" t="s">
        <v>1537</v>
      </c>
      <c r="BB20" s="1128" t="s">
        <v>1538</v>
      </c>
      <c r="BC20" s="1128" t="s">
        <v>1469</v>
      </c>
      <c r="BE20" s="1128">
        <v>2018</v>
      </c>
      <c r="BH20" s="1075" t="s">
        <v>1465</v>
      </c>
      <c r="BJ20" s="1075" t="s">
        <v>1393</v>
      </c>
      <c r="BL20" s="1075" t="s">
        <v>1393</v>
      </c>
      <c r="BQ20" s="1311">
        <v>4190065</v>
      </c>
      <c r="BR20" s="1075" t="s">
        <v>1539</v>
      </c>
      <c r="BS20" s="1459"/>
      <c r="BT20" s="1311">
        <v>4189672</v>
      </c>
      <c r="BU20" s="1075" t="s">
        <v>1540</v>
      </c>
      <c r="BV20" s="1077"/>
      <c r="BW20" s="1735">
        <v>4189705</v>
      </c>
      <c r="BX20" s="1733" t="s">
        <v>1541</v>
      </c>
      <c r="BZ20" s="1311">
        <v>4189713</v>
      </c>
      <c r="CA20" s="1075" t="s">
        <v>1541</v>
      </c>
      <c r="CC20" s="1311">
        <v>4189709</v>
      </c>
      <c r="CD20" s="1075" t="s">
        <v>1542</v>
      </c>
    </row>
    <row customHeight="1" ht="21">
      <c r="A21" s="1081" t="s">
        <v>1543</v>
      </c>
      <c r="B21" s="1082">
        <v>2019</v>
      </c>
      <c r="I21" s="1083" t="s">
        <v>1544</v>
      </c>
      <c r="N21" s="1166" t="s">
        <v>1545</v>
      </c>
      <c r="AW21" s="1128" t="s">
        <v>1535</v>
      </c>
      <c r="AX21" s="1128" t="s">
        <v>1535</v>
      </c>
      <c r="AZ21" s="1128" t="s">
        <v>1546</v>
      </c>
      <c r="BB21" s="1128" t="s">
        <v>1547</v>
      </c>
      <c r="BC21" s="1128" t="s">
        <v>1353</v>
      </c>
      <c r="BE21" s="1128">
        <v>2019</v>
      </c>
      <c r="BH21" s="1075" t="s">
        <v>1472</v>
      </c>
      <c r="BJ21" s="1075" t="s">
        <v>1408</v>
      </c>
      <c r="BL21" s="1075" t="s">
        <v>1408</v>
      </c>
      <c r="BQ21" s="1311">
        <v>4190066</v>
      </c>
      <c r="BR21" s="1075" t="s">
        <v>1548</v>
      </c>
      <c r="BS21" s="1459"/>
      <c r="BT21" s="1311">
        <v>4189673</v>
      </c>
      <c r="BU21" s="1075" t="s">
        <v>1549</v>
      </c>
      <c r="BV21" s="1077"/>
      <c r="BW21" s="1735">
        <v>4189707</v>
      </c>
      <c r="BX21" s="1733" t="s">
        <v>1550</v>
      </c>
      <c r="BZ21" s="1311">
        <v>4189712</v>
      </c>
      <c r="CA21" s="1075" t="s">
        <v>1551</v>
      </c>
      <c r="CC21" s="1311">
        <v>4189710</v>
      </c>
      <c r="CD21" s="1075" t="s">
        <v>1552</v>
      </c>
    </row>
    <row customHeight="1" ht="21">
      <c r="A22" s="1081" t="s">
        <v>1553</v>
      </c>
      <c r="B22" s="1082">
        <v>2020</v>
      </c>
      <c r="N22" s="1166" t="s">
        <v>1554</v>
      </c>
      <c r="AW22" s="1128" t="s">
        <v>1544</v>
      </c>
      <c r="AX22" s="1128" t="s">
        <v>1544</v>
      </c>
      <c r="AZ22" s="1128" t="s">
        <v>1555</v>
      </c>
      <c r="BB22" s="1128" t="s">
        <v>1556</v>
      </c>
      <c r="BC22" s="1128" t="s">
        <v>1353</v>
      </c>
      <c r="BE22" s="1128">
        <v>2020</v>
      </c>
      <c r="BH22" s="1075" t="s">
        <v>1479</v>
      </c>
      <c r="BJ22" s="1075" t="s">
        <v>1424</v>
      </c>
      <c r="BL22" s="1075" t="s">
        <v>1424</v>
      </c>
      <c r="BQ22" s="1311">
        <v>4190067</v>
      </c>
      <c r="BR22" s="1075" t="s">
        <v>1557</v>
      </c>
      <c r="BS22" s="1459"/>
      <c r="BT22" s="1311">
        <v>4189674</v>
      </c>
      <c r="BU22" s="1075" t="s">
        <v>1558</v>
      </c>
      <c r="BV22" s="1077"/>
      <c r="BW22" s="1077"/>
      <c r="CC22" s="1311">
        <v>4189711</v>
      </c>
      <c r="CD22" s="1075" t="s">
        <v>299</v>
      </c>
    </row>
    <row customHeight="1" ht="21">
      <c r="A23" s="1081" t="s">
        <v>1559</v>
      </c>
      <c r="B23" s="1082">
        <v>2021</v>
      </c>
      <c r="AW23" s="1128" t="s">
        <v>1560</v>
      </c>
      <c r="AX23" s="1128" t="s">
        <v>1560</v>
      </c>
      <c r="AZ23" s="1128" t="s">
        <v>1561</v>
      </c>
      <c r="BB23" s="1128" t="s">
        <v>1562</v>
      </c>
      <c r="BC23" s="1128" t="s">
        <v>1263</v>
      </c>
      <c r="BE23" s="1128">
        <v>2021</v>
      </c>
      <c r="BH23" s="1075" t="s">
        <v>1487</v>
      </c>
      <c r="BJ23" s="1075" t="s">
        <v>1440</v>
      </c>
      <c r="BL23" s="1075" t="s">
        <v>1440</v>
      </c>
      <c r="BQ23" s="1311">
        <v>4190068</v>
      </c>
      <c r="BR23" s="1075" t="s">
        <v>1563</v>
      </c>
      <c r="BS23" s="1459"/>
      <c r="BT23" s="1311">
        <v>4189675</v>
      </c>
      <c r="BU23" s="1075" t="s">
        <v>1564</v>
      </c>
      <c r="BV23" s="1077"/>
      <c r="BW23" s="1077"/>
      <c r="CC23" s="1311">
        <v>5110778</v>
      </c>
      <c r="CD23" s="1075" t="s">
        <v>1565</v>
      </c>
    </row>
    <row customHeight="1" ht="21">
      <c r="A24" s="1081" t="s">
        <v>1566</v>
      </c>
      <c r="B24" s="1082">
        <v>2022</v>
      </c>
      <c r="AW24" s="1128" t="s">
        <v>1567</v>
      </c>
      <c r="AX24" s="1128" t="s">
        <v>1567</v>
      </c>
      <c r="AZ24" s="1128" t="s">
        <v>1568</v>
      </c>
      <c r="BB24" s="1128" t="s">
        <v>1569</v>
      </c>
      <c r="BC24" s="1128" t="s">
        <v>1570</v>
      </c>
      <c r="BE24" s="1128">
        <v>2022</v>
      </c>
      <c r="BH24" s="1075" t="s">
        <v>1496</v>
      </c>
      <c r="BJ24" s="1075" t="s">
        <v>1454</v>
      </c>
      <c r="BL24" s="1075" t="s">
        <v>1454</v>
      </c>
      <c r="BQ24" s="1311">
        <v>4190069</v>
      </c>
      <c r="BR24" s="1075" t="s">
        <v>1571</v>
      </c>
      <c r="BS24" s="1459"/>
      <c r="BT24" s="1311">
        <v>4189676</v>
      </c>
      <c r="BU24" s="1075" t="s">
        <v>1572</v>
      </c>
      <c r="BV24" s="1077"/>
      <c r="BW24" s="1077"/>
      <c r="CC24" s="1311">
        <v>25575374</v>
      </c>
      <c r="CD24" s="1075" t="s">
        <v>1573</v>
      </c>
    </row>
    <row customHeight="1" ht="11.25">
      <c r="A25" s="1081" t="s">
        <v>1574</v>
      </c>
      <c r="B25" s="1082">
        <v>2023</v>
      </c>
      <c r="AW25" s="1128" t="s">
        <v>1575</v>
      </c>
      <c r="AX25" s="1128" t="s">
        <v>1575</v>
      </c>
      <c r="AZ25" s="1128" t="s">
        <v>1576</v>
      </c>
      <c r="BB25" s="1128" t="s">
        <v>1577</v>
      </c>
      <c r="BC25" s="1128" t="s">
        <v>1570</v>
      </c>
      <c r="BE25" s="1128">
        <v>2023</v>
      </c>
      <c r="BH25" s="1075" t="s">
        <v>1503</v>
      </c>
      <c r="BJ25" s="1075" t="s">
        <v>1527</v>
      </c>
      <c r="BL25" s="1075" t="s">
        <v>1527</v>
      </c>
      <c r="BQ25" s="1311">
        <v>4190070</v>
      </c>
      <c r="BR25" s="1075" t="s">
        <v>1578</v>
      </c>
      <c r="BS25" s="1459"/>
      <c r="BT25" s="1311">
        <v>4189677</v>
      </c>
      <c r="BU25" s="1075" t="s">
        <v>1579</v>
      </c>
      <c r="BV25" s="1077"/>
      <c r="BW25" s="1077"/>
    </row>
    <row customHeight="1" ht="11.25">
      <c r="A26" s="1081" t="s">
        <v>1580</v>
      </c>
      <c r="B26" s="1082">
        <v>2024</v>
      </c>
      <c r="J26" s="1771" t="s">
        <v>1581</v>
      </c>
      <c r="AX26" s="1128" t="s">
        <v>1582</v>
      </c>
      <c r="AZ26" s="1128" t="s">
        <v>1447</v>
      </c>
      <c r="BB26" s="1128" t="s">
        <v>1583</v>
      </c>
      <c r="BC26" s="1128" t="s">
        <v>1570</v>
      </c>
      <c r="BE26" s="1128">
        <v>2024</v>
      </c>
      <c r="BH26" s="1075" t="s">
        <v>1513</v>
      </c>
      <c r="BJ26" s="1075" t="s">
        <v>1465</v>
      </c>
      <c r="BL26" s="1075" t="s">
        <v>1465</v>
      </c>
      <c r="BQ26" s="1311">
        <v>4190071</v>
      </c>
      <c r="BR26" s="1075" t="s">
        <v>1584</v>
      </c>
      <c r="BS26" s="1459"/>
      <c r="BV26" s="1077"/>
      <c r="BW26" s="1077"/>
    </row>
    <row customHeight="1" ht="11.25">
      <c r="A27" s="1081" t="s">
        <v>1585</v>
      </c>
      <c r="B27" s="1082">
        <v>2025</v>
      </c>
      <c r="J27" s="162" t="s">
        <v>172</v>
      </c>
      <c r="AX27" s="1128" t="s">
        <v>1586</v>
      </c>
      <c r="BB27" s="1128" t="s">
        <v>1587</v>
      </c>
      <c r="BC27" s="1128" t="s">
        <v>1570</v>
      </c>
      <c r="BE27" s="1128">
        <v>2025</v>
      </c>
      <c r="BH27" s="1077" t="s">
        <v>24</v>
      </c>
      <c r="BJ27" s="1075" t="s">
        <v>1472</v>
      </c>
      <c r="BL27" s="1075" t="s">
        <v>1472</v>
      </c>
      <c r="BN27" s="1077" t="s">
        <v>24</v>
      </c>
      <c r="BQ27" s="1311">
        <v>4190072</v>
      </c>
      <c r="BR27" s="1075" t="s">
        <v>1588</v>
      </c>
      <c r="BS27" s="1459"/>
      <c r="BV27" s="1077"/>
      <c r="BW27" s="1077"/>
    </row>
    <row customHeight="1" ht="11.25">
      <c r="A28" s="1081" t="s">
        <v>1589</v>
      </c>
      <c r="D28" s="1108"/>
      <c r="E28" s="1109"/>
      <c r="F28" s="1109"/>
      <c r="H28" s="1110" t="s">
        <v>1590</v>
      </c>
      <c r="AX28" s="1128" t="s">
        <v>1591</v>
      </c>
      <c r="AZ28" s="1074" t="s">
        <v>1592</v>
      </c>
      <c r="BB28" s="1128" t="s">
        <v>1593</v>
      </c>
      <c r="BC28" s="1128" t="s">
        <v>1594</v>
      </c>
      <c r="BE28" s="1128">
        <v>2026</v>
      </c>
      <c r="BH28" s="1077" t="s">
        <v>24</v>
      </c>
      <c r="BJ28" s="1075" t="s">
        <v>1479</v>
      </c>
      <c r="BL28" s="1075" t="s">
        <v>1479</v>
      </c>
      <c r="BN28" s="1077" t="s">
        <v>24</v>
      </c>
      <c r="BQ28" s="1311">
        <v>4190073</v>
      </c>
      <c r="BR28" s="1075" t="s">
        <v>1595</v>
      </c>
      <c r="BS28" s="1459"/>
      <c r="BV28" s="1077"/>
      <c r="BW28" s="1077"/>
    </row>
    <row customHeight="1" ht="11.25">
      <c r="A29" s="1081" t="s">
        <v>1596</v>
      </c>
      <c r="D29" s="1111" t="s">
        <v>1597</v>
      </c>
      <c r="E29" s="1112" t="str">
        <f>IF(TEMPLATE_GROUP="","",INDEX(StartDateList,MATCH(TEMPLATE_GROUP,CodeTemplateList,0),1))</f>
        <v>42990</v>
      </c>
      <c r="F29" s="1112" t="str">
        <f>IF(TEMPLATE_GROUP="","",INDEX(EndDateList,MATCH(TEMPLATE_GROUP,CodeTemplateList,0),1))</f>
        <v>46630</v>
      </c>
      <c r="H29" s="1113" t="s">
        <v>1598</v>
      </c>
      <c r="AX29" s="1128" t="s">
        <v>1599</v>
      </c>
      <c r="AZ29" s="1128" t="s">
        <v>1248</v>
      </c>
      <c r="BB29" s="1128" t="s">
        <v>1447</v>
      </c>
      <c r="BC29" s="1098"/>
      <c r="BE29" s="1128">
        <v>2027</v>
      </c>
      <c r="BJ29" s="1075" t="s">
        <v>1487</v>
      </c>
      <c r="BL29" s="1075" t="s">
        <v>1487</v>
      </c>
    </row>
    <row customHeight="1" ht="11.25">
      <c r="A30" s="1081" t="s">
        <v>1600</v>
      </c>
      <c r="D30" s="1114"/>
      <c r="E30" s="1115"/>
      <c r="F30" s="1115"/>
      <c r="AX30" s="1128" t="s">
        <v>1601</v>
      </c>
      <c r="AZ30" s="1128" t="s">
        <v>1274</v>
      </c>
      <c r="BE30" s="1128">
        <v>2028</v>
      </c>
      <c r="BJ30" s="1075" t="s">
        <v>1602</v>
      </c>
      <c r="BL30" s="1075" t="s">
        <v>1602</v>
      </c>
    </row>
    <row customHeight="1" ht="12.75">
      <c r="A31" s="1081" t="s">
        <v>1603</v>
      </c>
      <c r="D31" s="1108"/>
      <c r="E31" s="1109"/>
      <c r="F31" s="1109"/>
      <c r="H31" s="1116"/>
      <c r="AX31" s="1128" t="s">
        <v>1604</v>
      </c>
      <c r="AZ31" s="1128" t="s">
        <v>457</v>
      </c>
      <c r="BE31" s="1128">
        <v>2029</v>
      </c>
      <c r="BJ31" s="1075" t="s">
        <v>1605</v>
      </c>
      <c r="BL31" s="1075" t="s">
        <v>1605</v>
      </c>
    </row>
    <row customHeight="1" ht="11.25">
      <c r="A32" s="1081" t="s">
        <v>1606</v>
      </c>
      <c r="D32" s="1111" t="s">
        <v>1607</v>
      </c>
      <c r="E32" s="1112" t="str">
        <f>IF(TEMPLATE_GROUP="","",INDEX(StartDateList,MATCH(TEMPLATE_GROUP,CodeTemplateList,0),1))</f>
        <v>42990</v>
      </c>
      <c r="F32" s="1112" t="str">
        <f>IF(TEMPLATE_GROUP="","",INDEX(EndDateList,MATCH(TEMPLATE_GROUP,CodeTemplateList,0),1))</f>
        <v>46630</v>
      </c>
      <c r="H32" s="1117" t="s">
        <v>1608</v>
      </c>
      <c r="O32" s="1081" t="s">
        <v>456</v>
      </c>
      <c r="AX32" s="1128" t="s">
        <v>1609</v>
      </c>
      <c r="AZ32" s="1128" t="s">
        <v>455</v>
      </c>
      <c r="BE32" s="1128">
        <v>2030</v>
      </c>
      <c r="BJ32" s="1075" t="s">
        <v>1496</v>
      </c>
      <c r="BL32" s="1075" t="s">
        <v>1496</v>
      </c>
    </row>
    <row customHeight="1" ht="11.25">
      <c r="A33" s="1081" t="s">
        <v>1610</v>
      </c>
      <c r="O33" s="1081" t="s">
        <v>1272</v>
      </c>
      <c r="AX33" s="1128" t="s">
        <v>1611</v>
      </c>
      <c r="AZ33" s="1128" t="s">
        <v>454</v>
      </c>
      <c r="BE33" s="1128">
        <v>2031</v>
      </c>
      <c r="BJ33" s="1075" t="s">
        <v>1503</v>
      </c>
      <c r="BL33" s="1075" t="s">
        <v>1503</v>
      </c>
    </row>
    <row customHeight="1" ht="11.25">
      <c r="A34" s="1081" t="s">
        <v>1612</v>
      </c>
      <c r="O34" s="1081" t="s">
        <v>1307</v>
      </c>
      <c r="AX34" s="1128" t="s">
        <v>1613</v>
      </c>
      <c r="BE34" s="1128">
        <v>2032</v>
      </c>
      <c r="BJ34" s="1075" t="s">
        <v>1513</v>
      </c>
      <c r="BL34" s="1075" t="s">
        <v>1513</v>
      </c>
    </row>
    <row customHeight="1" ht="11.25">
      <c r="A35" s="1081" t="s">
        <v>1614</v>
      </c>
      <c r="O35" s="1081" t="s">
        <v>1340</v>
      </c>
      <c r="AX35" s="1128" t="s">
        <v>1615</v>
      </c>
      <c r="AZ35" s="1074" t="s">
        <v>1616</v>
      </c>
      <c r="BE35" s="1128">
        <v>2033</v>
      </c>
      <c r="BL35" s="1075" t="s">
        <v>1617</v>
      </c>
    </row>
    <row customHeight="1" ht="11.25">
      <c r="A36" s="1913" t="s">
        <v>1618</v>
      </c>
      <c r="D36" s="1118" t="s">
        <v>1619</v>
      </c>
      <c r="E36" s="1119" t="s">
        <v>723</v>
      </c>
      <c r="F36" s="1120" t="str">
        <f>INDEX(E37:E41,MATCH(TEMPLATE_SPHERE,F37:F41,0))</f>
        <v>теплоснабжения</v>
      </c>
      <c r="G36" s="1120" t="str">
        <f>INDEX(G37:G41,MATCH(TEMPLATE_SPHERE,F37:F41,0))</f>
        <v>теплоснабжение</v>
      </c>
      <c r="O36" s="1081" t="s">
        <v>1364</v>
      </c>
      <c r="AX36" s="1128" t="s">
        <v>1620</v>
      </c>
      <c r="AZ36" s="1128" t="s">
        <v>454</v>
      </c>
      <c r="BE36" s="1128">
        <v>2034</v>
      </c>
      <c r="BL36" s="1075" t="s">
        <v>1621</v>
      </c>
    </row>
    <row customHeight="1" ht="11.25">
      <c r="A37" s="1081" t="s">
        <v>1622</v>
      </c>
      <c r="E37" s="413" t="s">
        <v>1623</v>
      </c>
      <c r="F37" s="1121" t="s">
        <v>723</v>
      </c>
      <c r="G37" s="413" t="s">
        <v>1624</v>
      </c>
      <c r="O37" s="1081" t="s">
        <v>1383</v>
      </c>
      <c r="AX37" s="1128" t="s">
        <v>1625</v>
      </c>
      <c r="AZ37" s="1128" t="s">
        <v>1273</v>
      </c>
      <c r="BE37" s="1128">
        <v>2035</v>
      </c>
    </row>
    <row customHeight="1" ht="11.25">
      <c r="A38" s="1081" t="s">
        <v>1626</v>
      </c>
      <c r="E38" s="413" t="s">
        <v>1627</v>
      </c>
      <c r="F38" s="1122" t="s">
        <v>769</v>
      </c>
      <c r="G38" s="413" t="s">
        <v>1628</v>
      </c>
      <c r="O38" s="1081" t="s">
        <v>1399</v>
      </c>
      <c r="AX38" s="1128" t="s">
        <v>1629</v>
      </c>
      <c r="AZ38" s="1128" t="s">
        <v>1308</v>
      </c>
      <c r="BE38" s="1128">
        <v>2036</v>
      </c>
      <c r="BH38" s="1074" t="s">
        <v>1630</v>
      </c>
      <c r="BJ38" s="1074" t="s">
        <v>1631</v>
      </c>
      <c r="BL38" s="1074" t="s">
        <v>1632</v>
      </c>
      <c r="BN38" s="1074" t="s">
        <v>1633</v>
      </c>
    </row>
    <row customHeight="1" ht="11.25">
      <c r="A39" s="1081" t="s">
        <v>14</v>
      </c>
      <c r="E39" s="413" t="s">
        <v>1634</v>
      </c>
      <c r="F39" s="1122" t="s">
        <v>821</v>
      </c>
      <c r="G39" s="413" t="s">
        <v>1635</v>
      </c>
      <c r="O39" s="1081" t="s">
        <v>1415</v>
      </c>
      <c r="AX39" s="1128" t="s">
        <v>1636</v>
      </c>
      <c r="AZ39" s="1128" t="s">
        <v>1341</v>
      </c>
      <c r="BE39" s="1128">
        <v>2037</v>
      </c>
      <c r="BH39" s="1075" t="s">
        <v>1637</v>
      </c>
      <c r="BJ39" s="1229" t="s">
        <v>1637</v>
      </c>
      <c r="BL39" s="1229" t="s">
        <v>1637</v>
      </c>
      <c r="BN39" s="1075" t="s">
        <v>1638</v>
      </c>
    </row>
    <row customHeight="1" ht="11.25">
      <c r="A40" s="1081" t="s">
        <v>1639</v>
      </c>
      <c r="E40" s="413" t="s">
        <v>1640</v>
      </c>
      <c r="F40" s="1122" t="s">
        <v>807</v>
      </c>
      <c r="G40" s="413" t="s">
        <v>1641</v>
      </c>
      <c r="O40" s="1081" t="s">
        <v>1431</v>
      </c>
      <c r="AX40" s="1128" t="s">
        <v>1642</v>
      </c>
      <c r="BE40" s="1128">
        <v>2038</v>
      </c>
      <c r="BH40" s="1075" t="s">
        <v>1643</v>
      </c>
      <c r="BJ40" s="1229" t="s">
        <v>942</v>
      </c>
      <c r="BL40" s="1229" t="s">
        <v>942</v>
      </c>
      <c r="BN40" s="1075" t="s">
        <v>976</v>
      </c>
    </row>
    <row customHeight="1" ht="11.25">
      <c r="A41" s="1081" t="s">
        <v>1644</v>
      </c>
      <c r="E41" s="413" t="s">
        <v>1645</v>
      </c>
      <c r="F41" s="1122" t="s">
        <v>1646</v>
      </c>
      <c r="G41" s="413" t="s">
        <v>1645</v>
      </c>
      <c r="O41" s="1081" t="s">
        <v>1447</v>
      </c>
      <c r="AX41" s="1128" t="s">
        <v>1647</v>
      </c>
      <c r="AZ41" s="1074" t="s">
        <v>1648</v>
      </c>
      <c r="BE41" s="1128">
        <v>2039</v>
      </c>
      <c r="BH41" s="1075" t="s">
        <v>1649</v>
      </c>
      <c r="BJ41" s="1229" t="s">
        <v>938</v>
      </c>
      <c r="BL41" s="1229" t="s">
        <v>938</v>
      </c>
      <c r="BN41" s="1075" t="s">
        <v>963</v>
      </c>
    </row>
    <row customHeight="1" ht="11.25">
      <c r="A42" s="1081" t="s">
        <v>1650</v>
      </c>
      <c r="AX42" s="1128" t="s">
        <v>1651</v>
      </c>
      <c r="AZ42" s="1128" t="s">
        <v>456</v>
      </c>
      <c r="BE42" s="1128">
        <v>2040</v>
      </c>
      <c r="BH42" s="1075" t="s">
        <v>960</v>
      </c>
      <c r="BJ42" s="1229" t="s">
        <v>940</v>
      </c>
      <c r="BL42" s="1229" t="s">
        <v>940</v>
      </c>
      <c r="BN42" s="1075" t="s">
        <v>1652</v>
      </c>
    </row>
    <row customHeight="1" ht="11.25">
      <c r="A43" s="1081" t="s">
        <v>1653</v>
      </c>
      <c r="AX43" s="1128" t="s">
        <v>1654</v>
      </c>
      <c r="AZ43" s="1128" t="s">
        <v>1272</v>
      </c>
      <c r="BE43" s="1128">
        <v>2041</v>
      </c>
      <c r="BH43" s="1075" t="s">
        <v>1655</v>
      </c>
      <c r="BJ43" s="1229" t="s">
        <v>1649</v>
      </c>
      <c r="BL43" s="1229" t="s">
        <v>1649</v>
      </c>
      <c r="BN43" s="1075" t="s">
        <v>1656</v>
      </c>
    </row>
    <row customHeight="1" ht="11.25">
      <c r="A44" s="1081" t="s">
        <v>1657</v>
      </c>
      <c r="I44" s="805" t="s">
        <v>1658</v>
      </c>
      <c r="J44" s="1096" t="s">
        <v>1659</v>
      </c>
      <c r="K44" s="1096" t="s">
        <v>1660</v>
      </c>
      <c r="AX44" s="1128" t="s">
        <v>1661</v>
      </c>
      <c r="AZ44" s="1128" t="s">
        <v>1307</v>
      </c>
      <c r="BE44" s="1128">
        <v>2042</v>
      </c>
      <c r="BH44" s="1075" t="s">
        <v>1662</v>
      </c>
      <c r="BJ44" s="1229" t="s">
        <v>960</v>
      </c>
      <c r="BL44" s="1229" t="s">
        <v>960</v>
      </c>
      <c r="BN44" s="1075" t="s">
        <v>1663</v>
      </c>
    </row>
    <row customHeight="1" ht="11.25">
      <c r="A45" s="1081" t="s">
        <v>1664</v>
      </c>
      <c r="D45" s="1118" t="s">
        <v>1665</v>
      </c>
      <c r="E45" s="1119" t="s">
        <v>1666</v>
      </c>
      <c r="F45" s="803" t="s">
        <v>1667</v>
      </c>
      <c r="G45" s="802" t="s">
        <v>1668</v>
      </c>
      <c r="H45" s="805" t="s">
        <v>1669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1670</v>
      </c>
      <c r="AZ45" s="1128" t="s">
        <v>1340</v>
      </c>
      <c r="BE45" s="1128">
        <v>2043</v>
      </c>
      <c r="BH45" s="1075" t="s">
        <v>1671</v>
      </c>
      <c r="BJ45" s="1229" t="s">
        <v>954</v>
      </c>
      <c r="BL45" s="1229" t="s">
        <v>954</v>
      </c>
      <c r="BN45" s="1075" t="s">
        <v>1672</v>
      </c>
    </row>
    <row customHeight="1" ht="11.25">
      <c r="A46" s="1081" t="s">
        <v>1673</v>
      </c>
      <c r="E46" s="413" t="s">
        <v>22</v>
      </c>
      <c r="F46" s="1121" t="s">
        <v>1674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1675</v>
      </c>
      <c r="AZ46" s="1128" t="s">
        <v>1364</v>
      </c>
      <c r="BE46" s="1128">
        <v>2044</v>
      </c>
      <c r="BH46" s="1075" t="s">
        <v>963</v>
      </c>
      <c r="BJ46" s="1229" t="s">
        <v>944</v>
      </c>
      <c r="BL46" s="1229" t="s">
        <v>944</v>
      </c>
      <c r="BN46" s="1075" t="s">
        <v>1676</v>
      </c>
    </row>
    <row customHeight="1" ht="11.25">
      <c r="A47" s="1081" t="s">
        <v>1677</v>
      </c>
      <c r="E47" s="413" t="s">
        <v>29</v>
      </c>
      <c r="F47" s="1122" t="s">
        <v>1678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1679</v>
      </c>
      <c r="AZ47" s="1128" t="s">
        <v>1383</v>
      </c>
      <c r="BE47" s="1128">
        <v>2045</v>
      </c>
      <c r="BH47" s="1075" t="s">
        <v>1652</v>
      </c>
      <c r="BJ47" s="1229" t="s">
        <v>946</v>
      </c>
      <c r="BL47" s="1229" t="s">
        <v>946</v>
      </c>
      <c r="BN47" s="1075" t="s">
        <v>1680</v>
      </c>
    </row>
    <row customHeight="1" ht="11.25">
      <c r="A48" s="1081" t="s">
        <v>1681</v>
      </c>
      <c r="E48" s="413" t="s">
        <v>1682</v>
      </c>
      <c r="F48" s="1122" t="s">
        <v>1683</v>
      </c>
      <c r="G48" s="1124" t="str">
        <f>IF(f_year="","","01.01."&amp;f_year)</f>
        <v/>
      </c>
      <c r="H48" s="1124" t="str">
        <f>IF(f_year="","","31.12."&amp;f_year)</f>
        <v/>
      </c>
      <c r="I48" s="1782">
        <f>IF(f_year="",TRUE,FALSE)</f>
        <v>1</v>
      </c>
      <c r="J48" s="1785" t="s">
        <v>1684</v>
      </c>
      <c r="K48" s="1786"/>
      <c r="AX48" s="1128" t="s">
        <v>1685</v>
      </c>
      <c r="AZ48" s="1128" t="s">
        <v>1399</v>
      </c>
      <c r="BE48" s="1128">
        <v>2046</v>
      </c>
      <c r="BH48" s="1075" t="s">
        <v>1656</v>
      </c>
      <c r="BJ48" s="1229" t="s">
        <v>948</v>
      </c>
      <c r="BL48" s="1229" t="s">
        <v>948</v>
      </c>
      <c r="BN48" s="1075" t="s">
        <v>1686</v>
      </c>
    </row>
    <row customHeight="1" ht="11.25">
      <c r="A49" s="1081" t="s">
        <v>1687</v>
      </c>
      <c r="E49" s="413" t="s">
        <v>1688</v>
      </c>
      <c r="F49" s="1122" t="s">
        <v>1689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1690</v>
      </c>
      <c r="AZ49" s="1128" t="s">
        <v>1415</v>
      </c>
      <c r="BE49" s="1128">
        <v>2047</v>
      </c>
      <c r="BH49" s="1075" t="s">
        <v>964</v>
      </c>
      <c r="BJ49" s="1229" t="s">
        <v>950</v>
      </c>
      <c r="BL49" s="1229" t="s">
        <v>950</v>
      </c>
    </row>
    <row customHeight="1" ht="11.25">
      <c r="A50" s="1081" t="s">
        <v>1691</v>
      </c>
      <c r="E50" s="413" t="s">
        <v>1692</v>
      </c>
      <c r="F50" s="1122" t="s">
        <v>934</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1693</v>
      </c>
      <c r="AZ50" s="1128" t="s">
        <v>1431</v>
      </c>
      <c r="BE50" s="1128">
        <v>2048</v>
      </c>
      <c r="BH50" s="1075" t="s">
        <v>1663</v>
      </c>
      <c r="BJ50" s="1229" t="s">
        <v>952</v>
      </c>
      <c r="BL50" s="1229" t="s">
        <v>952</v>
      </c>
    </row>
    <row customHeight="1" ht="11.25">
      <c r="A51" s="1081" t="s">
        <v>1694</v>
      </c>
      <c r="E51" s="413" t="s">
        <v>1695</v>
      </c>
      <c r="F51" s="1122" t="s">
        <v>1696</v>
      </c>
      <c r="G51" s="1124" t="str">
        <f>IF(TITLE_PERIOD_START="","",TITLE_PERIOD_START)</f>
        <v>42990</v>
      </c>
      <c r="H51" s="1124" t="str">
        <f>IF(TITLE_PERIOD_END="","",TITLE_PERIOD_END)</f>
        <v>46630</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1697</v>
      </c>
      <c r="AZ51" s="1128" t="s">
        <v>1447</v>
      </c>
      <c r="BE51" s="1128">
        <v>2049</v>
      </c>
      <c r="BH51" s="1075" t="s">
        <v>1672</v>
      </c>
      <c r="BJ51" s="1229" t="s">
        <v>1698</v>
      </c>
      <c r="BL51" s="1229" t="s">
        <v>1698</v>
      </c>
    </row>
    <row customHeight="1" ht="11.25">
      <c r="A52" s="1081" t="s">
        <v>1699</v>
      </c>
      <c r="E52" s="413" t="s">
        <v>1700</v>
      </c>
      <c r="F52" s="1122" t="s">
        <v>1666</v>
      </c>
      <c r="G52" s="1124" t="str">
        <f>IF(TITLE_PERIOD_START="","",TITLE_PERIOD_START)</f>
        <v>42990</v>
      </c>
      <c r="H52" s="1124" t="str">
        <f>IF(TITLE_PERIOD_END="","",TITLE_PERIOD_END)</f>
        <v>46630</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1701</v>
      </c>
      <c r="AZ52" s="1128" t="s">
        <v>454</v>
      </c>
      <c r="BE52" s="1128">
        <v>2050</v>
      </c>
      <c r="BH52" s="1075" t="s">
        <v>1676</v>
      </c>
      <c r="BJ52" s="1229" t="s">
        <v>963</v>
      </c>
      <c r="BL52" s="1229" t="s">
        <v>963</v>
      </c>
    </row>
    <row customHeight="1" ht="11.25">
      <c r="A53" s="1081" t="s">
        <v>1702</v>
      </c>
      <c r="E53" s="413" t="s">
        <v>1703</v>
      </c>
      <c r="F53" s="1122" t="s">
        <v>1703</v>
      </c>
      <c r="G53" s="1124" t="str">
        <f>IF(f_year="","","01.01."&amp;f_year)</f>
        <v/>
      </c>
      <c r="H53" s="1124" t="str">
        <f>IF(f_year="","","31.12."&amp;f_year)</f>
        <v/>
      </c>
      <c r="I53" s="1782">
        <f>IF(AND(f_year="",TITLE_DATE_FIL=""),TRUE,FALSE)</f>
        <v>1</v>
      </c>
      <c r="J53" s="1785" t="s">
        <v>1704</v>
      </c>
      <c r="K53" s="1786"/>
      <c r="AX53" s="1128" t="s">
        <v>1705</v>
      </c>
      <c r="BE53" s="1128">
        <v>2051</v>
      </c>
      <c r="BH53" s="1075" t="s">
        <v>1680</v>
      </c>
      <c r="BJ53" s="1229" t="s">
        <v>1652</v>
      </c>
      <c r="BL53" s="1229" t="s">
        <v>1652</v>
      </c>
    </row>
    <row customHeight="1" ht="11.25">
      <c r="A54" s="1081" t="s">
        <v>1706</v>
      </c>
      <c r="AX54" s="1128" t="s">
        <v>1707</v>
      </c>
      <c r="AZ54" s="1074" t="s">
        <v>1708</v>
      </c>
      <c r="BE54" s="1128">
        <v>2052</v>
      </c>
      <c r="BH54" s="1075" t="s">
        <v>1686</v>
      </c>
      <c r="BJ54" s="1229" t="s">
        <v>1656</v>
      </c>
      <c r="BL54" s="1229" t="s">
        <v>1656</v>
      </c>
    </row>
    <row customHeight="1" ht="11.25">
      <c r="A55" s="1081" t="s">
        <v>1709</v>
      </c>
      <c r="AX55" s="1128" t="s">
        <v>1710</v>
      </c>
      <c r="AZ55" s="1128" t="s">
        <v>1249</v>
      </c>
      <c r="BE55" s="1128">
        <v>2053</v>
      </c>
      <c r="BH55" s="1077" t="s">
        <v>24</v>
      </c>
      <c r="BJ55" s="1229" t="s">
        <v>964</v>
      </c>
      <c r="BL55" s="1229" t="s">
        <v>964</v>
      </c>
    </row>
    <row customHeight="1" ht="11.25">
      <c r="A56" s="1081" t="s">
        <v>1711</v>
      </c>
      <c r="D56" s="1126" t="s">
        <v>1712</v>
      </c>
      <c r="E56" s="1102">
        <v>55</v>
      </c>
      <c r="F56" s="1081" t="s">
        <v>1713</v>
      </c>
      <c r="AX56" s="1128" t="s">
        <v>1714</v>
      </c>
      <c r="AZ56" s="1128" t="s">
        <v>1275</v>
      </c>
      <c r="BE56" s="1128">
        <v>2054</v>
      </c>
      <c r="BH56" s="1077" t="s">
        <v>24</v>
      </c>
      <c r="BJ56" s="1229" t="s">
        <v>1663</v>
      </c>
      <c r="BL56" s="1229" t="s">
        <v>1663</v>
      </c>
    </row>
    <row customHeight="1" ht="11.25">
      <c r="A57" s="1081" t="s">
        <v>1715</v>
      </c>
      <c r="D57" s="1126" t="s">
        <v>1716</v>
      </c>
      <c r="E57" s="1102">
        <v>66</v>
      </c>
      <c r="F57" s="1081" t="s">
        <v>1713</v>
      </c>
      <c r="AX57" s="1128" t="s">
        <v>1717</v>
      </c>
      <c r="AZ57" s="1128" t="s">
        <v>1310</v>
      </c>
      <c r="BE57" s="1128">
        <v>2055</v>
      </c>
      <c r="BJ57" s="1229" t="s">
        <v>1672</v>
      </c>
      <c r="BL57" s="1229" t="s">
        <v>1672</v>
      </c>
    </row>
    <row customHeight="1" ht="11.25">
      <c r="A58" s="1081" t="s">
        <v>1718</v>
      </c>
      <c r="D58" s="1126" t="s">
        <v>1719</v>
      </c>
      <c r="E58" s="1102">
        <v>44</v>
      </c>
      <c r="F58" s="1081" t="s">
        <v>1713</v>
      </c>
      <c r="AX58" s="1128" t="s">
        <v>1720</v>
      </c>
      <c r="BE58" s="1128">
        <v>2056</v>
      </c>
      <c r="BJ58" s="1229" t="s">
        <v>1676</v>
      </c>
      <c r="BL58" s="1229" t="s">
        <v>1676</v>
      </c>
    </row>
    <row customHeight="1" ht="11.25">
      <c r="A59" s="1081" t="s">
        <v>1721</v>
      </c>
      <c r="D59" s="1126" t="s">
        <v>132</v>
      </c>
      <c r="E59" s="1102" t="s">
        <v>1544</v>
      </c>
      <c r="F59" s="1081" t="s">
        <v>1722</v>
      </c>
      <c r="AX59" s="1128" t="s">
        <v>1723</v>
      </c>
      <c r="AZ59" s="1074" t="s">
        <v>1724</v>
      </c>
      <c r="BE59" s="1128">
        <v>2057</v>
      </c>
      <c r="BJ59" s="1229" t="s">
        <v>1680</v>
      </c>
      <c r="BL59" s="1229" t="s">
        <v>1680</v>
      </c>
    </row>
    <row customHeight="1" ht="11.25">
      <c r="A60" s="1081" t="s">
        <v>1725</v>
      </c>
      <c r="D60" s="1126" t="s">
        <v>1726</v>
      </c>
      <c r="E60" s="1102" t="s">
        <v>1544</v>
      </c>
      <c r="F60" s="1081" t="s">
        <v>1722</v>
      </c>
      <c r="AX60" s="1128" t="s">
        <v>1727</v>
      </c>
      <c r="AZ60" s="1128" t="s">
        <v>1250</v>
      </c>
      <c r="BE60" s="1128">
        <v>2058</v>
      </c>
      <c r="BJ60" s="1229" t="s">
        <v>1686</v>
      </c>
      <c r="BL60" s="1229" t="s">
        <v>1686</v>
      </c>
    </row>
    <row customHeight="1" ht="11.25">
      <c r="A61" s="1081" t="s">
        <v>1728</v>
      </c>
      <c r="D61" s="1126" t="s">
        <v>1729</v>
      </c>
      <c r="E61" s="1102">
        <v>28</v>
      </c>
      <c r="F61" s="1081" t="s">
        <v>1722</v>
      </c>
      <c r="AX61" s="1128" t="s">
        <v>1730</v>
      </c>
      <c r="AZ61" s="1128" t="s">
        <v>1276</v>
      </c>
      <c r="BE61" s="1128">
        <v>2059</v>
      </c>
      <c r="BL61" s="1229" t="s">
        <v>956</v>
      </c>
    </row>
    <row customHeight="1" ht="11.25">
      <c r="A62" s="1081" t="s">
        <v>1731</v>
      </c>
      <c r="D62" s="1126" t="s">
        <v>131</v>
      </c>
      <c r="E62" s="1102">
        <v>32</v>
      </c>
      <c r="F62" s="1081" t="s">
        <v>1722</v>
      </c>
      <c r="AZ62" s="1128" t="s">
        <v>1311</v>
      </c>
      <c r="BE62" s="1128">
        <v>2060</v>
      </c>
      <c r="BL62" s="1229" t="s">
        <v>958</v>
      </c>
    </row>
    <row customHeight="1" ht="11.25">
      <c r="A63" s="1081" t="s">
        <v>1732</v>
      </c>
      <c r="D63" s="1126" t="s">
        <v>1733</v>
      </c>
      <c r="E63" s="1102">
        <v>32</v>
      </c>
      <c r="F63" s="1081" t="s">
        <v>1722</v>
      </c>
      <c r="AZ63" s="1128" t="s">
        <v>1342</v>
      </c>
      <c r="BE63" s="1128">
        <v>2061</v>
      </c>
    </row>
    <row customHeight="1" ht="11.25">
      <c r="A64" s="1081" t="s">
        <v>1734</v>
      </c>
      <c r="D64" s="1126" t="s">
        <v>1735</v>
      </c>
      <c r="E64" s="1102">
        <v>32</v>
      </c>
      <c r="F64" s="1081" t="s">
        <v>1722</v>
      </c>
      <c r="AZ64" s="1128" t="s">
        <v>1365</v>
      </c>
      <c r="BE64" s="1128">
        <v>2062</v>
      </c>
    </row>
    <row customHeight="1" ht="11.25">
      <c r="A65" s="1081" t="s">
        <v>1736</v>
      </c>
      <c r="D65" s="1081"/>
      <c r="BE65" s="1128">
        <v>2063</v>
      </c>
    </row>
    <row customHeight="1" ht="11.25">
      <c r="A66" s="1081" t="s">
        <v>1737</v>
      </c>
      <c r="AZ66" s="1074" t="s">
        <v>1738</v>
      </c>
      <c r="BE66" s="1128">
        <v>2064</v>
      </c>
    </row>
    <row customHeight="1" ht="11.25">
      <c r="A67" s="1081" t="s">
        <v>1739</v>
      </c>
      <c r="AZ67" s="1128" t="s">
        <v>1251</v>
      </c>
      <c r="BE67" s="1128">
        <v>2065</v>
      </c>
    </row>
    <row customHeight="1" ht="11.25">
      <c r="A68" s="1081" t="s">
        <v>1740</v>
      </c>
      <c r="AZ68" s="1128" t="s">
        <v>1277</v>
      </c>
      <c r="BE68" s="1128">
        <v>2066</v>
      </c>
      <c r="BH68" s="1074" t="s">
        <v>1741</v>
      </c>
      <c r="BJ68" s="1074" t="s">
        <v>1742</v>
      </c>
      <c r="BL68" s="1074" t="s">
        <v>1743</v>
      </c>
      <c r="BN68" s="1074" t="s">
        <v>1744</v>
      </c>
    </row>
    <row customHeight="1" ht="11.25">
      <c r="A69" s="1081" t="s">
        <v>1745</v>
      </c>
      <c r="AZ69" s="1128" t="s">
        <v>1312</v>
      </c>
      <c r="BE69" s="1128">
        <v>2067</v>
      </c>
      <c r="BH69" s="1075" t="s">
        <v>1746</v>
      </c>
      <c r="BI69" s="1125" t="s">
        <v>110</v>
      </c>
      <c r="BJ69" s="1075" t="s">
        <v>1747</v>
      </c>
      <c r="BK69" s="1125" t="s">
        <v>110</v>
      </c>
      <c r="BL69" s="1075" t="s">
        <v>1748</v>
      </c>
      <c r="BN69" s="1075" t="s">
        <v>1749</v>
      </c>
    </row>
    <row customHeight="1" ht="11.25">
      <c r="A70" s="1081" t="s">
        <v>1750</v>
      </c>
      <c r="AZ70" s="1128" t="s">
        <v>1343</v>
      </c>
      <c r="BE70" s="1128">
        <v>2068</v>
      </c>
      <c r="BH70" s="1075" t="s">
        <v>1751</v>
      </c>
      <c r="BJ70" s="1075" t="s">
        <v>1752</v>
      </c>
      <c r="BL70" s="1075" t="s">
        <v>1753</v>
      </c>
      <c r="BN70" s="1075" t="s">
        <v>1754</v>
      </c>
    </row>
    <row customHeight="1" ht="11.25">
      <c r="A71" s="1081" t="s">
        <v>1755</v>
      </c>
      <c r="AZ71" s="1128" t="s">
        <v>1345</v>
      </c>
      <c r="BE71" s="1128">
        <v>2069</v>
      </c>
      <c r="BH71" s="1075" t="s">
        <v>1756</v>
      </c>
      <c r="BI71" s="1125" t="s">
        <v>91</v>
      </c>
      <c r="BJ71" s="1075" t="s">
        <v>1757</v>
      </c>
      <c r="BK71" s="1125" t="s">
        <v>91</v>
      </c>
      <c r="BL71" s="1075" t="s">
        <v>1758</v>
      </c>
      <c r="BN71" s="1075" t="s">
        <v>1759</v>
      </c>
    </row>
    <row customHeight="1" ht="11.25">
      <c r="A72" s="1081" t="s">
        <v>1760</v>
      </c>
      <c r="AZ72" s="1128" t="s">
        <v>58</v>
      </c>
      <c r="BE72" s="1128">
        <v>2070</v>
      </c>
      <c r="BH72" s="1075" t="s">
        <v>1761</v>
      </c>
      <c r="BJ72" s="1075" t="s">
        <v>1761</v>
      </c>
      <c r="BL72" s="1075" t="s">
        <v>1761</v>
      </c>
      <c r="BN72" s="1075" t="s">
        <v>1762</v>
      </c>
    </row>
    <row customHeight="1" ht="11.25">
      <c r="A73" s="1081" t="s">
        <v>1763</v>
      </c>
      <c r="BH73" s="1075" t="s">
        <v>1764</v>
      </c>
      <c r="BI73" s="1125" t="s">
        <v>112</v>
      </c>
      <c r="BJ73" s="1075" t="s">
        <v>1765</v>
      </c>
      <c r="BK73" s="1125" t="s">
        <v>112</v>
      </c>
      <c r="BL73" s="1075" t="s">
        <v>1766</v>
      </c>
      <c r="BN73" s="1075" t="s">
        <v>1767</v>
      </c>
    </row>
    <row customHeight="1" ht="11.25">
      <c r="A74" s="1081" t="s">
        <v>1768</v>
      </c>
      <c r="BH74" s="1075" t="s">
        <v>1769</v>
      </c>
      <c r="BJ74" s="1075" t="s">
        <v>1770</v>
      </c>
      <c r="BL74" s="1075" t="s">
        <v>1771</v>
      </c>
      <c r="BN74" s="1075" t="s">
        <v>1772</v>
      </c>
    </row>
    <row customHeight="1" ht="11.25">
      <c r="A75" s="1081" t="s">
        <v>1773</v>
      </c>
      <c r="AZ75" s="1074" t="s">
        <v>1774</v>
      </c>
      <c r="BH75" s="1075" t="s">
        <v>1775</v>
      </c>
      <c r="BJ75" s="1075" t="s">
        <v>1775</v>
      </c>
      <c r="BL75" s="1075" t="s">
        <v>1775</v>
      </c>
    </row>
    <row customHeight="1" ht="11.25">
      <c r="A76" s="1081" t="s">
        <v>1776</v>
      </c>
      <c r="AZ76" s="1128" t="s">
        <v>1260</v>
      </c>
      <c r="BH76" s="1075" t="s">
        <v>1777</v>
      </c>
      <c r="BJ76" s="1075" t="s">
        <v>1778</v>
      </c>
      <c r="BL76" s="1075" t="s">
        <v>1779</v>
      </c>
    </row>
    <row customHeight="1" ht="11.25">
      <c r="A77" s="1081" t="s">
        <v>1780</v>
      </c>
      <c r="AZ77" s="1128" t="s">
        <v>1287</v>
      </c>
    </row>
    <row customHeight="1" ht="11.25">
      <c r="A78" s="1081" t="s">
        <v>1781</v>
      </c>
      <c r="AZ78" s="1128" t="s">
        <v>1319</v>
      </c>
    </row>
    <row customHeight="1" ht="11.25">
      <c r="A79" s="1081" t="s">
        <v>1782</v>
      </c>
      <c r="AZ79" s="1128" t="s">
        <v>1349</v>
      </c>
      <c r="BH79" s="1074" t="s">
        <v>1783</v>
      </c>
      <c r="BJ79" s="1074" t="s">
        <v>1784</v>
      </c>
      <c r="BL79" s="1074" t="s">
        <v>1785</v>
      </c>
    </row>
    <row customHeight="1" ht="11.25">
      <c r="A80" s="1081" t="s">
        <v>1786</v>
      </c>
      <c r="AZ80" s="1128" t="s">
        <v>1370</v>
      </c>
      <c r="BH80" s="1075" t="s">
        <v>1787</v>
      </c>
      <c r="BJ80" s="1075" t="s">
        <v>1788</v>
      </c>
      <c r="BL80" s="1075" t="s">
        <v>1789</v>
      </c>
    </row>
    <row customHeight="1" ht="11.25">
      <c r="A81" s="1081" t="s">
        <v>1790</v>
      </c>
      <c r="AZ81" s="1128" t="s">
        <v>1387</v>
      </c>
      <c r="BH81" s="1075" t="s">
        <v>1791</v>
      </c>
      <c r="BJ81" s="1075" t="s">
        <v>1792</v>
      </c>
      <c r="BL81" s="1075" t="s">
        <v>1793</v>
      </c>
    </row>
    <row customHeight="1" ht="11.25">
      <c r="A82" s="1081" t="s">
        <v>1794</v>
      </c>
      <c r="AZ82" s="1128" t="s">
        <v>1401</v>
      </c>
      <c r="BH82" s="1075" t="s">
        <v>1795</v>
      </c>
      <c r="BJ82" s="1075" t="s">
        <v>1796</v>
      </c>
      <c r="BL82" s="1075" t="s">
        <v>1797</v>
      </c>
    </row>
    <row customHeight="1" ht="11.25">
      <c r="A83" s="1081" t="s">
        <v>1798</v>
      </c>
      <c r="BH83" s="1075" t="s">
        <v>1799</v>
      </c>
      <c r="BJ83" s="1075" t="s">
        <v>1800</v>
      </c>
      <c r="BL83" s="1075" t="s">
        <v>1801</v>
      </c>
    </row>
    <row customHeight="1" ht="11.25">
      <c r="A84" s="1081" t="s">
        <v>1802</v>
      </c>
      <c r="AZ84" s="1074" t="s">
        <v>1803</v>
      </c>
    </row>
    <row customHeight="1" ht="11.25">
      <c r="A85" s="1913" t="s">
        <v>1804</v>
      </c>
      <c r="AZ85" s="1128" t="s">
        <v>1805</v>
      </c>
    </row>
    <row customHeight="1" ht="11.25">
      <c r="A86" s="1081" t="s">
        <v>1806</v>
      </c>
      <c r="AZ86" s="1128" t="s">
        <v>1807</v>
      </c>
      <c r="BH86" s="1074" t="s">
        <v>1808</v>
      </c>
      <c r="BJ86" s="1074" t="s">
        <v>1809</v>
      </c>
      <c r="BL86" s="1074" t="s">
        <v>1810</v>
      </c>
    </row>
    <row customHeight="1" ht="11.25">
      <c r="A87" s="1081" t="s">
        <v>1811</v>
      </c>
      <c r="AZ87" s="1128" t="s">
        <v>1812</v>
      </c>
      <c r="BH87" s="1075" t="s">
        <v>1813</v>
      </c>
      <c r="BJ87" s="1075" t="s">
        <v>1814</v>
      </c>
      <c r="BL87" s="1075" t="s">
        <v>1815</v>
      </c>
    </row>
    <row customHeight="1" ht="11.25">
      <c r="A88" s="1081" t="s">
        <v>1816</v>
      </c>
      <c r="AZ88" s="1646"/>
      <c r="BH88" s="1075" t="s">
        <v>1817</v>
      </c>
      <c r="BJ88" s="1075" t="s">
        <v>1818</v>
      </c>
      <c r="BL88" s="1075" t="s">
        <v>1819</v>
      </c>
    </row>
    <row customHeight="1" ht="11.25">
      <c r="A89" s="1081" t="s">
        <v>1820</v>
      </c>
      <c r="AZ89" s="1074" t="s">
        <v>1821</v>
      </c>
    </row>
    <row customHeight="1" ht="11.25">
      <c r="A90" s="1081" t="s">
        <v>1822</v>
      </c>
      <c r="AZ90" s="1128" t="s">
        <v>934</v>
      </c>
    </row>
    <row customHeight="1" ht="11.25">
      <c r="A91" s="1081" t="s">
        <v>1823</v>
      </c>
      <c r="AZ91" s="1128" t="s">
        <v>970</v>
      </c>
      <c r="BH91" s="1074" t="s">
        <v>1824</v>
      </c>
      <c r="BJ91" s="1074" t="s">
        <v>1825</v>
      </c>
      <c r="BL91" s="1074" t="s">
        <v>1826</v>
      </c>
    </row>
    <row customHeight="1" ht="11.25">
      <c r="AZ92" s="1128" t="s">
        <v>1827</v>
      </c>
      <c r="BH92" s="1075" t="s">
        <v>1828</v>
      </c>
      <c r="BJ92" s="1075" t="s">
        <v>1829</v>
      </c>
      <c r="BL92" s="1075" t="s">
        <v>1830</v>
      </c>
    </row>
    <row customHeight="1" ht="11.25">
      <c r="AZ93" s="1128" t="s">
        <v>1831</v>
      </c>
      <c r="BH93" s="1075" t="s">
        <v>1832</v>
      </c>
      <c r="BJ93" s="1075" t="s">
        <v>1833</v>
      </c>
      <c r="BL93" s="1075" t="s">
        <v>1834</v>
      </c>
    </row>
    <row customHeight="1" ht="11.25">
      <c r="AZ94" s="1128" t="s">
        <v>1835</v>
      </c>
    </row>
    <row r="96" customHeight="1" ht="11.25">
      <c r="AZ96" s="1074" t="s">
        <v>1836</v>
      </c>
      <c r="BH96" s="1074" t="s">
        <v>1837</v>
      </c>
      <c r="BJ96" s="1074" t="s">
        <v>1838</v>
      </c>
      <c r="BL96" s="1074" t="s">
        <v>1839</v>
      </c>
      <c r="BN96" s="1074" t="s">
        <v>1840</v>
      </c>
    </row>
    <row customHeight="1" ht="11.25">
      <c r="AZ97" s="1128" t="s">
        <v>1841</v>
      </c>
      <c r="BH97" s="1075" t="s">
        <v>1842</v>
      </c>
      <c r="BJ97" s="1075" t="s">
        <v>1843</v>
      </c>
      <c r="BL97" s="1075" t="s">
        <v>1844</v>
      </c>
      <c r="BN97" s="1075" t="s">
        <v>1845</v>
      </c>
    </row>
    <row customHeight="1" ht="11.25">
      <c r="AZ98" s="1128" t="s">
        <v>1846</v>
      </c>
      <c r="BH98" s="1075" t="s">
        <v>1847</v>
      </c>
      <c r="BJ98" s="1075" t="s">
        <v>1848</v>
      </c>
      <c r="BL98" s="1075" t="s">
        <v>1849</v>
      </c>
      <c r="BN98" s="1075" t="s">
        <v>1850</v>
      </c>
    </row>
    <row customHeight="1" ht="11.25">
      <c r="AZ99" s="1128" t="s">
        <v>1851</v>
      </c>
      <c r="BH99" s="1075" t="s">
        <v>1852</v>
      </c>
      <c r="BJ99" s="1075" t="s">
        <v>1853</v>
      </c>
      <c r="BL99" s="1075" t="s">
        <v>1854</v>
      </c>
      <c r="BN99" s="1075" t="s">
        <v>1855</v>
      </c>
    </row>
    <row customHeight="1" ht="11.25">
      <c r="BJ100" s="1075" t="s">
        <v>1447</v>
      </c>
      <c r="BL100" s="1075" t="s">
        <v>1447</v>
      </c>
      <c r="BN100" s="1075" t="s">
        <v>1856</v>
      </c>
    </row>
    <row customHeight="1" ht="11.25">
      <c r="AZ101" s="1732" t="s">
        <v>1857</v>
      </c>
      <c r="BN101" s="1075" t="s">
        <v>1858</v>
      </c>
    </row>
    <row customHeight="1" ht="11.25">
      <c r="AZ102" s="1128" t="s">
        <v>1859</v>
      </c>
      <c r="BN102" s="1075" t="s">
        <v>1860</v>
      </c>
    </row>
    <row customHeight="1" ht="11.25">
      <c r="AZ103" s="1128" t="s">
        <v>1861</v>
      </c>
      <c r="BN103" s="1075" t="s">
        <v>1862</v>
      </c>
    </row>
    <row customHeight="1" ht="11.25">
      <c r="AZ104" s="1128" t="s">
        <v>572</v>
      </c>
      <c r="BN104" s="1075" t="s">
        <v>1863</v>
      </c>
    </row>
    <row r="107" customHeight="1" ht="11.25">
      <c r="BH107" s="1074" t="s">
        <v>1864</v>
      </c>
      <c r="BJ107" s="1074" t="s">
        <v>1865</v>
      </c>
      <c r="BL107" s="1074" t="s">
        <v>1866</v>
      </c>
      <c r="BN107" s="1074" t="s">
        <v>1867</v>
      </c>
    </row>
    <row customHeight="1" ht="11.25">
      <c r="BH108" s="1075" t="s">
        <v>1868</v>
      </c>
      <c r="BJ108" s="1075" t="s">
        <v>1869</v>
      </c>
      <c r="BL108" s="1075" t="s">
        <v>1532</v>
      </c>
      <c r="BN108" s="1075" t="s">
        <v>1870</v>
      </c>
    </row>
    <row customHeight="1" ht="11.25">
      <c r="BH109" s="1075" t="s">
        <v>1871</v>
      </c>
    </row>
    <row customHeight="1" ht="11.25">
      <c r="BH110" s="1075" t="s">
        <v>1871</v>
      </c>
    </row>
    <row r="114" customHeight="1" ht="11.25">
      <c r="BH114" s="1074" t="s">
        <v>1872</v>
      </c>
    </row>
    <row customHeight="1" ht="11.25">
      <c r="BH115" s="1075" t="s">
        <v>454</v>
      </c>
    </row>
    <row customHeight="1" ht="11.25">
      <c r="BH116" s="1075" t="s">
        <v>1273</v>
      </c>
    </row>
    <row customHeight="1" ht="11.25">
      <c r="BH117" s="1075" t="s">
        <v>1308</v>
      </c>
    </row>
    <row customHeight="1" ht="11.25">
      <c r="BH118" s="1075" t="s">
        <v>1341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8A201-450C-29E4-9E3D-53F623A261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894" width="43.140625"/>
    <col min="2" max="2" style="6894" width="43.140625" hidden="1"/>
    <col min="3" max="3" style="6894" width="43.140625"/>
    <col min="4" max="5" style="6894" width="36.421875" customWidth="1"/>
    <col min="6" max="8" style="6895" width="36.421875" customWidth="1"/>
  </cols>
  <sheetData>
    <row customHeight="1" ht="9">
      <c r="A1" s="852" t="s">
        <v>1873</v>
      </c>
      <c r="B1" s="852"/>
      <c r="C1" s="989" t="s">
        <v>1874</v>
      </c>
      <c r="D1" s="987" t="s">
        <v>723</v>
      </c>
      <c r="E1" s="987" t="s">
        <v>769</v>
      </c>
      <c r="F1" s="987" t="s">
        <v>821</v>
      </c>
      <c r="G1" s="987" t="s">
        <v>807</v>
      </c>
      <c r="H1" s="987" t="s">
        <v>1646</v>
      </c>
    </row>
    <row customHeight="1" ht="9">
      <c r="A2" s="990" t="s">
        <v>1875</v>
      </c>
      <c r="B2" s="990"/>
      <c r="C2" s="991" t="str">
        <f>INDEX(TEMPLATE_NUMBER_FORM_LIST,MATCH(TEMPLATE_SPHERE,TEMPLATE_SPHERE_LIST,0))</f>
        <v>16</v>
      </c>
      <c r="D2" s="990" t="s">
        <v>1498</v>
      </c>
      <c r="E2" s="990" t="s">
        <v>100</v>
      </c>
      <c r="F2" s="992" t="s">
        <v>100</v>
      </c>
      <c r="G2" s="990" t="s">
        <v>100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1876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1877</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1878</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1879</v>
      </c>
    </row>
    <row customHeight="1" ht="117">
      <c r="A5" s="852" t="s">
        <v>1880</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1881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1882</v>
      </c>
    </row>
    <row customHeight="1" ht="45">
      <c r="A6" s="852" t="s">
        <v>1883</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1884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1885</v>
      </c>
      <c r="B7" s="852" t="s">
        <v>112</v>
      </c>
      <c r="C7" s="991" t="str">
        <f>IF(TEMPLATE_SPHERE="HEAT",D7,E7)</f>
        <v>Форма 11. Информация о расходах на капитальный и текущий ремонт основных средств</v>
      </c>
      <c r="D7" s="852" t="s">
        <v>1886</v>
      </c>
      <c r="E7" s="852" t="s">
        <v>1887</v>
      </c>
      <c r="F7" s="993"/>
      <c r="G7" s="993"/>
      <c r="H7" s="993"/>
    </row>
    <row customHeight="1" ht="108">
      <c r="A8" s="852" t="s">
        <v>1888</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1889</v>
      </c>
      <c r="E8" s="852" t="s">
        <v>1890</v>
      </c>
      <c r="F8" s="993"/>
      <c r="G8" s="993"/>
      <c r="H8" s="993"/>
    </row>
    <row customHeight="1" ht="99">
      <c r="A9" s="852" t="s">
        <v>1891</v>
      </c>
      <c r="B9" s="852"/>
      <c r="C9" s="852" t="s">
        <v>1892</v>
      </c>
      <c r="D9" s="852"/>
      <c r="E9" s="852"/>
      <c r="F9" s="993"/>
      <c r="G9" s="993"/>
      <c r="H9" s="993"/>
    </row>
    <row customHeight="1" ht="126">
      <c r="A10" s="852" t="s">
        <v>1893</v>
      </c>
      <c r="B10" s="852"/>
      <c r="C10" s="852" t="s">
        <v>1894</v>
      </c>
      <c r="D10" s="852"/>
      <c r="E10" s="852"/>
      <c r="F10" s="993"/>
      <c r="G10" s="993"/>
      <c r="H10" s="993"/>
    </row>
    <row customHeight="1" ht="108">
      <c r="A11" s="852" t="s">
        <v>1895</v>
      </c>
      <c r="B11" s="852"/>
      <c r="C11" s="852" t="s">
        <v>1896</v>
      </c>
      <c r="D11" s="852"/>
      <c r="E11" s="852"/>
      <c r="F11" s="993"/>
      <c r="G11" s="993"/>
      <c r="H11" s="993"/>
    </row>
    <row customHeight="1" ht="54">
      <c r="A12" s="852" t="s">
        <v>1897</v>
      </c>
      <c r="B12" s="852"/>
      <c r="C12" s="852" t="s">
        <v>1898</v>
      </c>
      <c r="D12" s="852"/>
      <c r="E12" s="852"/>
      <c r="F12" s="993"/>
      <c r="G12" s="993"/>
      <c r="H12" s="993"/>
    </row>
    <row customHeight="1" ht="45">
      <c r="A13" s="852" t="s">
        <v>1899</v>
      </c>
      <c r="B13" s="852"/>
      <c r="C13" s="852" t="s">
        <v>1900</v>
      </c>
      <c r="D13" s="852"/>
      <c r="E13" s="852"/>
      <c r="F13" s="993"/>
      <c r="G13" s="993"/>
      <c r="H13" s="993"/>
    </row>
    <row customHeight="1" ht="117">
      <c r="A14" s="852" t="s">
        <v>1901</v>
      </c>
      <c r="B14" s="852"/>
      <c r="C14" s="852" t="s">
        <v>1902</v>
      </c>
      <c r="D14" s="852"/>
      <c r="E14" s="852"/>
      <c r="F14" s="993"/>
      <c r="G14" s="993"/>
      <c r="H14" s="993"/>
    </row>
    <row customHeight="1" ht="117">
      <c r="A15" s="852" t="s">
        <v>1903</v>
      </c>
      <c r="B15" s="852"/>
      <c r="C15" s="852" t="s">
        <v>1904</v>
      </c>
      <c r="D15" s="852"/>
      <c r="E15" s="852"/>
      <c r="F15" s="993"/>
      <c r="G15" s="993"/>
      <c r="H15" s="993"/>
    </row>
    <row customHeight="1" ht="63">
      <c r="A16" s="852" t="s">
        <v>1905</v>
      </c>
      <c r="B16" s="852"/>
      <c r="C16" s="852" t="s">
        <v>1906</v>
      </c>
      <c r="D16" s="852"/>
      <c r="E16" s="852"/>
      <c r="F16" s="993"/>
      <c r="G16" s="993"/>
      <c r="H16" s="993"/>
    </row>
    <row customHeight="1" ht="54">
      <c r="A17" s="852" t="s">
        <v>1907</v>
      </c>
      <c r="B17" s="852"/>
      <c r="C17" s="991" t="s">
        <v>1908</v>
      </c>
      <c r="D17" s="852"/>
      <c r="E17" s="852"/>
      <c r="F17" s="993"/>
      <c r="G17" s="993"/>
      <c r="H17" s="993"/>
    </row>
    <row customHeight="1" ht="27">
      <c r="A18" s="852" t="s">
        <v>1909</v>
      </c>
      <c r="B18" s="852"/>
      <c r="C18" s="991" t="s">
        <v>1910</v>
      </c>
      <c r="D18" s="852"/>
      <c r="E18" s="852"/>
      <c r="F18" s="993"/>
      <c r="G18" s="993"/>
      <c r="H18" s="993"/>
    </row>
    <row customHeight="1" ht="54">
      <c r="A19" s="852" t="s">
        <v>1911</v>
      </c>
      <c r="B19" s="852"/>
      <c r="C19" s="991" t="s">
        <v>1912</v>
      </c>
      <c r="D19" s="852"/>
      <c r="E19" s="852"/>
      <c r="F19" s="993"/>
      <c r="G19" s="993"/>
      <c r="H19" s="993"/>
    </row>
    <row customHeight="1" ht="36">
      <c r="A20" s="852" t="s">
        <v>1913</v>
      </c>
      <c r="B20" s="852"/>
      <c r="C20" s="991" t="s">
        <v>1914</v>
      </c>
      <c r="D20" s="852"/>
      <c r="E20" s="852"/>
      <c r="F20" s="993"/>
      <c r="G20" s="993"/>
      <c r="H20" s="993"/>
    </row>
    <row customHeight="1" ht="36">
      <c r="A21" s="852" t="s">
        <v>1915</v>
      </c>
      <c r="B21" s="852"/>
      <c r="C21" s="991" t="s">
        <v>1916</v>
      </c>
      <c r="D21" s="852"/>
      <c r="E21" s="852"/>
      <c r="F21" s="993"/>
      <c r="G21" s="993"/>
      <c r="H21" s="993"/>
    </row>
    <row customHeight="1" ht="27">
      <c r="A22" s="852" t="s">
        <v>1917</v>
      </c>
      <c r="B22" s="852"/>
      <c r="C22" s="991" t="s">
        <v>1918</v>
      </c>
      <c r="D22" s="852"/>
      <c r="E22" s="852"/>
      <c r="F22" s="993"/>
      <c r="G22" s="993"/>
      <c r="H22" s="993"/>
    </row>
    <row customHeight="1" ht="36">
      <c r="A23" s="852" t="s">
        <v>1919</v>
      </c>
      <c r="B23" s="852"/>
      <c r="C23" s="991" t="s">
        <v>1920</v>
      </c>
      <c r="D23" s="852"/>
      <c r="E23" s="852"/>
      <c r="F23" s="993"/>
      <c r="G23" s="993"/>
      <c r="H23" s="993"/>
    </row>
    <row customHeight="1" ht="28.5">
      <c r="A24" s="852" t="s">
        <v>1921</v>
      </c>
      <c r="B24" s="852"/>
      <c r="C24" s="991" t="s">
        <v>1922</v>
      </c>
      <c r="D24" s="852"/>
      <c r="E24" s="852"/>
      <c r="F24" s="993"/>
      <c r="G24" s="993"/>
      <c r="H24" s="993"/>
    </row>
    <row customHeight="1" ht="36">
      <c r="A25" s="852" t="s">
        <v>1923</v>
      </c>
      <c r="B25" s="852"/>
      <c r="C25" s="991" t="s">
        <v>1924</v>
      </c>
      <c r="D25" s="852"/>
      <c r="E25" s="852"/>
      <c r="F25" s="993"/>
      <c r="G25" s="993"/>
      <c r="H25" s="993"/>
    </row>
    <row customHeight="1" ht="27">
      <c r="A26" s="852" t="s">
        <v>1925</v>
      </c>
      <c r="B26" s="852"/>
      <c r="C26" s="991" t="s">
        <v>1926</v>
      </c>
      <c r="D26" s="852"/>
      <c r="E26" s="852"/>
      <c r="F26" s="993"/>
      <c r="G26" s="993"/>
      <c r="H26" s="993"/>
    </row>
    <row customHeight="1" ht="36">
      <c r="A27" s="852" t="s">
        <v>1927</v>
      </c>
      <c r="B27" s="852"/>
      <c r="C27" s="991" t="s">
        <v>1928</v>
      </c>
      <c r="D27" s="852"/>
      <c r="E27" s="852"/>
      <c r="F27" s="993"/>
      <c r="G27" s="993"/>
      <c r="H27" s="993"/>
    </row>
    <row customHeight="1" ht="28.5">
      <c r="A28" s="852" t="s">
        <v>1929</v>
      </c>
      <c r="B28" s="852"/>
      <c r="C28" s="991" t="s">
        <v>1930</v>
      </c>
      <c r="D28" s="852"/>
      <c r="E28" s="852"/>
      <c r="F28" s="993"/>
      <c r="G28" s="993"/>
      <c r="H28" s="993"/>
    </row>
    <row customHeight="1" ht="126">
      <c r="A29" s="852" t="s">
        <v>1931</v>
      </c>
      <c r="B29" s="852" t="s">
        <v>1599</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1932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1933</v>
      </c>
    </row>
    <row customHeight="1" ht="36">
      <c r="A30" s="852" t="s">
        <v>1934</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1935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1936</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1937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1938</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1939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1940</v>
      </c>
    </row>
    <row customHeight="1" ht="9">
      <c r="A33" s="852"/>
      <c r="B33" s="852"/>
      <c r="C33" s="991"/>
      <c r="D33" s="852"/>
      <c r="E33" s="852"/>
      <c r="F33" s="993"/>
      <c r="G33" s="993"/>
      <c r="H33" s="993"/>
    </row>
    <row customHeight="1" ht="9">
      <c r="A34" s="852"/>
      <c r="B34" s="852" t="s">
        <v>1535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E53C83-64EE-6E81-59DB-0E6000EF69D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6894" width="9.140625"/>
    <col min="3" max="7" style="6938" width="8.00390625" customWidth="1"/>
    <col min="8" max="12" style="6938" width="8.57421875" customWidth="1"/>
    <col min="13" max="14" style="6938" width="27.7109375" customWidth="1"/>
    <col min="15" max="19" style="6938" width="5.140625" customWidth="1"/>
    <col min="20" max="24" style="6938" width="27.7109375" customWidth="1"/>
    <col min="25" max="25" style="6939" width="1.8515625" customWidth="1"/>
    <col min="26" max="26" style="6894" width="27.7109375" customWidth="1"/>
    <col min="27" max="27" style="6940" width="27.7109375" customWidth="1"/>
    <col min="28" max="29" style="6894" width="27.7109375" customWidth="1"/>
    <col min="30" max="30" style="6894" width="3.8515625" customWidth="1"/>
    <col min="31" max="34" style="6894" width="9.140625"/>
  </cols>
  <sheetData>
    <row s="6896" customFormat="1" customHeight="1" ht="18">
      <c r="A1" s="904"/>
      <c r="B1" s="904"/>
      <c r="C1" s="904" t="s">
        <v>1941</v>
      </c>
      <c r="D1" s="904"/>
      <c r="E1" s="904"/>
      <c r="F1" s="904"/>
      <c r="G1" s="904"/>
      <c r="H1" s="904" t="s">
        <v>1942</v>
      </c>
      <c r="I1" s="904"/>
      <c r="J1" s="904"/>
      <c r="K1" s="904"/>
      <c r="L1" s="904"/>
      <c r="M1" s="904" t="s">
        <v>1943</v>
      </c>
      <c r="N1" s="904" t="s">
        <v>1944</v>
      </c>
      <c r="O1" s="2424" t="s">
        <v>1945</v>
      </c>
      <c r="P1" s="2424"/>
      <c r="Q1" s="2424"/>
      <c r="R1" s="2424"/>
      <c r="S1" s="2424"/>
      <c r="T1" s="2424" t="s">
        <v>1943</v>
      </c>
      <c r="U1" s="2424"/>
      <c r="V1" s="2424"/>
      <c r="W1" s="2424"/>
      <c r="X1" s="2424"/>
      <c r="Y1" s="1006"/>
      <c r="Z1" s="2424" t="s">
        <v>1946</v>
      </c>
      <c r="AA1" s="2424"/>
      <c r="AB1" s="2424"/>
      <c r="AC1" s="2424"/>
      <c r="AD1" s="2424"/>
    </row>
    <row customHeight="1" ht="18">
      <c r="A2" s="852"/>
      <c r="B2" s="852"/>
      <c r="C2" s="847" t="s">
        <v>723</v>
      </c>
      <c r="D2" s="847" t="s">
        <v>769</v>
      </c>
      <c r="E2" s="847" t="s">
        <v>821</v>
      </c>
      <c r="F2" s="847" t="s">
        <v>807</v>
      </c>
      <c r="G2" s="847" t="s">
        <v>1646</v>
      </c>
      <c r="H2" s="849"/>
      <c r="I2" s="849"/>
      <c r="J2" s="849"/>
      <c r="K2" s="849"/>
      <c r="L2" s="849"/>
      <c r="M2" s="849"/>
      <c r="N2" s="849"/>
      <c r="O2" s="847" t="s">
        <v>723</v>
      </c>
      <c r="P2" s="847" t="s">
        <v>769</v>
      </c>
      <c r="Q2" s="847" t="s">
        <v>807</v>
      </c>
      <c r="R2" s="847" t="s">
        <v>821</v>
      </c>
      <c r="S2" s="847" t="s">
        <v>1646</v>
      </c>
      <c r="T2" s="847" t="s">
        <v>723</v>
      </c>
      <c r="U2" s="847" t="s">
        <v>769</v>
      </c>
      <c r="V2" s="847" t="s">
        <v>807</v>
      </c>
      <c r="W2" s="847" t="s">
        <v>821</v>
      </c>
      <c r="X2" s="847" t="s">
        <v>1646</v>
      </c>
      <c r="Y2" s="847"/>
      <c r="Z2" s="847" t="s">
        <v>723</v>
      </c>
      <c r="AA2" s="856" t="s">
        <v>769</v>
      </c>
      <c r="AB2" s="847" t="s">
        <v>807</v>
      </c>
      <c r="AC2" s="847" t="s">
        <v>821</v>
      </c>
      <c r="AD2" s="847" t="s">
        <v>1646</v>
      </c>
    </row>
    <row customHeight="1" ht="162">
      <c r="A3" s="851" t="s">
        <v>22</v>
      </c>
      <c r="B3" s="851"/>
      <c r="C3" s="2428" t="s">
        <v>1947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1948</v>
      </c>
      <c r="AA3" s="849" t="s">
        <v>1949</v>
      </c>
      <c r="AB3" s="852" t="s">
        <v>1950</v>
      </c>
      <c r="AC3" s="852" t="s">
        <v>1951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1586</v>
      </c>
      <c r="D11" s="2431" t="s">
        <v>1582</v>
      </c>
      <c r="E11" s="2431" t="s">
        <v>1679</v>
      </c>
      <c r="F11" s="2431" t="s">
        <v>1952</v>
      </c>
      <c r="G11" s="2431"/>
      <c r="H11" s="904" t="s">
        <v>1953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1954</v>
      </c>
      <c r="U11" s="849" t="s">
        <v>1955</v>
      </c>
      <c r="V11" s="849"/>
      <c r="W11" s="849"/>
      <c r="X11" s="849"/>
      <c r="Y11" s="1007"/>
      <c r="Z11" s="852" t="s">
        <v>1956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1957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1958</v>
      </c>
      <c r="U12" s="849" t="s">
        <v>1959</v>
      </c>
      <c r="V12" s="849"/>
      <c r="W12" s="849"/>
      <c r="X12" s="849"/>
      <c r="Y12" s="1007"/>
      <c r="Z12" s="852" t="s">
        <v>1960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1961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1962</v>
      </c>
      <c r="U13" s="850" t="s">
        <v>1963</v>
      </c>
      <c r="V13" s="850"/>
      <c r="W13" s="850"/>
      <c r="X13" s="849"/>
      <c r="Y13" s="1007"/>
      <c r="Z13" s="852" t="s">
        <v>1964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1965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1966</v>
      </c>
      <c r="AA14" s="855" t="s">
        <v>1966</v>
      </c>
      <c r="AB14" s="852"/>
      <c r="AC14" s="852"/>
      <c r="AD14" s="852"/>
    </row>
    <row customHeight="1" ht="108">
      <c r="A15" s="2425"/>
      <c r="B15" s="905">
        <v>5</v>
      </c>
      <c r="C15" s="2432"/>
      <c r="D15" s="2432"/>
      <c r="E15" s="2432"/>
      <c r="F15" s="2432"/>
      <c r="G15" s="2432"/>
      <c r="H15" s="2426" t="s">
        <v>1967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1968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1969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1969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1682</v>
      </c>
      <c r="B18" s="905">
        <v>1</v>
      </c>
      <c r="C18" s="849" t="s">
        <v>1953</v>
      </c>
      <c r="D18" s="974" t="s">
        <v>1953</v>
      </c>
      <c r="E18" s="849" t="s">
        <v>1953</v>
      </c>
      <c r="F18" s="849" t="s">
        <v>1953</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1970</v>
      </c>
      <c r="U18" s="852" t="s">
        <v>1971</v>
      </c>
      <c r="V18" s="852" t="s">
        <v>1972</v>
      </c>
      <c r="W18" s="852" t="s">
        <v>1973</v>
      </c>
      <c r="X18" s="849"/>
      <c r="Y18" s="1007"/>
      <c r="Z18" s="852" t="s">
        <v>1974</v>
      </c>
      <c r="AA18" s="855" t="s">
        <v>1975</v>
      </c>
      <c r="AB18" s="855" t="s">
        <v>1975</v>
      </c>
      <c r="AC18" s="855" t="s">
        <v>1975</v>
      </c>
      <c r="AD18" s="852"/>
    </row>
    <row customHeight="1" ht="36">
      <c r="A19" s="851"/>
      <c r="B19" s="905">
        <v>2</v>
      </c>
      <c r="C19" s="849" t="s">
        <v>1957</v>
      </c>
      <c r="D19" s="974" t="s">
        <v>1957</v>
      </c>
      <c r="E19" s="849" t="s">
        <v>1957</v>
      </c>
      <c r="F19" s="849" t="s">
        <v>1957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1976</v>
      </c>
      <c r="U19" s="852" t="s">
        <v>1977</v>
      </c>
      <c r="V19" s="852" t="s">
        <v>1978</v>
      </c>
      <c r="W19" s="852" t="s">
        <v>1979</v>
      </c>
      <c r="X19" s="849"/>
      <c r="Y19" s="1007"/>
      <c r="Z19" s="852" t="s">
        <v>1980</v>
      </c>
      <c r="AA19" s="855" t="s">
        <v>1980</v>
      </c>
      <c r="AB19" s="855" t="s">
        <v>1980</v>
      </c>
      <c r="AC19" s="855" t="s">
        <v>1980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623</v>
      </c>
      <c r="P20" s="964" t="s">
        <v>623</v>
      </c>
      <c r="Q20" s="964" t="s">
        <v>623</v>
      </c>
      <c r="R20" s="964" t="s">
        <v>623</v>
      </c>
      <c r="S20" s="964"/>
      <c r="T20" s="971" t="s">
        <v>1981</v>
      </c>
      <c r="U20" s="852" t="s">
        <v>1982</v>
      </c>
      <c r="V20" s="852" t="s">
        <v>1983</v>
      </c>
      <c r="W20" s="852" t="s">
        <v>1984</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313</v>
      </c>
      <c r="P21" s="964"/>
      <c r="Q21" s="964"/>
      <c r="R21" s="964"/>
      <c r="S21" s="964"/>
      <c r="T21" s="971" t="s">
        <v>1985</v>
      </c>
      <c r="U21" s="852"/>
      <c r="V21" s="852"/>
      <c r="W21" s="852"/>
      <c r="X21" s="849"/>
      <c r="Y21" s="1007"/>
      <c r="Z21" s="852" t="s">
        <v>1986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313</v>
      </c>
      <c r="R22" s="964"/>
      <c r="S22" s="964"/>
      <c r="T22" s="971"/>
      <c r="U22" s="852"/>
      <c r="V22" s="852" t="s">
        <v>1987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316</v>
      </c>
      <c r="R23" s="964"/>
      <c r="S23" s="964"/>
      <c r="T23" s="971"/>
      <c r="U23" s="852"/>
      <c r="V23" s="852" t="s">
        <v>1988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643</v>
      </c>
      <c r="R24" s="964"/>
      <c r="S24" s="964"/>
      <c r="T24" s="971"/>
      <c r="U24" s="852"/>
      <c r="V24" s="852" t="s">
        <v>1989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316</v>
      </c>
      <c r="P25" s="964" t="s">
        <v>313</v>
      </c>
      <c r="Q25" s="964" t="s">
        <v>650</v>
      </c>
      <c r="R25" s="964" t="s">
        <v>313</v>
      </c>
      <c r="S25" s="964"/>
      <c r="T25" s="971" t="s">
        <v>1990</v>
      </c>
      <c r="U25" s="852" t="s">
        <v>1990</v>
      </c>
      <c r="V25" s="852" t="s">
        <v>1990</v>
      </c>
      <c r="W25" s="852" t="s">
        <v>1990</v>
      </c>
      <c r="X25" s="849"/>
      <c r="Y25" s="1007"/>
      <c r="Z25" s="852"/>
      <c r="AA25" s="855"/>
      <c r="AB25" s="852"/>
      <c r="AC25" s="852"/>
      <c r="AD25" s="852"/>
    </row>
    <row customHeight="1" ht="18">
      <c r="A26" s="851"/>
      <c r="B26" s="905">
        <v>9</v>
      </c>
      <c r="C26" s="849" t="s">
        <v>819</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639</v>
      </c>
      <c r="P26" s="964" t="s">
        <v>633</v>
      </c>
      <c r="Q26" s="964" t="s">
        <v>1991</v>
      </c>
      <c r="R26" s="964" t="s">
        <v>633</v>
      </c>
      <c r="S26" s="964"/>
      <c r="T26" s="971" t="s">
        <v>1992</v>
      </c>
      <c r="U26" s="971" t="s">
        <v>1992</v>
      </c>
      <c r="V26" s="971" t="s">
        <v>1992</v>
      </c>
      <c r="W26" s="971" t="s">
        <v>1992</v>
      </c>
      <c r="X26" s="849"/>
      <c r="Y26" s="1007"/>
      <c r="Z26" s="852"/>
      <c r="AA26" s="855"/>
      <c r="AB26" s="852"/>
      <c r="AC26" s="852"/>
      <c r="AD26" s="852"/>
    </row>
    <row customHeight="1" ht="18">
      <c r="A27" s="851"/>
      <c r="B27" s="905">
        <v>10</v>
      </c>
      <c r="C27" s="849" t="s">
        <v>1993</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641</v>
      </c>
      <c r="P27" s="964" t="s">
        <v>635</v>
      </c>
      <c r="Q27" s="964" t="s">
        <v>1994</v>
      </c>
      <c r="R27" s="964" t="s">
        <v>635</v>
      </c>
      <c r="S27" s="964"/>
      <c r="T27" s="971" t="s">
        <v>1995</v>
      </c>
      <c r="U27" s="971" t="s">
        <v>1995</v>
      </c>
      <c r="V27" s="971" t="s">
        <v>1995</v>
      </c>
      <c r="W27" s="971" t="s">
        <v>1995</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643</v>
      </c>
      <c r="P28" s="964"/>
      <c r="Q28" s="964"/>
      <c r="R28" s="964"/>
      <c r="S28" s="964"/>
      <c r="T28" s="971" t="s">
        <v>1996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650</v>
      </c>
      <c r="P29" s="964" t="s">
        <v>316</v>
      </c>
      <c r="Q29" s="964"/>
      <c r="R29" s="964" t="s">
        <v>316</v>
      </c>
      <c r="S29" s="964"/>
      <c r="T29" s="971" t="s">
        <v>1997</v>
      </c>
      <c r="U29" s="852" t="s">
        <v>1997</v>
      </c>
      <c r="V29" s="852"/>
      <c r="W29" s="852" t="s">
        <v>1997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652</v>
      </c>
      <c r="P30" s="964" t="s">
        <v>643</v>
      </c>
      <c r="Q30" s="964" t="s">
        <v>652</v>
      </c>
      <c r="R30" s="964" t="s">
        <v>643</v>
      </c>
      <c r="S30" s="964"/>
      <c r="T30" s="971" t="s">
        <v>1998</v>
      </c>
      <c r="U30" s="852" t="s">
        <v>1998</v>
      </c>
      <c r="V30" s="852" t="s">
        <v>1998</v>
      </c>
      <c r="W30" s="852" t="s">
        <v>1998</v>
      </c>
      <c r="X30" s="849"/>
      <c r="Y30" s="1007"/>
      <c r="Z30" s="852"/>
      <c r="AA30" s="855" t="s">
        <v>1999</v>
      </c>
      <c r="AB30" s="855" t="s">
        <v>1999</v>
      </c>
      <c r="AC30" s="855" t="s">
        <v>1999</v>
      </c>
      <c r="AD30" s="852"/>
    </row>
    <row customHeight="1" ht="18">
      <c r="A31" s="851"/>
      <c r="B31" s="905">
        <v>14</v>
      </c>
      <c r="C31" s="849" t="s">
        <v>2000</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2001</v>
      </c>
      <c r="P31" s="964" t="s">
        <v>646</v>
      </c>
      <c r="Q31" s="964" t="s">
        <v>2001</v>
      </c>
      <c r="R31" s="964" t="s">
        <v>646</v>
      </c>
      <c r="S31" s="964"/>
      <c r="T31" s="972" t="s">
        <v>2002</v>
      </c>
      <c r="U31" s="852" t="s">
        <v>2002</v>
      </c>
      <c r="V31" s="852" t="s">
        <v>2002</v>
      </c>
      <c r="W31" s="852" t="s">
        <v>2002</v>
      </c>
      <c r="X31" s="849"/>
      <c r="Y31" s="1007"/>
      <c r="Z31" s="852"/>
      <c r="AA31" s="855"/>
      <c r="AB31" s="855"/>
      <c r="AC31" s="855"/>
      <c r="AD31" s="852"/>
    </row>
    <row customHeight="1" ht="36">
      <c r="A32" s="851"/>
      <c r="B32" s="905">
        <v>15</v>
      </c>
      <c r="C32" s="849" t="s">
        <v>2003</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2004</v>
      </c>
      <c r="P32" s="964" t="s">
        <v>648</v>
      </c>
      <c r="Q32" s="964" t="s">
        <v>2004</v>
      </c>
      <c r="R32" s="964" t="s">
        <v>648</v>
      </c>
      <c r="S32" s="964"/>
      <c r="T32" s="973" t="s">
        <v>2005</v>
      </c>
      <c r="U32" s="852" t="s">
        <v>2005</v>
      </c>
      <c r="V32" s="852" t="s">
        <v>2005</v>
      </c>
      <c r="W32" s="852" t="s">
        <v>2005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654</v>
      </c>
      <c r="P33" s="964" t="s">
        <v>650</v>
      </c>
      <c r="Q33" s="964" t="s">
        <v>654</v>
      </c>
      <c r="R33" s="964" t="s">
        <v>650</v>
      </c>
      <c r="S33" s="964"/>
      <c r="T33" s="972" t="s">
        <v>2006</v>
      </c>
      <c r="U33" s="852" t="s">
        <v>2006</v>
      </c>
      <c r="V33" s="852" t="s">
        <v>2006</v>
      </c>
      <c r="W33" s="852" t="s">
        <v>2007</v>
      </c>
      <c r="X33" s="849"/>
      <c r="Y33" s="1007"/>
      <c r="Z33" s="852"/>
      <c r="AA33" s="855" t="s">
        <v>2008</v>
      </c>
      <c r="AB33" s="855" t="s">
        <v>2008</v>
      </c>
      <c r="AC33" s="855" t="s">
        <v>2008</v>
      </c>
      <c r="AD33" s="852"/>
    </row>
    <row customHeight="1" ht="27">
      <c r="A34" s="851"/>
      <c r="B34" s="905">
        <v>17</v>
      </c>
      <c r="C34" s="849" t="s">
        <v>2009</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2010</v>
      </c>
      <c r="P34" s="964" t="s">
        <v>1991</v>
      </c>
      <c r="Q34" s="964" t="s">
        <v>2010</v>
      </c>
      <c r="R34" s="964" t="s">
        <v>1991</v>
      </c>
      <c r="S34" s="964"/>
      <c r="T34" s="973" t="s">
        <v>2011</v>
      </c>
      <c r="U34" s="852" t="s">
        <v>2011</v>
      </c>
      <c r="V34" s="852" t="s">
        <v>2011</v>
      </c>
      <c r="W34" s="852" t="s">
        <v>2012</v>
      </c>
      <c r="X34" s="849"/>
      <c r="Y34" s="1007"/>
      <c r="Z34" s="852"/>
      <c r="AA34" s="855"/>
      <c r="AB34" s="852"/>
      <c r="AC34" s="852"/>
      <c r="AD34" s="852"/>
    </row>
    <row customHeight="1" ht="45">
      <c r="A35" s="851"/>
      <c r="B35" s="905">
        <v>18</v>
      </c>
      <c r="C35" s="849" t="s">
        <v>2013</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2014</v>
      </c>
      <c r="P35" s="964" t="s">
        <v>1994</v>
      </c>
      <c r="Q35" s="964" t="s">
        <v>2014</v>
      </c>
      <c r="R35" s="964" t="s">
        <v>1994</v>
      </c>
      <c r="S35" s="964"/>
      <c r="T35" s="971" t="s">
        <v>2015</v>
      </c>
      <c r="U35" s="852" t="s">
        <v>2015</v>
      </c>
      <c r="V35" s="852" t="s">
        <v>2015</v>
      </c>
      <c r="W35" s="852" t="s">
        <v>2015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656</v>
      </c>
      <c r="P36" s="964" t="s">
        <v>652</v>
      </c>
      <c r="Q36" s="964" t="s">
        <v>656</v>
      </c>
      <c r="R36" s="964" t="s">
        <v>652</v>
      </c>
      <c r="S36" s="964"/>
      <c r="T36" s="971" t="s">
        <v>2016</v>
      </c>
      <c r="U36" s="852" t="s">
        <v>2016</v>
      </c>
      <c r="V36" s="852" t="s">
        <v>2016</v>
      </c>
      <c r="W36" s="852" t="s">
        <v>2016</v>
      </c>
      <c r="X36" s="849"/>
      <c r="Y36" s="1007"/>
      <c r="Z36" s="852"/>
      <c r="AA36" s="855"/>
      <c r="AB36" s="852"/>
      <c r="AC36" s="852"/>
      <c r="AD36" s="852"/>
    </row>
    <row customHeight="1" ht="18">
      <c r="A37" s="851"/>
      <c r="B37" s="905">
        <v>20</v>
      </c>
      <c r="C37" s="849" t="s">
        <v>2017</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2018</v>
      </c>
      <c r="P37" s="964" t="s">
        <v>2001</v>
      </c>
      <c r="Q37" s="964" t="s">
        <v>2018</v>
      </c>
      <c r="R37" s="964" t="s">
        <v>2001</v>
      </c>
      <c r="S37" s="964"/>
      <c r="T37" s="971" t="s">
        <v>2019</v>
      </c>
      <c r="U37" s="852" t="s">
        <v>2019</v>
      </c>
      <c r="V37" s="852" t="s">
        <v>2019</v>
      </c>
      <c r="W37" s="852" t="s">
        <v>2019</v>
      </c>
      <c r="X37" s="849"/>
      <c r="Y37" s="1007"/>
      <c r="Z37" s="852"/>
      <c r="AA37" s="855"/>
      <c r="AB37" s="852"/>
      <c r="AC37" s="852"/>
      <c r="AD37" s="852"/>
    </row>
    <row customHeight="1" ht="18">
      <c r="A38" s="851"/>
      <c r="B38" s="905">
        <v>21</v>
      </c>
      <c r="C38" s="849" t="s">
        <v>2020</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2021</v>
      </c>
      <c r="P38" s="964" t="s">
        <v>2004</v>
      </c>
      <c r="Q38" s="964" t="s">
        <v>2021</v>
      </c>
      <c r="R38" s="964" t="s">
        <v>2004</v>
      </c>
      <c r="S38" s="964"/>
      <c r="T38" s="971" t="s">
        <v>2022</v>
      </c>
      <c r="U38" s="852" t="s">
        <v>2022</v>
      </c>
      <c r="V38" s="852" t="s">
        <v>2022</v>
      </c>
      <c r="W38" s="852" t="s">
        <v>2022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660</v>
      </c>
      <c r="P39" s="964" t="s">
        <v>654</v>
      </c>
      <c r="Q39" s="964" t="s">
        <v>660</v>
      </c>
      <c r="R39" s="964" t="s">
        <v>654</v>
      </c>
      <c r="S39" s="964"/>
      <c r="T39" s="971" t="s">
        <v>2023</v>
      </c>
      <c r="U39" s="852" t="s">
        <v>2024</v>
      </c>
      <c r="V39" s="852" t="s">
        <v>2025</v>
      </c>
      <c r="W39" s="852" t="s">
        <v>2026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2027</v>
      </c>
      <c r="P40" s="964" t="s">
        <v>656</v>
      </c>
      <c r="Q40" s="964" t="s">
        <v>2027</v>
      </c>
      <c r="R40" s="964" t="s">
        <v>656</v>
      </c>
      <c r="S40" s="964"/>
      <c r="T40" s="849" t="s">
        <v>2028</v>
      </c>
      <c r="U40" s="849" t="s">
        <v>2028</v>
      </c>
      <c r="V40" s="849" t="s">
        <v>2028</v>
      </c>
      <c r="W40" s="849" t="s">
        <v>2028</v>
      </c>
      <c r="X40" s="849"/>
      <c r="Y40" s="1007"/>
      <c r="Z40" s="852" t="s">
        <v>2029</v>
      </c>
      <c r="AA40" s="855" t="s">
        <v>2029</v>
      </c>
      <c r="AB40" s="855" t="s">
        <v>2029</v>
      </c>
      <c r="AC40" s="855" t="s">
        <v>2029</v>
      </c>
      <c r="AD40" s="852"/>
    </row>
    <row customHeight="1" ht="27">
      <c r="A41" s="851"/>
      <c r="B41" s="905">
        <v>24</v>
      </c>
      <c r="C41" s="849" t="s">
        <v>2030</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2031</v>
      </c>
      <c r="P41" s="964" t="s">
        <v>2018</v>
      </c>
      <c r="Q41" s="964" t="s">
        <v>2031</v>
      </c>
      <c r="R41" s="964" t="s">
        <v>2018</v>
      </c>
      <c r="S41" s="964"/>
      <c r="T41" s="849" t="s">
        <v>2032</v>
      </c>
      <c r="U41" s="849" t="s">
        <v>2032</v>
      </c>
      <c r="V41" s="849" t="s">
        <v>2032</v>
      </c>
      <c r="W41" s="849" t="s">
        <v>2032</v>
      </c>
      <c r="X41" s="849"/>
      <c r="Y41" s="1007"/>
      <c r="Z41" s="852" t="s">
        <v>2033</v>
      </c>
      <c r="AA41" s="852" t="s">
        <v>2033</v>
      </c>
      <c r="AB41" s="852" t="s">
        <v>2033</v>
      </c>
      <c r="AC41" s="852" t="s">
        <v>2033</v>
      </c>
      <c r="AD41" s="852"/>
    </row>
    <row customHeight="1" ht="27">
      <c r="A42" s="851"/>
      <c r="B42" s="905">
        <v>25</v>
      </c>
      <c r="C42" s="849" t="s">
        <v>2034</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2035</v>
      </c>
      <c r="P42" s="964" t="s">
        <v>2021</v>
      </c>
      <c r="Q42" s="964" t="s">
        <v>2035</v>
      </c>
      <c r="R42" s="964" t="s">
        <v>2021</v>
      </c>
      <c r="S42" s="964"/>
      <c r="T42" s="849" t="s">
        <v>2036</v>
      </c>
      <c r="U42" s="849" t="s">
        <v>2036</v>
      </c>
      <c r="V42" s="849" t="s">
        <v>2036</v>
      </c>
      <c r="W42" s="849" t="s">
        <v>2036</v>
      </c>
      <c r="X42" s="849"/>
      <c r="Y42" s="1007"/>
      <c r="Z42" s="852" t="s">
        <v>2037</v>
      </c>
      <c r="AA42" s="852" t="s">
        <v>2037</v>
      </c>
      <c r="AB42" s="852" t="s">
        <v>2037</v>
      </c>
      <c r="AC42" s="852" t="s">
        <v>2037</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2038</v>
      </c>
      <c r="P43" s="964" t="s">
        <v>660</v>
      </c>
      <c r="Q43" s="964" t="s">
        <v>2038</v>
      </c>
      <c r="R43" s="964" t="s">
        <v>660</v>
      </c>
      <c r="S43" s="964"/>
      <c r="T43" s="849" t="s">
        <v>2039</v>
      </c>
      <c r="U43" s="849" t="s">
        <v>2039</v>
      </c>
      <c r="V43" s="849" t="s">
        <v>2039</v>
      </c>
      <c r="W43" s="849" t="s">
        <v>2039</v>
      </c>
      <c r="X43" s="849"/>
      <c r="Y43" s="1007"/>
      <c r="Z43" s="852" t="s">
        <v>2040</v>
      </c>
      <c r="AA43" s="852" t="s">
        <v>2040</v>
      </c>
      <c r="AB43" s="852" t="s">
        <v>2040</v>
      </c>
      <c r="AC43" s="852" t="s">
        <v>2040</v>
      </c>
      <c r="AD43" s="852"/>
    </row>
    <row customHeight="1" ht="27">
      <c r="A44" s="851"/>
      <c r="B44" s="905">
        <v>27</v>
      </c>
      <c r="C44" s="849" t="s">
        <v>2041</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2042</v>
      </c>
      <c r="P44" s="964" t="s">
        <v>2043</v>
      </c>
      <c r="Q44" s="964" t="s">
        <v>2042</v>
      </c>
      <c r="R44" s="964" t="s">
        <v>2043</v>
      </c>
      <c r="S44" s="964"/>
      <c r="T44" s="849" t="s">
        <v>2032</v>
      </c>
      <c r="U44" s="849" t="s">
        <v>2032</v>
      </c>
      <c r="V44" s="849" t="s">
        <v>2032</v>
      </c>
      <c r="W44" s="849" t="s">
        <v>2032</v>
      </c>
      <c r="X44" s="849"/>
      <c r="Y44" s="1007"/>
      <c r="Z44" s="852" t="s">
        <v>2044</v>
      </c>
      <c r="AA44" s="852" t="s">
        <v>2044</v>
      </c>
      <c r="AB44" s="852" t="s">
        <v>2044</v>
      </c>
      <c r="AC44" s="852" t="s">
        <v>2044</v>
      </c>
      <c r="AD44" s="852"/>
    </row>
    <row customHeight="1" ht="27">
      <c r="A45" s="851"/>
      <c r="B45" s="905">
        <v>28</v>
      </c>
      <c r="C45" s="849" t="s">
        <v>2045</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2046</v>
      </c>
      <c r="P45" s="964" t="s">
        <v>2047</v>
      </c>
      <c r="Q45" s="964" t="s">
        <v>2046</v>
      </c>
      <c r="R45" s="964" t="s">
        <v>2047</v>
      </c>
      <c r="S45" s="964"/>
      <c r="T45" s="849" t="s">
        <v>2036</v>
      </c>
      <c r="U45" s="849" t="s">
        <v>2036</v>
      </c>
      <c r="V45" s="849" t="s">
        <v>2036</v>
      </c>
      <c r="W45" s="849" t="s">
        <v>2036</v>
      </c>
      <c r="X45" s="849"/>
      <c r="Y45" s="1007"/>
      <c r="Z45" s="852" t="s">
        <v>2048</v>
      </c>
      <c r="AA45" s="852" t="s">
        <v>2048</v>
      </c>
      <c r="AB45" s="852" t="s">
        <v>2048</v>
      </c>
      <c r="AC45" s="852" t="s">
        <v>2048</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2049</v>
      </c>
      <c r="P46" s="964" t="s">
        <v>2027</v>
      </c>
      <c r="Q46" s="964" t="s">
        <v>2049</v>
      </c>
      <c r="R46" s="964" t="s">
        <v>2027</v>
      </c>
      <c r="S46" s="964"/>
      <c r="T46" s="849" t="s">
        <v>2050</v>
      </c>
      <c r="U46" s="849" t="s">
        <v>2050</v>
      </c>
      <c r="V46" s="849" t="s">
        <v>2050</v>
      </c>
      <c r="W46" s="849" t="s">
        <v>2050</v>
      </c>
      <c r="X46" s="849"/>
      <c r="Y46" s="1007"/>
      <c r="Z46" s="852" t="s">
        <v>2051</v>
      </c>
      <c r="AA46" s="852" t="s">
        <v>2052</v>
      </c>
      <c r="AB46" s="852" t="s">
        <v>2052</v>
      </c>
      <c r="AC46" s="852" t="s">
        <v>2052</v>
      </c>
      <c r="AD46" s="852"/>
    </row>
    <row customHeight="1" ht="54">
      <c r="A47" s="851"/>
      <c r="B47" s="905">
        <v>30</v>
      </c>
      <c r="C47" s="849" t="s">
        <v>2053</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2054</v>
      </c>
      <c r="P47" s="964" t="s">
        <v>2031</v>
      </c>
      <c r="Q47" s="964" t="s">
        <v>2054</v>
      </c>
      <c r="R47" s="964" t="s">
        <v>2031</v>
      </c>
      <c r="S47" s="964"/>
      <c r="T47" s="849" t="s">
        <v>2055</v>
      </c>
      <c r="U47" s="849" t="s">
        <v>2055</v>
      </c>
      <c r="V47" s="849" t="s">
        <v>2055</v>
      </c>
      <c r="W47" s="849" t="s">
        <v>2055</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2038</v>
      </c>
      <c r="Q48" s="964" t="s">
        <v>2056</v>
      </c>
      <c r="R48" s="964" t="s">
        <v>2038</v>
      </c>
      <c r="S48" s="964"/>
      <c r="T48" s="849"/>
      <c r="U48" s="849" t="s">
        <v>2057</v>
      </c>
      <c r="V48" s="849" t="s">
        <v>2058</v>
      </c>
      <c r="W48" s="849" t="s">
        <v>2058</v>
      </c>
      <c r="X48" s="849"/>
      <c r="Y48" s="1007"/>
      <c r="Z48" s="852"/>
      <c r="AA48" s="855" t="s">
        <v>2052</v>
      </c>
      <c r="AB48" s="855" t="s">
        <v>2052</v>
      </c>
      <c r="AC48" s="855" t="s">
        <v>2052</v>
      </c>
      <c r="AD48" s="852"/>
    </row>
    <row customHeight="1" ht="54">
      <c r="A49" s="851"/>
      <c r="B49" s="905">
        <v>32</v>
      </c>
      <c r="C49" s="849" t="s">
        <v>2059</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2042</v>
      </c>
      <c r="Q49" s="964" t="s">
        <v>2060</v>
      </c>
      <c r="R49" s="964" t="s">
        <v>2042</v>
      </c>
      <c r="S49" s="964"/>
      <c r="T49" s="849"/>
      <c r="U49" s="849" t="s">
        <v>2055</v>
      </c>
      <c r="V49" s="849" t="s">
        <v>2055</v>
      </c>
      <c r="W49" s="849" t="s">
        <v>2055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2056</v>
      </c>
      <c r="P50" s="964" t="s">
        <v>2049</v>
      </c>
      <c r="Q50" s="964" t="s">
        <v>2061</v>
      </c>
      <c r="R50" s="964" t="s">
        <v>2049</v>
      </c>
      <c r="S50" s="964"/>
      <c r="T50" s="849" t="s">
        <v>2062</v>
      </c>
      <c r="U50" s="849" t="s">
        <v>2063</v>
      </c>
      <c r="V50" s="849" t="s">
        <v>2064</v>
      </c>
      <c r="W50" s="849" t="s">
        <v>2065</v>
      </c>
      <c r="X50" s="849"/>
      <c r="Y50" s="1007"/>
      <c r="Z50" s="852" t="s">
        <v>2066</v>
      </c>
      <c r="AA50" s="855" t="s">
        <v>2067</v>
      </c>
      <c r="AB50" s="855" t="s">
        <v>2067</v>
      </c>
      <c r="AC50" s="855" t="s">
        <v>2067</v>
      </c>
      <c r="AD50" s="852"/>
    </row>
    <row customHeight="1" ht="27">
      <c r="A51" s="851"/>
      <c r="B51" s="905">
        <v>34</v>
      </c>
      <c r="C51" s="849" t="s">
        <v>2068</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2069</v>
      </c>
      <c r="U51" s="849"/>
      <c r="V51" s="849"/>
      <c r="W51" s="849"/>
      <c r="X51" s="849"/>
      <c r="Y51" s="1007"/>
      <c r="Z51" s="852"/>
      <c r="AA51" s="855"/>
      <c r="AB51" s="855"/>
      <c r="AC51" s="855"/>
      <c r="AD51" s="852"/>
    </row>
    <row customHeight="1" ht="36">
      <c r="A52" s="851"/>
      <c r="B52" s="905">
        <v>35</v>
      </c>
      <c r="C52" s="849" t="s">
        <v>1961</v>
      </c>
      <c r="D52" s="974" t="s">
        <v>1961</v>
      </c>
      <c r="E52" s="849" t="s">
        <v>1961</v>
      </c>
      <c r="F52" s="849" t="s">
        <v>1961</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2070</v>
      </c>
      <c r="U52" s="849" t="s">
        <v>2071</v>
      </c>
      <c r="V52" s="849" t="s">
        <v>2072</v>
      </c>
      <c r="W52" s="849" t="s">
        <v>2073</v>
      </c>
      <c r="X52" s="849"/>
      <c r="Y52" s="1007"/>
      <c r="Z52" s="852" t="s">
        <v>664</v>
      </c>
      <c r="AA52" s="855" t="s">
        <v>664</v>
      </c>
      <c r="AB52" s="855" t="s">
        <v>664</v>
      </c>
      <c r="AC52" s="855" t="s">
        <v>664</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668</v>
      </c>
      <c r="P53" s="964" t="s">
        <v>332</v>
      </c>
      <c r="Q53" s="964" t="s">
        <v>332</v>
      </c>
      <c r="R53" s="964" t="s">
        <v>332</v>
      </c>
      <c r="S53" s="964"/>
      <c r="T53" s="849" t="s">
        <v>2074</v>
      </c>
      <c r="U53" s="849" t="s">
        <v>2074</v>
      </c>
      <c r="V53" s="849" t="s">
        <v>2074</v>
      </c>
      <c r="W53" s="849" t="s">
        <v>2074</v>
      </c>
      <c r="X53" s="849"/>
      <c r="Y53" s="1007"/>
      <c r="Z53" s="852"/>
      <c r="AA53" s="855"/>
      <c r="AB53" s="852"/>
      <c r="AC53" s="852"/>
      <c r="AD53" s="852"/>
    </row>
    <row customHeight="1" ht="18">
      <c r="A54" s="851"/>
      <c r="B54" s="905">
        <v>37</v>
      </c>
      <c r="C54" s="849" t="s">
        <v>1967</v>
      </c>
      <c r="D54" s="974" t="s">
        <v>1967</v>
      </c>
      <c r="E54" s="849" t="s">
        <v>1967</v>
      </c>
      <c r="F54" s="849" t="s">
        <v>1967</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92</v>
      </c>
      <c r="Q54" s="964" t="s">
        <v>92</v>
      </c>
      <c r="R54" s="964" t="s">
        <v>92</v>
      </c>
      <c r="S54" s="964"/>
      <c r="T54" s="849" t="s">
        <v>666</v>
      </c>
      <c r="U54" s="849" t="s">
        <v>666</v>
      </c>
      <c r="V54" s="849" t="s">
        <v>666</v>
      </c>
      <c r="W54" s="849" t="s">
        <v>666</v>
      </c>
      <c r="X54" s="849"/>
      <c r="Y54" s="1007"/>
      <c r="Z54" s="852" t="s">
        <v>667</v>
      </c>
      <c r="AA54" s="852" t="s">
        <v>667</v>
      </c>
      <c r="AB54" s="852" t="s">
        <v>667</v>
      </c>
      <c r="AC54" s="852" t="s">
        <v>667</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321</v>
      </c>
      <c r="P55" s="964" t="s">
        <v>668</v>
      </c>
      <c r="Q55" s="964" t="s">
        <v>668</v>
      </c>
      <c r="R55" s="964" t="s">
        <v>668</v>
      </c>
      <c r="S55" s="964"/>
      <c r="T55" s="849" t="s">
        <v>2075</v>
      </c>
      <c r="U55" s="849" t="s">
        <v>2076</v>
      </c>
      <c r="V55" s="849" t="s">
        <v>2076</v>
      </c>
      <c r="W55" s="849" t="s">
        <v>2076</v>
      </c>
      <c r="X55" s="849"/>
      <c r="Y55" s="1007"/>
      <c r="Z55" s="852" t="s">
        <v>2077</v>
      </c>
      <c r="AA55" s="852" t="s">
        <v>2077</v>
      </c>
      <c r="AB55" s="852" t="s">
        <v>2077</v>
      </c>
      <c r="AC55" s="852" t="s">
        <v>2077</v>
      </c>
      <c r="AD55" s="852"/>
    </row>
    <row customHeight="1" ht="27">
      <c r="A56" s="851"/>
      <c r="B56" s="905">
        <v>39</v>
      </c>
      <c r="C56" s="849" t="s">
        <v>937</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1074</v>
      </c>
      <c r="P56" s="964" t="s">
        <v>671</v>
      </c>
      <c r="Q56" s="964" t="s">
        <v>671</v>
      </c>
      <c r="R56" s="964" t="s">
        <v>671</v>
      </c>
      <c r="S56" s="964"/>
      <c r="T56" s="849" t="s">
        <v>2078</v>
      </c>
      <c r="U56" s="849" t="s">
        <v>2079</v>
      </c>
      <c r="V56" s="849" t="s">
        <v>2079</v>
      </c>
      <c r="W56" s="849" t="s">
        <v>2079</v>
      </c>
      <c r="X56" s="849"/>
      <c r="Y56" s="1007"/>
      <c r="Z56" s="852" t="s">
        <v>673</v>
      </c>
      <c r="AA56" s="852" t="s">
        <v>673</v>
      </c>
      <c r="AB56" s="852" t="s">
        <v>673</v>
      </c>
      <c r="AC56" s="852" t="s">
        <v>673</v>
      </c>
      <c r="AD56" s="852"/>
    </row>
    <row customHeight="1" ht="27">
      <c r="A57" s="851"/>
      <c r="B57" s="905">
        <v>40</v>
      </c>
      <c r="C57" s="849" t="s">
        <v>939</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2080</v>
      </c>
      <c r="P57" s="964" t="s">
        <v>674</v>
      </c>
      <c r="Q57" s="964" t="s">
        <v>674</v>
      </c>
      <c r="R57" s="964" t="s">
        <v>674</v>
      </c>
      <c r="S57" s="964"/>
      <c r="T57" s="849" t="s">
        <v>2081</v>
      </c>
      <c r="U57" s="849" t="s">
        <v>2082</v>
      </c>
      <c r="V57" s="849" t="s">
        <v>2082</v>
      </c>
      <c r="W57" s="849" t="s">
        <v>2082</v>
      </c>
      <c r="X57" s="849"/>
      <c r="Y57" s="1007"/>
      <c r="Z57" s="852" t="s">
        <v>676</v>
      </c>
      <c r="AA57" s="852" t="s">
        <v>676</v>
      </c>
      <c r="AB57" s="852" t="s">
        <v>676</v>
      </c>
      <c r="AC57" s="852" t="s">
        <v>676</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323</v>
      </c>
      <c r="P58" s="964" t="s">
        <v>711</v>
      </c>
      <c r="Q58" s="964" t="s">
        <v>711</v>
      </c>
      <c r="R58" s="964" t="s">
        <v>711</v>
      </c>
      <c r="S58" s="964"/>
      <c r="T58" s="849" t="s">
        <v>2083</v>
      </c>
      <c r="U58" s="849" t="s">
        <v>2083</v>
      </c>
      <c r="V58" s="849" t="s">
        <v>2083</v>
      </c>
      <c r="W58" s="849" t="s">
        <v>2083</v>
      </c>
      <c r="X58" s="849"/>
      <c r="Y58" s="1007"/>
      <c r="Z58" s="852"/>
      <c r="AA58" s="855"/>
      <c r="AB58" s="852"/>
      <c r="AC58" s="852"/>
      <c r="AD58" s="852"/>
    </row>
    <row customHeight="1" ht="36">
      <c r="A59" s="851"/>
      <c r="B59" s="905">
        <v>42</v>
      </c>
      <c r="C59" s="849">
        <v>3</v>
      </c>
      <c r="D59" s="974" t="s">
        <v>2068</v>
      </c>
      <c r="E59" s="849" t="s">
        <v>2068</v>
      </c>
      <c r="F59" s="849" t="s">
        <v>2068</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2084</v>
      </c>
      <c r="V59" s="849" t="s">
        <v>2085</v>
      </c>
      <c r="W59" s="849" t="s">
        <v>2086</v>
      </c>
      <c r="X59" s="849"/>
      <c r="Y59" s="1007"/>
      <c r="Z59" s="852"/>
      <c r="AA59" s="855"/>
      <c r="AB59" s="852"/>
      <c r="AC59" s="852"/>
      <c r="AD59" s="852"/>
    </row>
    <row customHeight="1" ht="81">
      <c r="A60" s="851"/>
      <c r="B60" s="905">
        <v>43</v>
      </c>
      <c r="C60" s="849" t="s">
        <v>2087</v>
      </c>
      <c r="D60" s="974" t="s">
        <v>2087</v>
      </c>
      <c r="E60" s="849" t="s">
        <v>2087</v>
      </c>
      <c r="F60" s="849" t="s">
        <v>2087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680</v>
      </c>
      <c r="U60" s="849" t="s">
        <v>680</v>
      </c>
      <c r="V60" s="849" t="s">
        <v>680</v>
      </c>
      <c r="W60" s="849" t="s">
        <v>680</v>
      </c>
      <c r="X60" s="849"/>
      <c r="Y60" s="1007"/>
      <c r="Z60" s="852" t="s">
        <v>2088</v>
      </c>
      <c r="AA60" s="855" t="s">
        <v>2089</v>
      </c>
      <c r="AB60" s="852" t="s">
        <v>2090</v>
      </c>
      <c r="AC60" s="852" t="s">
        <v>2089</v>
      </c>
      <c r="AD60" s="852"/>
    </row>
    <row customHeight="1" ht="9">
      <c r="A61" s="851"/>
      <c r="B61" s="905">
        <v>44</v>
      </c>
      <c r="C61" s="849"/>
      <c r="D61" s="974" t="s">
        <v>2091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2092</v>
      </c>
      <c r="V61" s="849"/>
      <c r="W61" s="849"/>
      <c r="X61" s="849"/>
      <c r="Y61" s="1007"/>
      <c r="Z61" s="852"/>
      <c r="AA61" s="855"/>
      <c r="AB61" s="852"/>
      <c r="AC61" s="852"/>
      <c r="AD61" s="852"/>
    </row>
    <row customHeight="1" ht="9">
      <c r="A62" s="851"/>
      <c r="B62" s="905">
        <v>45</v>
      </c>
      <c r="C62" s="849"/>
      <c r="D62" s="974" t="s">
        <v>2093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2094</v>
      </c>
      <c r="V62" s="849"/>
      <c r="W62" s="849"/>
      <c r="X62" s="849"/>
      <c r="Y62" s="1007"/>
      <c r="Z62" s="852"/>
      <c r="AA62" s="855"/>
      <c r="AB62" s="852"/>
      <c r="AC62" s="852"/>
      <c r="AD62" s="852"/>
    </row>
    <row customHeight="1" ht="18">
      <c r="A63" s="851"/>
      <c r="B63" s="905">
        <v>46</v>
      </c>
      <c r="C63" s="849"/>
      <c r="D63" s="974" t="s">
        <v>2095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2096</v>
      </c>
      <c r="V63" s="849"/>
      <c r="W63" s="849"/>
      <c r="X63" s="849"/>
      <c r="Y63" s="1007"/>
      <c r="Z63" s="852"/>
      <c r="AA63" s="855"/>
      <c r="AB63" s="852"/>
      <c r="AC63" s="852"/>
      <c r="AD63" s="852"/>
    </row>
    <row customHeight="1" ht="18">
      <c r="A64" s="851"/>
      <c r="B64" s="905">
        <v>47</v>
      </c>
      <c r="C64" s="849"/>
      <c r="D64" s="974" t="s">
        <v>2097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100</v>
      </c>
      <c r="Q64" s="964"/>
      <c r="R64" s="964"/>
      <c r="S64" s="964"/>
      <c r="T64" s="849"/>
      <c r="U64" s="849" t="s">
        <v>2098</v>
      </c>
      <c r="V64" s="849"/>
      <c r="W64" s="849"/>
      <c r="X64" s="849"/>
      <c r="Y64" s="1007"/>
      <c r="Z64" s="852"/>
      <c r="AA64" s="855" t="s">
        <v>2099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2009</v>
      </c>
      <c r="Q65" s="964"/>
      <c r="R65" s="964"/>
      <c r="S65" s="964"/>
      <c r="T65" s="849"/>
      <c r="U65" s="849" t="s">
        <v>2100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2013</v>
      </c>
      <c r="Q66" s="964"/>
      <c r="R66" s="964"/>
      <c r="S66" s="964"/>
      <c r="T66" s="849"/>
      <c r="U66" s="849" t="s">
        <v>2101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2102</v>
      </c>
      <c r="Q67" s="964"/>
      <c r="R67" s="964"/>
      <c r="S67" s="964"/>
      <c r="T67" s="849"/>
      <c r="U67" s="849" t="s">
        <v>2103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2104</v>
      </c>
      <c r="Q68" s="964"/>
      <c r="R68" s="964"/>
      <c r="S68" s="964"/>
      <c r="T68" s="849"/>
      <c r="U68" s="849" t="s">
        <v>2105</v>
      </c>
      <c r="V68" s="849"/>
      <c r="W68" s="849"/>
      <c r="X68" s="849"/>
      <c r="Y68" s="1007"/>
      <c r="Z68" s="852"/>
      <c r="AA68" s="855"/>
      <c r="AB68" s="852"/>
      <c r="AC68" s="852"/>
      <c r="AD68" s="852"/>
    </row>
    <row customHeight="1" ht="9">
      <c r="A69" s="851"/>
      <c r="B69" s="905">
        <v>52</v>
      </c>
      <c r="C69" s="849"/>
      <c r="D69" s="974" t="s">
        <v>2106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2107</v>
      </c>
      <c r="V69" s="849"/>
      <c r="W69" s="849"/>
      <c r="X69" s="849"/>
      <c r="Y69" s="1007"/>
      <c r="Z69" s="852"/>
      <c r="AA69" s="855"/>
      <c r="AB69" s="852"/>
      <c r="AC69" s="852"/>
      <c r="AD69" s="852"/>
    </row>
    <row customHeight="1" ht="27">
      <c r="A70" s="851"/>
      <c r="B70" s="905">
        <v>53</v>
      </c>
      <c r="C70" s="849"/>
      <c r="D70" s="974"/>
      <c r="E70" s="849" t="s">
        <v>2091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2108</v>
      </c>
      <c r="W70" s="849"/>
      <c r="X70" s="849"/>
      <c r="Y70" s="1007"/>
      <c r="Z70" s="852"/>
      <c r="AA70" s="855"/>
      <c r="AB70" s="852"/>
      <c r="AC70" s="852"/>
      <c r="AD70" s="852"/>
    </row>
    <row customHeight="1" ht="36">
      <c r="A71" s="851"/>
      <c r="B71" s="905">
        <v>54</v>
      </c>
      <c r="C71" s="849"/>
      <c r="D71" s="974"/>
      <c r="E71" s="849" t="s">
        <v>2093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2109</v>
      </c>
      <c r="W71" s="849"/>
      <c r="X71" s="849"/>
      <c r="Y71" s="1007"/>
      <c r="Z71" s="852"/>
      <c r="AA71" s="855"/>
      <c r="AB71" s="852"/>
      <c r="AC71" s="852"/>
      <c r="AD71" s="852"/>
    </row>
    <row customHeight="1" ht="27">
      <c r="A72" s="851"/>
      <c r="B72" s="905">
        <v>55</v>
      </c>
      <c r="C72" s="849"/>
      <c r="D72" s="974"/>
      <c r="E72" s="849" t="s">
        <v>2095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2110</v>
      </c>
      <c r="W72" s="849"/>
      <c r="X72" s="849"/>
      <c r="Y72" s="1007"/>
      <c r="Z72" s="852"/>
      <c r="AA72" s="855"/>
      <c r="AB72" s="852"/>
      <c r="AC72" s="852"/>
      <c r="AD72" s="852"/>
    </row>
    <row customHeight="1" ht="36">
      <c r="A73" s="851"/>
      <c r="B73" s="905">
        <v>56</v>
      </c>
      <c r="C73" s="849"/>
      <c r="D73" s="974"/>
      <c r="E73" s="849" t="s">
        <v>2097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100</v>
      </c>
      <c r="R73" s="964"/>
      <c r="S73" s="964"/>
      <c r="T73" s="849"/>
      <c r="U73" s="849"/>
      <c r="V73" s="849" t="s">
        <v>2111</v>
      </c>
      <c r="W73" s="849"/>
      <c r="X73" s="849"/>
      <c r="Y73" s="1007"/>
      <c r="Z73" s="852"/>
      <c r="AA73" s="855"/>
      <c r="AB73" s="852"/>
      <c r="AC73" s="852"/>
      <c r="AD73" s="852"/>
    </row>
    <row customHeight="1" ht="18">
      <c r="A74" s="851"/>
      <c r="B74" s="905">
        <v>57</v>
      </c>
      <c r="C74" s="849"/>
      <c r="D74" s="974"/>
      <c r="E74" s="849" t="s">
        <v>2106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2112</v>
      </c>
      <c r="W74" s="849"/>
      <c r="X74" s="849"/>
      <c r="Y74" s="1007"/>
      <c r="Z74" s="852"/>
      <c r="AA74" s="855"/>
      <c r="AB74" s="852"/>
      <c r="AC74" s="852"/>
      <c r="AD74" s="852"/>
    </row>
    <row customHeight="1" ht="18">
      <c r="A75" s="851"/>
      <c r="B75" s="905">
        <v>58</v>
      </c>
      <c r="C75" s="849"/>
      <c r="D75" s="974"/>
      <c r="E75" s="849"/>
      <c r="F75" s="849" t="s">
        <v>2091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2113</v>
      </c>
      <c r="X75" s="849"/>
      <c r="Y75" s="1007"/>
      <c r="Z75" s="852"/>
      <c r="AA75" s="855"/>
      <c r="AB75" s="852"/>
      <c r="AC75" s="852"/>
      <c r="AD75" s="852"/>
    </row>
    <row customHeight="1" ht="36">
      <c r="A76" s="851"/>
      <c r="B76" s="905">
        <v>59</v>
      </c>
      <c r="C76" s="849"/>
      <c r="D76" s="974"/>
      <c r="E76" s="849"/>
      <c r="F76" s="849" t="s">
        <v>2093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2114</v>
      </c>
      <c r="X76" s="849"/>
      <c r="Y76" s="1007"/>
      <c r="Z76" s="852"/>
      <c r="AA76" s="855"/>
      <c r="AB76" s="852"/>
      <c r="AC76" s="852"/>
      <c r="AD76" s="852"/>
    </row>
    <row customHeight="1" ht="18">
      <c r="A77" s="851"/>
      <c r="B77" s="905">
        <v>60</v>
      </c>
      <c r="C77" s="849"/>
      <c r="D77" s="974"/>
      <c r="E77" s="849"/>
      <c r="F77" s="849" t="s">
        <v>2095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2115</v>
      </c>
      <c r="X77" s="849"/>
      <c r="Y77" s="1007"/>
      <c r="Z77" s="852"/>
      <c r="AA77" s="855"/>
      <c r="AB77" s="852"/>
      <c r="AC77" s="852"/>
      <c r="AD77" s="852"/>
    </row>
    <row customHeight="1" ht="72">
      <c r="A78" s="851"/>
      <c r="B78" s="905">
        <v>61</v>
      </c>
      <c r="C78" s="849" t="s">
        <v>2091</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2116</v>
      </c>
      <c r="U78" s="849"/>
      <c r="V78" s="849"/>
      <c r="W78" s="849"/>
      <c r="X78" s="849"/>
      <c r="Y78" s="1007"/>
      <c r="Z78" s="852" t="s">
        <v>2117</v>
      </c>
      <c r="AA78" s="855"/>
      <c r="AB78" s="852"/>
      <c r="AC78" s="852"/>
      <c r="AD78" s="852"/>
    </row>
    <row customHeight="1" ht="36">
      <c r="A79" s="851"/>
      <c r="B79" s="905">
        <v>62</v>
      </c>
      <c r="C79" s="849" t="s">
        <v>2093</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2118</v>
      </c>
      <c r="U79" s="849"/>
      <c r="V79" s="849"/>
      <c r="W79" s="849"/>
      <c r="X79" s="849"/>
      <c r="Y79" s="1007"/>
      <c r="Z79" s="852" t="s">
        <v>2119</v>
      </c>
      <c r="AA79" s="855"/>
      <c r="AB79" s="852"/>
      <c r="AC79" s="852"/>
      <c r="AD79" s="852"/>
    </row>
    <row customHeight="1" ht="45">
      <c r="A80" s="851"/>
      <c r="B80" s="905">
        <v>63</v>
      </c>
      <c r="C80" s="849" t="s">
        <v>2095</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2120</v>
      </c>
      <c r="U80" s="849"/>
      <c r="V80" s="849"/>
      <c r="W80" s="849"/>
      <c r="X80" s="849"/>
      <c r="Y80" s="1007"/>
      <c r="Z80" s="852" t="s">
        <v>2121</v>
      </c>
      <c r="AA80" s="855"/>
      <c r="AB80" s="852"/>
      <c r="AC80" s="852"/>
      <c r="AD80" s="852"/>
    </row>
    <row customHeight="1" ht="36">
      <c r="A81" s="851"/>
      <c r="B81" s="905">
        <v>64</v>
      </c>
      <c r="C81" s="849" t="s">
        <v>2097</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2000</v>
      </c>
      <c r="P81" s="964"/>
      <c r="Q81" s="964"/>
      <c r="R81" s="964"/>
      <c r="S81" s="964"/>
      <c r="T81" s="849" t="s">
        <v>2122</v>
      </c>
      <c r="U81" s="849"/>
      <c r="V81" s="849"/>
      <c r="W81" s="849"/>
      <c r="X81" s="849"/>
      <c r="Y81" s="1007"/>
      <c r="Z81" s="852" t="s">
        <v>2123</v>
      </c>
      <c r="AA81" s="855"/>
      <c r="AB81" s="852"/>
      <c r="AC81" s="852"/>
      <c r="AD81" s="852"/>
    </row>
    <row customHeight="1" ht="90">
      <c r="A82" s="851"/>
      <c r="B82" s="905">
        <v>65</v>
      </c>
      <c r="C82" s="849" t="s">
        <v>2106</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100</v>
      </c>
      <c r="P82" s="964"/>
      <c r="Q82" s="964"/>
      <c r="R82" s="964"/>
      <c r="S82" s="964"/>
      <c r="T82" s="849" t="s">
        <v>2124</v>
      </c>
      <c r="U82" s="849"/>
      <c r="V82" s="849"/>
      <c r="W82" s="849"/>
      <c r="X82" s="849"/>
      <c r="Y82" s="1007"/>
      <c r="Z82" s="852" t="s">
        <v>2125</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2009</v>
      </c>
      <c r="P83" s="964"/>
      <c r="Q83" s="964"/>
      <c r="R83" s="964"/>
      <c r="S83" s="964"/>
      <c r="T83" s="849" t="s">
        <v>2126</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2127</v>
      </c>
      <c r="P84" s="964"/>
      <c r="Q84" s="964"/>
      <c r="R84" s="964"/>
      <c r="S84" s="964"/>
      <c r="T84" s="849" t="s">
        <v>2128</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2013</v>
      </c>
      <c r="P85" s="964"/>
      <c r="Q85" s="964"/>
      <c r="R85" s="964"/>
      <c r="S85" s="964"/>
      <c r="T85" s="849" t="s">
        <v>2129</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2130</v>
      </c>
      <c r="P86" s="964"/>
      <c r="Q86" s="964"/>
      <c r="R86" s="964"/>
      <c r="S86" s="964"/>
      <c r="T86" s="849" t="s">
        <v>2131</v>
      </c>
      <c r="U86" s="849"/>
      <c r="V86" s="849"/>
      <c r="W86" s="849"/>
      <c r="X86" s="849"/>
      <c r="Y86" s="1007"/>
      <c r="Z86" s="852"/>
      <c r="AA86" s="855"/>
      <c r="AB86" s="852"/>
      <c r="AC86" s="852"/>
      <c r="AD86" s="852"/>
    </row>
    <row customHeight="1" ht="36">
      <c r="A87" s="851"/>
      <c r="B87" s="905">
        <v>70</v>
      </c>
      <c r="C87" s="849" t="s">
        <v>2132</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2133</v>
      </c>
      <c r="U87" s="849"/>
      <c r="V87" s="849"/>
      <c r="W87" s="849"/>
      <c r="X87" s="849"/>
      <c r="Y87" s="1007"/>
      <c r="Z87" s="852"/>
      <c r="AA87" s="855"/>
      <c r="AB87" s="852"/>
      <c r="AC87" s="852"/>
      <c r="AD87" s="852"/>
    </row>
    <row customHeight="1" ht="18">
      <c r="A88" s="851"/>
      <c r="B88" s="905">
        <v>71</v>
      </c>
      <c r="C88" s="849" t="s">
        <v>2134</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2135</v>
      </c>
      <c r="U88" s="849"/>
      <c r="V88" s="849"/>
      <c r="W88" s="849"/>
      <c r="X88" s="849"/>
      <c r="Y88" s="1007"/>
      <c r="Z88" s="852"/>
      <c r="AA88" s="855"/>
      <c r="AB88" s="852"/>
      <c r="AC88" s="852"/>
      <c r="AD88" s="852"/>
    </row>
    <row customHeight="1" ht="18">
      <c r="A89" s="851"/>
      <c r="B89" s="905">
        <v>72</v>
      </c>
      <c r="C89" s="849" t="s">
        <v>2136</v>
      </c>
      <c r="D89" s="974" t="s">
        <v>2132</v>
      </c>
      <c r="E89" s="849" t="s">
        <v>2132</v>
      </c>
      <c r="F89" s="849" t="s">
        <v>2097</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100</v>
      </c>
      <c r="S89" s="964"/>
      <c r="T89" s="849" t="s">
        <v>2137</v>
      </c>
      <c r="U89" s="849" t="s">
        <v>2137</v>
      </c>
      <c r="V89" s="849" t="s">
        <v>2137</v>
      </c>
      <c r="W89" s="849" t="s">
        <v>2137</v>
      </c>
      <c r="X89" s="849"/>
      <c r="Y89" s="1007"/>
      <c r="Z89" s="852"/>
      <c r="AA89" s="855"/>
      <c r="AB89" s="852"/>
      <c r="AC89" s="852"/>
      <c r="AD89" s="852"/>
    </row>
    <row customHeight="1" ht="27">
      <c r="A90" s="851"/>
      <c r="B90" s="905">
        <v>73</v>
      </c>
      <c r="C90" s="849" t="s">
        <v>2138</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2139</v>
      </c>
      <c r="U90" s="849"/>
      <c r="V90" s="849"/>
      <c r="W90" s="849"/>
      <c r="X90" s="849"/>
      <c r="Y90" s="1007"/>
      <c r="Z90" s="852"/>
      <c r="AA90" s="855"/>
      <c r="AB90" s="852"/>
      <c r="AC90" s="852"/>
      <c r="AD90" s="852"/>
    </row>
    <row customHeight="1" ht="18">
      <c r="A91" s="851"/>
      <c r="B91" s="905">
        <v>74</v>
      </c>
      <c r="C91" s="849"/>
      <c r="D91" s="974" t="s">
        <v>2134</v>
      </c>
      <c r="E91" s="849" t="s">
        <v>2134</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2140</v>
      </c>
      <c r="V91" s="849" t="s">
        <v>2140</v>
      </c>
      <c r="W91" s="849"/>
      <c r="X91" s="849"/>
      <c r="Y91" s="1007"/>
      <c r="Z91" s="852"/>
      <c r="AA91" s="855"/>
      <c r="AB91" s="852"/>
      <c r="AC91" s="852"/>
      <c r="AD91" s="852"/>
    </row>
    <row customHeight="1" ht="27">
      <c r="A92" s="851"/>
      <c r="B92" s="905">
        <v>75</v>
      </c>
      <c r="C92" s="849"/>
      <c r="D92" s="974" t="s">
        <v>2136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2141</v>
      </c>
      <c r="V92" s="849"/>
      <c r="W92" s="849"/>
      <c r="X92" s="849"/>
      <c r="Y92" s="1007"/>
      <c r="Z92" s="852"/>
      <c r="AA92" s="855" t="s">
        <v>2142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2041</v>
      </c>
      <c r="Q93" s="964"/>
      <c r="R93" s="964"/>
      <c r="S93" s="964"/>
      <c r="T93" s="849"/>
      <c r="U93" s="849" t="s">
        <v>2143</v>
      </c>
      <c r="V93" s="849"/>
      <c r="W93" s="849"/>
      <c r="X93" s="849"/>
      <c r="Y93" s="1007"/>
      <c r="Z93" s="852"/>
      <c r="AA93" s="855" t="s">
        <v>2144</v>
      </c>
      <c r="AB93" s="852"/>
      <c r="AC93" s="852"/>
      <c r="AD93" s="852"/>
    </row>
    <row customHeight="1" ht="45">
      <c r="A94" s="851"/>
      <c r="B94" s="905">
        <v>77</v>
      </c>
      <c r="C94" s="849"/>
      <c r="D94" s="974" t="s">
        <v>2138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1492</v>
      </c>
      <c r="Q94" s="964"/>
      <c r="R94" s="964"/>
      <c r="S94" s="964"/>
      <c r="T94" s="849"/>
      <c r="U94" s="849" t="s">
        <v>2145</v>
      </c>
      <c r="V94" s="849"/>
      <c r="W94" s="849"/>
      <c r="X94" s="849"/>
      <c r="Y94" s="1007"/>
      <c r="Z94" s="852"/>
      <c r="AA94" s="855" t="s">
        <v>2146</v>
      </c>
      <c r="AB94" s="852"/>
      <c r="AC94" s="852"/>
      <c r="AD94" s="852"/>
    </row>
    <row customHeight="1" ht="99">
      <c r="A95" s="851"/>
      <c r="B95" s="905">
        <v>78</v>
      </c>
      <c r="C95" s="849" t="s">
        <v>2147</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1492</v>
      </c>
      <c r="P95" s="964"/>
      <c r="Q95" s="964"/>
      <c r="R95" s="964"/>
      <c r="S95" s="964"/>
      <c r="T95" s="849" t="s">
        <v>2148</v>
      </c>
      <c r="U95" s="849"/>
      <c r="V95" s="849"/>
      <c r="W95" s="849"/>
      <c r="X95" s="849"/>
      <c r="Y95" s="1007"/>
      <c r="Z95" s="852"/>
      <c r="AA95" s="855"/>
      <c r="AB95" s="852"/>
      <c r="AC95" s="852"/>
      <c r="AD95" s="852"/>
    </row>
    <row customHeight="1" ht="99">
      <c r="A96" s="851"/>
      <c r="B96" s="905">
        <v>79</v>
      </c>
      <c r="C96" s="849" t="s">
        <v>1088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1498</v>
      </c>
      <c r="P96" s="964"/>
      <c r="Q96" s="964"/>
      <c r="R96" s="964"/>
      <c r="S96" s="964"/>
      <c r="T96" s="849" t="s">
        <v>2149</v>
      </c>
      <c r="U96" s="849"/>
      <c r="V96" s="849"/>
      <c r="W96" s="849"/>
      <c r="X96" s="849"/>
      <c r="Y96" s="1007"/>
      <c r="Z96" s="852" t="s">
        <v>2150</v>
      </c>
      <c r="AA96" s="855"/>
      <c r="AB96" s="852"/>
      <c r="AC96" s="852"/>
      <c r="AD96" s="852"/>
    </row>
    <row customHeight="1" ht="63">
      <c r="A97" s="851"/>
      <c r="B97" s="905">
        <v>80</v>
      </c>
      <c r="C97" s="849" t="s">
        <v>2151</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1509</v>
      </c>
      <c r="P97" s="964"/>
      <c r="Q97" s="964"/>
      <c r="R97" s="964"/>
      <c r="S97" s="964"/>
      <c r="T97" s="849" t="s">
        <v>2152</v>
      </c>
      <c r="U97" s="849"/>
      <c r="V97" s="849"/>
      <c r="W97" s="849"/>
      <c r="X97" s="849"/>
      <c r="Y97" s="1007"/>
      <c r="Z97" s="852" t="s">
        <v>2153</v>
      </c>
      <c r="AA97" s="855"/>
      <c r="AB97" s="852"/>
      <c r="AC97" s="852"/>
      <c r="AD97" s="852"/>
    </row>
    <row customHeight="1" ht="63">
      <c r="A98" s="851"/>
      <c r="B98" s="905">
        <v>81</v>
      </c>
      <c r="C98" s="849" t="s">
        <v>2154</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1523</v>
      </c>
      <c r="P98" s="964"/>
      <c r="Q98" s="964"/>
      <c r="R98" s="964"/>
      <c r="S98" s="964"/>
      <c r="T98" s="849" t="s">
        <v>2155</v>
      </c>
      <c r="U98" s="849"/>
      <c r="V98" s="849"/>
      <c r="W98" s="849"/>
      <c r="X98" s="849"/>
      <c r="Y98" s="1007"/>
      <c r="Z98" s="852" t="s">
        <v>2153</v>
      </c>
      <c r="AA98" s="855"/>
      <c r="AB98" s="852"/>
      <c r="AC98" s="852"/>
      <c r="AD98" s="852"/>
    </row>
    <row customHeight="1" ht="90">
      <c r="A99" s="851"/>
      <c r="B99" s="905">
        <v>82</v>
      </c>
      <c r="C99" s="849" t="s">
        <v>2156</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1535</v>
      </c>
      <c r="P99" s="964"/>
      <c r="Q99" s="964"/>
      <c r="R99" s="964"/>
      <c r="S99" s="964"/>
      <c r="T99" s="849" t="s">
        <v>2157</v>
      </c>
      <c r="U99" s="849"/>
      <c r="V99" s="849"/>
      <c r="W99" s="849"/>
      <c r="X99" s="849"/>
      <c r="Y99" s="1007"/>
      <c r="Z99" s="852" t="s">
        <v>804</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2158</v>
      </c>
      <c r="P100" s="964"/>
      <c r="Q100" s="964"/>
      <c r="R100" s="964"/>
      <c r="S100" s="964"/>
      <c r="T100" s="849" t="s">
        <v>2159</v>
      </c>
      <c r="U100" s="849"/>
      <c r="V100" s="849"/>
      <c r="W100" s="849"/>
      <c r="X100" s="849"/>
      <c r="Y100" s="1007"/>
      <c r="Z100" s="852" t="s">
        <v>804</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2160</v>
      </c>
      <c r="P101" s="964"/>
      <c r="Q101" s="964"/>
      <c r="R101" s="964"/>
      <c r="S101" s="964"/>
      <c r="T101" s="849" t="s">
        <v>2161</v>
      </c>
      <c r="U101" s="849"/>
      <c r="V101" s="849"/>
      <c r="W101" s="849"/>
      <c r="X101" s="849"/>
      <c r="Y101" s="1007"/>
      <c r="Z101" s="852" t="s">
        <v>804</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1688</v>
      </c>
      <c r="B148" s="851"/>
      <c r="C148" s="849" t="s">
        <v>2162</v>
      </c>
      <c r="D148" s="849" t="s">
        <v>1591</v>
      </c>
      <c r="E148" s="849" t="s">
        <v>1690</v>
      </c>
      <c r="F148" s="849" t="s">
        <v>2163</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2164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2165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1692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1695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1700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D60C4-894E-DEAB-96BD-C3BA2B7E469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2.28125" hidden="1" customWidth="1"/>
    <col min="6" max="8" style="3321" width="12.28125" hidden="1" customWidth="1"/>
    <col min="9" max="9" style="6979" width="3.7109375" customWidth="1"/>
    <col min="10" max="11" style="3398" width="3.7109375" customWidth="1"/>
    <col min="12" max="12" style="3399" width="12.7109375" customWidth="1"/>
    <col min="13" max="13" style="2968" width="32.00390625" customWidth="1"/>
    <col min="14" max="14" style="2968" width="1.7109375" customWidth="1"/>
    <col min="15" max="18" style="2968" width="24.7109375" customWidth="1"/>
    <col min="19" max="19" style="2968" width="11.7109375" customWidth="1"/>
    <col min="20" max="20" style="2968" width="3.7109375" customWidth="1"/>
    <col min="21" max="21" style="2968" width="11.7109375" customWidth="1"/>
    <col min="22" max="22" style="2968" width="8.57421875" customWidth="1"/>
    <col min="23" max="23" style="2968" width="4.7109375" customWidth="1"/>
    <col min="24" max="24" style="2968"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2166</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2"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32" customFormat="1" customHeight="1" ht="22.5">
      <c r="A9" s="1398"/>
      <c r="B9" s="1398"/>
      <c r="C9" s="1398"/>
      <c r="D9" s="1398"/>
      <c r="E9" s="1398"/>
      <c r="F9" s="1398"/>
      <c r="G9" s="1398"/>
      <c r="H9" s="1398"/>
      <c r="L9" s="1306"/>
      <c r="M9" s="283" t="s">
        <v>428</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32" customFormat="1" customHeight="1" ht="22.5">
      <c r="A10" s="1398"/>
      <c r="B10" s="1398"/>
      <c r="C10" s="1398"/>
      <c r="D10" s="1398"/>
      <c r="E10" s="1398"/>
      <c r="F10" s="1398"/>
      <c r="G10" s="1398"/>
      <c r="H10" s="1398"/>
      <c r="L10" s="1269"/>
      <c r="M10" s="283" t="s">
        <v>429</v>
      </c>
      <c r="N10" s="292"/>
      <c r="O10" s="2100" t="str">
        <f>IF(TITLE_NUMBER_PR_CHANGE="",IF(TITLE_NUMBER_PR="","",TITLE_NUMBER_PR),TITLE_NUMBER_PR_CHANGE)</f>
        <v>51/12</v>
      </c>
      <c r="P10" s="2100"/>
      <c r="Q10" s="2100"/>
      <c r="R10" s="2100"/>
      <c r="S10" s="2100"/>
      <c r="T10" s="2100"/>
      <c r="U10" s="2100"/>
      <c r="V10" s="322"/>
      <c r="W10" s="322"/>
      <c r="X10" s="268"/>
      <c r="Y10" s="368"/>
      <c r="Z10" s="368"/>
      <c r="AA10" s="368"/>
      <c r="AB10" s="368"/>
      <c r="AC10" s="368"/>
    </row>
    <row s="3332"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https://npa.gov-murman.ru/bitrix/components/b1team/govmurman.element.file/download.php?ID=508452&amp;FID=750725</v>
      </c>
      <c r="P11" s="2100"/>
      <c r="Q11" s="2100"/>
      <c r="R11" s="2100"/>
      <c r="S11" s="2100"/>
      <c r="T11" s="2100"/>
      <c r="U11" s="2100"/>
      <c r="V11" s="322"/>
      <c r="W11" s="322"/>
      <c r="X11" s="268"/>
      <c r="Y11" s="368"/>
      <c r="Z11" s="368"/>
      <c r="AA11" s="368"/>
      <c r="AB11" s="368"/>
      <c r="AC11" s="368"/>
    </row>
    <row s="3332"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432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306</v>
      </c>
      <c r="M14" s="1971"/>
      <c r="N14" s="1971"/>
      <c r="O14" s="1971"/>
      <c r="P14" s="1971"/>
      <c r="Q14" s="1971"/>
      <c r="R14" s="1971"/>
      <c r="S14" s="1971"/>
      <c r="T14" s="1971"/>
      <c r="U14" s="1971"/>
      <c r="V14" s="1971"/>
      <c r="W14" s="1971"/>
      <c r="X14" s="1971" t="s">
        <v>307</v>
      </c>
    </row>
    <row customHeight="1" ht="14.25">
      <c r="J15" s="377"/>
      <c r="K15" s="377"/>
      <c r="L15" s="2125" t="s">
        <v>89</v>
      </c>
      <c r="M15" s="2062" t="s">
        <v>433</v>
      </c>
      <c r="N15" s="289"/>
      <c r="O15" s="2126" t="s">
        <v>2167</v>
      </c>
      <c r="P15" s="2127"/>
      <c r="Q15" s="2127"/>
      <c r="R15" s="2127"/>
      <c r="S15" s="2127"/>
      <c r="T15" s="2127"/>
      <c r="U15" s="2128"/>
      <c r="V15" s="2129" t="s">
        <v>435</v>
      </c>
      <c r="W15" s="2132" t="s">
        <v>1085</v>
      </c>
      <c r="X15" s="1971"/>
    </row>
    <row customHeight="1" ht="33.75">
      <c r="J16" s="377"/>
      <c r="K16" s="377"/>
      <c r="L16" s="2125"/>
      <c r="M16" s="2062"/>
      <c r="N16" s="1038"/>
      <c r="O16" s="2135" t="s">
        <v>438</v>
      </c>
      <c r="P16" s="2135" t="s">
        <v>439</v>
      </c>
      <c r="Q16" s="2118" t="s">
        <v>440</v>
      </c>
      <c r="R16" s="2120"/>
      <c r="S16" s="2118" t="s">
        <v>453</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449</v>
      </c>
      <c r="R17" s="1237" t="s">
        <v>450</v>
      </c>
      <c r="S17" s="1322" t="s">
        <v>451</v>
      </c>
      <c r="T17" s="2121" t="s">
        <v>452</v>
      </c>
      <c r="U17" s="2122"/>
      <c r="V17" s="2131"/>
      <c r="W17" s="2134"/>
      <c r="X17" s="1971"/>
    </row>
    <row s="2613"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188</v>
      </c>
      <c r="B19" s="1393" t="s">
        <v>189</v>
      </c>
      <c r="C19" s="1393" t="s">
        <v>190</v>
      </c>
      <c r="D19" s="1393" t="s">
        <v>191</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404</v>
      </c>
      <c r="Z19" s="506"/>
      <c r="AA19" s="506" t="str">
        <f>IF(M19="","",M19)</f>
        <v>Наименование тарифа</v>
      </c>
      <c r="AB19" s="506"/>
      <c r="AC19" s="506"/>
    </row>
    <row customHeight="1" ht="21">
      <c r="A20" s="1393" t="s">
        <v>188</v>
      </c>
      <c r="B20" s="1393" t="s">
        <v>189</v>
      </c>
      <c r="C20" s="1393" t="s">
        <v>190</v>
      </c>
      <c r="D20" s="1393" t="s">
        <v>191</v>
      </c>
      <c r="E20" s="1393"/>
      <c r="F20" s="1395"/>
      <c r="G20" s="1395"/>
      <c r="H20" s="1395"/>
      <c r="I20" s="1320"/>
      <c r="J20" s="348"/>
      <c r="K20" s="349"/>
      <c r="L20" s="1323" t="str">
        <f>INDEX(PT_DIFFERENTIATION_NUM_TER,MATCH(B19,PT_DIFFERENTIATION_TER_ID,0))</f>
        <v>.</v>
      </c>
      <c r="M20" s="298" t="s">
        <v>405</v>
      </c>
      <c r="N20" s="288"/>
      <c r="O20" s="2434" t="str">
        <f>INDEX(PT_DIFFERENTIATION_TER,MATCH(B19,PT_DIFFERENTIATION_TER_ID,0))</f>
        <v/>
      </c>
      <c r="P20" s="2434"/>
      <c r="Q20" s="2434"/>
      <c r="R20" s="2434"/>
      <c r="S20" s="2434"/>
      <c r="T20" s="2434"/>
      <c r="U20" s="2434"/>
      <c r="V20" s="2434"/>
      <c r="W20" s="2434"/>
      <c r="X20" s="1286" t="s">
        <v>406</v>
      </c>
      <c r="Z20" s="506"/>
      <c r="AA20" s="506" t="str">
        <f>IF(M20="","",M20)</f>
        <v>Территория действия тарифа</v>
      </c>
      <c r="AB20" s="506"/>
      <c r="AC20" s="506"/>
    </row>
    <row customHeight="1" ht="22.5">
      <c r="A21" s="1393" t="s">
        <v>188</v>
      </c>
      <c r="B21" s="1393" t="s">
        <v>189</v>
      </c>
      <c r="C21" s="1393" t="s">
        <v>190</v>
      </c>
      <c r="D21" s="1393" t="s">
        <v>191</v>
      </c>
      <c r="E21" s="1393"/>
      <c r="F21" s="1395"/>
      <c r="G21" s="1395"/>
      <c r="H21" s="1395"/>
      <c r="I21" s="350"/>
      <c r="J21" s="348"/>
      <c r="K21" s="349"/>
      <c r="L21" s="1323" t="str">
        <f>INDEX(PT_DIFFERENTIATION_NUM_CS,MATCH(C19,PT_DIFFERENTIATION_CS_ID,0))</f>
        <v>..</v>
      </c>
      <c r="M21" s="299" t="s">
        <v>407</v>
      </c>
      <c r="N21" s="288"/>
      <c r="O21" s="2434" t="str">
        <f>INDEX(PT_DIFFERENTIATION_CS,MATCH(C19,PT_DIFFERENTIATION_CS_ID,0))</f>
        <v/>
      </c>
      <c r="P21" s="2434"/>
      <c r="Q21" s="2434"/>
      <c r="R21" s="2434"/>
      <c r="S21" s="2434"/>
      <c r="T21" s="2434"/>
      <c r="U21" s="2434"/>
      <c r="V21" s="2434"/>
      <c r="W21" s="2434"/>
      <c r="X21" s="1286" t="s">
        <v>408</v>
      </c>
      <c r="Z21" s="506"/>
      <c r="AA21" s="506" t="str">
        <f>IF(M21="","",M21)</f>
        <v>Наименование системы теплоснабжения </v>
      </c>
      <c r="AB21" s="506"/>
      <c r="AC21" s="506"/>
    </row>
    <row customHeight="1" ht="21">
      <c r="A22" s="1393" t="s">
        <v>188</v>
      </c>
      <c r="B22" s="1393" t="s">
        <v>189</v>
      </c>
      <c r="C22" s="1393" t="s">
        <v>190</v>
      </c>
      <c r="D22" s="1393" t="s">
        <v>191</v>
      </c>
      <c r="E22" s="1393"/>
      <c r="F22" s="1395"/>
      <c r="G22" s="1395"/>
      <c r="H22" s="1395"/>
      <c r="I22" s="350"/>
      <c r="J22" s="348"/>
      <c r="K22" s="349"/>
      <c r="L22" s="1323" t="str">
        <f>INDEX(PT_DIFFERENTIATION_NUM_IST_TE,MATCH(D19,PT_DIFFERENTIATION_IST_TE_ID,0))</f>
        <v>...</v>
      </c>
      <c r="M22" s="300" t="s">
        <v>409</v>
      </c>
      <c r="N22" s="288"/>
      <c r="O22" s="2434" t="str">
        <f>INDEX(PT_DIFFERENTIATION_IST_TE,MATCH(D19,PT_DIFFERENTIATION_IST_TE_ID,0))</f>
        <v/>
      </c>
      <c r="P22" s="2434"/>
      <c r="Q22" s="2434"/>
      <c r="R22" s="2434"/>
      <c r="S22" s="2434"/>
      <c r="T22" s="2434"/>
      <c r="U22" s="2434"/>
      <c r="V22" s="2434"/>
      <c r="W22" s="2434"/>
      <c r="X22" s="1286" t="s">
        <v>410</v>
      </c>
      <c r="Z22" s="506"/>
      <c r="AA22" s="506" t="str">
        <f>IF(M22="","",M22)</f>
        <v>Источник тепловой энергии  </v>
      </c>
      <c r="AB22" s="506"/>
      <c r="AC22" s="506"/>
    </row>
    <row customHeight="1" ht="94.5">
      <c r="A23" s="1393" t="s">
        <v>188</v>
      </c>
      <c r="B23" s="1393" t="s">
        <v>189</v>
      </c>
      <c r="C23" s="1393" t="s">
        <v>190</v>
      </c>
      <c r="D23" s="1393" t="s">
        <v>191</v>
      </c>
      <c r="E23" s="1393"/>
      <c r="F23" s="2435" t="str">
        <f>L22&amp;".1"</f>
        <v>....1</v>
      </c>
      <c r="I23" s="2111">
        <v>1</v>
      </c>
      <c r="J23" s="1321"/>
      <c r="K23" s="352"/>
      <c r="L23" s="1323" t="str">
        <f>$F$23</f>
        <v>....1</v>
      </c>
      <c r="M23" s="273" t="s">
        <v>412</v>
      </c>
      <c r="N23" s="288"/>
      <c r="O23" s="2436"/>
      <c r="P23" s="2436"/>
      <c r="Q23" s="2436"/>
      <c r="R23" s="2436"/>
      <c r="S23" s="2436"/>
      <c r="T23" s="2436"/>
      <c r="U23" s="2436"/>
      <c r="V23" s="2436"/>
      <c r="W23" s="2436"/>
      <c r="X23" s="1286" t="s">
        <v>413</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188</v>
      </c>
      <c r="B24" s="1393" t="s">
        <v>189</v>
      </c>
      <c r="C24" s="1393" t="s">
        <v>190</v>
      </c>
      <c r="D24" s="1393" t="s">
        <v>191</v>
      </c>
      <c r="E24" s="1393"/>
      <c r="F24" s="2435"/>
      <c r="G24" s="2082" t="str">
        <f>F23&amp;".1"</f>
        <v>....1.1</v>
      </c>
      <c r="I24" s="2111"/>
      <c r="J24" s="2111">
        <v>1</v>
      </c>
      <c r="K24" s="353"/>
      <c r="L24" s="1323" t="str">
        <f>$G$24</f>
        <v>....1.1</v>
      </c>
      <c r="M24" s="274" t="s">
        <v>415</v>
      </c>
      <c r="N24" s="288"/>
      <c r="O24" s="2437"/>
      <c r="P24" s="2438"/>
      <c r="Q24" s="2438"/>
      <c r="R24" s="2438"/>
      <c r="S24" s="2438"/>
      <c r="T24" s="2438"/>
      <c r="U24" s="2438"/>
      <c r="V24" s="2438"/>
      <c r="W24" s="2439"/>
      <c r="X24" s="1286" t="s">
        <v>416</v>
      </c>
      <c r="Z24" s="506"/>
      <c r="AA24" s="506" t="str">
        <f>IF(M24="","",M24)</f>
        <v>Группа потребителей</v>
      </c>
      <c r="AB24" s="506"/>
      <c r="AC24" s="506"/>
    </row>
    <row customHeight="1" ht="11.25">
      <c r="A25" s="1393" t="s">
        <v>188</v>
      </c>
      <c r="B25" s="1393" t="s">
        <v>189</v>
      </c>
      <c r="C25" s="1393" t="s">
        <v>190</v>
      </c>
      <c r="D25" s="1393" t="s">
        <v>191</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58</v>
      </c>
      <c r="W25" s="320"/>
      <c r="X25" s="2137" t="s">
        <v>418</v>
      </c>
      <c r="Y25" s="517">
        <f>STRCHECKDATE(O26:W26)</f>
      </c>
      <c r="Z25" s="506"/>
      <c r="AA25" s="506" t="str">
        <f>IF(M25="","",M25)</f>
        <v/>
      </c>
      <c r="AB25" s="506"/>
      <c r="AC25" s="506"/>
    </row>
    <row customHeight="1" ht="11.25">
      <c r="A26" s="1393" t="s">
        <v>188</v>
      </c>
      <c r="B26" s="1393" t="s">
        <v>189</v>
      </c>
      <c r="C26" s="1393" t="s">
        <v>190</v>
      </c>
      <c r="D26" s="1393" t="s">
        <v>191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188</v>
      </c>
      <c r="B27" s="1393" t="s">
        <v>189</v>
      </c>
      <c r="C27" s="1393" t="s">
        <v>190</v>
      </c>
      <c r="D27" s="1393" t="s">
        <v>191</v>
      </c>
      <c r="E27" s="1393"/>
      <c r="F27" s="2435"/>
      <c r="G27" s="2082"/>
      <c r="I27" s="2111"/>
      <c r="J27" s="2111"/>
      <c r="K27" s="352"/>
      <c r="L27" s="1308"/>
      <c r="M27" s="276" t="s">
        <v>419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188</v>
      </c>
      <c r="B28" s="1393" t="s">
        <v>189</v>
      </c>
      <c r="C28" s="1393" t="s">
        <v>190</v>
      </c>
      <c r="D28" s="1393" t="s">
        <v>191</v>
      </c>
      <c r="E28" s="1393"/>
      <c r="F28" s="2435"/>
      <c r="I28" s="2111"/>
      <c r="J28" s="1321"/>
      <c r="K28" s="352"/>
      <c r="L28" s="1308"/>
      <c r="M28" s="275" t="s">
        <v>420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188</v>
      </c>
      <c r="B29" s="1393" t="s">
        <v>189</v>
      </c>
      <c r="C29" s="1393" t="s">
        <v>190</v>
      </c>
      <c r="D29" s="1393" t="s">
        <v>191</v>
      </c>
      <c r="E29" s="1393"/>
      <c r="F29" s="1395"/>
      <c r="G29" s="1395"/>
      <c r="H29" s="543"/>
      <c r="I29" s="356"/>
      <c r="J29" s="376"/>
      <c r="K29" s="351"/>
      <c r="L29" s="1308"/>
      <c r="M29" s="364" t="s">
        <v>421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188</v>
      </c>
      <c r="B30" s="1393" t="s">
        <v>189</v>
      </c>
      <c r="C30" s="1393" t="s">
        <v>190</v>
      </c>
      <c r="D30" s="1393"/>
      <c r="E30" s="1393" t="s">
        <v>587</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188</v>
      </c>
      <c r="B31" s="1393" t="s">
        <v>189</v>
      </c>
      <c r="C31" s="1393"/>
      <c r="D31" s="1393"/>
      <c r="E31" s="1393" t="s">
        <v>2168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2169</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472" customFormat="1" customHeight="1" ht="11.25">
      <c r="A33" s="1393"/>
      <c r="B33" s="1393"/>
      <c r="C33" s="1393"/>
      <c r="D33" s="1393"/>
      <c r="E33" s="1393" t="s">
        <v>185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719</v>
      </c>
      <c r="M35" s="2106" t="s">
        <v>2170</v>
      </c>
      <c r="N35" s="2106"/>
      <c r="O35" s="2106"/>
      <c r="P35" s="2106"/>
      <c r="Q35" s="2106"/>
      <c r="R35" s="2106"/>
      <c r="S35" s="2106"/>
      <c r="T35" s="2106"/>
      <c r="U35" s="2106"/>
      <c r="V35" s="2106"/>
      <c r="W35" s="2106"/>
      <c r="X35" s="2106"/>
    </row>
    <row customHeight="1" ht="104.25">
      <c r="H36" s="543"/>
      <c r="I36" s="1333"/>
      <c r="M36" s="2106" t="s">
        <v>2171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AAF01-F8C8-6332-22B6-C01E9A2AE12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8" width="11.57421875" customWidth="1"/>
    <col min="2" max="2" style="2968" width="10.7109375" customWidth="1"/>
    <col min="3" max="3" style="2968" width="10.00390625" customWidth="1"/>
    <col min="4" max="4" style="2968" width="12.8515625" customWidth="1"/>
    <col min="5" max="5" style="2968" width="12.28125" customWidth="1"/>
    <col min="6" max="8" style="6979" width="12.28125" customWidth="1"/>
    <col min="9" max="9" style="6979" width="3.7109375" customWidth="1"/>
    <col min="10" max="11" style="3398" width="3.7109375" customWidth="1"/>
    <col min="12" max="12" style="3399" width="12.7109375" customWidth="1"/>
    <col min="13" max="13" style="2968" width="32.00390625" customWidth="1"/>
    <col min="14" max="14" style="2968" width="1.7109375" customWidth="1"/>
    <col min="15" max="18" style="2968" width="24.7109375" customWidth="1"/>
    <col min="19" max="19" style="2968" width="11.7109375" customWidth="1"/>
    <col min="20" max="20" style="2968" width="3.7109375" customWidth="1"/>
    <col min="21" max="21" style="2968" width="11.7109375" customWidth="1"/>
    <col min="22" max="22" style="2968" width="8.57421875" customWidth="1"/>
    <col min="23" max="23" style="2968" width="4.7109375" customWidth="1"/>
    <col min="24" max="24" style="2968"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2166</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2"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32" customFormat="1" customHeight="1" ht="22.5">
      <c r="F9" s="1267"/>
      <c r="G9" s="1267"/>
      <c r="H9" s="1267"/>
      <c r="L9" s="1306"/>
      <c r="M9" s="283" t="s">
        <v>428</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32" customFormat="1" customHeight="1" ht="22.5">
      <c r="F10" s="1267"/>
      <c r="G10" s="1267"/>
      <c r="H10" s="1267"/>
      <c r="L10" s="1269"/>
      <c r="M10" s="283" t="s">
        <v>429</v>
      </c>
      <c r="N10" s="292"/>
      <c r="O10" s="2100" t="str">
        <f>IF(TITLE_NUMBER_PR_CHANGE="",IF(TITLE_NUMBER_PR="","",TITLE_NUMBER_PR),TITLE_NUMBER_PR_CHANGE)</f>
        <v>51/12</v>
      </c>
      <c r="P10" s="2100"/>
      <c r="Q10" s="2100"/>
      <c r="R10" s="2100"/>
      <c r="S10" s="2100"/>
      <c r="T10" s="2100"/>
      <c r="U10" s="2100"/>
      <c r="V10" s="322"/>
      <c r="W10" s="322"/>
      <c r="X10" s="268"/>
      <c r="Y10" s="368"/>
      <c r="Z10" s="368"/>
      <c r="AA10" s="368"/>
      <c r="AB10" s="368"/>
      <c r="AC10" s="368"/>
    </row>
    <row s="3332"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https://npa.gov-murman.ru/bitrix/components/b1team/govmurman.element.file/download.php?ID=508452&amp;FID=750725</v>
      </c>
      <c r="P11" s="2100"/>
      <c r="Q11" s="2100"/>
      <c r="R11" s="2100"/>
      <c r="S11" s="2100"/>
      <c r="T11" s="2100"/>
      <c r="U11" s="2100"/>
      <c r="V11" s="322"/>
      <c r="W11" s="322"/>
      <c r="X11" s="268"/>
      <c r="Y11" s="368"/>
      <c r="Z11" s="368"/>
      <c r="AA11" s="368"/>
      <c r="AB11" s="368"/>
      <c r="AC11" s="368"/>
    </row>
    <row s="3332" customFormat="1" customHeight="1" ht="11.25" hidden="1">
      <c r="F12" s="1267"/>
      <c r="G12" s="1267"/>
      <c r="H12" s="1267"/>
      <c r="L12" s="2440"/>
      <c r="M12" s="2440"/>
      <c r="N12" s="1317"/>
      <c r="O12" s="322"/>
      <c r="P12" s="322"/>
      <c r="Q12" s="322"/>
      <c r="R12" s="322"/>
      <c r="S12" s="322"/>
      <c r="T12" s="322"/>
      <c r="U12" s="322"/>
      <c r="V12" s="266" t="s">
        <v>432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306</v>
      </c>
      <c r="M14" s="1971"/>
      <c r="N14" s="1971"/>
      <c r="O14" s="1971"/>
      <c r="P14" s="1971"/>
      <c r="Q14" s="1971"/>
      <c r="R14" s="1971"/>
      <c r="S14" s="1971"/>
      <c r="T14" s="1971"/>
      <c r="U14" s="1971"/>
      <c r="V14" s="1971"/>
      <c r="W14" s="1971"/>
      <c r="X14" s="1971" t="s">
        <v>307</v>
      </c>
    </row>
    <row customHeight="1" ht="14.25">
      <c r="J15" s="377"/>
      <c r="K15" s="377"/>
      <c r="L15" s="2125" t="s">
        <v>89</v>
      </c>
      <c r="M15" s="2062" t="s">
        <v>433</v>
      </c>
      <c r="N15" s="289"/>
      <c r="O15" s="2126" t="s">
        <v>2167</v>
      </c>
      <c r="P15" s="2127"/>
      <c r="Q15" s="2127"/>
      <c r="R15" s="2127"/>
      <c r="S15" s="2127"/>
      <c r="T15" s="2127"/>
      <c r="U15" s="2128"/>
      <c r="V15" s="2129" t="s">
        <v>435</v>
      </c>
      <c r="W15" s="2132" t="s">
        <v>1085</v>
      </c>
      <c r="X15" s="1971"/>
    </row>
    <row customHeight="1" ht="33.75">
      <c r="J16" s="377"/>
      <c r="K16" s="377"/>
      <c r="L16" s="2125"/>
      <c r="M16" s="2062"/>
      <c r="N16" s="1038"/>
      <c r="O16" s="2135" t="s">
        <v>438</v>
      </c>
      <c r="P16" s="2135" t="s">
        <v>439</v>
      </c>
      <c r="Q16" s="2118" t="s">
        <v>440</v>
      </c>
      <c r="R16" s="2120"/>
      <c r="S16" s="2118" t="s">
        <v>453</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449</v>
      </c>
      <c r="R17" s="1237" t="s">
        <v>450</v>
      </c>
      <c r="S17" s="1322" t="s">
        <v>451</v>
      </c>
      <c r="T17" s="2121" t="s">
        <v>452</v>
      </c>
      <c r="U17" s="2122"/>
      <c r="V17" s="2131"/>
      <c r="W17" s="2134"/>
      <c r="X17" s="1971"/>
    </row>
    <row s="2613"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2172</v>
      </c>
      <c r="B19" s="1296" t="s">
        <v>2173</v>
      </c>
      <c r="C19" s="1296" t="s">
        <v>2174</v>
      </c>
      <c r="D19" s="1296" t="s">
        <v>2175</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404</v>
      </c>
      <c r="Z19" s="506"/>
      <c r="AA19" s="506" t="str">
        <f>IF(M19="","",M19)</f>
        <v>Наименование тарифа</v>
      </c>
      <c r="AB19" s="506"/>
      <c r="AC19" s="506"/>
    </row>
    <row customHeight="1" ht="21">
      <c r="A20" s="1296" t="s">
        <v>2172</v>
      </c>
      <c r="B20" s="1296" t="s">
        <v>2173</v>
      </c>
      <c r="C20" s="1296" t="s">
        <v>2174</v>
      </c>
      <c r="D20" s="1296" t="s">
        <v>2175</v>
      </c>
      <c r="E20" s="1296"/>
      <c r="F20" s="694"/>
      <c r="G20" s="694"/>
      <c r="H20" s="694"/>
      <c r="I20" s="1320"/>
      <c r="J20" s="348"/>
      <c r="K20" s="349"/>
      <c r="L20" s="1323">
        <f>INDEX(PT_DIFFERENTIATION_NUM_TER,MATCH(B19,PT_DIFFERENTIATION_TER_ID,0))</f>
      </c>
      <c r="M20" s="298" t="s">
        <v>405</v>
      </c>
      <c r="N20" s="288"/>
      <c r="O20" s="2434">
        <f>INDEX(PT_DIFFERENTIATION_TER,MATCH(B19,PT_DIFFERENTIATION_TER_ID,0))</f>
      </c>
      <c r="P20" s="2434"/>
      <c r="Q20" s="2434"/>
      <c r="R20" s="2434"/>
      <c r="S20" s="2434"/>
      <c r="T20" s="2434"/>
      <c r="U20" s="2434"/>
      <c r="V20" s="2434"/>
      <c r="W20" s="2434"/>
      <c r="X20" s="1286" t="s">
        <v>406</v>
      </c>
      <c r="Z20" s="506"/>
      <c r="AA20" s="506" t="str">
        <f>IF(M20="","",M20)</f>
        <v>Территория действия тарифа</v>
      </c>
      <c r="AB20" s="506"/>
      <c r="AC20" s="506"/>
    </row>
    <row customHeight="1" ht="22.5">
      <c r="A21" s="1296" t="s">
        <v>2172</v>
      </c>
      <c r="B21" s="1296" t="s">
        <v>2173</v>
      </c>
      <c r="C21" s="1296" t="s">
        <v>2174</v>
      </c>
      <c r="D21" s="1296" t="s">
        <v>2175</v>
      </c>
      <c r="E21" s="1296"/>
      <c r="F21" s="694"/>
      <c r="G21" s="694"/>
      <c r="H21" s="694"/>
      <c r="I21" s="350"/>
      <c r="J21" s="348"/>
      <c r="K21" s="349"/>
      <c r="L21" s="1323">
        <f>INDEX(PT_DIFFERENTIATION_NUM_CS,MATCH(C19,PT_DIFFERENTIATION_CS_ID,0))</f>
      </c>
      <c r="M21" s="299" t="s">
        <v>407</v>
      </c>
      <c r="N21" s="288"/>
      <c r="O21" s="2434">
        <f>INDEX(PT_DIFFERENTIATION_CS,MATCH(C19,PT_DIFFERENTIATION_CS_ID,0))</f>
      </c>
      <c r="P21" s="2434"/>
      <c r="Q21" s="2434"/>
      <c r="R21" s="2434"/>
      <c r="S21" s="2434"/>
      <c r="T21" s="2434"/>
      <c r="U21" s="2434"/>
      <c r="V21" s="2434"/>
      <c r="W21" s="2434"/>
      <c r="X21" s="1286" t="s">
        <v>408</v>
      </c>
      <c r="Z21" s="506"/>
      <c r="AA21" s="506" t="str">
        <f>IF(M21="","",M21)</f>
        <v>Наименование системы теплоснабжения </v>
      </c>
      <c r="AB21" s="506"/>
      <c r="AC21" s="506"/>
    </row>
    <row customHeight="1" ht="21">
      <c r="A22" s="1296" t="s">
        <v>2172</v>
      </c>
      <c r="B22" s="1296" t="s">
        <v>2173</v>
      </c>
      <c r="C22" s="1296" t="s">
        <v>2174</v>
      </c>
      <c r="D22" s="1296" t="s">
        <v>2175</v>
      </c>
      <c r="E22" s="1296"/>
      <c r="F22" s="694"/>
      <c r="G22" s="694"/>
      <c r="H22" s="694"/>
      <c r="I22" s="350"/>
      <c r="J22" s="348"/>
      <c r="K22" s="349"/>
      <c r="L22" s="1323">
        <f>INDEX(PT_DIFFERENTIATION_NUM_IST_TE,MATCH(D19,PT_DIFFERENTIATION_IST_TE_ID,0))</f>
      </c>
      <c r="M22" s="300" t="s">
        <v>409</v>
      </c>
      <c r="N22" s="288"/>
      <c r="O22" s="2434">
        <f>INDEX(PT_DIFFERENTIATION_IST_TE,MATCH(D19,PT_DIFFERENTIATION_IST_TE_ID,0))</f>
      </c>
      <c r="P22" s="2434"/>
      <c r="Q22" s="2434"/>
      <c r="R22" s="2434"/>
      <c r="S22" s="2434"/>
      <c r="T22" s="2434"/>
      <c r="U22" s="2434"/>
      <c r="V22" s="2434"/>
      <c r="W22" s="2434"/>
      <c r="X22" s="1286" t="s">
        <v>410</v>
      </c>
      <c r="Z22" s="506"/>
      <c r="AA22" s="506" t="str">
        <f>IF(M22="","",M22)</f>
        <v>Источник тепловой энергии  </v>
      </c>
      <c r="AB22" s="506"/>
      <c r="AC22" s="506"/>
    </row>
    <row customHeight="1" ht="94.5">
      <c r="A23" s="1296" t="s">
        <v>2172</v>
      </c>
      <c r="B23" s="1296" t="s">
        <v>2173</v>
      </c>
      <c r="C23" s="1296" t="s">
        <v>2174</v>
      </c>
      <c r="D23" s="1296" t="s">
        <v>2175</v>
      </c>
      <c r="E23" s="1296"/>
      <c r="F23" s="1969">
        <f>L22&amp;".1"</f>
      </c>
      <c r="I23" s="2111">
        <v>1</v>
      </c>
      <c r="J23" s="1321"/>
      <c r="K23" s="352"/>
      <c r="L23" s="1323">
        <f>$F$23</f>
      </c>
      <c r="M23" s="273" t="s">
        <v>412</v>
      </c>
      <c r="N23" s="288"/>
      <c r="O23" s="2436"/>
      <c r="P23" s="2436"/>
      <c r="Q23" s="2436"/>
      <c r="R23" s="2436"/>
      <c r="S23" s="2436"/>
      <c r="T23" s="2436"/>
      <c r="U23" s="2436"/>
      <c r="V23" s="2436"/>
      <c r="W23" s="2436"/>
      <c r="X23" s="1286" t="s">
        <v>413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2172</v>
      </c>
      <c r="B24" s="1296" t="s">
        <v>2173</v>
      </c>
      <c r="C24" s="1296" t="s">
        <v>2174</v>
      </c>
      <c r="D24" s="1296" t="s">
        <v>2175</v>
      </c>
      <c r="E24" s="1296"/>
      <c r="F24" s="1969"/>
      <c r="G24" s="1953">
        <f>F23&amp;".1"</f>
      </c>
      <c r="I24" s="2111"/>
      <c r="J24" s="2111">
        <v>1</v>
      </c>
      <c r="K24" s="353"/>
      <c r="L24" s="1323">
        <f>$G$24</f>
      </c>
      <c r="M24" s="274" t="s">
        <v>415</v>
      </c>
      <c r="N24" s="288"/>
      <c r="O24" s="2437"/>
      <c r="P24" s="2438"/>
      <c r="Q24" s="2438"/>
      <c r="R24" s="2438"/>
      <c r="S24" s="2438"/>
      <c r="T24" s="2438"/>
      <c r="U24" s="2438"/>
      <c r="V24" s="2438"/>
      <c r="W24" s="2439"/>
      <c r="X24" s="1286" t="s">
        <v>416</v>
      </c>
      <c r="Z24" s="506"/>
      <c r="AA24" s="506" t="str">
        <f>IF(M24="","",M24)</f>
        <v>Группа потребителей</v>
      </c>
      <c r="AB24" s="506"/>
      <c r="AC24" s="506"/>
    </row>
    <row customHeight="1" ht="11.25">
      <c r="A25" s="1296" t="s">
        <v>2172</v>
      </c>
      <c r="B25" s="1296" t="s">
        <v>2173</v>
      </c>
      <c r="C25" s="1296" t="s">
        <v>2174</v>
      </c>
      <c r="D25" s="1296" t="s">
        <v>2175</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418</v>
      </c>
      <c r="Y25" s="517">
        <f>STRCHECKDATE(O26:W26)</f>
      </c>
      <c r="Z25" s="506"/>
      <c r="AA25" s="506" t="str">
        <f>IF(M25="","",M25)</f>
        <v/>
      </c>
      <c r="AB25" s="506"/>
      <c r="AC25" s="506"/>
    </row>
    <row customHeight="1" ht="11.25">
      <c r="A26" s="1296" t="s">
        <v>2172</v>
      </c>
      <c r="B26" s="1296" t="s">
        <v>2173</v>
      </c>
      <c r="C26" s="1296" t="s">
        <v>2174</v>
      </c>
      <c r="D26" s="1296" t="s">
        <v>2175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2172</v>
      </c>
      <c r="B27" s="1296" t="s">
        <v>2173</v>
      </c>
      <c r="C27" s="1296" t="s">
        <v>2174</v>
      </c>
      <c r="D27" s="1296" t="s">
        <v>2175</v>
      </c>
      <c r="E27" s="1296"/>
      <c r="F27" s="1969"/>
      <c r="G27" s="1953"/>
      <c r="I27" s="2111"/>
      <c r="J27" s="2111"/>
      <c r="K27" s="352"/>
      <c r="L27" s="1308"/>
      <c r="M27" s="276" t="s">
        <v>419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2172</v>
      </c>
      <c r="B28" s="1296" t="s">
        <v>2173</v>
      </c>
      <c r="C28" s="1296" t="s">
        <v>2174</v>
      </c>
      <c r="D28" s="1296" t="s">
        <v>2175</v>
      </c>
      <c r="E28" s="1296"/>
      <c r="F28" s="1969"/>
      <c r="I28" s="2111"/>
      <c r="J28" s="1321"/>
      <c r="K28" s="352"/>
      <c r="L28" s="1308"/>
      <c r="M28" s="275" t="s">
        <v>420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2172</v>
      </c>
      <c r="B29" s="1296" t="s">
        <v>2173</v>
      </c>
      <c r="C29" s="1296" t="s">
        <v>2174</v>
      </c>
      <c r="D29" s="1296" t="s">
        <v>2175</v>
      </c>
      <c r="E29" s="1296"/>
      <c r="F29" s="694"/>
      <c r="G29" s="694"/>
      <c r="H29" s="515"/>
      <c r="I29" s="356"/>
      <c r="J29" s="376"/>
      <c r="K29" s="351"/>
      <c r="L29" s="1308"/>
      <c r="M29" s="364" t="s">
        <v>421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2172</v>
      </c>
      <c r="B30" s="1296" t="s">
        <v>2173</v>
      </c>
      <c r="C30" s="1296" t="s">
        <v>2174</v>
      </c>
      <c r="D30" s="1296"/>
      <c r="E30" s="1296" t="s">
        <v>587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2172</v>
      </c>
      <c r="B31" s="1296" t="s">
        <v>2173</v>
      </c>
      <c r="C31" s="1296"/>
      <c r="D31" s="1296"/>
      <c r="E31" s="1296" t="s">
        <v>2168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2176</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472" customFormat="1" customHeight="1" ht="11.25">
      <c r="A33" s="1296"/>
      <c r="B33" s="1296"/>
      <c r="C33" s="1296"/>
      <c r="D33" s="1296"/>
      <c r="E33" s="1296" t="s">
        <v>185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719</v>
      </c>
      <c r="M35" s="2106" t="s">
        <v>2170</v>
      </c>
      <c r="N35" s="2106"/>
      <c r="O35" s="2106"/>
      <c r="P35" s="2106"/>
      <c r="Q35" s="2106"/>
      <c r="R35" s="2106"/>
      <c r="S35" s="2106"/>
      <c r="T35" s="2106"/>
      <c r="U35" s="2106"/>
      <c r="V35" s="2106"/>
      <c r="W35" s="2106"/>
      <c r="X35" s="2106"/>
    </row>
    <row customHeight="1" ht="104.25">
      <c r="F36" s="1333"/>
      <c r="G36" s="1333"/>
      <c r="H36" s="515"/>
      <c r="I36" s="1333"/>
      <c r="M36" s="2106" t="s">
        <v>2171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24243-304E-BA0A-2CD6-060FD847720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8" width="10.57421875"/>
    <col min="2" max="2" style="2968" width="11.00390625" customWidth="1"/>
    <col min="3" max="3" style="2968" width="10.57421875"/>
    <col min="4" max="4" style="2968" width="11.8515625" customWidth="1"/>
    <col min="5" max="5" style="2968" width="12.28125" customWidth="1"/>
    <col min="6" max="8" style="6979" width="12.28125" customWidth="1"/>
    <col min="9" max="9" style="6979" width="3.7109375" customWidth="1"/>
    <col min="10" max="11" style="3398" width="3.7109375" customWidth="1"/>
    <col min="12" max="12" style="3399" width="12.7109375" customWidth="1"/>
    <col min="13" max="13" style="2968" width="32.00390625" customWidth="1"/>
    <col min="14" max="14" style="2968" width="1.7109375" customWidth="1"/>
    <col min="15" max="18" style="2968" width="24.7109375" customWidth="1"/>
    <col min="19" max="19" style="2968" width="11.7109375" customWidth="1"/>
    <col min="20" max="20" style="2968" width="3.7109375" customWidth="1"/>
    <col min="21" max="21" style="2968" width="11.7109375" customWidth="1"/>
    <col min="22" max="22" style="2968" width="8.57421875" customWidth="1"/>
    <col min="23" max="23" style="2968" width="4.7109375" customWidth="1"/>
    <col min="24" max="24" style="2968"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2166</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2"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32" customFormat="1" customHeight="1" ht="22.5">
      <c r="F9" s="1267"/>
      <c r="G9" s="1267"/>
      <c r="H9" s="1267"/>
      <c r="L9" s="1306"/>
      <c r="M9" s="283" t="s">
        <v>428</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32" customFormat="1" customHeight="1" ht="22.5">
      <c r="F10" s="1267"/>
      <c r="G10" s="1267"/>
      <c r="H10" s="1267"/>
      <c r="L10" s="1269"/>
      <c r="M10" s="283" t="s">
        <v>429</v>
      </c>
      <c r="N10" s="292"/>
      <c r="O10" s="2100" t="str">
        <f>IF(TITLE_NUMBER_PR_CHANGE="",IF(TITLE_NUMBER_PR="","",TITLE_NUMBER_PR),TITLE_NUMBER_PR_CHANGE)</f>
        <v>51/12</v>
      </c>
      <c r="P10" s="2100"/>
      <c r="Q10" s="2100"/>
      <c r="R10" s="2100"/>
      <c r="S10" s="2100"/>
      <c r="T10" s="2100"/>
      <c r="U10" s="2100"/>
      <c r="V10" s="322"/>
      <c r="W10" s="322"/>
      <c r="X10" s="268"/>
      <c r="Y10" s="368"/>
      <c r="Z10" s="368"/>
      <c r="AA10" s="368"/>
      <c r="AB10" s="368"/>
      <c r="AC10" s="368"/>
    </row>
    <row s="3332"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https://npa.gov-murman.ru/bitrix/components/b1team/govmurman.element.file/download.php?ID=508452&amp;FID=750725</v>
      </c>
      <c r="P11" s="2100"/>
      <c r="Q11" s="2100"/>
      <c r="R11" s="2100"/>
      <c r="S11" s="2100"/>
      <c r="T11" s="2100"/>
      <c r="U11" s="2100"/>
      <c r="V11" s="322"/>
      <c r="W11" s="322"/>
      <c r="X11" s="268"/>
      <c r="Y11" s="368"/>
      <c r="Z11" s="368"/>
      <c r="AA11" s="368"/>
      <c r="AB11" s="368"/>
      <c r="AC11" s="368"/>
    </row>
    <row s="3332" customFormat="1" customHeight="1" ht="11.25" hidden="1">
      <c r="F12" s="1267"/>
      <c r="G12" s="1267"/>
      <c r="H12" s="1267"/>
      <c r="L12" s="2440"/>
      <c r="M12" s="2440"/>
      <c r="N12" s="1317"/>
      <c r="O12" s="322"/>
      <c r="P12" s="322"/>
      <c r="Q12" s="322"/>
      <c r="R12" s="322"/>
      <c r="S12" s="322"/>
      <c r="T12" s="322"/>
      <c r="U12" s="322"/>
      <c r="V12" s="266" t="s">
        <v>432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306</v>
      </c>
      <c r="M14" s="1971"/>
      <c r="N14" s="1971"/>
      <c r="O14" s="1971"/>
      <c r="P14" s="1971"/>
      <c r="Q14" s="1971"/>
      <c r="R14" s="1971"/>
      <c r="S14" s="1971"/>
      <c r="T14" s="1971"/>
      <c r="U14" s="1971"/>
      <c r="V14" s="1971"/>
      <c r="W14" s="1971"/>
      <c r="X14" s="1971" t="s">
        <v>307</v>
      </c>
    </row>
    <row customHeight="1" ht="14.25">
      <c r="J15" s="377"/>
      <c r="K15" s="377"/>
      <c r="L15" s="2125" t="s">
        <v>89</v>
      </c>
      <c r="M15" s="2062" t="s">
        <v>433</v>
      </c>
      <c r="N15" s="289"/>
      <c r="O15" s="2126" t="s">
        <v>2167</v>
      </c>
      <c r="P15" s="2127"/>
      <c r="Q15" s="2127"/>
      <c r="R15" s="2127"/>
      <c r="S15" s="2127"/>
      <c r="T15" s="2127"/>
      <c r="U15" s="2128"/>
      <c r="V15" s="2129" t="s">
        <v>435</v>
      </c>
      <c r="W15" s="2132" t="s">
        <v>1085</v>
      </c>
      <c r="X15" s="1971"/>
    </row>
    <row customHeight="1" ht="33.75">
      <c r="J16" s="377"/>
      <c r="K16" s="377"/>
      <c r="L16" s="2125"/>
      <c r="M16" s="2062"/>
      <c r="N16" s="1038"/>
      <c r="O16" s="2135" t="s">
        <v>438</v>
      </c>
      <c r="P16" s="2135" t="s">
        <v>439</v>
      </c>
      <c r="Q16" s="2118" t="s">
        <v>440</v>
      </c>
      <c r="R16" s="2120"/>
      <c r="S16" s="2118" t="s">
        <v>453</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449</v>
      </c>
      <c r="R17" s="1237" t="s">
        <v>450</v>
      </c>
      <c r="S17" s="1322" t="s">
        <v>451</v>
      </c>
      <c r="T17" s="2121" t="s">
        <v>452</v>
      </c>
      <c r="U17" s="2122"/>
      <c r="V17" s="2131"/>
      <c r="W17" s="2134"/>
      <c r="X17" s="1971"/>
    </row>
    <row s="2613"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2177</v>
      </c>
      <c r="B19" s="1296" t="s">
        <v>2178</v>
      </c>
      <c r="C19" s="1296" t="s">
        <v>2179</v>
      </c>
      <c r="D19" s="1296" t="s">
        <v>2180</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404</v>
      </c>
      <c r="Z19" s="506"/>
      <c r="AA19" s="506" t="str">
        <f>IF(M19="","",M19)</f>
        <v>Наименование тарифа</v>
      </c>
      <c r="AB19" s="506"/>
      <c r="AC19" s="506"/>
    </row>
    <row customHeight="1" ht="21">
      <c r="A20" s="1296" t="s">
        <v>2177</v>
      </c>
      <c r="B20" s="1296" t="s">
        <v>2178</v>
      </c>
      <c r="C20" s="1296" t="s">
        <v>2179</v>
      </c>
      <c r="D20" s="1296" t="s">
        <v>2180</v>
      </c>
      <c r="E20" s="1296"/>
      <c r="F20" s="694"/>
      <c r="G20" s="694"/>
      <c r="H20" s="694"/>
      <c r="I20" s="1320"/>
      <c r="J20" s="348"/>
      <c r="K20" s="349"/>
      <c r="L20" s="1323">
        <f>INDEX(PT_DIFFERENTIATION_NUM_TER,MATCH(B19,PT_DIFFERENTIATION_TER_ID,0))</f>
      </c>
      <c r="M20" s="298" t="s">
        <v>405</v>
      </c>
      <c r="N20" s="288"/>
      <c r="O20" s="2434">
        <f>INDEX(PT_DIFFERENTIATION_TER,MATCH(B19,PT_DIFFERENTIATION_TER_ID,0))</f>
      </c>
      <c r="P20" s="2434"/>
      <c r="Q20" s="2434"/>
      <c r="R20" s="2434"/>
      <c r="S20" s="2434"/>
      <c r="T20" s="2434"/>
      <c r="U20" s="2434"/>
      <c r="V20" s="2434"/>
      <c r="W20" s="2434"/>
      <c r="X20" s="1286" t="s">
        <v>406</v>
      </c>
      <c r="Z20" s="506"/>
      <c r="AA20" s="506" t="str">
        <f>IF(M20="","",M20)</f>
        <v>Территория действия тарифа</v>
      </c>
      <c r="AB20" s="506"/>
      <c r="AC20" s="506"/>
    </row>
    <row customHeight="1" ht="22.5">
      <c r="A21" s="1296" t="s">
        <v>2177</v>
      </c>
      <c r="B21" s="1296" t="s">
        <v>2178</v>
      </c>
      <c r="C21" s="1296" t="s">
        <v>2179</v>
      </c>
      <c r="D21" s="1296" t="s">
        <v>2180</v>
      </c>
      <c r="E21" s="1296"/>
      <c r="F21" s="694"/>
      <c r="G21" s="694"/>
      <c r="H21" s="694"/>
      <c r="I21" s="350"/>
      <c r="J21" s="348"/>
      <c r="K21" s="349"/>
      <c r="L21" s="1323">
        <f>INDEX(PT_DIFFERENTIATION_NUM_CS,MATCH(C19,PT_DIFFERENTIATION_CS_ID,0))</f>
      </c>
      <c r="M21" s="299" t="s">
        <v>407</v>
      </c>
      <c r="N21" s="288"/>
      <c r="O21" s="2434">
        <f>INDEX(PT_DIFFERENTIATION_CS,MATCH(C19,PT_DIFFERENTIATION_CS_ID,0))</f>
      </c>
      <c r="P21" s="2434"/>
      <c r="Q21" s="2434"/>
      <c r="R21" s="2434"/>
      <c r="S21" s="2434"/>
      <c r="T21" s="2434"/>
      <c r="U21" s="2434"/>
      <c r="V21" s="2434"/>
      <c r="W21" s="2434"/>
      <c r="X21" s="1286" t="s">
        <v>408</v>
      </c>
      <c r="Z21" s="506"/>
      <c r="AA21" s="506" t="str">
        <f>IF(M21="","",M21)</f>
        <v>Наименование системы теплоснабжения </v>
      </c>
      <c r="AB21" s="506"/>
      <c r="AC21" s="506"/>
    </row>
    <row customHeight="1" ht="21">
      <c r="A22" s="1296" t="s">
        <v>2177</v>
      </c>
      <c r="B22" s="1296" t="s">
        <v>2178</v>
      </c>
      <c r="C22" s="1296" t="s">
        <v>2179</v>
      </c>
      <c r="D22" s="1296" t="s">
        <v>2180</v>
      </c>
      <c r="E22" s="1296"/>
      <c r="F22" s="694"/>
      <c r="G22" s="694"/>
      <c r="H22" s="694"/>
      <c r="I22" s="350"/>
      <c r="J22" s="348"/>
      <c r="K22" s="349"/>
      <c r="L22" s="1323">
        <f>INDEX(PT_DIFFERENTIATION_NUM_IST_TE,MATCH(D19,PT_DIFFERENTIATION_IST_TE_ID,0))</f>
      </c>
      <c r="M22" s="300" t="s">
        <v>409</v>
      </c>
      <c r="N22" s="288"/>
      <c r="O22" s="2434">
        <f>INDEX(PT_DIFFERENTIATION_IST_TE,MATCH(D19,PT_DIFFERENTIATION_IST_TE_ID,0))</f>
      </c>
      <c r="P22" s="2434"/>
      <c r="Q22" s="2434"/>
      <c r="R22" s="2434"/>
      <c r="S22" s="2434"/>
      <c r="T22" s="2434"/>
      <c r="U22" s="2434"/>
      <c r="V22" s="2434"/>
      <c r="W22" s="2434"/>
      <c r="X22" s="1286" t="s">
        <v>410</v>
      </c>
      <c r="Z22" s="506"/>
      <c r="AA22" s="506" t="str">
        <f>IF(M22="","",M22)</f>
        <v>Источник тепловой энергии  </v>
      </c>
      <c r="AB22" s="506"/>
      <c r="AC22" s="506"/>
    </row>
    <row customHeight="1" ht="94.5">
      <c r="A23" s="1296" t="s">
        <v>2177</v>
      </c>
      <c r="B23" s="1296" t="s">
        <v>2178</v>
      </c>
      <c r="C23" s="1296" t="s">
        <v>2179</v>
      </c>
      <c r="D23" s="1296" t="s">
        <v>2180</v>
      </c>
      <c r="E23" s="1296"/>
      <c r="F23" s="1969">
        <f>L22&amp;".1"</f>
      </c>
      <c r="I23" s="2111">
        <v>1</v>
      </c>
      <c r="J23" s="1321"/>
      <c r="K23" s="352"/>
      <c r="L23" s="1323">
        <f>$F$23</f>
      </c>
      <c r="M23" s="273" t="s">
        <v>412</v>
      </c>
      <c r="N23" s="288"/>
      <c r="O23" s="2436"/>
      <c r="P23" s="2436"/>
      <c r="Q23" s="2436"/>
      <c r="R23" s="2436"/>
      <c r="S23" s="2436"/>
      <c r="T23" s="2436"/>
      <c r="U23" s="2436"/>
      <c r="V23" s="2436"/>
      <c r="W23" s="2436"/>
      <c r="X23" s="1286" t="s">
        <v>413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2177</v>
      </c>
      <c r="B24" s="1296" t="s">
        <v>2178</v>
      </c>
      <c r="C24" s="1296" t="s">
        <v>2179</v>
      </c>
      <c r="D24" s="1296" t="s">
        <v>2180</v>
      </c>
      <c r="E24" s="1296"/>
      <c r="F24" s="1969"/>
      <c r="G24" s="1953">
        <f>F23&amp;".1"</f>
      </c>
      <c r="I24" s="2111"/>
      <c r="J24" s="2111">
        <v>1</v>
      </c>
      <c r="K24" s="353"/>
      <c r="L24" s="1323">
        <f>$G$24</f>
      </c>
      <c r="M24" s="274" t="s">
        <v>415</v>
      </c>
      <c r="N24" s="288"/>
      <c r="O24" s="2437"/>
      <c r="P24" s="2438"/>
      <c r="Q24" s="2438"/>
      <c r="R24" s="2438"/>
      <c r="S24" s="2438"/>
      <c r="T24" s="2438"/>
      <c r="U24" s="2438"/>
      <c r="V24" s="2438"/>
      <c r="W24" s="2439"/>
      <c r="X24" s="1286" t="s">
        <v>416</v>
      </c>
      <c r="Z24" s="506"/>
      <c r="AA24" s="506" t="str">
        <f>IF(M24="","",M24)</f>
        <v>Группа потребителей</v>
      </c>
      <c r="AB24" s="506"/>
      <c r="AC24" s="506"/>
    </row>
    <row customHeight="1" ht="11.25">
      <c r="A25" s="1296" t="s">
        <v>2177</v>
      </c>
      <c r="B25" s="1296" t="s">
        <v>2178</v>
      </c>
      <c r="C25" s="1296" t="s">
        <v>2179</v>
      </c>
      <c r="D25" s="1296" t="s">
        <v>2180</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418</v>
      </c>
      <c r="Y25" s="517">
        <f>STRCHECKDATE(O26:W26)</f>
      </c>
      <c r="Z25" s="506"/>
      <c r="AA25" s="506" t="str">
        <f>IF(M25="","",M25)</f>
        <v/>
      </c>
      <c r="AB25" s="506"/>
      <c r="AC25" s="506"/>
    </row>
    <row customHeight="1" ht="11.25">
      <c r="A26" s="1296" t="s">
        <v>2177</v>
      </c>
      <c r="B26" s="1296" t="s">
        <v>2178</v>
      </c>
      <c r="C26" s="1296" t="s">
        <v>2179</v>
      </c>
      <c r="D26" s="1296" t="s">
        <v>2180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2177</v>
      </c>
      <c r="B27" s="1296" t="s">
        <v>2178</v>
      </c>
      <c r="C27" s="1296" t="s">
        <v>2179</v>
      </c>
      <c r="D27" s="1296" t="s">
        <v>2180</v>
      </c>
      <c r="E27" s="1296"/>
      <c r="F27" s="1969"/>
      <c r="G27" s="1953"/>
      <c r="I27" s="2111"/>
      <c r="J27" s="2111"/>
      <c r="K27" s="352"/>
      <c r="L27" s="1308"/>
      <c r="M27" s="276" t="s">
        <v>419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2177</v>
      </c>
      <c r="B28" s="1296" t="s">
        <v>2178</v>
      </c>
      <c r="C28" s="1296" t="s">
        <v>2179</v>
      </c>
      <c r="D28" s="1296" t="s">
        <v>2180</v>
      </c>
      <c r="E28" s="1296"/>
      <c r="F28" s="1969"/>
      <c r="I28" s="2111"/>
      <c r="J28" s="1321"/>
      <c r="K28" s="352"/>
      <c r="L28" s="1308"/>
      <c r="M28" s="275" t="s">
        <v>420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2177</v>
      </c>
      <c r="B29" s="1296" t="s">
        <v>2178</v>
      </c>
      <c r="C29" s="1296" t="s">
        <v>2179</v>
      </c>
      <c r="D29" s="1296" t="s">
        <v>2180</v>
      </c>
      <c r="E29" s="1296"/>
      <c r="F29" s="694"/>
      <c r="G29" s="694"/>
      <c r="H29" s="515"/>
      <c r="I29" s="356"/>
      <c r="J29" s="376"/>
      <c r="K29" s="351"/>
      <c r="L29" s="1308"/>
      <c r="M29" s="364" t="s">
        <v>421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2177</v>
      </c>
      <c r="B30" s="1296" t="s">
        <v>2178</v>
      </c>
      <c r="C30" s="1296" t="s">
        <v>2179</v>
      </c>
      <c r="D30" s="1296"/>
      <c r="E30" s="1296" t="s">
        <v>587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2177</v>
      </c>
      <c r="B31" s="1296" t="s">
        <v>2178</v>
      </c>
      <c r="C31" s="1296"/>
      <c r="D31" s="1296"/>
      <c r="E31" s="1296" t="s">
        <v>2168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2181</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472" customFormat="1" customHeight="1" ht="11.25">
      <c r="A33" s="1296"/>
      <c r="B33" s="1296"/>
      <c r="C33" s="1296"/>
      <c r="D33" s="1296"/>
      <c r="E33" s="1296" t="s">
        <v>185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719</v>
      </c>
      <c r="M35" s="2106" t="s">
        <v>2170</v>
      </c>
      <c r="N35" s="2106"/>
      <c r="O35" s="2106"/>
      <c r="P35" s="2106"/>
      <c r="Q35" s="2106"/>
      <c r="R35" s="2106"/>
      <c r="S35" s="2106"/>
      <c r="T35" s="2106"/>
      <c r="U35" s="2106"/>
      <c r="V35" s="2106"/>
      <c r="W35" s="2106"/>
      <c r="X35" s="2106"/>
    </row>
    <row customHeight="1" ht="104.25">
      <c r="F36" s="1333"/>
      <c r="G36" s="1333"/>
      <c r="H36" s="515"/>
      <c r="I36" s="1333"/>
      <c r="M36" s="2106" t="s">
        <v>2171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7CAC2-52DD-C60F-4651-C50511321C5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5495" width="9.140625" customWidth="1"/>
    <col min="9" max="9" style="3397" width="3.7109375" customWidth="1"/>
    <col min="10" max="11" style="3398" width="3.7109375" customWidth="1"/>
    <col min="12" max="12" style="2968" width="12.7109375" customWidth="1"/>
    <col min="13" max="13" style="2968" width="47.421875" customWidth="1"/>
    <col min="14" max="14" style="2968" width="2.7109375" hidden="1" customWidth="1"/>
    <col min="15" max="18" style="2968" width="23.7109375" customWidth="1"/>
    <col min="19" max="19" style="2968" width="11.7109375" customWidth="1"/>
    <col min="20" max="20" style="2968" width="3.7109375" customWidth="1"/>
    <col min="21" max="21" style="2968" width="11.7109375" customWidth="1"/>
    <col min="22" max="22" style="2968" width="8.57421875" hidden="1" customWidth="1"/>
    <col min="23" max="23" style="2968" width="4.7109375" customWidth="1"/>
    <col min="24" max="24" style="2968"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2182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2"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2" customFormat="1" customHeight="1" ht="18.75">
      <c r="A8" s="368"/>
      <c r="B8" s="368"/>
      <c r="C8" s="368"/>
      <c r="D8" s="368"/>
      <c r="E8" s="368"/>
      <c r="F8" s="368"/>
      <c r="G8" s="368"/>
      <c r="H8" s="368"/>
      <c r="L8" s="265"/>
      <c r="M8" s="283" t="s">
        <v>428</v>
      </c>
      <c r="N8" s="292"/>
      <c r="O8" s="2449">
        <f>IF(datePr_ch="",IF(datePr="","",datePr),datePr_ch)</f>
      </c>
      <c r="P8" s="2450"/>
      <c r="Q8" s="2450"/>
      <c r="R8" s="2450"/>
      <c r="S8" s="2450"/>
      <c r="T8" s="2451"/>
      <c r="U8" s="1266"/>
      <c r="Y8" s="368"/>
      <c r="Z8" s="368"/>
      <c r="AA8" s="368"/>
      <c r="AB8" s="368"/>
      <c r="AC8" s="368"/>
    </row>
    <row s="3332" customFormat="1" customHeight="1" ht="18.75">
      <c r="A9" s="368"/>
      <c r="B9" s="368"/>
      <c r="C9" s="368"/>
      <c r="D9" s="368"/>
      <c r="E9" s="368"/>
      <c r="F9" s="368"/>
      <c r="G9" s="368"/>
      <c r="H9" s="368"/>
      <c r="L9" s="318"/>
      <c r="M9" s="283" t="s">
        <v>429</v>
      </c>
      <c r="N9" s="292"/>
      <c r="O9" s="2449">
        <f>IF(numberPr_ch="",IF(numberPr="","",numberPr),numberPr_ch)</f>
      </c>
      <c r="P9" s="2450"/>
      <c r="Q9" s="2450"/>
      <c r="R9" s="2450"/>
      <c r="S9" s="2450"/>
      <c r="T9" s="2451"/>
      <c r="U9" s="1266"/>
      <c r="Y9" s="368"/>
      <c r="Z9" s="368"/>
      <c r="AA9" s="368"/>
      <c r="AB9" s="368"/>
      <c r="AC9" s="368"/>
    </row>
    <row s="3332"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7" customFormat="1" customHeight="1" ht="18.75" hidden="1">
      <c r="A11" s="1270"/>
      <c r="B11" s="1270"/>
      <c r="C11" s="1270"/>
      <c r="D11" s="1270"/>
      <c r="E11" s="1270"/>
      <c r="F11" s="1270"/>
      <c r="G11" s="1270"/>
      <c r="H11" s="1270"/>
      <c r="L11" s="318"/>
      <c r="M11" s="315"/>
      <c r="O11" s="1271"/>
      <c r="P11" s="1271"/>
      <c r="Q11" s="368" t="s">
        <v>2183</v>
      </c>
      <c r="R11" s="368" t="s">
        <v>2184</v>
      </c>
      <c r="S11" s="1271"/>
      <c r="T11" s="1271"/>
      <c r="U11" s="1266"/>
      <c r="Y11" s="1270"/>
      <c r="Z11" s="1270"/>
      <c r="AA11" s="1270"/>
      <c r="AB11" s="1270"/>
      <c r="AC11" s="1270"/>
    </row>
    <row s="3332"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432</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306</v>
      </c>
      <c r="M14" s="1971"/>
      <c r="N14" s="1971"/>
      <c r="O14" s="1971"/>
      <c r="P14" s="1971"/>
      <c r="Q14" s="1971"/>
      <c r="R14" s="1971"/>
      <c r="S14" s="1971"/>
      <c r="T14" s="1971"/>
      <c r="U14" s="1971"/>
      <c r="V14" s="1971"/>
      <c r="W14" s="1971"/>
      <c r="X14" s="1971" t="s">
        <v>307</v>
      </c>
    </row>
    <row customHeight="1" ht="14.25">
      <c r="J15" s="377"/>
      <c r="K15" s="377"/>
      <c r="L15" s="2062" t="s">
        <v>89</v>
      </c>
      <c r="M15" s="2062" t="s">
        <v>2185</v>
      </c>
      <c r="N15" s="1232"/>
      <c r="O15" s="2062" t="s">
        <v>2186</v>
      </c>
      <c r="P15" s="2061" t="s">
        <v>2187</v>
      </c>
      <c r="Q15" s="2061" t="s">
        <v>2167</v>
      </c>
      <c r="R15" s="2061"/>
      <c r="S15" s="2061"/>
      <c r="T15" s="2061"/>
      <c r="U15" s="2061"/>
      <c r="V15" s="2062" t="s">
        <v>435</v>
      </c>
      <c r="W15" s="2447" t="s">
        <v>1085</v>
      </c>
      <c r="X15" s="1971"/>
    </row>
    <row customHeight="1" ht="25.5">
      <c r="J16" s="377"/>
      <c r="K16" s="377"/>
      <c r="L16" s="2062"/>
      <c r="M16" s="2062"/>
      <c r="N16" s="1232"/>
      <c r="O16" s="2062"/>
      <c r="P16" s="2061"/>
      <c r="Q16" s="2061" t="s">
        <v>2188</v>
      </c>
      <c r="R16" s="2061"/>
      <c r="S16" s="2153" t="s">
        <v>453</v>
      </c>
      <c r="T16" s="2153"/>
      <c r="U16" s="2153"/>
      <c r="V16" s="2062"/>
      <c r="W16" s="2447"/>
      <c r="X16" s="1971"/>
    </row>
    <row customHeight="1" ht="14.25">
      <c r="J17" s="377"/>
      <c r="K17" s="377"/>
      <c r="L17" s="2062"/>
      <c r="M17" s="2062"/>
      <c r="N17" s="1232"/>
      <c r="O17" s="2062"/>
      <c r="P17" s="2061"/>
      <c r="Q17" s="1232" t="s">
        <v>487</v>
      </c>
      <c r="R17" s="1232" t="s">
        <v>488</v>
      </c>
      <c r="S17" s="1236" t="s">
        <v>451</v>
      </c>
      <c r="T17" s="2444" t="s">
        <v>452</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404</v>
      </c>
    </row>
    <row customHeight="1" ht="22.5">
      <c r="A20" s="2111"/>
      <c r="B20" s="2111">
        <v>1</v>
      </c>
      <c r="C20" s="524"/>
      <c r="D20" s="524"/>
      <c r="E20" s="524"/>
      <c r="F20" s="524"/>
      <c r="G20" s="386"/>
      <c r="H20" s="1235"/>
      <c r="I20" s="359"/>
      <c r="J20" s="1242"/>
      <c r="K20" s="1163"/>
      <c r="L20" s="1241">
        <f>MERGEVALUE(A20)&amp;"."&amp;MERGEVALUE(B20)</f>
      </c>
      <c r="M20" s="298" t="s">
        <v>405</v>
      </c>
      <c r="N20" s="305"/>
      <c r="O20" s="2331"/>
      <c r="P20" s="2331"/>
      <c r="Q20" s="2331"/>
      <c r="R20" s="2331"/>
      <c r="S20" s="2331"/>
      <c r="T20" s="2331"/>
      <c r="U20" s="2331"/>
      <c r="V20" s="2331"/>
      <c r="W20" s="2331"/>
      <c r="X20" s="341" t="s">
        <v>406</v>
      </c>
    </row>
    <row customHeight="1" ht="22.5">
      <c r="A21" s="2111"/>
      <c r="B21" s="2111"/>
      <c r="C21" s="2111">
        <v>1</v>
      </c>
      <c r="D21" s="524"/>
      <c r="E21" s="524"/>
      <c r="F21" s="524"/>
      <c r="G21" s="386"/>
      <c r="H21" s="1235"/>
      <c r="I21" s="360"/>
      <c r="J21" s="1242"/>
      <c r="K21" s="1163"/>
      <c r="L21" s="1241">
        <f>MERGEVALUE(A21)&amp;"."&amp;MERGEVALUE(B21)&amp;"."&amp;MERGEVALUE(C21)</f>
      </c>
      <c r="M21" s="299" t="s">
        <v>407</v>
      </c>
      <c r="N21" s="305"/>
      <c r="O21" s="2331"/>
      <c r="P21" s="2331"/>
      <c r="Q21" s="2331"/>
      <c r="R21" s="2331"/>
      <c r="S21" s="2331"/>
      <c r="T21" s="2331"/>
      <c r="U21" s="2331"/>
      <c r="V21" s="2331"/>
      <c r="W21" s="2331"/>
      <c r="X21" s="341" t="s">
        <v>408</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409</v>
      </c>
      <c r="N22" s="305"/>
      <c r="O22" s="2331"/>
      <c r="P22" s="2331"/>
      <c r="Q22" s="2331"/>
      <c r="R22" s="2331"/>
      <c r="S22" s="2331"/>
      <c r="T22" s="2331"/>
      <c r="U22" s="2331"/>
      <c r="V22" s="2331"/>
      <c r="W22" s="2331"/>
      <c r="X22" s="333" t="s">
        <v>2189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2190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476</v>
      </c>
      <c r="N25" s="363"/>
      <c r="O25" s="317"/>
      <c r="P25" s="317"/>
      <c r="Q25" s="317"/>
      <c r="R25" s="317"/>
      <c r="S25" s="321"/>
      <c r="T25" s="367"/>
      <c r="U25" s="366"/>
      <c r="V25" s="363"/>
      <c r="W25" s="363"/>
      <c r="X25" s="2017"/>
    </row>
    <row s="6472" customFormat="1" customHeight="1" ht="14.25">
      <c r="A26" s="2111"/>
      <c r="B26" s="2111"/>
      <c r="C26" s="2111"/>
      <c r="D26" s="385"/>
      <c r="E26" s="385"/>
      <c r="F26" s="385"/>
      <c r="G26" s="386"/>
      <c r="H26" s="385"/>
      <c r="I26" s="360"/>
      <c r="J26" s="376"/>
      <c r="K26" s="378"/>
      <c r="L26" s="297"/>
      <c r="M26" s="372" t="s">
        <v>587</v>
      </c>
      <c r="N26" s="363"/>
      <c r="O26" s="317"/>
      <c r="P26" s="317"/>
      <c r="Q26" s="317"/>
      <c r="R26" s="317"/>
      <c r="S26" s="321"/>
      <c r="T26" s="367"/>
      <c r="U26" s="366"/>
      <c r="V26" s="363"/>
      <c r="W26" s="367"/>
      <c r="X26" s="1277"/>
      <c r="Y26" s="383"/>
      <c r="Z26" s="383"/>
      <c r="AA26" s="383"/>
      <c r="AB26" s="383"/>
      <c r="AC26" s="383"/>
    </row>
    <row s="6472" customFormat="1" customHeight="1" ht="14.25">
      <c r="A27" s="2111"/>
      <c r="B27" s="2111"/>
      <c r="C27" s="385"/>
      <c r="D27" s="385"/>
      <c r="E27" s="385"/>
      <c r="F27" s="385"/>
      <c r="G27" s="386"/>
      <c r="H27" s="385"/>
      <c r="I27" s="356"/>
      <c r="J27" s="376"/>
      <c r="K27" s="378"/>
      <c r="L27" s="297"/>
      <c r="M27" s="363" t="s">
        <v>2168</v>
      </c>
      <c r="N27" s="363"/>
      <c r="O27" s="317"/>
      <c r="P27" s="317"/>
      <c r="Q27" s="317"/>
      <c r="R27" s="317"/>
      <c r="S27" s="321"/>
      <c r="T27" s="367"/>
      <c r="U27" s="366"/>
      <c r="V27" s="363"/>
      <c r="W27" s="367"/>
      <c r="X27" s="319"/>
      <c r="Y27" s="383"/>
      <c r="Z27" s="383"/>
      <c r="AA27" s="383"/>
      <c r="AB27" s="383"/>
      <c r="AC27" s="383"/>
    </row>
    <row s="6472"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6472" customFormat="1" customHeight="1" ht="14.25">
      <c r="G29" s="365"/>
      <c r="H29" s="378"/>
      <c r="I29" s="375"/>
      <c r="J29" s="376"/>
      <c r="L29" s="297"/>
      <c r="M29" s="422" t="s">
        <v>185</v>
      </c>
      <c r="N29" s="363"/>
      <c r="O29" s="317"/>
      <c r="P29" s="317"/>
      <c r="Q29" s="317"/>
      <c r="R29" s="317"/>
      <c r="S29" s="321"/>
      <c r="T29" s="367"/>
      <c r="U29" s="366"/>
      <c r="V29" s="363"/>
      <c r="W29" s="367"/>
      <c r="X29" s="319"/>
      <c r="Y29" s="383"/>
      <c r="Z29" s="383"/>
      <c r="AA29" s="383"/>
      <c r="AB29" s="383"/>
      <c r="AC29" s="383"/>
    </row>
    <row r="31" customHeight="1" ht="14.25">
      <c r="L31" s="49">
        <v>1</v>
      </c>
      <c r="M31" s="2106" t="s">
        <v>2191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4171B-BDBC-9568-373D-12227FDB4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45FDF-FDCF-D0D4-617C-0DFB20F01D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1EE4F-26B1-B86B-5052-1F3950FE62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A2873-AED1-FA73-4669-90FE067147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24EF4-187B-84B8-A9FF-1A85962DB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6970A-E4BF-137C-14A1-5F49079FD5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5108D-1C37-A55A-419E-8EABA48D77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F4B9F-E4D8-F0F4-976F-176D1D243E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FC566-D6FA-F4E6-069F-957E8E93D00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2192</v>
      </c>
      <c r="B1" s="770" t="s">
        <v>2193</v>
      </c>
      <c r="C1" s="2452" t="s">
        <v>2194</v>
      </c>
      <c r="D1" s="2453"/>
      <c r="E1" s="842" t="s">
        <v>2195</v>
      </c>
    </row>
    <row customHeight="1" ht="11.25">
      <c r="A2" s="763"/>
      <c r="B2" s="771" t="s">
        <v>22</v>
      </c>
      <c r="C2" s="759"/>
      <c r="D2" s="770"/>
      <c r="E2" s="842"/>
    </row>
    <row customHeight="1" ht="11.25">
      <c r="A3" s="774"/>
      <c r="B3" s="772" t="s">
        <v>29</v>
      </c>
      <c r="C3" s="759"/>
      <c r="D3" s="770"/>
      <c r="E3" s="842"/>
    </row>
    <row customHeight="1" ht="11.25">
      <c r="A4" s="775"/>
      <c r="B4" s="772" t="s">
        <v>1688</v>
      </c>
      <c r="C4" s="759"/>
      <c r="D4" s="770"/>
      <c r="E4" s="842"/>
    </row>
    <row customHeight="1" ht="11.25">
      <c r="A5" s="787"/>
      <c r="B5" s="772" t="s">
        <v>1682</v>
      </c>
      <c r="C5" s="762" t="s">
        <v>1931</v>
      </c>
      <c r="D5" s="886" t="s">
        <v>2196</v>
      </c>
      <c r="E5" s="842"/>
    </row>
    <row s="6472" customFormat="1" customHeight="1" ht="11.25">
      <c r="A6" s="773"/>
      <c r="B6" s="772" t="s">
        <v>1692</v>
      </c>
      <c r="C6" s="759"/>
      <c r="D6" s="770"/>
      <c r="E6" s="842"/>
    </row>
    <row customHeight="1" ht="11.25">
      <c r="A7" s="761"/>
      <c r="B7" s="772" t="s">
        <v>1700</v>
      </c>
      <c r="C7" s="759"/>
      <c r="D7" s="770"/>
      <c r="E7" s="842"/>
    </row>
    <row customHeight="1" ht="11.25">
      <c r="A8" s="762"/>
      <c r="B8" s="772" t="s">
        <v>1695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F8219-D322-A797-AF2B-F88363A194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F5184-079A-F04C-C87A-910416A8CB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2845C-D0FA-588F-9258-1EA376ABB13E}"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7043" width="9.140625"/>
    <col min="3" max="3" style="7043" width="20.7109375" customWidth="1"/>
    <col min="4" max="4" style="7043" width="25.140625" customWidth="1"/>
    <col min="5" max="9" style="7043" width="9.140625"/>
  </cols>
  <sheetData>
    <row customHeight="1" ht="11.25">
      <c r="A1" s="53" t="s">
        <v>2197</v>
      </c>
      <c r="B1" s="53" t="s">
        <v>2198</v>
      </c>
      <c r="C1" s="53" t="s">
        <v>2199</v>
      </c>
      <c r="D1" s="53" t="s">
        <v>2200</v>
      </c>
      <c r="E1" s="53" t="s">
        <v>2201</v>
      </c>
      <c r="F1" s="53" t="s">
        <v>2202</v>
      </c>
      <c r="G1" s="53" t="s">
        <v>2203</v>
      </c>
      <c r="H1" s="53" t="s">
        <v>2204</v>
      </c>
      <c r="I1" s="53" t="s">
        <v>2205</v>
      </c>
    </row>
    <row customHeight="1" ht="11.25">
      <c r="A2" s="7044" t="s">
        <v>2206</v>
      </c>
      <c r="B2" s="7044" t="s">
        <v>14</v>
      </c>
      <c r="C2" s="7044" t="s">
        <v>2207</v>
      </c>
      <c r="D2" s="7044" t="s">
        <v>2208</v>
      </c>
      <c r="E2" s="7044" t="s">
        <v>2209</v>
      </c>
      <c r="F2" s="7044" t="s">
        <v>2210</v>
      </c>
      <c r="G2" s="7044" t="s">
        <v>2211</v>
      </c>
      <c r="H2" s="7044" t="s">
        <v>24</v>
      </c>
      <c r="I2" s="7044" t="s">
        <v>723</v>
      </c>
    </row>
    <row customHeight="1" ht="11.25">
      <c r="A3" s="7044" t="s">
        <v>2206</v>
      </c>
      <c r="B3" s="7044" t="s">
        <v>14</v>
      </c>
      <c r="C3" s="7044" t="s">
        <v>2212</v>
      </c>
      <c r="D3" s="7044" t="s">
        <v>2208</v>
      </c>
      <c r="E3" s="7044" t="s">
        <v>2209</v>
      </c>
      <c r="F3" s="7044" t="s">
        <v>2213</v>
      </c>
      <c r="G3" s="7044" t="s">
        <v>2214</v>
      </c>
      <c r="H3" s="7044" t="s">
        <v>24</v>
      </c>
      <c r="I3" s="7044" t="s">
        <v>723</v>
      </c>
    </row>
    <row customHeight="1" ht="11.25">
      <c r="A4" s="7044" t="s">
        <v>2206</v>
      </c>
      <c r="B4" s="7044" t="s">
        <v>14</v>
      </c>
      <c r="C4" s="7044" t="s">
        <v>2215</v>
      </c>
      <c r="D4" s="7044" t="s">
        <v>2216</v>
      </c>
      <c r="E4" s="7044" t="s">
        <v>2217</v>
      </c>
      <c r="F4" s="7044" t="s">
        <v>2218</v>
      </c>
      <c r="G4" s="7044" t="s">
        <v>24</v>
      </c>
      <c r="H4" s="7044" t="s">
        <v>24</v>
      </c>
      <c r="I4" s="7044" t="s">
        <v>723</v>
      </c>
    </row>
    <row customHeight="1" ht="11.25">
      <c r="A5" s="7044" t="s">
        <v>2206</v>
      </c>
      <c r="B5" s="7044" t="s">
        <v>14</v>
      </c>
      <c r="C5" s="7044" t="s">
        <v>2219</v>
      </c>
      <c r="D5" s="7044" t="s">
        <v>2220</v>
      </c>
      <c r="E5" s="7044" t="s">
        <v>2221</v>
      </c>
      <c r="F5" s="7044" t="s">
        <v>52</v>
      </c>
      <c r="G5" s="7044" t="s">
        <v>2222</v>
      </c>
      <c r="H5" s="7044" t="s">
        <v>24</v>
      </c>
      <c r="I5" s="7044" t="s">
        <v>723</v>
      </c>
    </row>
    <row customHeight="1" ht="11.25">
      <c r="A6" s="7044" t="s">
        <v>2206</v>
      </c>
      <c r="B6" s="7044" t="s">
        <v>14</v>
      </c>
      <c r="C6" s="7044" t="s">
        <v>2223</v>
      </c>
      <c r="D6" s="7044" t="s">
        <v>2224</v>
      </c>
      <c r="E6" s="7044" t="s">
        <v>2225</v>
      </c>
      <c r="F6" s="7044" t="s">
        <v>2226</v>
      </c>
      <c r="G6" s="7044" t="s">
        <v>24</v>
      </c>
      <c r="H6" s="7044" t="s">
        <v>24</v>
      </c>
      <c r="I6" s="7044" t="s">
        <v>723</v>
      </c>
    </row>
    <row customHeight="1" ht="11.25">
      <c r="A7" s="7044" t="s">
        <v>2206</v>
      </c>
      <c r="B7" s="7044" t="s">
        <v>14</v>
      </c>
      <c r="C7" s="7044" t="s">
        <v>2227</v>
      </c>
      <c r="D7" s="7044" t="s">
        <v>2228</v>
      </c>
      <c r="E7" s="7044" t="s">
        <v>2229</v>
      </c>
      <c r="F7" s="7044" t="s">
        <v>2226</v>
      </c>
      <c r="G7" s="7044" t="s">
        <v>2230</v>
      </c>
      <c r="H7" s="7044" t="s">
        <v>24</v>
      </c>
      <c r="I7" s="7044" t="s">
        <v>723</v>
      </c>
    </row>
    <row customHeight="1" ht="11.25">
      <c r="A8" s="7044" t="s">
        <v>2206</v>
      </c>
      <c r="B8" s="7044" t="s">
        <v>14</v>
      </c>
      <c r="C8" s="7044" t="s">
        <v>2231</v>
      </c>
      <c r="D8" s="7044" t="s">
        <v>2232</v>
      </c>
      <c r="E8" s="7044" t="s">
        <v>2233</v>
      </c>
      <c r="F8" s="7044" t="s">
        <v>2234</v>
      </c>
      <c r="G8" s="7044" t="s">
        <v>24</v>
      </c>
      <c r="H8" s="7044" t="s">
        <v>24</v>
      </c>
      <c r="I8" s="7044" t="s">
        <v>723</v>
      </c>
    </row>
    <row customHeight="1" ht="11.25">
      <c r="A9" s="7044" t="s">
        <v>2206</v>
      </c>
      <c r="B9" s="7044" t="s">
        <v>14</v>
      </c>
      <c r="C9" s="7044" t="s">
        <v>2235</v>
      </c>
      <c r="D9" s="7044" t="s">
        <v>2236</v>
      </c>
      <c r="E9" s="7044" t="s">
        <v>2237</v>
      </c>
      <c r="F9" s="7044" t="s">
        <v>52</v>
      </c>
      <c r="G9" s="7044" t="s">
        <v>24</v>
      </c>
      <c r="H9" s="7044" t="s">
        <v>24</v>
      </c>
      <c r="I9" s="7044" t="s">
        <v>723</v>
      </c>
    </row>
    <row customHeight="1" ht="11.25">
      <c r="A10" s="7044" t="s">
        <v>2206</v>
      </c>
      <c r="B10" s="7044" t="s">
        <v>14</v>
      </c>
      <c r="C10" s="7044" t="s">
        <v>2238</v>
      </c>
      <c r="D10" s="7044" t="s">
        <v>2239</v>
      </c>
      <c r="E10" s="7044" t="s">
        <v>2240</v>
      </c>
      <c r="F10" s="7044" t="s">
        <v>52</v>
      </c>
      <c r="G10" s="7044" t="s">
        <v>2241</v>
      </c>
      <c r="H10" s="7044" t="s">
        <v>24</v>
      </c>
      <c r="I10" s="7044" t="s">
        <v>723</v>
      </c>
    </row>
    <row customHeight="1" ht="11.25">
      <c r="A11" s="7044" t="s">
        <v>2206</v>
      </c>
      <c r="B11" s="7044" t="s">
        <v>14</v>
      </c>
      <c r="C11" s="7044" t="s">
        <v>2242</v>
      </c>
      <c r="D11" s="7044" t="s">
        <v>47</v>
      </c>
      <c r="E11" s="7044" t="s">
        <v>50</v>
      </c>
      <c r="F11" s="7044" t="s">
        <v>52</v>
      </c>
      <c r="G11" s="7044" t="s">
        <v>24</v>
      </c>
      <c r="H11" s="7044" t="s">
        <v>24</v>
      </c>
      <c r="I11" s="7044" t="s">
        <v>723</v>
      </c>
    </row>
    <row customHeight="1" ht="11.25">
      <c r="A12" s="7044" t="s">
        <v>2206</v>
      </c>
      <c r="B12" s="7044" t="s">
        <v>14</v>
      </c>
      <c r="C12" s="7044" t="s">
        <v>2243</v>
      </c>
      <c r="D12" s="7044" t="s">
        <v>2244</v>
      </c>
      <c r="E12" s="7044" t="s">
        <v>2245</v>
      </c>
      <c r="F12" s="7044" t="s">
        <v>2246</v>
      </c>
      <c r="G12" s="7044" t="s">
        <v>24</v>
      </c>
      <c r="H12" s="7044" t="s">
        <v>24</v>
      </c>
      <c r="I12" s="7044" t="s">
        <v>723</v>
      </c>
    </row>
    <row customHeight="1" ht="11.25">
      <c r="A13" s="7044" t="s">
        <v>2206</v>
      </c>
      <c r="B13" s="7044" t="s">
        <v>14</v>
      </c>
      <c r="C13" s="7044" t="s">
        <v>2247</v>
      </c>
      <c r="D13" s="7044" t="s">
        <v>2248</v>
      </c>
      <c r="E13" s="7044" t="s">
        <v>2249</v>
      </c>
      <c r="F13" s="7044" t="s">
        <v>2250</v>
      </c>
      <c r="G13" s="7044" t="s">
        <v>2251</v>
      </c>
      <c r="H13" s="7044" t="s">
        <v>24</v>
      </c>
      <c r="I13" s="7044" t="s">
        <v>723</v>
      </c>
    </row>
    <row customHeight="1" ht="11.25">
      <c r="A14" s="7044" t="s">
        <v>2206</v>
      </c>
      <c r="B14" s="7044" t="s">
        <v>14</v>
      </c>
      <c r="C14" s="7044" t="s">
        <v>2252</v>
      </c>
      <c r="D14" s="7044" t="s">
        <v>2253</v>
      </c>
      <c r="E14" s="7044" t="s">
        <v>2254</v>
      </c>
      <c r="F14" s="7044" t="s">
        <v>2255</v>
      </c>
      <c r="G14" s="7044" t="s">
        <v>24</v>
      </c>
      <c r="H14" s="7044" t="s">
        <v>24</v>
      </c>
      <c r="I14" s="7044" t="s">
        <v>723</v>
      </c>
    </row>
    <row customHeight="1" ht="11.25">
      <c r="A15" s="7044" t="s">
        <v>2206</v>
      </c>
      <c r="B15" s="7044" t="s">
        <v>14</v>
      </c>
      <c r="C15" s="7044" t="s">
        <v>2256</v>
      </c>
      <c r="D15" s="7044" t="s">
        <v>2257</v>
      </c>
      <c r="E15" s="7044" t="s">
        <v>2258</v>
      </c>
      <c r="F15" s="7044" t="s">
        <v>2259</v>
      </c>
      <c r="G15" s="7044" t="s">
        <v>2260</v>
      </c>
      <c r="H15" s="7044" t="s">
        <v>24</v>
      </c>
      <c r="I15" s="7044" t="s">
        <v>723</v>
      </c>
    </row>
    <row customHeight="1" ht="11.25">
      <c r="A16" s="7044" t="s">
        <v>2206</v>
      </c>
      <c r="B16" s="7044" t="s">
        <v>14</v>
      </c>
      <c r="C16" s="7044" t="s">
        <v>2261</v>
      </c>
      <c r="D16" s="7044" t="s">
        <v>2262</v>
      </c>
      <c r="E16" s="7044" t="s">
        <v>2263</v>
      </c>
      <c r="F16" s="7044" t="s">
        <v>2264</v>
      </c>
      <c r="G16" s="7044" t="s">
        <v>24</v>
      </c>
      <c r="H16" s="7044" t="s">
        <v>24</v>
      </c>
      <c r="I16" s="7044" t="s">
        <v>723</v>
      </c>
    </row>
    <row customHeight="1" ht="11.25">
      <c r="A17" s="7044" t="s">
        <v>2206</v>
      </c>
      <c r="B17" s="7044" t="s">
        <v>14</v>
      </c>
      <c r="C17" s="7044" t="s">
        <v>2265</v>
      </c>
      <c r="D17" s="7044" t="s">
        <v>2266</v>
      </c>
      <c r="E17" s="7044" t="s">
        <v>2267</v>
      </c>
      <c r="F17" s="7044" t="s">
        <v>52</v>
      </c>
      <c r="G17" s="7044" t="s">
        <v>2268</v>
      </c>
      <c r="H17" s="7044" t="s">
        <v>24</v>
      </c>
      <c r="I17" s="7044" t="s">
        <v>723</v>
      </c>
    </row>
    <row customHeight="1" ht="11.25">
      <c r="A18" s="7044" t="s">
        <v>2206</v>
      </c>
      <c r="B18" s="7044" t="s">
        <v>14</v>
      </c>
      <c r="C18" s="7044" t="s">
        <v>2269</v>
      </c>
      <c r="D18" s="7044" t="s">
        <v>2270</v>
      </c>
      <c r="E18" s="7044" t="s">
        <v>2271</v>
      </c>
      <c r="F18" s="7044" t="s">
        <v>2272</v>
      </c>
      <c r="G18" s="7044" t="s">
        <v>24</v>
      </c>
      <c r="H18" s="7044" t="s">
        <v>24</v>
      </c>
      <c r="I18" s="7044" t="s">
        <v>723</v>
      </c>
    </row>
    <row customHeight="1" ht="11.25">
      <c r="A19" s="7044" t="s">
        <v>2206</v>
      </c>
      <c r="B19" s="7044" t="s">
        <v>14</v>
      </c>
      <c r="C19" s="7044" t="s">
        <v>2273</v>
      </c>
      <c r="D19" s="7044" t="s">
        <v>2274</v>
      </c>
      <c r="E19" s="7044" t="s">
        <v>2275</v>
      </c>
      <c r="F19" s="7044" t="s">
        <v>52</v>
      </c>
      <c r="G19" s="7044" t="s">
        <v>24</v>
      </c>
      <c r="H19" s="7044" t="s">
        <v>24</v>
      </c>
      <c r="I19" s="7044" t="s">
        <v>723</v>
      </c>
    </row>
    <row customHeight="1" ht="11.25">
      <c r="A20" s="7044" t="s">
        <v>2206</v>
      </c>
      <c r="B20" s="7044" t="s">
        <v>14</v>
      </c>
      <c r="C20" s="7044" t="s">
        <v>2276</v>
      </c>
      <c r="D20" s="7044" t="s">
        <v>2277</v>
      </c>
      <c r="E20" s="7044" t="s">
        <v>2278</v>
      </c>
      <c r="F20" s="7044" t="s">
        <v>52</v>
      </c>
      <c r="G20" s="7044" t="s">
        <v>2279</v>
      </c>
      <c r="H20" s="7044" t="s">
        <v>24</v>
      </c>
      <c r="I20" s="7044" t="s">
        <v>723</v>
      </c>
    </row>
    <row customHeight="1" ht="11.25">
      <c r="A21" s="7044" t="s">
        <v>2206</v>
      </c>
      <c r="B21" s="7044" t="s">
        <v>14</v>
      </c>
      <c r="C21" s="7044" t="s">
        <v>24</v>
      </c>
      <c r="D21" s="7044" t="s">
        <v>2280</v>
      </c>
      <c r="E21" s="7044" t="s">
        <v>2281</v>
      </c>
      <c r="F21" s="7044" t="s">
        <v>52</v>
      </c>
      <c r="G21" s="7044" t="s">
        <v>24</v>
      </c>
      <c r="H21" s="7044" t="s">
        <v>24</v>
      </c>
      <c r="I21" s="7044" t="s">
        <v>723</v>
      </c>
    </row>
    <row customHeight="1" ht="11.25">
      <c r="A22" s="7044" t="s">
        <v>2206</v>
      </c>
      <c r="B22" s="7044" t="s">
        <v>14</v>
      </c>
      <c r="C22" s="7044" t="s">
        <v>2282</v>
      </c>
      <c r="D22" s="7044" t="s">
        <v>2283</v>
      </c>
      <c r="E22" s="7044" t="s">
        <v>2284</v>
      </c>
      <c r="F22" s="7044" t="s">
        <v>2285</v>
      </c>
      <c r="G22" s="7044" t="s">
        <v>24</v>
      </c>
      <c r="H22" s="7044" t="s">
        <v>24</v>
      </c>
      <c r="I22" s="7044" t="s">
        <v>723</v>
      </c>
    </row>
    <row customHeight="1" ht="11.25">
      <c r="A23" s="7044" t="s">
        <v>2206</v>
      </c>
      <c r="B23" s="7044" t="s">
        <v>14</v>
      </c>
      <c r="C23" s="7044" t="s">
        <v>2286</v>
      </c>
      <c r="D23" s="7044" t="s">
        <v>2287</v>
      </c>
      <c r="E23" s="7044" t="s">
        <v>2288</v>
      </c>
      <c r="F23" s="7044" t="s">
        <v>2218</v>
      </c>
      <c r="G23" s="7044" t="s">
        <v>24</v>
      </c>
      <c r="H23" s="7044" t="s">
        <v>24</v>
      </c>
      <c r="I23" s="7044" t="s">
        <v>723</v>
      </c>
    </row>
    <row customHeight="1" ht="11.25">
      <c r="A24" s="7044" t="s">
        <v>2206</v>
      </c>
      <c r="B24" s="7044" t="s">
        <v>14</v>
      </c>
      <c r="C24" s="7044" t="s">
        <v>2289</v>
      </c>
      <c r="D24" s="7044" t="s">
        <v>2290</v>
      </c>
      <c r="E24" s="7044" t="s">
        <v>2291</v>
      </c>
      <c r="F24" s="7044" t="s">
        <v>2285</v>
      </c>
      <c r="G24" s="7044" t="s">
        <v>2292</v>
      </c>
      <c r="H24" s="7044" t="s">
        <v>24</v>
      </c>
      <c r="I24" s="7044" t="s">
        <v>723</v>
      </c>
    </row>
    <row customHeight="1" ht="11.25">
      <c r="A25" s="7044" t="s">
        <v>2206</v>
      </c>
      <c r="B25" s="7044" t="s">
        <v>14</v>
      </c>
      <c r="C25" s="7044" t="s">
        <v>2293</v>
      </c>
      <c r="D25" s="7044" t="s">
        <v>2294</v>
      </c>
      <c r="E25" s="7044" t="s">
        <v>2295</v>
      </c>
      <c r="F25" s="7044" t="s">
        <v>2285</v>
      </c>
      <c r="G25" s="7044" t="s">
        <v>2296</v>
      </c>
      <c r="H25" s="7044" t="s">
        <v>24</v>
      </c>
      <c r="I25" s="7044" t="s">
        <v>723</v>
      </c>
    </row>
    <row customHeight="1" ht="11.25">
      <c r="A26" s="7044" t="s">
        <v>2206</v>
      </c>
      <c r="B26" s="7044" t="s">
        <v>14</v>
      </c>
      <c r="C26" s="7044" t="s">
        <v>2297</v>
      </c>
      <c r="D26" s="7044" t="s">
        <v>2298</v>
      </c>
      <c r="E26" s="7044" t="s">
        <v>2299</v>
      </c>
      <c r="F26" s="7044" t="s">
        <v>2300</v>
      </c>
      <c r="G26" s="7044" t="s">
        <v>2301</v>
      </c>
      <c r="H26" s="7044" t="s">
        <v>24</v>
      </c>
      <c r="I26" s="7044" t="s">
        <v>723</v>
      </c>
    </row>
    <row customHeight="1" ht="11.25">
      <c r="A27" s="7044" t="s">
        <v>2206</v>
      </c>
      <c r="B27" s="7044" t="s">
        <v>14</v>
      </c>
      <c r="C27" s="7044" t="s">
        <v>2302</v>
      </c>
      <c r="D27" s="7044" t="s">
        <v>2303</v>
      </c>
      <c r="E27" s="7044" t="s">
        <v>2304</v>
      </c>
      <c r="F27" s="7044" t="s">
        <v>2305</v>
      </c>
      <c r="G27" s="7044" t="s">
        <v>24</v>
      </c>
      <c r="H27" s="7044" t="s">
        <v>24</v>
      </c>
      <c r="I27" s="7044" t="s">
        <v>723</v>
      </c>
    </row>
    <row customHeight="1" ht="11.25">
      <c r="A28" s="7044" t="s">
        <v>2206</v>
      </c>
      <c r="B28" s="7044" t="s">
        <v>14</v>
      </c>
      <c r="C28" s="7044" t="s">
        <v>2306</v>
      </c>
      <c r="D28" s="7044" t="s">
        <v>2307</v>
      </c>
      <c r="E28" s="7044" t="s">
        <v>2308</v>
      </c>
      <c r="F28" s="7044" t="s">
        <v>2250</v>
      </c>
      <c r="G28" s="7044" t="s">
        <v>24</v>
      </c>
      <c r="H28" s="7044" t="s">
        <v>24</v>
      </c>
      <c r="I28" s="7044" t="s">
        <v>723</v>
      </c>
    </row>
    <row customHeight="1" ht="11.25">
      <c r="A29" s="7044" t="s">
        <v>2206</v>
      </c>
      <c r="B29" s="7044" t="s">
        <v>14</v>
      </c>
      <c r="C29" s="7044" t="s">
        <v>2309</v>
      </c>
      <c r="D29" s="7044" t="s">
        <v>2310</v>
      </c>
      <c r="E29" s="7044" t="s">
        <v>2311</v>
      </c>
      <c r="F29" s="7044" t="s">
        <v>2312</v>
      </c>
      <c r="G29" s="7044" t="s">
        <v>24</v>
      </c>
      <c r="H29" s="7044" t="s">
        <v>24</v>
      </c>
      <c r="I29" s="7044" t="s">
        <v>723</v>
      </c>
    </row>
    <row customHeight="1" ht="11.25">
      <c r="A30" s="7044" t="s">
        <v>2206</v>
      </c>
      <c r="B30" s="7044" t="s">
        <v>14</v>
      </c>
      <c r="C30" s="7044" t="s">
        <v>2313</v>
      </c>
      <c r="D30" s="7044" t="s">
        <v>2314</v>
      </c>
      <c r="E30" s="7044" t="s">
        <v>2315</v>
      </c>
      <c r="F30" s="7044" t="s">
        <v>2316</v>
      </c>
      <c r="G30" s="7044" t="s">
        <v>24</v>
      </c>
      <c r="H30" s="7044" t="s">
        <v>24</v>
      </c>
      <c r="I30" s="7044" t="s">
        <v>723</v>
      </c>
    </row>
    <row customHeight="1" ht="11.25">
      <c r="A31" s="7044" t="s">
        <v>2206</v>
      </c>
      <c r="B31" s="7044" t="s">
        <v>14</v>
      </c>
      <c r="C31" s="7044" t="s">
        <v>2317</v>
      </c>
      <c r="D31" s="7044" t="s">
        <v>2318</v>
      </c>
      <c r="E31" s="7044" t="s">
        <v>2319</v>
      </c>
      <c r="F31" s="7044" t="s">
        <v>2218</v>
      </c>
      <c r="G31" s="7044" t="s">
        <v>24</v>
      </c>
      <c r="H31" s="7044" t="s">
        <v>24</v>
      </c>
      <c r="I31" s="7044" t="s">
        <v>723</v>
      </c>
    </row>
    <row customHeight="1" ht="11.25">
      <c r="A32" s="7044" t="s">
        <v>2206</v>
      </c>
      <c r="B32" s="7044" t="s">
        <v>14</v>
      </c>
      <c r="C32" s="7044" t="s">
        <v>2320</v>
      </c>
      <c r="D32" s="7044" t="s">
        <v>2321</v>
      </c>
      <c r="E32" s="7044" t="s">
        <v>2322</v>
      </c>
      <c r="F32" s="7044" t="s">
        <v>2259</v>
      </c>
      <c r="G32" s="7044" t="s">
        <v>24</v>
      </c>
      <c r="H32" s="7044" t="s">
        <v>24</v>
      </c>
      <c r="I32" s="7044" t="s">
        <v>723</v>
      </c>
    </row>
    <row customHeight="1" ht="11.25">
      <c r="A33" s="7044" t="s">
        <v>2206</v>
      </c>
      <c r="B33" s="7044" t="s">
        <v>14</v>
      </c>
      <c r="C33" s="7044" t="s">
        <v>2323</v>
      </c>
      <c r="D33" s="7044" t="s">
        <v>2324</v>
      </c>
      <c r="E33" s="7044" t="s">
        <v>2325</v>
      </c>
      <c r="F33" s="7044" t="s">
        <v>2218</v>
      </c>
      <c r="G33" s="7044" t="s">
        <v>24</v>
      </c>
      <c r="H33" s="7044" t="s">
        <v>24</v>
      </c>
      <c r="I33" s="7044" t="s">
        <v>723</v>
      </c>
    </row>
    <row customHeight="1" ht="11.25">
      <c r="A34" s="7044" t="s">
        <v>2206</v>
      </c>
      <c r="B34" s="7044" t="s">
        <v>14</v>
      </c>
      <c r="C34" s="7044" t="s">
        <v>2326</v>
      </c>
      <c r="D34" s="7044" t="s">
        <v>2327</v>
      </c>
      <c r="E34" s="7044" t="s">
        <v>2328</v>
      </c>
      <c r="F34" s="7044" t="s">
        <v>52</v>
      </c>
      <c r="G34" s="7044" t="s">
        <v>24</v>
      </c>
      <c r="H34" s="7044" t="s">
        <v>24</v>
      </c>
      <c r="I34" s="7044" t="s">
        <v>723</v>
      </c>
    </row>
    <row customHeight="1" ht="11.25">
      <c r="A35" s="7044" t="s">
        <v>2206</v>
      </c>
      <c r="B35" s="7044" t="s">
        <v>14</v>
      </c>
      <c r="C35" s="7044" t="s">
        <v>2329</v>
      </c>
      <c r="D35" s="7044" t="s">
        <v>2330</v>
      </c>
      <c r="E35" s="7044" t="s">
        <v>2331</v>
      </c>
      <c r="F35" s="7044" t="s">
        <v>2300</v>
      </c>
      <c r="G35" s="7044" t="s">
        <v>24</v>
      </c>
      <c r="H35" s="7044" t="s">
        <v>24</v>
      </c>
      <c r="I35" s="7044" t="s">
        <v>723</v>
      </c>
    </row>
    <row customHeight="1" ht="11.25">
      <c r="A36" s="7044" t="s">
        <v>2206</v>
      </c>
      <c r="B36" s="7044" t="s">
        <v>14</v>
      </c>
      <c r="C36" s="7044" t="s">
        <v>2332</v>
      </c>
      <c r="D36" s="7044" t="s">
        <v>2333</v>
      </c>
      <c r="E36" s="7044" t="s">
        <v>2334</v>
      </c>
      <c r="F36" s="7044" t="s">
        <v>2300</v>
      </c>
      <c r="G36" s="7044" t="s">
        <v>2335</v>
      </c>
      <c r="H36" s="7044" t="s">
        <v>24</v>
      </c>
      <c r="I36" s="7044" t="s">
        <v>723</v>
      </c>
    </row>
    <row customHeight="1" ht="11.25">
      <c r="A37" s="7044" t="s">
        <v>2206</v>
      </c>
      <c r="B37" s="7044" t="s">
        <v>14</v>
      </c>
      <c r="C37" s="7044" t="s">
        <v>2336</v>
      </c>
      <c r="D37" s="7044" t="s">
        <v>2337</v>
      </c>
      <c r="E37" s="7044" t="s">
        <v>2338</v>
      </c>
      <c r="F37" s="7044" t="s">
        <v>2339</v>
      </c>
      <c r="G37" s="7044" t="s">
        <v>24</v>
      </c>
      <c r="H37" s="7044" t="s">
        <v>24</v>
      </c>
      <c r="I37" s="7044" t="s">
        <v>723</v>
      </c>
    </row>
    <row customHeight="1" ht="11.25">
      <c r="A38" s="7044" t="s">
        <v>2206</v>
      </c>
      <c r="B38" s="7044" t="s">
        <v>14</v>
      </c>
      <c r="C38" s="7044" t="s">
        <v>2340</v>
      </c>
      <c r="D38" s="7044" t="s">
        <v>2341</v>
      </c>
      <c r="E38" s="7044" t="s">
        <v>2342</v>
      </c>
      <c r="F38" s="7044" t="s">
        <v>2285</v>
      </c>
      <c r="G38" s="7044" t="s">
        <v>24</v>
      </c>
      <c r="H38" s="7044" t="s">
        <v>24</v>
      </c>
      <c r="I38" s="7044" t="s">
        <v>723</v>
      </c>
    </row>
    <row customHeight="1" ht="11.25">
      <c r="A39" s="7044" t="s">
        <v>2206</v>
      </c>
      <c r="B39" s="7044" t="s">
        <v>14</v>
      </c>
      <c r="C39" s="7044" t="s">
        <v>2343</v>
      </c>
      <c r="D39" s="7044" t="s">
        <v>2344</v>
      </c>
      <c r="E39" s="7044" t="s">
        <v>2345</v>
      </c>
      <c r="F39" s="7044" t="s">
        <v>2218</v>
      </c>
      <c r="G39" s="7044" t="s">
        <v>24</v>
      </c>
      <c r="H39" s="7044" t="s">
        <v>24</v>
      </c>
      <c r="I39" s="7044" t="s">
        <v>723</v>
      </c>
    </row>
    <row customHeight="1" ht="11.25">
      <c r="A40" s="7044" t="s">
        <v>2206</v>
      </c>
      <c r="B40" s="7044" t="s">
        <v>14</v>
      </c>
      <c r="C40" s="7044" t="s">
        <v>2346</v>
      </c>
      <c r="D40" s="7044" t="s">
        <v>2347</v>
      </c>
      <c r="E40" s="7044" t="s">
        <v>2348</v>
      </c>
      <c r="F40" s="7044" t="s">
        <v>2259</v>
      </c>
      <c r="G40" s="7044" t="s">
        <v>24</v>
      </c>
      <c r="H40" s="7044" t="s">
        <v>24</v>
      </c>
      <c r="I40" s="7044" t="s">
        <v>723</v>
      </c>
    </row>
    <row customHeight="1" ht="11.25">
      <c r="A41" s="7044" t="s">
        <v>2206</v>
      </c>
      <c r="B41" s="7044" t="s">
        <v>14</v>
      </c>
      <c r="C41" s="7044" t="s">
        <v>2349</v>
      </c>
      <c r="D41" s="7044" t="s">
        <v>2350</v>
      </c>
      <c r="E41" s="7044" t="s">
        <v>2351</v>
      </c>
      <c r="F41" s="7044" t="s">
        <v>2352</v>
      </c>
      <c r="G41" s="7044" t="s">
        <v>24</v>
      </c>
      <c r="H41" s="7044" t="s">
        <v>24</v>
      </c>
      <c r="I41" s="7044" t="s">
        <v>723</v>
      </c>
    </row>
    <row customHeight="1" ht="11.25">
      <c r="A42" s="7044" t="s">
        <v>2206</v>
      </c>
      <c r="B42" s="7044" t="s">
        <v>14</v>
      </c>
      <c r="C42" s="7044" t="s">
        <v>2353</v>
      </c>
      <c r="D42" s="7044" t="s">
        <v>2354</v>
      </c>
      <c r="E42" s="7044" t="s">
        <v>2355</v>
      </c>
      <c r="F42" s="7044" t="s">
        <v>2218</v>
      </c>
      <c r="G42" s="7044" t="s">
        <v>2356</v>
      </c>
      <c r="H42" s="7044" t="s">
        <v>24</v>
      </c>
      <c r="I42" s="7044" t="s">
        <v>723</v>
      </c>
    </row>
    <row customHeight="1" ht="11.25">
      <c r="A43" s="7044" t="s">
        <v>2206</v>
      </c>
      <c r="B43" s="7044" t="s">
        <v>14</v>
      </c>
      <c r="C43" s="7044" t="s">
        <v>2357</v>
      </c>
      <c r="D43" s="7044" t="s">
        <v>2358</v>
      </c>
      <c r="E43" s="7044" t="s">
        <v>2359</v>
      </c>
      <c r="F43" s="7044" t="s">
        <v>2300</v>
      </c>
      <c r="G43" s="7044" t="s">
        <v>2360</v>
      </c>
      <c r="H43" s="7044" t="s">
        <v>24</v>
      </c>
      <c r="I43" s="7044" t="s">
        <v>723</v>
      </c>
    </row>
    <row customHeight="1" ht="11.25">
      <c r="A44" s="7044" t="s">
        <v>2206</v>
      </c>
      <c r="B44" s="7044" t="s">
        <v>14</v>
      </c>
      <c r="C44" s="7044" t="s">
        <v>2361</v>
      </c>
      <c r="D44" s="7044" t="s">
        <v>2362</v>
      </c>
      <c r="E44" s="7044" t="s">
        <v>2363</v>
      </c>
      <c r="F44" s="7044" t="s">
        <v>2218</v>
      </c>
      <c r="G44" s="7044" t="s">
        <v>24</v>
      </c>
      <c r="H44" s="7044" t="s">
        <v>24</v>
      </c>
      <c r="I44" s="7044" t="s">
        <v>723</v>
      </c>
    </row>
    <row customHeight="1" ht="11.25">
      <c r="A45" s="7044" t="s">
        <v>2206</v>
      </c>
      <c r="B45" s="7044" t="s">
        <v>14</v>
      </c>
      <c r="C45" s="7044" t="s">
        <v>2364</v>
      </c>
      <c r="D45" s="7044" t="s">
        <v>2365</v>
      </c>
      <c r="E45" s="7044" t="s">
        <v>2366</v>
      </c>
      <c r="F45" s="7044" t="s">
        <v>2367</v>
      </c>
      <c r="G45" s="7044" t="s">
        <v>2368</v>
      </c>
      <c r="H45" s="7044" t="s">
        <v>24</v>
      </c>
      <c r="I45" s="7044" t="s">
        <v>723</v>
      </c>
    </row>
    <row customHeight="1" ht="11.25">
      <c r="A46" s="7044" t="s">
        <v>2206</v>
      </c>
      <c r="B46" s="7044" t="s">
        <v>14</v>
      </c>
      <c r="C46" s="7044" t="s">
        <v>2369</v>
      </c>
      <c r="D46" s="7044" t="s">
        <v>2370</v>
      </c>
      <c r="E46" s="7044" t="s">
        <v>2371</v>
      </c>
      <c r="F46" s="7044" t="s">
        <v>2372</v>
      </c>
      <c r="G46" s="7044" t="s">
        <v>2373</v>
      </c>
      <c r="H46" s="7044" t="s">
        <v>24</v>
      </c>
      <c r="I46" s="7044" t="s">
        <v>723</v>
      </c>
    </row>
    <row customHeight="1" ht="11.25">
      <c r="A47" s="7044" t="s">
        <v>2206</v>
      </c>
      <c r="B47" s="7044" t="s">
        <v>14</v>
      </c>
      <c r="C47" s="7044" t="s">
        <v>2374</v>
      </c>
      <c r="D47" s="7044" t="s">
        <v>2375</v>
      </c>
      <c r="E47" s="7044" t="s">
        <v>2376</v>
      </c>
      <c r="F47" s="7044" t="s">
        <v>2377</v>
      </c>
      <c r="G47" s="7044" t="s">
        <v>24</v>
      </c>
      <c r="H47" s="7044" t="s">
        <v>24</v>
      </c>
      <c r="I47" s="7044" t="s">
        <v>723</v>
      </c>
    </row>
    <row customHeight="1" ht="11.25">
      <c r="A48" s="7044" t="s">
        <v>2206</v>
      </c>
      <c r="B48" s="7044" t="s">
        <v>14</v>
      </c>
      <c r="C48" s="7044" t="s">
        <v>2378</v>
      </c>
      <c r="D48" s="7044" t="s">
        <v>2379</v>
      </c>
      <c r="E48" s="7044" t="s">
        <v>2380</v>
      </c>
      <c r="F48" s="7044" t="s">
        <v>2218</v>
      </c>
      <c r="G48" s="7044" t="s">
        <v>24</v>
      </c>
      <c r="H48" s="7044" t="s">
        <v>24</v>
      </c>
      <c r="I48" s="7044" t="s">
        <v>723</v>
      </c>
    </row>
    <row customHeight="1" ht="11.25">
      <c r="A49" s="7044" t="s">
        <v>2206</v>
      </c>
      <c r="B49" s="7044" t="s">
        <v>14</v>
      </c>
      <c r="C49" s="7044" t="s">
        <v>2381</v>
      </c>
      <c r="D49" s="7044" t="s">
        <v>2382</v>
      </c>
      <c r="E49" s="7044" t="s">
        <v>2383</v>
      </c>
      <c r="F49" s="7044" t="s">
        <v>2218</v>
      </c>
      <c r="G49" s="7044" t="s">
        <v>24</v>
      </c>
      <c r="H49" s="7044" t="s">
        <v>24</v>
      </c>
      <c r="I49" s="7044" t="s">
        <v>723</v>
      </c>
    </row>
    <row customHeight="1" ht="11.25">
      <c r="A50" s="7044" t="s">
        <v>2206</v>
      </c>
      <c r="B50" s="7044" t="s">
        <v>14</v>
      </c>
      <c r="C50" s="7044" t="s">
        <v>2384</v>
      </c>
      <c r="D50" s="7044" t="s">
        <v>2385</v>
      </c>
      <c r="E50" s="7044" t="s">
        <v>2386</v>
      </c>
      <c r="F50" s="7044" t="s">
        <v>2387</v>
      </c>
      <c r="G50" s="7044" t="s">
        <v>2388</v>
      </c>
      <c r="H50" s="7044" t="s">
        <v>24</v>
      </c>
      <c r="I50" s="7044" t="s">
        <v>723</v>
      </c>
    </row>
    <row customHeight="1" ht="11.25">
      <c r="A51" s="7044" t="s">
        <v>2206</v>
      </c>
      <c r="B51" s="7044" t="s">
        <v>14</v>
      </c>
      <c r="C51" s="7044" t="s">
        <v>2389</v>
      </c>
      <c r="D51" s="7044" t="s">
        <v>2390</v>
      </c>
      <c r="E51" s="7044" t="s">
        <v>2391</v>
      </c>
      <c r="F51" s="7044" t="s">
        <v>52</v>
      </c>
      <c r="G51" s="7044" t="s">
        <v>24</v>
      </c>
      <c r="H51" s="7044" t="s">
        <v>2392</v>
      </c>
      <c r="I51" s="7044" t="s">
        <v>723</v>
      </c>
    </row>
    <row customHeight="1" ht="11.25">
      <c r="A52" s="7044" t="s">
        <v>2206</v>
      </c>
      <c r="B52" s="7044" t="s">
        <v>14</v>
      </c>
      <c r="C52" s="7044" t="s">
        <v>2393</v>
      </c>
      <c r="D52" s="7044" t="s">
        <v>2394</v>
      </c>
      <c r="E52" s="7044" t="s">
        <v>2395</v>
      </c>
      <c r="F52" s="7044" t="s">
        <v>2300</v>
      </c>
      <c r="G52" s="7044" t="s">
        <v>24</v>
      </c>
      <c r="H52" s="7044" t="s">
        <v>24</v>
      </c>
      <c r="I52" s="7044" t="s">
        <v>723</v>
      </c>
    </row>
    <row customHeight="1" ht="11.25">
      <c r="A53" s="7044" t="s">
        <v>2206</v>
      </c>
      <c r="B53" s="7044" t="s">
        <v>14</v>
      </c>
      <c r="C53" s="7044" t="s">
        <v>2396</v>
      </c>
      <c r="D53" s="7044" t="s">
        <v>2397</v>
      </c>
      <c r="E53" s="7044" t="s">
        <v>2398</v>
      </c>
      <c r="F53" s="7044" t="s">
        <v>2305</v>
      </c>
      <c r="G53" s="7044" t="s">
        <v>24</v>
      </c>
      <c r="H53" s="7044" t="s">
        <v>24</v>
      </c>
      <c r="I53" s="7044" t="s">
        <v>723</v>
      </c>
    </row>
    <row customHeight="1" ht="11.25">
      <c r="A54" s="7044" t="s">
        <v>2206</v>
      </c>
      <c r="B54" s="7044" t="s">
        <v>14</v>
      </c>
      <c r="C54" s="7044" t="s">
        <v>2399</v>
      </c>
      <c r="D54" s="7044" t="s">
        <v>2400</v>
      </c>
      <c r="E54" s="7044" t="s">
        <v>2401</v>
      </c>
      <c r="F54" s="7044" t="s">
        <v>2316</v>
      </c>
      <c r="G54" s="7044" t="s">
        <v>2402</v>
      </c>
      <c r="H54" s="7044" t="s">
        <v>24</v>
      </c>
      <c r="I54" s="7044" t="s">
        <v>723</v>
      </c>
    </row>
    <row customHeight="1" ht="11.25">
      <c r="A55" s="7044" t="s">
        <v>2206</v>
      </c>
      <c r="B55" s="7044" t="s">
        <v>14</v>
      </c>
      <c r="C55" s="7044" t="s">
        <v>2403</v>
      </c>
      <c r="D55" s="7044" t="s">
        <v>2404</v>
      </c>
      <c r="E55" s="7044" t="s">
        <v>2405</v>
      </c>
      <c r="F55" s="7044" t="s">
        <v>2387</v>
      </c>
      <c r="G55" s="7044" t="s">
        <v>24</v>
      </c>
      <c r="H55" s="7044" t="s">
        <v>24</v>
      </c>
      <c r="I55" s="7044" t="s">
        <v>723</v>
      </c>
    </row>
    <row customHeight="1" ht="11.25">
      <c r="A56" s="7044" t="s">
        <v>2206</v>
      </c>
      <c r="B56" s="7044" t="s">
        <v>14</v>
      </c>
      <c r="C56" s="7044" t="s">
        <v>2406</v>
      </c>
      <c r="D56" s="7044" t="s">
        <v>2407</v>
      </c>
      <c r="E56" s="7044" t="s">
        <v>2408</v>
      </c>
      <c r="F56" s="7044" t="s">
        <v>2409</v>
      </c>
      <c r="G56" s="7044" t="s">
        <v>2410</v>
      </c>
      <c r="H56" s="7044" t="s">
        <v>24</v>
      </c>
      <c r="I56" s="7044" t="s">
        <v>723</v>
      </c>
    </row>
    <row customHeight="1" ht="11.25">
      <c r="A57" s="7044" t="s">
        <v>2206</v>
      </c>
      <c r="B57" s="7044" t="s">
        <v>14</v>
      </c>
      <c r="C57" s="7044" t="s">
        <v>2411</v>
      </c>
      <c r="D57" s="7044" t="s">
        <v>2412</v>
      </c>
      <c r="E57" s="7044" t="s">
        <v>2413</v>
      </c>
      <c r="F57" s="7044" t="s">
        <v>2414</v>
      </c>
      <c r="G57" s="7044" t="s">
        <v>24</v>
      </c>
      <c r="H57" s="7044" t="s">
        <v>24</v>
      </c>
      <c r="I57" s="7044" t="s">
        <v>723</v>
      </c>
    </row>
    <row customHeight="1" ht="11.25">
      <c r="A58" s="7044" t="s">
        <v>2206</v>
      </c>
      <c r="B58" s="7044" t="s">
        <v>14</v>
      </c>
      <c r="C58" s="7044" t="s">
        <v>2415</v>
      </c>
      <c r="D58" s="7044" t="s">
        <v>2416</v>
      </c>
      <c r="E58" s="7044" t="s">
        <v>2417</v>
      </c>
      <c r="F58" s="7044" t="s">
        <v>2250</v>
      </c>
      <c r="G58" s="7044" t="s">
        <v>24</v>
      </c>
      <c r="H58" s="7044" t="s">
        <v>24</v>
      </c>
      <c r="I58" s="7044" t="s">
        <v>723</v>
      </c>
    </row>
    <row customHeight="1" ht="11.25">
      <c r="A59" s="7044" t="s">
        <v>2206</v>
      </c>
      <c r="B59" s="7044" t="s">
        <v>14</v>
      </c>
      <c r="C59" s="7044" t="s">
        <v>2418</v>
      </c>
      <c r="D59" s="7044" t="s">
        <v>2419</v>
      </c>
      <c r="E59" s="7044" t="s">
        <v>2420</v>
      </c>
      <c r="F59" s="7044" t="s">
        <v>52</v>
      </c>
      <c r="G59" s="7044" t="s">
        <v>24</v>
      </c>
      <c r="H59" s="7044" t="s">
        <v>24</v>
      </c>
      <c r="I59" s="7044" t="s">
        <v>723</v>
      </c>
    </row>
    <row customHeight="1" ht="11.25">
      <c r="A60" s="7044" t="s">
        <v>2206</v>
      </c>
      <c r="B60" s="7044" t="s">
        <v>14</v>
      </c>
      <c r="C60" s="7044" t="s">
        <v>2421</v>
      </c>
      <c r="D60" s="7044" t="s">
        <v>2422</v>
      </c>
      <c r="E60" s="7044" t="s">
        <v>2423</v>
      </c>
      <c r="F60" s="7044" t="s">
        <v>2424</v>
      </c>
      <c r="G60" s="7044" t="s">
        <v>2425</v>
      </c>
      <c r="H60" s="7044" t="s">
        <v>24</v>
      </c>
      <c r="I60" s="7044" t="s">
        <v>723</v>
      </c>
    </row>
    <row customHeight="1" ht="11.25">
      <c r="A61" s="7044" t="s">
        <v>2206</v>
      </c>
      <c r="B61" s="7044" t="s">
        <v>14</v>
      </c>
      <c r="C61" s="7044" t="s">
        <v>2426</v>
      </c>
      <c r="D61" s="7044" t="s">
        <v>2427</v>
      </c>
      <c r="E61" s="7044" t="s">
        <v>2371</v>
      </c>
      <c r="F61" s="7044" t="s">
        <v>2428</v>
      </c>
      <c r="G61" s="7044" t="s">
        <v>24</v>
      </c>
      <c r="H61" s="7044" t="s">
        <v>24</v>
      </c>
      <c r="I61" s="7044" t="s">
        <v>723</v>
      </c>
    </row>
    <row customHeight="1" ht="11.25">
      <c r="A62" s="7044" t="s">
        <v>2206</v>
      </c>
      <c r="B62" s="7044" t="s">
        <v>14</v>
      </c>
      <c r="C62" s="7044" t="s">
        <v>2429</v>
      </c>
      <c r="D62" s="7044" t="s">
        <v>2430</v>
      </c>
      <c r="E62" s="7044" t="s">
        <v>2431</v>
      </c>
      <c r="F62" s="7044" t="s">
        <v>52</v>
      </c>
      <c r="G62" s="7044" t="s">
        <v>24</v>
      </c>
      <c r="H62" s="7044" t="s">
        <v>24</v>
      </c>
      <c r="I62" s="7044" t="s">
        <v>723</v>
      </c>
    </row>
    <row customHeight="1" ht="11.25">
      <c r="A63" s="7044" t="s">
        <v>2206</v>
      </c>
      <c r="B63" s="7044" t="s">
        <v>14</v>
      </c>
      <c r="C63" s="7044" t="s">
        <v>2432</v>
      </c>
      <c r="D63" s="7044" t="s">
        <v>2433</v>
      </c>
      <c r="E63" s="7044" t="s">
        <v>2423</v>
      </c>
      <c r="F63" s="7044" t="s">
        <v>2434</v>
      </c>
      <c r="G63" s="7044" t="s">
        <v>2435</v>
      </c>
      <c r="H63" s="7044" t="s">
        <v>24</v>
      </c>
      <c r="I63" s="7044" t="s">
        <v>723</v>
      </c>
    </row>
    <row customHeight="1" ht="11.25">
      <c r="A64" s="7044" t="s">
        <v>2206</v>
      </c>
      <c r="B64" s="7044" t="s">
        <v>14</v>
      </c>
      <c r="C64" s="7044" t="s">
        <v>2436</v>
      </c>
      <c r="D64" s="7044" t="s">
        <v>2437</v>
      </c>
      <c r="E64" s="7044" t="s">
        <v>2438</v>
      </c>
      <c r="F64" s="7044" t="s">
        <v>2218</v>
      </c>
      <c r="G64" s="7044" t="s">
        <v>2439</v>
      </c>
      <c r="H64" s="7044" t="s">
        <v>2440</v>
      </c>
      <c r="I64" s="7044" t="s">
        <v>723</v>
      </c>
    </row>
    <row customHeight="1" ht="11.25">
      <c r="A65" s="7044" t="s">
        <v>2206</v>
      </c>
      <c r="B65" s="7044" t="s">
        <v>14</v>
      </c>
      <c r="C65" s="7044" t="s">
        <v>2441</v>
      </c>
      <c r="D65" s="7044" t="s">
        <v>2442</v>
      </c>
      <c r="E65" s="7044" t="s">
        <v>2443</v>
      </c>
      <c r="F65" s="7044" t="s">
        <v>2444</v>
      </c>
      <c r="G65" s="7044" t="s">
        <v>24</v>
      </c>
      <c r="H65" s="7044" t="s">
        <v>24</v>
      </c>
      <c r="I65" s="7044" t="s">
        <v>723</v>
      </c>
    </row>
    <row customHeight="1" ht="11.25">
      <c r="A66" s="7044" t="s">
        <v>2206</v>
      </c>
      <c r="B66" s="7044" t="s">
        <v>14</v>
      </c>
      <c r="C66" s="7044" t="s">
        <v>2445</v>
      </c>
      <c r="D66" s="7044" t="s">
        <v>2446</v>
      </c>
      <c r="E66" s="7044" t="s">
        <v>2447</v>
      </c>
      <c r="F66" s="7044" t="s">
        <v>2448</v>
      </c>
      <c r="G66" s="7044" t="s">
        <v>2449</v>
      </c>
      <c r="H66" s="7044" t="s">
        <v>24</v>
      </c>
      <c r="I66" s="7044" t="s">
        <v>723</v>
      </c>
    </row>
    <row customHeight="1" ht="11.25">
      <c r="A67" s="7044" t="s">
        <v>2206</v>
      </c>
      <c r="B67" s="7044" t="s">
        <v>14</v>
      </c>
      <c r="C67" s="7044" t="s">
        <v>2450</v>
      </c>
      <c r="D67" s="7044" t="s">
        <v>2451</v>
      </c>
      <c r="E67" s="7044" t="s">
        <v>2452</v>
      </c>
      <c r="F67" s="7044" t="s">
        <v>2448</v>
      </c>
      <c r="G67" s="7044" t="s">
        <v>24</v>
      </c>
      <c r="H67" s="7044" t="s">
        <v>24</v>
      </c>
      <c r="I67" s="7044" t="s">
        <v>723</v>
      </c>
    </row>
    <row customHeight="1" ht="11.25">
      <c r="A68" s="7044" t="s">
        <v>2206</v>
      </c>
      <c r="B68" s="7044" t="s">
        <v>14</v>
      </c>
      <c r="C68" s="7044" t="s">
        <v>2453</v>
      </c>
      <c r="D68" s="7044" t="s">
        <v>2454</v>
      </c>
      <c r="E68" s="7044" t="s">
        <v>2455</v>
      </c>
      <c r="F68" s="7044" t="s">
        <v>2218</v>
      </c>
      <c r="G68" s="7044" t="s">
        <v>24</v>
      </c>
      <c r="H68" s="7044" t="s">
        <v>24</v>
      </c>
      <c r="I68" s="7044" t="s">
        <v>723</v>
      </c>
    </row>
    <row customHeight="1" ht="11.25">
      <c r="A69" s="7044" t="s">
        <v>2206</v>
      </c>
      <c r="B69" s="7044" t="s">
        <v>14</v>
      </c>
      <c r="C69" s="7044" t="s">
        <v>2456</v>
      </c>
      <c r="D69" s="7044" t="s">
        <v>2457</v>
      </c>
      <c r="E69" s="7044" t="s">
        <v>2458</v>
      </c>
      <c r="F69" s="7044" t="s">
        <v>2377</v>
      </c>
      <c r="G69" s="7044" t="s">
        <v>24</v>
      </c>
      <c r="H69" s="7044" t="s">
        <v>24</v>
      </c>
      <c r="I69" s="7044" t="s">
        <v>723</v>
      </c>
    </row>
    <row customHeight="1" ht="11.25">
      <c r="A70" s="7044" t="s">
        <v>2206</v>
      </c>
      <c r="B70" s="7044" t="s">
        <v>14</v>
      </c>
      <c r="C70" s="7044" t="s">
        <v>2207</v>
      </c>
      <c r="D70" s="7044" t="s">
        <v>2208</v>
      </c>
      <c r="E70" s="7044" t="s">
        <v>2209</v>
      </c>
      <c r="F70" s="7044" t="s">
        <v>2210</v>
      </c>
      <c r="G70" s="7044" t="s">
        <v>2211</v>
      </c>
      <c r="H70" s="7044" t="s">
        <v>24</v>
      </c>
      <c r="I70" s="7044" t="s">
        <v>807</v>
      </c>
    </row>
    <row customHeight="1" ht="11.25">
      <c r="A71" s="7044" t="s">
        <v>2206</v>
      </c>
      <c r="B71" s="7044" t="s">
        <v>14</v>
      </c>
      <c r="C71" s="7044" t="s">
        <v>2212</v>
      </c>
      <c r="D71" s="7044" t="s">
        <v>2208</v>
      </c>
      <c r="E71" s="7044" t="s">
        <v>2209</v>
      </c>
      <c r="F71" s="7044" t="s">
        <v>2213</v>
      </c>
      <c r="G71" s="7044" t="s">
        <v>2214</v>
      </c>
      <c r="H71" s="7044" t="s">
        <v>24</v>
      </c>
      <c r="I71" s="7044" t="s">
        <v>807</v>
      </c>
    </row>
    <row customHeight="1" ht="11.25">
      <c r="A72" s="7044" t="s">
        <v>2206</v>
      </c>
      <c r="B72" s="7044" t="s">
        <v>14</v>
      </c>
      <c r="C72" s="7044" t="s">
        <v>2223</v>
      </c>
      <c r="D72" s="7044" t="s">
        <v>2224</v>
      </c>
      <c r="E72" s="7044" t="s">
        <v>2225</v>
      </c>
      <c r="F72" s="7044" t="s">
        <v>2226</v>
      </c>
      <c r="G72" s="7044" t="s">
        <v>24</v>
      </c>
      <c r="H72" s="7044" t="s">
        <v>24</v>
      </c>
      <c r="I72" s="7044" t="s">
        <v>807</v>
      </c>
    </row>
    <row customHeight="1" ht="11.25">
      <c r="A73" s="7044" t="s">
        <v>2206</v>
      </c>
      <c r="B73" s="7044" t="s">
        <v>14</v>
      </c>
      <c r="C73" s="7044" t="s">
        <v>2227</v>
      </c>
      <c r="D73" s="7044" t="s">
        <v>2228</v>
      </c>
      <c r="E73" s="7044" t="s">
        <v>2229</v>
      </c>
      <c r="F73" s="7044" t="s">
        <v>2226</v>
      </c>
      <c r="G73" s="7044" t="s">
        <v>2230</v>
      </c>
      <c r="H73" s="7044" t="s">
        <v>24</v>
      </c>
      <c r="I73" s="7044" t="s">
        <v>807</v>
      </c>
    </row>
    <row customHeight="1" ht="11.25">
      <c r="A74" s="7044" t="s">
        <v>2206</v>
      </c>
      <c r="B74" s="7044" t="s">
        <v>14</v>
      </c>
      <c r="C74" s="7044" t="s">
        <v>2231</v>
      </c>
      <c r="D74" s="7044" t="s">
        <v>2232</v>
      </c>
      <c r="E74" s="7044" t="s">
        <v>2233</v>
      </c>
      <c r="F74" s="7044" t="s">
        <v>2234</v>
      </c>
      <c r="G74" s="7044" t="s">
        <v>24</v>
      </c>
      <c r="H74" s="7044" t="s">
        <v>24</v>
      </c>
      <c r="I74" s="7044" t="s">
        <v>807</v>
      </c>
    </row>
    <row customHeight="1" ht="11.25">
      <c r="A75" s="7044" t="s">
        <v>2206</v>
      </c>
      <c r="B75" s="7044" t="s">
        <v>14</v>
      </c>
      <c r="C75" s="7044" t="s">
        <v>2235</v>
      </c>
      <c r="D75" s="7044" t="s">
        <v>2236</v>
      </c>
      <c r="E75" s="7044" t="s">
        <v>2237</v>
      </c>
      <c r="F75" s="7044" t="s">
        <v>52</v>
      </c>
      <c r="G75" s="7044" t="s">
        <v>24</v>
      </c>
      <c r="H75" s="7044" t="s">
        <v>24</v>
      </c>
      <c r="I75" s="7044" t="s">
        <v>807</v>
      </c>
    </row>
    <row customHeight="1" ht="11.25">
      <c r="A76" s="7044" t="s">
        <v>2206</v>
      </c>
      <c r="B76" s="7044" t="s">
        <v>14</v>
      </c>
      <c r="C76" s="7044" t="s">
        <v>2242</v>
      </c>
      <c r="D76" s="7044" t="s">
        <v>47</v>
      </c>
      <c r="E76" s="7044" t="s">
        <v>50</v>
      </c>
      <c r="F76" s="7044" t="s">
        <v>52</v>
      </c>
      <c r="G76" s="7044" t="s">
        <v>24</v>
      </c>
      <c r="H76" s="7044" t="s">
        <v>24</v>
      </c>
      <c r="I76" s="7044" t="s">
        <v>807</v>
      </c>
    </row>
    <row customHeight="1" ht="11.25">
      <c r="A77" s="7044" t="s">
        <v>2206</v>
      </c>
      <c r="B77" s="7044" t="s">
        <v>14</v>
      </c>
      <c r="C77" s="7044" t="s">
        <v>2247</v>
      </c>
      <c r="D77" s="7044" t="s">
        <v>2248</v>
      </c>
      <c r="E77" s="7044" t="s">
        <v>2249</v>
      </c>
      <c r="F77" s="7044" t="s">
        <v>2250</v>
      </c>
      <c r="G77" s="7044" t="s">
        <v>2251</v>
      </c>
      <c r="H77" s="7044" t="s">
        <v>24</v>
      </c>
      <c r="I77" s="7044" t="s">
        <v>807</v>
      </c>
    </row>
    <row customHeight="1" ht="11.25">
      <c r="A78" s="7044" t="s">
        <v>2206</v>
      </c>
      <c r="B78" s="7044" t="s">
        <v>14</v>
      </c>
      <c r="C78" s="7044" t="s">
        <v>2252</v>
      </c>
      <c r="D78" s="7044" t="s">
        <v>2253</v>
      </c>
      <c r="E78" s="7044" t="s">
        <v>2254</v>
      </c>
      <c r="F78" s="7044" t="s">
        <v>2255</v>
      </c>
      <c r="G78" s="7044" t="s">
        <v>24</v>
      </c>
      <c r="H78" s="7044" t="s">
        <v>24</v>
      </c>
      <c r="I78" s="7044" t="s">
        <v>807</v>
      </c>
    </row>
    <row customHeight="1" ht="11.25">
      <c r="A79" s="7044" t="s">
        <v>2206</v>
      </c>
      <c r="B79" s="7044" t="s">
        <v>14</v>
      </c>
      <c r="C79" s="7044" t="s">
        <v>2265</v>
      </c>
      <c r="D79" s="7044" t="s">
        <v>2266</v>
      </c>
      <c r="E79" s="7044" t="s">
        <v>2267</v>
      </c>
      <c r="F79" s="7044" t="s">
        <v>52</v>
      </c>
      <c r="G79" s="7044" t="s">
        <v>2268</v>
      </c>
      <c r="H79" s="7044" t="s">
        <v>24</v>
      </c>
      <c r="I79" s="7044" t="s">
        <v>807</v>
      </c>
    </row>
    <row customHeight="1" ht="11.25">
      <c r="A80" s="7044" t="s">
        <v>2206</v>
      </c>
      <c r="B80" s="7044" t="s">
        <v>14</v>
      </c>
      <c r="C80" s="7044" t="s">
        <v>2276</v>
      </c>
      <c r="D80" s="7044" t="s">
        <v>2277</v>
      </c>
      <c r="E80" s="7044" t="s">
        <v>2278</v>
      </c>
      <c r="F80" s="7044" t="s">
        <v>52</v>
      </c>
      <c r="G80" s="7044" t="s">
        <v>2279</v>
      </c>
      <c r="H80" s="7044" t="s">
        <v>24</v>
      </c>
      <c r="I80" s="7044" t="s">
        <v>807</v>
      </c>
    </row>
    <row customHeight="1" ht="11.25">
      <c r="A81" s="7044" t="s">
        <v>2206</v>
      </c>
      <c r="B81" s="7044" t="s">
        <v>14</v>
      </c>
      <c r="C81" s="7044" t="s">
        <v>24</v>
      </c>
      <c r="D81" s="7044" t="s">
        <v>2280</v>
      </c>
      <c r="E81" s="7044" t="s">
        <v>2281</v>
      </c>
      <c r="F81" s="7044" t="s">
        <v>52</v>
      </c>
      <c r="G81" s="7044" t="s">
        <v>24</v>
      </c>
      <c r="H81" s="7044" t="s">
        <v>24</v>
      </c>
      <c r="I81" s="7044" t="s">
        <v>807</v>
      </c>
    </row>
    <row customHeight="1" ht="11.25">
      <c r="A82" s="7044" t="s">
        <v>2206</v>
      </c>
      <c r="B82" s="7044" t="s">
        <v>14</v>
      </c>
      <c r="C82" s="7044" t="s">
        <v>2282</v>
      </c>
      <c r="D82" s="7044" t="s">
        <v>2283</v>
      </c>
      <c r="E82" s="7044" t="s">
        <v>2284</v>
      </c>
      <c r="F82" s="7044" t="s">
        <v>2285</v>
      </c>
      <c r="G82" s="7044" t="s">
        <v>24</v>
      </c>
      <c r="H82" s="7044" t="s">
        <v>24</v>
      </c>
      <c r="I82" s="7044" t="s">
        <v>807</v>
      </c>
    </row>
    <row customHeight="1" ht="11.25">
      <c r="A83" s="7044" t="s">
        <v>2206</v>
      </c>
      <c r="B83" s="7044" t="s">
        <v>14</v>
      </c>
      <c r="C83" s="7044" t="s">
        <v>2302</v>
      </c>
      <c r="D83" s="7044" t="s">
        <v>2303</v>
      </c>
      <c r="E83" s="7044" t="s">
        <v>2304</v>
      </c>
      <c r="F83" s="7044" t="s">
        <v>2305</v>
      </c>
      <c r="G83" s="7044" t="s">
        <v>24</v>
      </c>
      <c r="H83" s="7044" t="s">
        <v>24</v>
      </c>
      <c r="I83" s="7044" t="s">
        <v>807</v>
      </c>
    </row>
    <row customHeight="1" ht="11.25">
      <c r="A84" s="7044" t="s">
        <v>2206</v>
      </c>
      <c r="B84" s="7044" t="s">
        <v>14</v>
      </c>
      <c r="C84" s="7044" t="s">
        <v>2309</v>
      </c>
      <c r="D84" s="7044" t="s">
        <v>2310</v>
      </c>
      <c r="E84" s="7044" t="s">
        <v>2311</v>
      </c>
      <c r="F84" s="7044" t="s">
        <v>2312</v>
      </c>
      <c r="G84" s="7044" t="s">
        <v>24</v>
      </c>
      <c r="H84" s="7044" t="s">
        <v>24</v>
      </c>
      <c r="I84" s="7044" t="s">
        <v>807</v>
      </c>
    </row>
    <row customHeight="1" ht="11.25">
      <c r="A85" s="7044" t="s">
        <v>2206</v>
      </c>
      <c r="B85" s="7044" t="s">
        <v>14</v>
      </c>
      <c r="C85" s="7044" t="s">
        <v>2313</v>
      </c>
      <c r="D85" s="7044" t="s">
        <v>2314</v>
      </c>
      <c r="E85" s="7044" t="s">
        <v>2315</v>
      </c>
      <c r="F85" s="7044" t="s">
        <v>2316</v>
      </c>
      <c r="G85" s="7044" t="s">
        <v>24</v>
      </c>
      <c r="H85" s="7044" t="s">
        <v>24</v>
      </c>
      <c r="I85" s="7044" t="s">
        <v>807</v>
      </c>
    </row>
    <row customHeight="1" ht="11.25">
      <c r="A86" s="7044" t="s">
        <v>2206</v>
      </c>
      <c r="B86" s="7044" t="s">
        <v>14</v>
      </c>
      <c r="C86" s="7044" t="s">
        <v>2317</v>
      </c>
      <c r="D86" s="7044" t="s">
        <v>2318</v>
      </c>
      <c r="E86" s="7044" t="s">
        <v>2319</v>
      </c>
      <c r="F86" s="7044" t="s">
        <v>2218</v>
      </c>
      <c r="G86" s="7044" t="s">
        <v>24</v>
      </c>
      <c r="H86" s="7044" t="s">
        <v>24</v>
      </c>
      <c r="I86" s="7044" t="s">
        <v>807</v>
      </c>
    </row>
    <row customHeight="1" ht="11.25">
      <c r="A87" s="7044" t="s">
        <v>2206</v>
      </c>
      <c r="B87" s="7044" t="s">
        <v>14</v>
      </c>
      <c r="C87" s="7044" t="s">
        <v>2320</v>
      </c>
      <c r="D87" s="7044" t="s">
        <v>2321</v>
      </c>
      <c r="E87" s="7044" t="s">
        <v>2322</v>
      </c>
      <c r="F87" s="7044" t="s">
        <v>2259</v>
      </c>
      <c r="G87" s="7044" t="s">
        <v>24</v>
      </c>
      <c r="H87" s="7044" t="s">
        <v>24</v>
      </c>
      <c r="I87" s="7044" t="s">
        <v>807</v>
      </c>
    </row>
    <row customHeight="1" ht="11.25">
      <c r="A88" s="7044" t="s">
        <v>2206</v>
      </c>
      <c r="B88" s="7044" t="s">
        <v>14</v>
      </c>
      <c r="C88" s="7044" t="s">
        <v>2323</v>
      </c>
      <c r="D88" s="7044" t="s">
        <v>2324</v>
      </c>
      <c r="E88" s="7044" t="s">
        <v>2325</v>
      </c>
      <c r="F88" s="7044" t="s">
        <v>2218</v>
      </c>
      <c r="G88" s="7044" t="s">
        <v>24</v>
      </c>
      <c r="H88" s="7044" t="s">
        <v>24</v>
      </c>
      <c r="I88" s="7044" t="s">
        <v>807</v>
      </c>
    </row>
    <row customHeight="1" ht="11.25">
      <c r="A89" s="7044" t="s">
        <v>2206</v>
      </c>
      <c r="B89" s="7044" t="s">
        <v>14</v>
      </c>
      <c r="C89" s="7044" t="s">
        <v>2326</v>
      </c>
      <c r="D89" s="7044" t="s">
        <v>2327</v>
      </c>
      <c r="E89" s="7044" t="s">
        <v>2328</v>
      </c>
      <c r="F89" s="7044" t="s">
        <v>52</v>
      </c>
      <c r="G89" s="7044" t="s">
        <v>24</v>
      </c>
      <c r="H89" s="7044" t="s">
        <v>24</v>
      </c>
      <c r="I89" s="7044" t="s">
        <v>807</v>
      </c>
    </row>
    <row customHeight="1" ht="11.25">
      <c r="A90" s="7044" t="s">
        <v>2206</v>
      </c>
      <c r="B90" s="7044" t="s">
        <v>14</v>
      </c>
      <c r="C90" s="7044" t="s">
        <v>2340</v>
      </c>
      <c r="D90" s="7044" t="s">
        <v>2341</v>
      </c>
      <c r="E90" s="7044" t="s">
        <v>2342</v>
      </c>
      <c r="F90" s="7044" t="s">
        <v>2285</v>
      </c>
      <c r="G90" s="7044" t="s">
        <v>24</v>
      </c>
      <c r="H90" s="7044" t="s">
        <v>24</v>
      </c>
      <c r="I90" s="7044" t="s">
        <v>807</v>
      </c>
    </row>
    <row customHeight="1" ht="11.25">
      <c r="A91" s="7044" t="s">
        <v>2206</v>
      </c>
      <c r="B91" s="7044" t="s">
        <v>14</v>
      </c>
      <c r="C91" s="7044" t="s">
        <v>2343</v>
      </c>
      <c r="D91" s="7044" t="s">
        <v>2344</v>
      </c>
      <c r="E91" s="7044" t="s">
        <v>2345</v>
      </c>
      <c r="F91" s="7044" t="s">
        <v>2218</v>
      </c>
      <c r="G91" s="7044" t="s">
        <v>24</v>
      </c>
      <c r="H91" s="7044" t="s">
        <v>24</v>
      </c>
      <c r="I91" s="7044" t="s">
        <v>807</v>
      </c>
    </row>
    <row customHeight="1" ht="11.25">
      <c r="A92" s="7044" t="s">
        <v>2206</v>
      </c>
      <c r="B92" s="7044" t="s">
        <v>14</v>
      </c>
      <c r="C92" s="7044" t="s">
        <v>2346</v>
      </c>
      <c r="D92" s="7044" t="s">
        <v>2347</v>
      </c>
      <c r="E92" s="7044" t="s">
        <v>2348</v>
      </c>
      <c r="F92" s="7044" t="s">
        <v>2259</v>
      </c>
      <c r="G92" s="7044" t="s">
        <v>24</v>
      </c>
      <c r="H92" s="7044" t="s">
        <v>24</v>
      </c>
      <c r="I92" s="7044" t="s">
        <v>807</v>
      </c>
    </row>
    <row customHeight="1" ht="11.25">
      <c r="A93" s="7044" t="s">
        <v>2206</v>
      </c>
      <c r="B93" s="7044" t="s">
        <v>14</v>
      </c>
      <c r="C93" s="7044" t="s">
        <v>2349</v>
      </c>
      <c r="D93" s="7044" t="s">
        <v>2350</v>
      </c>
      <c r="E93" s="7044" t="s">
        <v>2351</v>
      </c>
      <c r="F93" s="7044" t="s">
        <v>2352</v>
      </c>
      <c r="G93" s="7044" t="s">
        <v>24</v>
      </c>
      <c r="H93" s="7044" t="s">
        <v>24</v>
      </c>
      <c r="I93" s="7044" t="s">
        <v>807</v>
      </c>
    </row>
    <row customHeight="1" ht="11.25">
      <c r="A94" s="7044" t="s">
        <v>2206</v>
      </c>
      <c r="B94" s="7044" t="s">
        <v>14</v>
      </c>
      <c r="C94" s="7044" t="s">
        <v>2361</v>
      </c>
      <c r="D94" s="7044" t="s">
        <v>2362</v>
      </c>
      <c r="E94" s="7044" t="s">
        <v>2363</v>
      </c>
      <c r="F94" s="7044" t="s">
        <v>2218</v>
      </c>
      <c r="G94" s="7044" t="s">
        <v>24</v>
      </c>
      <c r="H94" s="7044" t="s">
        <v>24</v>
      </c>
      <c r="I94" s="7044" t="s">
        <v>807</v>
      </c>
    </row>
    <row customHeight="1" ht="11.25">
      <c r="A95" s="7044" t="s">
        <v>2206</v>
      </c>
      <c r="B95" s="7044" t="s">
        <v>14</v>
      </c>
      <c r="C95" s="7044" t="s">
        <v>2364</v>
      </c>
      <c r="D95" s="7044" t="s">
        <v>2365</v>
      </c>
      <c r="E95" s="7044" t="s">
        <v>2366</v>
      </c>
      <c r="F95" s="7044" t="s">
        <v>2367</v>
      </c>
      <c r="G95" s="7044" t="s">
        <v>2368</v>
      </c>
      <c r="H95" s="7044" t="s">
        <v>24</v>
      </c>
      <c r="I95" s="7044" t="s">
        <v>807</v>
      </c>
    </row>
    <row customHeight="1" ht="11.25">
      <c r="A96" s="7044" t="s">
        <v>2206</v>
      </c>
      <c r="B96" s="7044" t="s">
        <v>14</v>
      </c>
      <c r="C96" s="7044" t="s">
        <v>2374</v>
      </c>
      <c r="D96" s="7044" t="s">
        <v>2375</v>
      </c>
      <c r="E96" s="7044" t="s">
        <v>2376</v>
      </c>
      <c r="F96" s="7044" t="s">
        <v>2377</v>
      </c>
      <c r="G96" s="7044" t="s">
        <v>24</v>
      </c>
      <c r="H96" s="7044" t="s">
        <v>24</v>
      </c>
      <c r="I96" s="7044" t="s">
        <v>807</v>
      </c>
    </row>
    <row customHeight="1" ht="11.25">
      <c r="A97" s="7044" t="s">
        <v>2206</v>
      </c>
      <c r="B97" s="7044" t="s">
        <v>14</v>
      </c>
      <c r="C97" s="7044" t="s">
        <v>2378</v>
      </c>
      <c r="D97" s="7044" t="s">
        <v>2379</v>
      </c>
      <c r="E97" s="7044" t="s">
        <v>2380</v>
      </c>
      <c r="F97" s="7044" t="s">
        <v>2218</v>
      </c>
      <c r="G97" s="7044" t="s">
        <v>24</v>
      </c>
      <c r="H97" s="7044" t="s">
        <v>24</v>
      </c>
      <c r="I97" s="7044" t="s">
        <v>807</v>
      </c>
    </row>
    <row customHeight="1" ht="11.25">
      <c r="A98" s="7044" t="s">
        <v>2206</v>
      </c>
      <c r="B98" s="7044" t="s">
        <v>14</v>
      </c>
      <c r="C98" s="7044" t="s">
        <v>2381</v>
      </c>
      <c r="D98" s="7044" t="s">
        <v>2382</v>
      </c>
      <c r="E98" s="7044" t="s">
        <v>2383</v>
      </c>
      <c r="F98" s="7044" t="s">
        <v>2218</v>
      </c>
      <c r="G98" s="7044" t="s">
        <v>24</v>
      </c>
      <c r="H98" s="7044" t="s">
        <v>24</v>
      </c>
      <c r="I98" s="7044" t="s">
        <v>807</v>
      </c>
    </row>
    <row customHeight="1" ht="11.25">
      <c r="A99" s="7044" t="s">
        <v>2206</v>
      </c>
      <c r="B99" s="7044" t="s">
        <v>14</v>
      </c>
      <c r="C99" s="7044" t="s">
        <v>2384</v>
      </c>
      <c r="D99" s="7044" t="s">
        <v>2385</v>
      </c>
      <c r="E99" s="7044" t="s">
        <v>2386</v>
      </c>
      <c r="F99" s="7044" t="s">
        <v>2387</v>
      </c>
      <c r="G99" s="7044" t="s">
        <v>2388</v>
      </c>
      <c r="H99" s="7044" t="s">
        <v>24</v>
      </c>
      <c r="I99" s="7044" t="s">
        <v>807</v>
      </c>
    </row>
    <row customHeight="1" ht="11.25">
      <c r="A100" s="7044" t="s">
        <v>2206</v>
      </c>
      <c r="B100" s="7044" t="s">
        <v>14</v>
      </c>
      <c r="C100" s="7044" t="s">
        <v>2389</v>
      </c>
      <c r="D100" s="7044" t="s">
        <v>2390</v>
      </c>
      <c r="E100" s="7044" t="s">
        <v>2391</v>
      </c>
      <c r="F100" s="7044" t="s">
        <v>52</v>
      </c>
      <c r="G100" s="7044" t="s">
        <v>24</v>
      </c>
      <c r="H100" s="7044" t="s">
        <v>2392</v>
      </c>
      <c r="I100" s="7044" t="s">
        <v>807</v>
      </c>
    </row>
    <row customHeight="1" ht="11.25">
      <c r="A101" s="7044" t="s">
        <v>2206</v>
      </c>
      <c r="B101" s="7044" t="s">
        <v>14</v>
      </c>
      <c r="C101" s="7044" t="s">
        <v>2393</v>
      </c>
      <c r="D101" s="7044" t="s">
        <v>2394</v>
      </c>
      <c r="E101" s="7044" t="s">
        <v>2395</v>
      </c>
      <c r="F101" s="7044" t="s">
        <v>2300</v>
      </c>
      <c r="G101" s="7044" t="s">
        <v>24</v>
      </c>
      <c r="H101" s="7044" t="s">
        <v>24</v>
      </c>
      <c r="I101" s="7044" t="s">
        <v>807</v>
      </c>
    </row>
    <row customHeight="1" ht="11.25">
      <c r="A102" s="7044" t="s">
        <v>2206</v>
      </c>
      <c r="B102" s="7044" t="s">
        <v>14</v>
      </c>
      <c r="C102" s="7044" t="s">
        <v>2399</v>
      </c>
      <c r="D102" s="7044" t="s">
        <v>2400</v>
      </c>
      <c r="E102" s="7044" t="s">
        <v>2401</v>
      </c>
      <c r="F102" s="7044" t="s">
        <v>2316</v>
      </c>
      <c r="G102" s="7044" t="s">
        <v>2402</v>
      </c>
      <c r="H102" s="7044" t="s">
        <v>24</v>
      </c>
      <c r="I102" s="7044" t="s">
        <v>807</v>
      </c>
    </row>
    <row customHeight="1" ht="11.25">
      <c r="A103" s="7044" t="s">
        <v>2206</v>
      </c>
      <c r="B103" s="7044" t="s">
        <v>14</v>
      </c>
      <c r="C103" s="7044" t="s">
        <v>2403</v>
      </c>
      <c r="D103" s="7044" t="s">
        <v>2404</v>
      </c>
      <c r="E103" s="7044" t="s">
        <v>2405</v>
      </c>
      <c r="F103" s="7044" t="s">
        <v>2387</v>
      </c>
      <c r="G103" s="7044" t="s">
        <v>24</v>
      </c>
      <c r="H103" s="7044" t="s">
        <v>24</v>
      </c>
      <c r="I103" s="7044" t="s">
        <v>807</v>
      </c>
    </row>
    <row customHeight="1" ht="11.25">
      <c r="A104" s="7044" t="s">
        <v>2206</v>
      </c>
      <c r="B104" s="7044" t="s">
        <v>14</v>
      </c>
      <c r="C104" s="7044" t="s">
        <v>2411</v>
      </c>
      <c r="D104" s="7044" t="s">
        <v>2412</v>
      </c>
      <c r="E104" s="7044" t="s">
        <v>2413</v>
      </c>
      <c r="F104" s="7044" t="s">
        <v>2414</v>
      </c>
      <c r="G104" s="7044" t="s">
        <v>24</v>
      </c>
      <c r="H104" s="7044" t="s">
        <v>24</v>
      </c>
      <c r="I104" s="7044" t="s">
        <v>807</v>
      </c>
    </row>
    <row customHeight="1" ht="11.25">
      <c r="A105" s="7044" t="s">
        <v>2206</v>
      </c>
      <c r="B105" s="7044" t="s">
        <v>14</v>
      </c>
      <c r="C105" s="7044" t="s">
        <v>2415</v>
      </c>
      <c r="D105" s="7044" t="s">
        <v>2416</v>
      </c>
      <c r="E105" s="7044" t="s">
        <v>2417</v>
      </c>
      <c r="F105" s="7044" t="s">
        <v>2250</v>
      </c>
      <c r="G105" s="7044" t="s">
        <v>24</v>
      </c>
      <c r="H105" s="7044" t="s">
        <v>24</v>
      </c>
      <c r="I105" s="7044" t="s">
        <v>807</v>
      </c>
    </row>
    <row customHeight="1" ht="11.25">
      <c r="A106" s="7044" t="s">
        <v>2206</v>
      </c>
      <c r="B106" s="7044" t="s">
        <v>14</v>
      </c>
      <c r="C106" s="7044" t="s">
        <v>2418</v>
      </c>
      <c r="D106" s="7044" t="s">
        <v>2419</v>
      </c>
      <c r="E106" s="7044" t="s">
        <v>2420</v>
      </c>
      <c r="F106" s="7044" t="s">
        <v>52</v>
      </c>
      <c r="G106" s="7044" t="s">
        <v>24</v>
      </c>
      <c r="H106" s="7044" t="s">
        <v>24</v>
      </c>
      <c r="I106" s="7044" t="s">
        <v>807</v>
      </c>
    </row>
    <row customHeight="1" ht="11.25">
      <c r="A107" s="7044" t="s">
        <v>2206</v>
      </c>
      <c r="B107" s="7044" t="s">
        <v>14</v>
      </c>
      <c r="C107" s="7044" t="s">
        <v>2421</v>
      </c>
      <c r="D107" s="7044" t="s">
        <v>2422</v>
      </c>
      <c r="E107" s="7044" t="s">
        <v>2423</v>
      </c>
      <c r="F107" s="7044" t="s">
        <v>2424</v>
      </c>
      <c r="G107" s="7044" t="s">
        <v>2425</v>
      </c>
      <c r="H107" s="7044" t="s">
        <v>24</v>
      </c>
      <c r="I107" s="7044" t="s">
        <v>807</v>
      </c>
    </row>
    <row customHeight="1" ht="11.25">
      <c r="A108" s="7044" t="s">
        <v>2206</v>
      </c>
      <c r="B108" s="7044" t="s">
        <v>14</v>
      </c>
      <c r="C108" s="7044" t="s">
        <v>2429</v>
      </c>
      <c r="D108" s="7044" t="s">
        <v>2430</v>
      </c>
      <c r="E108" s="7044" t="s">
        <v>2431</v>
      </c>
      <c r="F108" s="7044" t="s">
        <v>52</v>
      </c>
      <c r="G108" s="7044" t="s">
        <v>24</v>
      </c>
      <c r="H108" s="7044" t="s">
        <v>24</v>
      </c>
      <c r="I108" s="7044" t="s">
        <v>807</v>
      </c>
    </row>
    <row customHeight="1" ht="11.25">
      <c r="A109" s="7044" t="s">
        <v>2206</v>
      </c>
      <c r="B109" s="7044" t="s">
        <v>14</v>
      </c>
      <c r="C109" s="7044" t="s">
        <v>2432</v>
      </c>
      <c r="D109" s="7044" t="s">
        <v>2433</v>
      </c>
      <c r="E109" s="7044" t="s">
        <v>2423</v>
      </c>
      <c r="F109" s="7044" t="s">
        <v>2434</v>
      </c>
      <c r="G109" s="7044" t="s">
        <v>2435</v>
      </c>
      <c r="H109" s="7044" t="s">
        <v>24</v>
      </c>
      <c r="I109" s="7044" t="s">
        <v>807</v>
      </c>
    </row>
    <row customHeight="1" ht="11.25">
      <c r="A110" s="7044" t="s">
        <v>2206</v>
      </c>
      <c r="B110" s="7044" t="s">
        <v>14</v>
      </c>
      <c r="C110" s="7044" t="s">
        <v>2441</v>
      </c>
      <c r="D110" s="7044" t="s">
        <v>2442</v>
      </c>
      <c r="E110" s="7044" t="s">
        <v>2443</v>
      </c>
      <c r="F110" s="7044" t="s">
        <v>2444</v>
      </c>
      <c r="G110" s="7044" t="s">
        <v>24</v>
      </c>
      <c r="H110" s="7044" t="s">
        <v>24</v>
      </c>
      <c r="I110" s="7044" t="s">
        <v>807</v>
      </c>
    </row>
    <row customHeight="1" ht="11.25">
      <c r="A111" s="7044" t="s">
        <v>2206</v>
      </c>
      <c r="B111" s="7044" t="s">
        <v>14</v>
      </c>
      <c r="C111" s="7044" t="s">
        <v>2450</v>
      </c>
      <c r="D111" s="7044" t="s">
        <v>2451</v>
      </c>
      <c r="E111" s="7044" t="s">
        <v>2452</v>
      </c>
      <c r="F111" s="7044" t="s">
        <v>2448</v>
      </c>
      <c r="G111" s="7044" t="s">
        <v>24</v>
      </c>
      <c r="H111" s="7044" t="s">
        <v>24</v>
      </c>
      <c r="I111" s="7044" t="s">
        <v>807</v>
      </c>
    </row>
    <row customHeight="1" ht="11.25">
      <c r="A112" s="7044" t="s">
        <v>2206</v>
      </c>
      <c r="B112" s="7044" t="s">
        <v>14</v>
      </c>
      <c r="C112" s="7044" t="s">
        <v>2207</v>
      </c>
      <c r="D112" s="7044" t="s">
        <v>2208</v>
      </c>
      <c r="E112" s="7044" t="s">
        <v>2209</v>
      </c>
      <c r="F112" s="7044" t="s">
        <v>2210</v>
      </c>
      <c r="G112" s="7044" t="s">
        <v>2211</v>
      </c>
      <c r="H112" s="7044" t="s">
        <v>24</v>
      </c>
      <c r="I112" s="7044" t="s">
        <v>769</v>
      </c>
    </row>
    <row customHeight="1" ht="11.25">
      <c r="A113" s="7044" t="s">
        <v>2206</v>
      </c>
      <c r="B113" s="7044" t="s">
        <v>14</v>
      </c>
      <c r="C113" s="7044" t="s">
        <v>2212</v>
      </c>
      <c r="D113" s="7044" t="s">
        <v>2208</v>
      </c>
      <c r="E113" s="7044" t="s">
        <v>2209</v>
      </c>
      <c r="F113" s="7044" t="s">
        <v>2213</v>
      </c>
      <c r="G113" s="7044" t="s">
        <v>2214</v>
      </c>
      <c r="H113" s="7044" t="s">
        <v>24</v>
      </c>
      <c r="I113" s="7044" t="s">
        <v>769</v>
      </c>
    </row>
    <row customHeight="1" ht="11.25">
      <c r="A114" s="7044" t="s">
        <v>2206</v>
      </c>
      <c r="B114" s="7044" t="s">
        <v>14</v>
      </c>
      <c r="C114" s="7044" t="s">
        <v>2459</v>
      </c>
      <c r="D114" s="7044" t="s">
        <v>2460</v>
      </c>
      <c r="E114" s="7044" t="s">
        <v>2461</v>
      </c>
      <c r="F114" s="7044" t="s">
        <v>2272</v>
      </c>
      <c r="G114" s="7044" t="s">
        <v>2462</v>
      </c>
      <c r="H114" s="7044" t="s">
        <v>24</v>
      </c>
      <c r="I114" s="7044" t="s">
        <v>769</v>
      </c>
    </row>
    <row customHeight="1" ht="11.25">
      <c r="A115" s="7044" t="s">
        <v>2206</v>
      </c>
      <c r="B115" s="7044" t="s">
        <v>14</v>
      </c>
      <c r="C115" s="7044" t="s">
        <v>2215</v>
      </c>
      <c r="D115" s="7044" t="s">
        <v>2216</v>
      </c>
      <c r="E115" s="7044" t="s">
        <v>2217</v>
      </c>
      <c r="F115" s="7044" t="s">
        <v>2218</v>
      </c>
      <c r="G115" s="7044" t="s">
        <v>24</v>
      </c>
      <c r="H115" s="7044" t="s">
        <v>24</v>
      </c>
      <c r="I115" s="7044" t="s">
        <v>769</v>
      </c>
    </row>
    <row customHeight="1" ht="11.25">
      <c r="A116" s="7044" t="s">
        <v>2206</v>
      </c>
      <c r="B116" s="7044" t="s">
        <v>14</v>
      </c>
      <c r="C116" s="7044" t="s">
        <v>2463</v>
      </c>
      <c r="D116" s="7044" t="s">
        <v>2464</v>
      </c>
      <c r="E116" s="7044" t="s">
        <v>2465</v>
      </c>
      <c r="F116" s="7044" t="s">
        <v>2218</v>
      </c>
      <c r="G116" s="7044" t="s">
        <v>2466</v>
      </c>
      <c r="H116" s="7044" t="s">
        <v>24</v>
      </c>
      <c r="I116" s="7044" t="s">
        <v>769</v>
      </c>
    </row>
    <row customHeight="1" ht="11.25">
      <c r="A117" s="7044" t="s">
        <v>2206</v>
      </c>
      <c r="B117" s="7044" t="s">
        <v>14</v>
      </c>
      <c r="C117" s="7044" t="s">
        <v>2227</v>
      </c>
      <c r="D117" s="7044" t="s">
        <v>2228</v>
      </c>
      <c r="E117" s="7044" t="s">
        <v>2229</v>
      </c>
      <c r="F117" s="7044" t="s">
        <v>2226</v>
      </c>
      <c r="G117" s="7044" t="s">
        <v>2230</v>
      </c>
      <c r="H117" s="7044" t="s">
        <v>24</v>
      </c>
      <c r="I117" s="7044" t="s">
        <v>769</v>
      </c>
    </row>
    <row customHeight="1" ht="11.25">
      <c r="A118" s="7044" t="s">
        <v>2206</v>
      </c>
      <c r="B118" s="7044" t="s">
        <v>14</v>
      </c>
      <c r="C118" s="7044" t="s">
        <v>2467</v>
      </c>
      <c r="D118" s="7044" t="s">
        <v>2468</v>
      </c>
      <c r="E118" s="7044" t="s">
        <v>2469</v>
      </c>
      <c r="F118" s="7044" t="s">
        <v>2234</v>
      </c>
      <c r="G118" s="7044" t="s">
        <v>2470</v>
      </c>
      <c r="H118" s="7044" t="s">
        <v>24</v>
      </c>
      <c r="I118" s="7044" t="s">
        <v>769</v>
      </c>
    </row>
    <row customHeight="1" ht="11.25">
      <c r="A119" s="7044" t="s">
        <v>2206</v>
      </c>
      <c r="B119" s="7044" t="s">
        <v>14</v>
      </c>
      <c r="C119" s="7044" t="s">
        <v>2238</v>
      </c>
      <c r="D119" s="7044" t="s">
        <v>2239</v>
      </c>
      <c r="E119" s="7044" t="s">
        <v>2240</v>
      </c>
      <c r="F119" s="7044" t="s">
        <v>52</v>
      </c>
      <c r="G119" s="7044" t="s">
        <v>2241</v>
      </c>
      <c r="H119" s="7044" t="s">
        <v>24</v>
      </c>
      <c r="I119" s="7044" t="s">
        <v>769</v>
      </c>
    </row>
    <row customHeight="1" ht="11.25">
      <c r="A120" s="7044" t="s">
        <v>2206</v>
      </c>
      <c r="B120" s="7044" t="s">
        <v>14</v>
      </c>
      <c r="C120" s="7044" t="s">
        <v>2243</v>
      </c>
      <c r="D120" s="7044" t="s">
        <v>2244</v>
      </c>
      <c r="E120" s="7044" t="s">
        <v>2245</v>
      </c>
      <c r="F120" s="7044" t="s">
        <v>2246</v>
      </c>
      <c r="G120" s="7044" t="s">
        <v>24</v>
      </c>
      <c r="H120" s="7044" t="s">
        <v>24</v>
      </c>
      <c r="I120" s="7044" t="s">
        <v>769</v>
      </c>
    </row>
    <row customHeight="1" ht="11.25">
      <c r="A121" s="7044" t="s">
        <v>2206</v>
      </c>
      <c r="B121" s="7044" t="s">
        <v>14</v>
      </c>
      <c r="C121" s="7044" t="s">
        <v>2247</v>
      </c>
      <c r="D121" s="7044" t="s">
        <v>2248</v>
      </c>
      <c r="E121" s="7044" t="s">
        <v>2249</v>
      </c>
      <c r="F121" s="7044" t="s">
        <v>2250</v>
      </c>
      <c r="G121" s="7044" t="s">
        <v>2251</v>
      </c>
      <c r="H121" s="7044" t="s">
        <v>24</v>
      </c>
      <c r="I121" s="7044" t="s">
        <v>769</v>
      </c>
    </row>
    <row customHeight="1" ht="11.25">
      <c r="A122" s="7044" t="s">
        <v>2206</v>
      </c>
      <c r="B122" s="7044" t="s">
        <v>14</v>
      </c>
      <c r="C122" s="7044" t="s">
        <v>2471</v>
      </c>
      <c r="D122" s="7044" t="s">
        <v>2472</v>
      </c>
      <c r="E122" s="7044" t="s">
        <v>2263</v>
      </c>
      <c r="F122" s="7044" t="s">
        <v>2448</v>
      </c>
      <c r="G122" s="7044" t="s">
        <v>2473</v>
      </c>
      <c r="H122" s="7044" t="s">
        <v>24</v>
      </c>
      <c r="I122" s="7044" t="s">
        <v>769</v>
      </c>
    </row>
    <row customHeight="1" ht="11.25">
      <c r="A123" s="7044" t="s">
        <v>2206</v>
      </c>
      <c r="B123" s="7044" t="s">
        <v>14</v>
      </c>
      <c r="C123" s="7044" t="s">
        <v>2265</v>
      </c>
      <c r="D123" s="7044" t="s">
        <v>2266</v>
      </c>
      <c r="E123" s="7044" t="s">
        <v>2267</v>
      </c>
      <c r="F123" s="7044" t="s">
        <v>52</v>
      </c>
      <c r="G123" s="7044" t="s">
        <v>2268</v>
      </c>
      <c r="H123" s="7044" t="s">
        <v>24</v>
      </c>
      <c r="I123" s="7044" t="s">
        <v>769</v>
      </c>
    </row>
    <row customHeight="1" ht="11.25">
      <c r="A124" s="7044" t="s">
        <v>2206</v>
      </c>
      <c r="B124" s="7044" t="s">
        <v>14</v>
      </c>
      <c r="C124" s="7044" t="s">
        <v>2474</v>
      </c>
      <c r="D124" s="7044" t="s">
        <v>2475</v>
      </c>
      <c r="E124" s="7044" t="s">
        <v>2476</v>
      </c>
      <c r="F124" s="7044" t="s">
        <v>2300</v>
      </c>
      <c r="G124" s="7044" t="s">
        <v>2477</v>
      </c>
      <c r="H124" s="7044" t="s">
        <v>24</v>
      </c>
      <c r="I124" s="7044" t="s">
        <v>769</v>
      </c>
    </row>
    <row customHeight="1" ht="11.25">
      <c r="A125" s="7044" t="s">
        <v>2206</v>
      </c>
      <c r="B125" s="7044" t="s">
        <v>14</v>
      </c>
      <c r="C125" s="7044" t="s">
        <v>2276</v>
      </c>
      <c r="D125" s="7044" t="s">
        <v>2277</v>
      </c>
      <c r="E125" s="7044" t="s">
        <v>2278</v>
      </c>
      <c r="F125" s="7044" t="s">
        <v>52</v>
      </c>
      <c r="G125" s="7044" t="s">
        <v>2279</v>
      </c>
      <c r="H125" s="7044" t="s">
        <v>24</v>
      </c>
      <c r="I125" s="7044" t="s">
        <v>769</v>
      </c>
    </row>
    <row customHeight="1" ht="11.25">
      <c r="A126" s="7044" t="s">
        <v>2206</v>
      </c>
      <c r="B126" s="7044" t="s">
        <v>14</v>
      </c>
      <c r="C126" s="7044" t="s">
        <v>24</v>
      </c>
      <c r="D126" s="7044" t="s">
        <v>2280</v>
      </c>
      <c r="E126" s="7044" t="s">
        <v>2281</v>
      </c>
      <c r="F126" s="7044" t="s">
        <v>52</v>
      </c>
      <c r="G126" s="7044" t="s">
        <v>24</v>
      </c>
      <c r="H126" s="7044" t="s">
        <v>24</v>
      </c>
      <c r="I126" s="7044" t="s">
        <v>769</v>
      </c>
    </row>
    <row customHeight="1" ht="11.25">
      <c r="A127" s="7044" t="s">
        <v>2206</v>
      </c>
      <c r="B127" s="7044" t="s">
        <v>14</v>
      </c>
      <c r="C127" s="7044" t="s">
        <v>2282</v>
      </c>
      <c r="D127" s="7044" t="s">
        <v>2283</v>
      </c>
      <c r="E127" s="7044" t="s">
        <v>2284</v>
      </c>
      <c r="F127" s="7044" t="s">
        <v>2285</v>
      </c>
      <c r="G127" s="7044" t="s">
        <v>24</v>
      </c>
      <c r="H127" s="7044" t="s">
        <v>24</v>
      </c>
      <c r="I127" s="7044" t="s">
        <v>769</v>
      </c>
    </row>
    <row customHeight="1" ht="11.25">
      <c r="A128" s="7044" t="s">
        <v>2206</v>
      </c>
      <c r="B128" s="7044" t="s">
        <v>14</v>
      </c>
      <c r="C128" s="7044" t="s">
        <v>2478</v>
      </c>
      <c r="D128" s="7044" t="s">
        <v>2479</v>
      </c>
      <c r="E128" s="7044" t="s">
        <v>2480</v>
      </c>
      <c r="F128" s="7044" t="s">
        <v>2218</v>
      </c>
      <c r="G128" s="7044" t="s">
        <v>24</v>
      </c>
      <c r="H128" s="7044" t="s">
        <v>24</v>
      </c>
      <c r="I128" s="7044" t="s">
        <v>769</v>
      </c>
    </row>
    <row customHeight="1" ht="11.25">
      <c r="A129" s="7044" t="s">
        <v>2206</v>
      </c>
      <c r="B129" s="7044" t="s">
        <v>14</v>
      </c>
      <c r="C129" s="7044" t="s">
        <v>2286</v>
      </c>
      <c r="D129" s="7044" t="s">
        <v>2287</v>
      </c>
      <c r="E129" s="7044" t="s">
        <v>2288</v>
      </c>
      <c r="F129" s="7044" t="s">
        <v>2218</v>
      </c>
      <c r="G129" s="7044" t="s">
        <v>24</v>
      </c>
      <c r="H129" s="7044" t="s">
        <v>24</v>
      </c>
      <c r="I129" s="7044" t="s">
        <v>769</v>
      </c>
    </row>
    <row customHeight="1" ht="11.25">
      <c r="A130" s="7044" t="s">
        <v>2206</v>
      </c>
      <c r="B130" s="7044" t="s">
        <v>14</v>
      </c>
      <c r="C130" s="7044" t="s">
        <v>2289</v>
      </c>
      <c r="D130" s="7044" t="s">
        <v>2290</v>
      </c>
      <c r="E130" s="7044" t="s">
        <v>2291</v>
      </c>
      <c r="F130" s="7044" t="s">
        <v>2285</v>
      </c>
      <c r="G130" s="7044" t="s">
        <v>2292</v>
      </c>
      <c r="H130" s="7044" t="s">
        <v>24</v>
      </c>
      <c r="I130" s="7044" t="s">
        <v>769</v>
      </c>
    </row>
    <row customHeight="1" ht="11.25">
      <c r="A131" s="7044" t="s">
        <v>2206</v>
      </c>
      <c r="B131" s="7044" t="s">
        <v>14</v>
      </c>
      <c r="C131" s="7044" t="s">
        <v>2293</v>
      </c>
      <c r="D131" s="7044" t="s">
        <v>2294</v>
      </c>
      <c r="E131" s="7044" t="s">
        <v>2295</v>
      </c>
      <c r="F131" s="7044" t="s">
        <v>2285</v>
      </c>
      <c r="G131" s="7044" t="s">
        <v>2296</v>
      </c>
      <c r="H131" s="7044" t="s">
        <v>24</v>
      </c>
      <c r="I131" s="7044" t="s">
        <v>769</v>
      </c>
    </row>
    <row customHeight="1" ht="11.25">
      <c r="A132" s="7044" t="s">
        <v>2206</v>
      </c>
      <c r="B132" s="7044" t="s">
        <v>14</v>
      </c>
      <c r="C132" s="7044" t="s">
        <v>2297</v>
      </c>
      <c r="D132" s="7044" t="s">
        <v>2298</v>
      </c>
      <c r="E132" s="7044" t="s">
        <v>2299</v>
      </c>
      <c r="F132" s="7044" t="s">
        <v>2300</v>
      </c>
      <c r="G132" s="7044" t="s">
        <v>2301</v>
      </c>
      <c r="H132" s="7044" t="s">
        <v>24</v>
      </c>
      <c r="I132" s="7044" t="s">
        <v>769</v>
      </c>
    </row>
    <row customHeight="1" ht="11.25">
      <c r="A133" s="7044" t="s">
        <v>2206</v>
      </c>
      <c r="B133" s="7044" t="s">
        <v>14</v>
      </c>
      <c r="C133" s="7044" t="s">
        <v>2302</v>
      </c>
      <c r="D133" s="7044" t="s">
        <v>2303</v>
      </c>
      <c r="E133" s="7044" t="s">
        <v>2304</v>
      </c>
      <c r="F133" s="7044" t="s">
        <v>2305</v>
      </c>
      <c r="G133" s="7044" t="s">
        <v>24</v>
      </c>
      <c r="H133" s="7044" t="s">
        <v>24</v>
      </c>
      <c r="I133" s="7044" t="s">
        <v>769</v>
      </c>
    </row>
    <row customHeight="1" ht="11.25">
      <c r="A134" s="7044" t="s">
        <v>2206</v>
      </c>
      <c r="B134" s="7044" t="s">
        <v>14</v>
      </c>
      <c r="C134" s="7044" t="s">
        <v>2481</v>
      </c>
      <c r="D134" s="7044" t="s">
        <v>2482</v>
      </c>
      <c r="E134" s="7044" t="s">
        <v>2483</v>
      </c>
      <c r="F134" s="7044" t="s">
        <v>2484</v>
      </c>
      <c r="G134" s="7044" t="s">
        <v>24</v>
      </c>
      <c r="H134" s="7044" t="s">
        <v>24</v>
      </c>
      <c r="I134" s="7044" t="s">
        <v>769</v>
      </c>
    </row>
    <row customHeight="1" ht="11.25">
      <c r="A135" s="7044" t="s">
        <v>2206</v>
      </c>
      <c r="B135" s="7044" t="s">
        <v>14</v>
      </c>
      <c r="C135" s="7044" t="s">
        <v>2313</v>
      </c>
      <c r="D135" s="7044" t="s">
        <v>2314</v>
      </c>
      <c r="E135" s="7044" t="s">
        <v>2315</v>
      </c>
      <c r="F135" s="7044" t="s">
        <v>2316</v>
      </c>
      <c r="G135" s="7044" t="s">
        <v>24</v>
      </c>
      <c r="H135" s="7044" t="s">
        <v>24</v>
      </c>
      <c r="I135" s="7044" t="s">
        <v>769</v>
      </c>
    </row>
    <row customHeight="1" ht="11.25">
      <c r="A136" s="7044" t="s">
        <v>2206</v>
      </c>
      <c r="B136" s="7044" t="s">
        <v>14</v>
      </c>
      <c r="C136" s="7044" t="s">
        <v>2317</v>
      </c>
      <c r="D136" s="7044" t="s">
        <v>2318</v>
      </c>
      <c r="E136" s="7044" t="s">
        <v>2319</v>
      </c>
      <c r="F136" s="7044" t="s">
        <v>2218</v>
      </c>
      <c r="G136" s="7044" t="s">
        <v>24</v>
      </c>
      <c r="H136" s="7044" t="s">
        <v>24</v>
      </c>
      <c r="I136" s="7044" t="s">
        <v>769</v>
      </c>
    </row>
    <row customHeight="1" ht="11.25">
      <c r="A137" s="7044" t="s">
        <v>2206</v>
      </c>
      <c r="B137" s="7044" t="s">
        <v>14</v>
      </c>
      <c r="C137" s="7044" t="s">
        <v>2485</v>
      </c>
      <c r="D137" s="7044" t="s">
        <v>2486</v>
      </c>
      <c r="E137" s="7044" t="s">
        <v>2487</v>
      </c>
      <c r="F137" s="7044" t="s">
        <v>2316</v>
      </c>
      <c r="G137" s="7044" t="s">
        <v>2488</v>
      </c>
      <c r="H137" s="7044" t="s">
        <v>24</v>
      </c>
      <c r="I137" s="7044" t="s">
        <v>769</v>
      </c>
    </row>
    <row customHeight="1" ht="11.25">
      <c r="A138" s="7044" t="s">
        <v>2206</v>
      </c>
      <c r="B138" s="7044" t="s">
        <v>14</v>
      </c>
      <c r="C138" s="7044" t="s">
        <v>2323</v>
      </c>
      <c r="D138" s="7044" t="s">
        <v>2324</v>
      </c>
      <c r="E138" s="7044" t="s">
        <v>2325</v>
      </c>
      <c r="F138" s="7044" t="s">
        <v>2218</v>
      </c>
      <c r="G138" s="7044" t="s">
        <v>24</v>
      </c>
      <c r="H138" s="7044" t="s">
        <v>24</v>
      </c>
      <c r="I138" s="7044" t="s">
        <v>769</v>
      </c>
    </row>
    <row customHeight="1" ht="11.25">
      <c r="A139" s="7044" t="s">
        <v>2206</v>
      </c>
      <c r="B139" s="7044" t="s">
        <v>14</v>
      </c>
      <c r="C139" s="7044" t="s">
        <v>2329</v>
      </c>
      <c r="D139" s="7044" t="s">
        <v>2330</v>
      </c>
      <c r="E139" s="7044" t="s">
        <v>2331</v>
      </c>
      <c r="F139" s="7044" t="s">
        <v>2300</v>
      </c>
      <c r="G139" s="7044" t="s">
        <v>24</v>
      </c>
      <c r="H139" s="7044" t="s">
        <v>24</v>
      </c>
      <c r="I139" s="7044" t="s">
        <v>769</v>
      </c>
    </row>
    <row customHeight="1" ht="11.25">
      <c r="A140" s="7044" t="s">
        <v>2206</v>
      </c>
      <c r="B140" s="7044" t="s">
        <v>14</v>
      </c>
      <c r="C140" s="7044" t="s">
        <v>2332</v>
      </c>
      <c r="D140" s="7044" t="s">
        <v>2333</v>
      </c>
      <c r="E140" s="7044" t="s">
        <v>2334</v>
      </c>
      <c r="F140" s="7044" t="s">
        <v>2300</v>
      </c>
      <c r="G140" s="7044" t="s">
        <v>2335</v>
      </c>
      <c r="H140" s="7044" t="s">
        <v>24</v>
      </c>
      <c r="I140" s="7044" t="s">
        <v>769</v>
      </c>
    </row>
    <row customHeight="1" ht="11.25">
      <c r="A141" s="7044" t="s">
        <v>2206</v>
      </c>
      <c r="B141" s="7044" t="s">
        <v>14</v>
      </c>
      <c r="C141" s="7044" t="s">
        <v>2489</v>
      </c>
      <c r="D141" s="7044" t="s">
        <v>2490</v>
      </c>
      <c r="E141" s="7044" t="s">
        <v>2491</v>
      </c>
      <c r="F141" s="7044" t="s">
        <v>2367</v>
      </c>
      <c r="G141" s="7044" t="s">
        <v>2492</v>
      </c>
      <c r="H141" s="7044" t="s">
        <v>24</v>
      </c>
      <c r="I141" s="7044" t="s">
        <v>769</v>
      </c>
    </row>
    <row customHeight="1" ht="11.25">
      <c r="A142" s="7044" t="s">
        <v>2206</v>
      </c>
      <c r="B142" s="7044" t="s">
        <v>14</v>
      </c>
      <c r="C142" s="7044" t="s">
        <v>2493</v>
      </c>
      <c r="D142" s="7044" t="s">
        <v>2494</v>
      </c>
      <c r="E142" s="7044" t="s">
        <v>2495</v>
      </c>
      <c r="F142" s="7044" t="s">
        <v>2285</v>
      </c>
      <c r="G142" s="7044" t="s">
        <v>24</v>
      </c>
      <c r="H142" s="7044" t="s">
        <v>24</v>
      </c>
      <c r="I142" s="7044" t="s">
        <v>769</v>
      </c>
    </row>
    <row customHeight="1" ht="11.25">
      <c r="A143" s="7044" t="s">
        <v>2206</v>
      </c>
      <c r="B143" s="7044" t="s">
        <v>14</v>
      </c>
      <c r="C143" s="7044" t="s">
        <v>2343</v>
      </c>
      <c r="D143" s="7044" t="s">
        <v>2344</v>
      </c>
      <c r="E143" s="7044" t="s">
        <v>2345</v>
      </c>
      <c r="F143" s="7044" t="s">
        <v>2218</v>
      </c>
      <c r="G143" s="7044" t="s">
        <v>24</v>
      </c>
      <c r="H143" s="7044" t="s">
        <v>24</v>
      </c>
      <c r="I143" s="7044" t="s">
        <v>769</v>
      </c>
    </row>
    <row customHeight="1" ht="11.25">
      <c r="A144" s="7044" t="s">
        <v>2206</v>
      </c>
      <c r="B144" s="7044" t="s">
        <v>14</v>
      </c>
      <c r="C144" s="7044" t="s">
        <v>2349</v>
      </c>
      <c r="D144" s="7044" t="s">
        <v>2350</v>
      </c>
      <c r="E144" s="7044" t="s">
        <v>2351</v>
      </c>
      <c r="F144" s="7044" t="s">
        <v>2352</v>
      </c>
      <c r="G144" s="7044" t="s">
        <v>24</v>
      </c>
      <c r="H144" s="7044" t="s">
        <v>24</v>
      </c>
      <c r="I144" s="7044" t="s">
        <v>769</v>
      </c>
    </row>
    <row customHeight="1" ht="11.25">
      <c r="A145" s="7044" t="s">
        <v>2206</v>
      </c>
      <c r="B145" s="7044" t="s">
        <v>14</v>
      </c>
      <c r="C145" s="7044" t="s">
        <v>2357</v>
      </c>
      <c r="D145" s="7044" t="s">
        <v>2358</v>
      </c>
      <c r="E145" s="7044" t="s">
        <v>2359</v>
      </c>
      <c r="F145" s="7044" t="s">
        <v>2300</v>
      </c>
      <c r="G145" s="7044" t="s">
        <v>2360</v>
      </c>
      <c r="H145" s="7044" t="s">
        <v>24</v>
      </c>
      <c r="I145" s="7044" t="s">
        <v>769</v>
      </c>
    </row>
    <row customHeight="1" ht="11.25">
      <c r="A146" s="7044" t="s">
        <v>2206</v>
      </c>
      <c r="B146" s="7044" t="s">
        <v>14</v>
      </c>
      <c r="C146" s="7044" t="s">
        <v>2361</v>
      </c>
      <c r="D146" s="7044" t="s">
        <v>2362</v>
      </c>
      <c r="E146" s="7044" t="s">
        <v>2363</v>
      </c>
      <c r="F146" s="7044" t="s">
        <v>2218</v>
      </c>
      <c r="G146" s="7044" t="s">
        <v>24</v>
      </c>
      <c r="H146" s="7044" t="s">
        <v>24</v>
      </c>
      <c r="I146" s="7044" t="s">
        <v>769</v>
      </c>
    </row>
    <row customHeight="1" ht="11.25">
      <c r="A147" s="7044" t="s">
        <v>2206</v>
      </c>
      <c r="B147" s="7044" t="s">
        <v>14</v>
      </c>
      <c r="C147" s="7044" t="s">
        <v>2496</v>
      </c>
      <c r="D147" s="7044" t="s">
        <v>2497</v>
      </c>
      <c r="E147" s="7044" t="s">
        <v>2498</v>
      </c>
      <c r="F147" s="7044" t="s">
        <v>2484</v>
      </c>
      <c r="G147" s="7044" t="s">
        <v>24</v>
      </c>
      <c r="H147" s="7044" t="s">
        <v>2499</v>
      </c>
      <c r="I147" s="7044" t="s">
        <v>769</v>
      </c>
    </row>
    <row customHeight="1" ht="11.25">
      <c r="A148" s="7044" t="s">
        <v>2206</v>
      </c>
      <c r="B148" s="7044" t="s">
        <v>14</v>
      </c>
      <c r="C148" s="7044" t="s">
        <v>2500</v>
      </c>
      <c r="D148" s="7044" t="s">
        <v>2501</v>
      </c>
      <c r="E148" s="7044" t="s">
        <v>2502</v>
      </c>
      <c r="F148" s="7044" t="s">
        <v>52</v>
      </c>
      <c r="G148" s="7044" t="s">
        <v>2503</v>
      </c>
      <c r="H148" s="7044" t="s">
        <v>24</v>
      </c>
      <c r="I148" s="7044" t="s">
        <v>769</v>
      </c>
    </row>
    <row customHeight="1" ht="11.25">
      <c r="A149" s="7044" t="s">
        <v>2206</v>
      </c>
      <c r="B149" s="7044" t="s">
        <v>14</v>
      </c>
      <c r="C149" s="7044" t="s">
        <v>2369</v>
      </c>
      <c r="D149" s="7044" t="s">
        <v>2370</v>
      </c>
      <c r="E149" s="7044" t="s">
        <v>2371</v>
      </c>
      <c r="F149" s="7044" t="s">
        <v>2372</v>
      </c>
      <c r="G149" s="7044" t="s">
        <v>2373</v>
      </c>
      <c r="H149" s="7044" t="s">
        <v>24</v>
      </c>
      <c r="I149" s="7044" t="s">
        <v>769</v>
      </c>
    </row>
    <row customHeight="1" ht="11.25">
      <c r="A150" s="7044" t="s">
        <v>2206</v>
      </c>
      <c r="B150" s="7044" t="s">
        <v>14</v>
      </c>
      <c r="C150" s="7044" t="s">
        <v>2504</v>
      </c>
      <c r="D150" s="7044" t="s">
        <v>2505</v>
      </c>
      <c r="E150" s="7044" t="s">
        <v>2506</v>
      </c>
      <c r="F150" s="7044" t="s">
        <v>2507</v>
      </c>
      <c r="G150" s="7044" t="s">
        <v>2508</v>
      </c>
      <c r="H150" s="7044" t="s">
        <v>24</v>
      </c>
      <c r="I150" s="7044" t="s">
        <v>769</v>
      </c>
    </row>
    <row customHeight="1" ht="11.25">
      <c r="A151" s="7044" t="s">
        <v>2206</v>
      </c>
      <c r="B151" s="7044" t="s">
        <v>14</v>
      </c>
      <c r="C151" s="7044" t="s">
        <v>2374</v>
      </c>
      <c r="D151" s="7044" t="s">
        <v>2375</v>
      </c>
      <c r="E151" s="7044" t="s">
        <v>2376</v>
      </c>
      <c r="F151" s="7044" t="s">
        <v>2377</v>
      </c>
      <c r="G151" s="7044" t="s">
        <v>24</v>
      </c>
      <c r="H151" s="7044" t="s">
        <v>24</v>
      </c>
      <c r="I151" s="7044" t="s">
        <v>769</v>
      </c>
    </row>
    <row customHeight="1" ht="11.25">
      <c r="A152" s="7044" t="s">
        <v>2206</v>
      </c>
      <c r="B152" s="7044" t="s">
        <v>14</v>
      </c>
      <c r="C152" s="7044" t="s">
        <v>2509</v>
      </c>
      <c r="D152" s="7044" t="s">
        <v>2510</v>
      </c>
      <c r="E152" s="7044" t="s">
        <v>2511</v>
      </c>
      <c r="F152" s="7044" t="s">
        <v>2512</v>
      </c>
      <c r="G152" s="7044" t="s">
        <v>24</v>
      </c>
      <c r="H152" s="7044" t="s">
        <v>24</v>
      </c>
      <c r="I152" s="7044" t="s">
        <v>769</v>
      </c>
    </row>
    <row customHeight="1" ht="11.25">
      <c r="A153" s="7044" t="s">
        <v>2206</v>
      </c>
      <c r="B153" s="7044" t="s">
        <v>14</v>
      </c>
      <c r="C153" s="7044" t="s">
        <v>2513</v>
      </c>
      <c r="D153" s="7044" t="s">
        <v>2514</v>
      </c>
      <c r="E153" s="7044" t="s">
        <v>2515</v>
      </c>
      <c r="F153" s="7044" t="s">
        <v>2512</v>
      </c>
      <c r="G153" s="7044" t="s">
        <v>24</v>
      </c>
      <c r="H153" s="7044" t="s">
        <v>24</v>
      </c>
      <c r="I153" s="7044" t="s">
        <v>769</v>
      </c>
    </row>
    <row customHeight="1" ht="11.25">
      <c r="A154" s="7044" t="s">
        <v>2206</v>
      </c>
      <c r="B154" s="7044" t="s">
        <v>14</v>
      </c>
      <c r="C154" s="7044" t="s">
        <v>2516</v>
      </c>
      <c r="D154" s="7044" t="s">
        <v>2517</v>
      </c>
      <c r="E154" s="7044" t="s">
        <v>2518</v>
      </c>
      <c r="F154" s="7044" t="s">
        <v>2507</v>
      </c>
      <c r="G154" s="7044" t="s">
        <v>2519</v>
      </c>
      <c r="H154" s="7044" t="s">
        <v>24</v>
      </c>
      <c r="I154" s="7044" t="s">
        <v>769</v>
      </c>
    </row>
    <row customHeight="1" ht="11.25">
      <c r="A155" s="7044" t="s">
        <v>2206</v>
      </c>
      <c r="B155" s="7044" t="s">
        <v>14</v>
      </c>
      <c r="C155" s="7044" t="s">
        <v>2384</v>
      </c>
      <c r="D155" s="7044" t="s">
        <v>2385</v>
      </c>
      <c r="E155" s="7044" t="s">
        <v>2386</v>
      </c>
      <c r="F155" s="7044" t="s">
        <v>2387</v>
      </c>
      <c r="G155" s="7044" t="s">
        <v>2388</v>
      </c>
      <c r="H155" s="7044" t="s">
        <v>24</v>
      </c>
      <c r="I155" s="7044" t="s">
        <v>769</v>
      </c>
    </row>
    <row customHeight="1" ht="11.25">
      <c r="A156" s="7044" t="s">
        <v>2206</v>
      </c>
      <c r="B156" s="7044" t="s">
        <v>14</v>
      </c>
      <c r="C156" s="7044" t="s">
        <v>2520</v>
      </c>
      <c r="D156" s="7044" t="s">
        <v>2521</v>
      </c>
      <c r="E156" s="7044" t="s">
        <v>2522</v>
      </c>
      <c r="F156" s="7044" t="s">
        <v>2367</v>
      </c>
      <c r="G156" s="7044" t="s">
        <v>24</v>
      </c>
      <c r="H156" s="7044" t="s">
        <v>24</v>
      </c>
      <c r="I156" s="7044" t="s">
        <v>769</v>
      </c>
    </row>
    <row customHeight="1" ht="11.25">
      <c r="A157" s="7044" t="s">
        <v>2206</v>
      </c>
      <c r="B157" s="7044" t="s">
        <v>14</v>
      </c>
      <c r="C157" s="7044" t="s">
        <v>2523</v>
      </c>
      <c r="D157" s="7044" t="s">
        <v>2524</v>
      </c>
      <c r="E157" s="7044" t="s">
        <v>2525</v>
      </c>
      <c r="F157" s="7044" t="s">
        <v>2414</v>
      </c>
      <c r="G157" s="7044" t="s">
        <v>2526</v>
      </c>
      <c r="H157" s="7044" t="s">
        <v>24</v>
      </c>
      <c r="I157" s="7044" t="s">
        <v>769</v>
      </c>
    </row>
    <row customHeight="1" ht="11.25">
      <c r="A158" s="7044" t="s">
        <v>2206</v>
      </c>
      <c r="B158" s="7044" t="s">
        <v>14</v>
      </c>
      <c r="C158" s="7044" t="s">
        <v>2399</v>
      </c>
      <c r="D158" s="7044" t="s">
        <v>2400</v>
      </c>
      <c r="E158" s="7044" t="s">
        <v>2401</v>
      </c>
      <c r="F158" s="7044" t="s">
        <v>2316</v>
      </c>
      <c r="G158" s="7044" t="s">
        <v>2402</v>
      </c>
      <c r="H158" s="7044" t="s">
        <v>24</v>
      </c>
      <c r="I158" s="7044" t="s">
        <v>769</v>
      </c>
    </row>
    <row customHeight="1" ht="11.25">
      <c r="A159" s="7044" t="s">
        <v>2206</v>
      </c>
      <c r="B159" s="7044" t="s">
        <v>14</v>
      </c>
      <c r="C159" s="7044" t="s">
        <v>2527</v>
      </c>
      <c r="D159" s="7044" t="s">
        <v>2528</v>
      </c>
      <c r="E159" s="7044" t="s">
        <v>2529</v>
      </c>
      <c r="F159" s="7044" t="s">
        <v>2218</v>
      </c>
      <c r="G159" s="7044" t="s">
        <v>24</v>
      </c>
      <c r="H159" s="7044" t="s">
        <v>24</v>
      </c>
      <c r="I159" s="7044" t="s">
        <v>769</v>
      </c>
    </row>
    <row customHeight="1" ht="11.25">
      <c r="A160" s="7044" t="s">
        <v>2206</v>
      </c>
      <c r="B160" s="7044" t="s">
        <v>14</v>
      </c>
      <c r="C160" s="7044" t="s">
        <v>2421</v>
      </c>
      <c r="D160" s="7044" t="s">
        <v>2422</v>
      </c>
      <c r="E160" s="7044" t="s">
        <v>2423</v>
      </c>
      <c r="F160" s="7044" t="s">
        <v>2424</v>
      </c>
      <c r="G160" s="7044" t="s">
        <v>2425</v>
      </c>
      <c r="H160" s="7044" t="s">
        <v>24</v>
      </c>
      <c r="I160" s="7044" t="s">
        <v>769</v>
      </c>
    </row>
    <row customHeight="1" ht="11.25">
      <c r="A161" s="7044" t="s">
        <v>2206</v>
      </c>
      <c r="B161" s="7044" t="s">
        <v>14</v>
      </c>
      <c r="C161" s="7044" t="s">
        <v>2426</v>
      </c>
      <c r="D161" s="7044" t="s">
        <v>2427</v>
      </c>
      <c r="E161" s="7044" t="s">
        <v>2371</v>
      </c>
      <c r="F161" s="7044" t="s">
        <v>2428</v>
      </c>
      <c r="G161" s="7044" t="s">
        <v>24</v>
      </c>
      <c r="H161" s="7044" t="s">
        <v>24</v>
      </c>
      <c r="I161" s="7044" t="s">
        <v>769</v>
      </c>
    </row>
    <row customHeight="1" ht="11.25">
      <c r="A162" s="7044" t="s">
        <v>2206</v>
      </c>
      <c r="B162" s="7044" t="s">
        <v>14</v>
      </c>
      <c r="C162" s="7044" t="s">
        <v>2432</v>
      </c>
      <c r="D162" s="7044" t="s">
        <v>2433</v>
      </c>
      <c r="E162" s="7044" t="s">
        <v>2423</v>
      </c>
      <c r="F162" s="7044" t="s">
        <v>2434</v>
      </c>
      <c r="G162" s="7044" t="s">
        <v>2435</v>
      </c>
      <c r="H162" s="7044" t="s">
        <v>24</v>
      </c>
      <c r="I162" s="7044" t="s">
        <v>769</v>
      </c>
    </row>
    <row customHeight="1" ht="11.25">
      <c r="A163" s="7044" t="s">
        <v>2206</v>
      </c>
      <c r="B163" s="7044" t="s">
        <v>14</v>
      </c>
      <c r="C163" s="7044" t="s">
        <v>2436</v>
      </c>
      <c r="D163" s="7044" t="s">
        <v>2437</v>
      </c>
      <c r="E163" s="7044" t="s">
        <v>2438</v>
      </c>
      <c r="F163" s="7044" t="s">
        <v>2218</v>
      </c>
      <c r="G163" s="7044" t="s">
        <v>2439</v>
      </c>
      <c r="H163" s="7044" t="s">
        <v>2440</v>
      </c>
      <c r="I163" s="7044" t="s">
        <v>769</v>
      </c>
    </row>
    <row customHeight="1" ht="11.25">
      <c r="A164" s="7044" t="s">
        <v>2206</v>
      </c>
      <c r="B164" s="7044" t="s">
        <v>14</v>
      </c>
      <c r="C164" s="7044" t="s">
        <v>2441</v>
      </c>
      <c r="D164" s="7044" t="s">
        <v>2442</v>
      </c>
      <c r="E164" s="7044" t="s">
        <v>2443</v>
      </c>
      <c r="F164" s="7044" t="s">
        <v>2444</v>
      </c>
      <c r="G164" s="7044" t="s">
        <v>24</v>
      </c>
      <c r="H164" s="7044" t="s">
        <v>24</v>
      </c>
      <c r="I164" s="7044" t="s">
        <v>769</v>
      </c>
    </row>
    <row customHeight="1" ht="11.25">
      <c r="A165" s="7044" t="s">
        <v>2206</v>
      </c>
      <c r="B165" s="7044" t="s">
        <v>14</v>
      </c>
      <c r="C165" s="7044" t="s">
        <v>2450</v>
      </c>
      <c r="D165" s="7044" t="s">
        <v>2451</v>
      </c>
      <c r="E165" s="7044" t="s">
        <v>2452</v>
      </c>
      <c r="F165" s="7044" t="s">
        <v>2448</v>
      </c>
      <c r="G165" s="7044" t="s">
        <v>24</v>
      </c>
      <c r="H165" s="7044" t="s">
        <v>24</v>
      </c>
      <c r="I165" s="7044" t="s">
        <v>769</v>
      </c>
    </row>
    <row customHeight="1" ht="11.25">
      <c r="A166" s="7044" t="s">
        <v>2206</v>
      </c>
      <c r="B166" s="7044" t="s">
        <v>14</v>
      </c>
      <c r="C166" s="7044" t="s">
        <v>2456</v>
      </c>
      <c r="D166" s="7044" t="s">
        <v>2457</v>
      </c>
      <c r="E166" s="7044" t="s">
        <v>2458</v>
      </c>
      <c r="F166" s="7044" t="s">
        <v>2377</v>
      </c>
      <c r="G166" s="7044" t="s">
        <v>24</v>
      </c>
      <c r="H166" s="7044" t="s">
        <v>24</v>
      </c>
      <c r="I166" s="7044" t="s">
        <v>769</v>
      </c>
    </row>
    <row customHeight="1" ht="11.25">
      <c r="A167" s="7044" t="s">
        <v>2206</v>
      </c>
      <c r="B167" s="7044" t="s">
        <v>14</v>
      </c>
      <c r="C167" s="7044" t="s">
        <v>2530</v>
      </c>
      <c r="D167" s="7044" t="s">
        <v>2531</v>
      </c>
      <c r="E167" s="7044" t="s">
        <v>2532</v>
      </c>
      <c r="F167" s="7044" t="s">
        <v>2444</v>
      </c>
      <c r="G167" s="7044" t="s">
        <v>2533</v>
      </c>
      <c r="H167" s="7044" t="s">
        <v>24</v>
      </c>
      <c r="I167" s="7044" t="s">
        <v>821</v>
      </c>
    </row>
    <row customHeight="1" ht="11.25">
      <c r="A168" s="7044" t="s">
        <v>2206</v>
      </c>
      <c r="B168" s="7044" t="s">
        <v>14</v>
      </c>
      <c r="C168" s="7044" t="s">
        <v>2212</v>
      </c>
      <c r="D168" s="7044" t="s">
        <v>2208</v>
      </c>
      <c r="E168" s="7044" t="s">
        <v>2209</v>
      </c>
      <c r="F168" s="7044" t="s">
        <v>2213</v>
      </c>
      <c r="G168" s="7044" t="s">
        <v>2214</v>
      </c>
      <c r="H168" s="7044" t="s">
        <v>24</v>
      </c>
      <c r="I168" s="7044" t="s">
        <v>821</v>
      </c>
    </row>
    <row customHeight="1" ht="11.25">
      <c r="A169" s="7044" t="s">
        <v>2206</v>
      </c>
      <c r="B169" s="7044" t="s">
        <v>14</v>
      </c>
      <c r="C169" s="7044" t="s">
        <v>2459</v>
      </c>
      <c r="D169" s="7044" t="s">
        <v>2460</v>
      </c>
      <c r="E169" s="7044" t="s">
        <v>2461</v>
      </c>
      <c r="F169" s="7044" t="s">
        <v>2272</v>
      </c>
      <c r="G169" s="7044" t="s">
        <v>2462</v>
      </c>
      <c r="H169" s="7044" t="s">
        <v>24</v>
      </c>
      <c r="I169" s="7044" t="s">
        <v>821</v>
      </c>
    </row>
    <row customHeight="1" ht="11.25">
      <c r="A170" s="7044" t="s">
        <v>2206</v>
      </c>
      <c r="B170" s="7044" t="s">
        <v>14</v>
      </c>
      <c r="C170" s="7044" t="s">
        <v>2215</v>
      </c>
      <c r="D170" s="7044" t="s">
        <v>2216</v>
      </c>
      <c r="E170" s="7044" t="s">
        <v>2217</v>
      </c>
      <c r="F170" s="7044" t="s">
        <v>2218</v>
      </c>
      <c r="G170" s="7044" t="s">
        <v>24</v>
      </c>
      <c r="H170" s="7044" t="s">
        <v>24</v>
      </c>
      <c r="I170" s="7044" t="s">
        <v>821</v>
      </c>
    </row>
    <row customHeight="1" ht="11.25">
      <c r="A171" s="7044" t="s">
        <v>2206</v>
      </c>
      <c r="B171" s="7044" t="s">
        <v>14</v>
      </c>
      <c r="C171" s="7044" t="s">
        <v>2463</v>
      </c>
      <c r="D171" s="7044" t="s">
        <v>2464</v>
      </c>
      <c r="E171" s="7044" t="s">
        <v>2465</v>
      </c>
      <c r="F171" s="7044" t="s">
        <v>2218</v>
      </c>
      <c r="G171" s="7044" t="s">
        <v>2466</v>
      </c>
      <c r="H171" s="7044" t="s">
        <v>24</v>
      </c>
      <c r="I171" s="7044" t="s">
        <v>821</v>
      </c>
    </row>
    <row customHeight="1" ht="11.25">
      <c r="A172" s="7044" t="s">
        <v>2206</v>
      </c>
      <c r="B172" s="7044" t="s">
        <v>14</v>
      </c>
      <c r="C172" s="7044" t="s">
        <v>2227</v>
      </c>
      <c r="D172" s="7044" t="s">
        <v>2228</v>
      </c>
      <c r="E172" s="7044" t="s">
        <v>2229</v>
      </c>
      <c r="F172" s="7044" t="s">
        <v>2226</v>
      </c>
      <c r="G172" s="7044" t="s">
        <v>2230</v>
      </c>
      <c r="H172" s="7044" t="s">
        <v>24</v>
      </c>
      <c r="I172" s="7044" t="s">
        <v>821</v>
      </c>
    </row>
    <row customHeight="1" ht="11.25">
      <c r="A173" s="7044" t="s">
        <v>2206</v>
      </c>
      <c r="B173" s="7044" t="s">
        <v>14</v>
      </c>
      <c r="C173" s="7044" t="s">
        <v>2467</v>
      </c>
      <c r="D173" s="7044" t="s">
        <v>2468</v>
      </c>
      <c r="E173" s="7044" t="s">
        <v>2469</v>
      </c>
      <c r="F173" s="7044" t="s">
        <v>2234</v>
      </c>
      <c r="G173" s="7044" t="s">
        <v>2470</v>
      </c>
      <c r="H173" s="7044" t="s">
        <v>24</v>
      </c>
      <c r="I173" s="7044" t="s">
        <v>821</v>
      </c>
    </row>
    <row customHeight="1" ht="11.25">
      <c r="A174" s="7044" t="s">
        <v>2206</v>
      </c>
      <c r="B174" s="7044" t="s">
        <v>14</v>
      </c>
      <c r="C174" s="7044" t="s">
        <v>2238</v>
      </c>
      <c r="D174" s="7044" t="s">
        <v>2239</v>
      </c>
      <c r="E174" s="7044" t="s">
        <v>2240</v>
      </c>
      <c r="F174" s="7044" t="s">
        <v>52</v>
      </c>
      <c r="G174" s="7044" t="s">
        <v>2241</v>
      </c>
      <c r="H174" s="7044" t="s">
        <v>24</v>
      </c>
      <c r="I174" s="7044" t="s">
        <v>821</v>
      </c>
    </row>
    <row customHeight="1" ht="11.25">
      <c r="A175" s="7044" t="s">
        <v>2206</v>
      </c>
      <c r="B175" s="7044" t="s">
        <v>14</v>
      </c>
      <c r="C175" s="7044" t="s">
        <v>2247</v>
      </c>
      <c r="D175" s="7044" t="s">
        <v>2248</v>
      </c>
      <c r="E175" s="7044" t="s">
        <v>2249</v>
      </c>
      <c r="F175" s="7044" t="s">
        <v>2250</v>
      </c>
      <c r="G175" s="7044" t="s">
        <v>2251</v>
      </c>
      <c r="H175" s="7044" t="s">
        <v>24</v>
      </c>
      <c r="I175" s="7044" t="s">
        <v>821</v>
      </c>
    </row>
    <row customHeight="1" ht="11.25">
      <c r="A176" s="7044" t="s">
        <v>2206</v>
      </c>
      <c r="B176" s="7044" t="s">
        <v>14</v>
      </c>
      <c r="C176" s="7044" t="s">
        <v>2471</v>
      </c>
      <c r="D176" s="7044" t="s">
        <v>2472</v>
      </c>
      <c r="E176" s="7044" t="s">
        <v>2263</v>
      </c>
      <c r="F176" s="7044" t="s">
        <v>2448</v>
      </c>
      <c r="G176" s="7044" t="s">
        <v>2473</v>
      </c>
      <c r="H176" s="7044" t="s">
        <v>24</v>
      </c>
      <c r="I176" s="7044" t="s">
        <v>821</v>
      </c>
    </row>
    <row customHeight="1" ht="11.25">
      <c r="A177" s="7044" t="s">
        <v>2206</v>
      </c>
      <c r="B177" s="7044" t="s">
        <v>14</v>
      </c>
      <c r="C177" s="7044" t="s">
        <v>2265</v>
      </c>
      <c r="D177" s="7044" t="s">
        <v>2266</v>
      </c>
      <c r="E177" s="7044" t="s">
        <v>2267</v>
      </c>
      <c r="F177" s="7044" t="s">
        <v>52</v>
      </c>
      <c r="G177" s="7044" t="s">
        <v>2268</v>
      </c>
      <c r="H177" s="7044" t="s">
        <v>24</v>
      </c>
      <c r="I177" s="7044" t="s">
        <v>821</v>
      </c>
    </row>
    <row customHeight="1" ht="11.25">
      <c r="A178" s="7044" t="s">
        <v>2206</v>
      </c>
      <c r="B178" s="7044" t="s">
        <v>14</v>
      </c>
      <c r="C178" s="7044" t="s">
        <v>2474</v>
      </c>
      <c r="D178" s="7044" t="s">
        <v>2475</v>
      </c>
      <c r="E178" s="7044" t="s">
        <v>2476</v>
      </c>
      <c r="F178" s="7044" t="s">
        <v>2300</v>
      </c>
      <c r="G178" s="7044" t="s">
        <v>2477</v>
      </c>
      <c r="H178" s="7044" t="s">
        <v>24</v>
      </c>
      <c r="I178" s="7044" t="s">
        <v>821</v>
      </c>
    </row>
    <row customHeight="1" ht="11.25">
      <c r="A179" s="7044" t="s">
        <v>2206</v>
      </c>
      <c r="B179" s="7044" t="s">
        <v>14</v>
      </c>
      <c r="C179" s="7044" t="s">
        <v>2276</v>
      </c>
      <c r="D179" s="7044" t="s">
        <v>2277</v>
      </c>
      <c r="E179" s="7044" t="s">
        <v>2278</v>
      </c>
      <c r="F179" s="7044" t="s">
        <v>52</v>
      </c>
      <c r="G179" s="7044" t="s">
        <v>2279</v>
      </c>
      <c r="H179" s="7044" t="s">
        <v>24</v>
      </c>
      <c r="I179" s="7044" t="s">
        <v>821</v>
      </c>
    </row>
    <row customHeight="1" ht="11.25">
      <c r="A180" s="7044" t="s">
        <v>2206</v>
      </c>
      <c r="B180" s="7044" t="s">
        <v>14</v>
      </c>
      <c r="C180" s="7044" t="s">
        <v>24</v>
      </c>
      <c r="D180" s="7044" t="s">
        <v>2280</v>
      </c>
      <c r="E180" s="7044" t="s">
        <v>2281</v>
      </c>
      <c r="F180" s="7044" t="s">
        <v>52</v>
      </c>
      <c r="G180" s="7044" t="s">
        <v>24</v>
      </c>
      <c r="H180" s="7044" t="s">
        <v>24</v>
      </c>
      <c r="I180" s="7044" t="s">
        <v>821</v>
      </c>
    </row>
    <row customHeight="1" ht="11.25">
      <c r="A181" s="7044" t="s">
        <v>2206</v>
      </c>
      <c r="B181" s="7044" t="s">
        <v>14</v>
      </c>
      <c r="C181" s="7044" t="s">
        <v>2282</v>
      </c>
      <c r="D181" s="7044" t="s">
        <v>2283</v>
      </c>
      <c r="E181" s="7044" t="s">
        <v>2284</v>
      </c>
      <c r="F181" s="7044" t="s">
        <v>2285</v>
      </c>
      <c r="G181" s="7044" t="s">
        <v>24</v>
      </c>
      <c r="H181" s="7044" t="s">
        <v>24</v>
      </c>
      <c r="I181" s="7044" t="s">
        <v>821</v>
      </c>
    </row>
    <row customHeight="1" ht="11.25">
      <c r="A182" s="7044" t="s">
        <v>2206</v>
      </c>
      <c r="B182" s="7044" t="s">
        <v>14</v>
      </c>
      <c r="C182" s="7044" t="s">
        <v>2286</v>
      </c>
      <c r="D182" s="7044" t="s">
        <v>2287</v>
      </c>
      <c r="E182" s="7044" t="s">
        <v>2288</v>
      </c>
      <c r="F182" s="7044" t="s">
        <v>2218</v>
      </c>
      <c r="G182" s="7044" t="s">
        <v>24</v>
      </c>
      <c r="H182" s="7044" t="s">
        <v>24</v>
      </c>
      <c r="I182" s="7044" t="s">
        <v>821</v>
      </c>
    </row>
    <row customHeight="1" ht="11.25">
      <c r="A183" s="7044" t="s">
        <v>2206</v>
      </c>
      <c r="B183" s="7044" t="s">
        <v>14</v>
      </c>
      <c r="C183" s="7044" t="s">
        <v>2289</v>
      </c>
      <c r="D183" s="7044" t="s">
        <v>2290</v>
      </c>
      <c r="E183" s="7044" t="s">
        <v>2291</v>
      </c>
      <c r="F183" s="7044" t="s">
        <v>2285</v>
      </c>
      <c r="G183" s="7044" t="s">
        <v>2292</v>
      </c>
      <c r="H183" s="7044" t="s">
        <v>24</v>
      </c>
      <c r="I183" s="7044" t="s">
        <v>821</v>
      </c>
    </row>
    <row customHeight="1" ht="11.25">
      <c r="A184" s="7044" t="s">
        <v>2206</v>
      </c>
      <c r="B184" s="7044" t="s">
        <v>14</v>
      </c>
      <c r="C184" s="7044" t="s">
        <v>2293</v>
      </c>
      <c r="D184" s="7044" t="s">
        <v>2294</v>
      </c>
      <c r="E184" s="7044" t="s">
        <v>2295</v>
      </c>
      <c r="F184" s="7044" t="s">
        <v>2285</v>
      </c>
      <c r="G184" s="7044" t="s">
        <v>2296</v>
      </c>
      <c r="H184" s="7044" t="s">
        <v>24</v>
      </c>
      <c r="I184" s="7044" t="s">
        <v>821</v>
      </c>
    </row>
    <row customHeight="1" ht="11.25">
      <c r="A185" s="7044" t="s">
        <v>2206</v>
      </c>
      <c r="B185" s="7044" t="s">
        <v>14</v>
      </c>
      <c r="C185" s="7044" t="s">
        <v>2297</v>
      </c>
      <c r="D185" s="7044" t="s">
        <v>2298</v>
      </c>
      <c r="E185" s="7044" t="s">
        <v>2299</v>
      </c>
      <c r="F185" s="7044" t="s">
        <v>2300</v>
      </c>
      <c r="G185" s="7044" t="s">
        <v>2301</v>
      </c>
      <c r="H185" s="7044" t="s">
        <v>24</v>
      </c>
      <c r="I185" s="7044" t="s">
        <v>821</v>
      </c>
    </row>
    <row customHeight="1" ht="11.25">
      <c r="A186" s="7044" t="s">
        <v>2206</v>
      </c>
      <c r="B186" s="7044" t="s">
        <v>14</v>
      </c>
      <c r="C186" s="7044" t="s">
        <v>2302</v>
      </c>
      <c r="D186" s="7044" t="s">
        <v>2303</v>
      </c>
      <c r="E186" s="7044" t="s">
        <v>2304</v>
      </c>
      <c r="F186" s="7044" t="s">
        <v>2305</v>
      </c>
      <c r="G186" s="7044" t="s">
        <v>24</v>
      </c>
      <c r="H186" s="7044" t="s">
        <v>24</v>
      </c>
      <c r="I186" s="7044" t="s">
        <v>821</v>
      </c>
    </row>
    <row customHeight="1" ht="11.25">
      <c r="A187" s="7044" t="s">
        <v>2206</v>
      </c>
      <c r="B187" s="7044" t="s">
        <v>14</v>
      </c>
      <c r="C187" s="7044" t="s">
        <v>2481</v>
      </c>
      <c r="D187" s="7044" t="s">
        <v>2482</v>
      </c>
      <c r="E187" s="7044" t="s">
        <v>2483</v>
      </c>
      <c r="F187" s="7044" t="s">
        <v>2484</v>
      </c>
      <c r="G187" s="7044" t="s">
        <v>24</v>
      </c>
      <c r="H187" s="7044" t="s">
        <v>24</v>
      </c>
      <c r="I187" s="7044" t="s">
        <v>821</v>
      </c>
    </row>
    <row customHeight="1" ht="11.25">
      <c r="A188" s="7044" t="s">
        <v>2206</v>
      </c>
      <c r="B188" s="7044" t="s">
        <v>14</v>
      </c>
      <c r="C188" s="7044" t="s">
        <v>2313</v>
      </c>
      <c r="D188" s="7044" t="s">
        <v>2314</v>
      </c>
      <c r="E188" s="7044" t="s">
        <v>2315</v>
      </c>
      <c r="F188" s="7044" t="s">
        <v>2316</v>
      </c>
      <c r="G188" s="7044" t="s">
        <v>24</v>
      </c>
      <c r="H188" s="7044" t="s">
        <v>24</v>
      </c>
      <c r="I188" s="7044" t="s">
        <v>821</v>
      </c>
    </row>
    <row customHeight="1" ht="11.25">
      <c r="A189" s="7044" t="s">
        <v>2206</v>
      </c>
      <c r="B189" s="7044" t="s">
        <v>14</v>
      </c>
      <c r="C189" s="7044" t="s">
        <v>2317</v>
      </c>
      <c r="D189" s="7044" t="s">
        <v>2318</v>
      </c>
      <c r="E189" s="7044" t="s">
        <v>2319</v>
      </c>
      <c r="F189" s="7044" t="s">
        <v>2218</v>
      </c>
      <c r="G189" s="7044" t="s">
        <v>24</v>
      </c>
      <c r="H189" s="7044" t="s">
        <v>24</v>
      </c>
      <c r="I189" s="7044" t="s">
        <v>821</v>
      </c>
    </row>
    <row customHeight="1" ht="11.25">
      <c r="A190" s="7044" t="s">
        <v>2206</v>
      </c>
      <c r="B190" s="7044" t="s">
        <v>14</v>
      </c>
      <c r="C190" s="7044" t="s">
        <v>2485</v>
      </c>
      <c r="D190" s="7044" t="s">
        <v>2486</v>
      </c>
      <c r="E190" s="7044" t="s">
        <v>2487</v>
      </c>
      <c r="F190" s="7044" t="s">
        <v>2316</v>
      </c>
      <c r="G190" s="7044" t="s">
        <v>2488</v>
      </c>
      <c r="H190" s="7044" t="s">
        <v>24</v>
      </c>
      <c r="I190" s="7044" t="s">
        <v>821</v>
      </c>
    </row>
    <row customHeight="1" ht="11.25">
      <c r="A191" s="7044" t="s">
        <v>2206</v>
      </c>
      <c r="B191" s="7044" t="s">
        <v>14</v>
      </c>
      <c r="C191" s="7044" t="s">
        <v>2323</v>
      </c>
      <c r="D191" s="7044" t="s">
        <v>2324</v>
      </c>
      <c r="E191" s="7044" t="s">
        <v>2325</v>
      </c>
      <c r="F191" s="7044" t="s">
        <v>2218</v>
      </c>
      <c r="G191" s="7044" t="s">
        <v>24</v>
      </c>
      <c r="H191" s="7044" t="s">
        <v>24</v>
      </c>
      <c r="I191" s="7044" t="s">
        <v>821</v>
      </c>
    </row>
    <row customHeight="1" ht="11.25">
      <c r="A192" s="7044" t="s">
        <v>2206</v>
      </c>
      <c r="B192" s="7044" t="s">
        <v>14</v>
      </c>
      <c r="C192" s="7044" t="s">
        <v>2329</v>
      </c>
      <c r="D192" s="7044" t="s">
        <v>2330</v>
      </c>
      <c r="E192" s="7044" t="s">
        <v>2331</v>
      </c>
      <c r="F192" s="7044" t="s">
        <v>2300</v>
      </c>
      <c r="G192" s="7044" t="s">
        <v>24</v>
      </c>
      <c r="H192" s="7044" t="s">
        <v>24</v>
      </c>
      <c r="I192" s="7044" t="s">
        <v>821</v>
      </c>
    </row>
    <row customHeight="1" ht="11.25">
      <c r="A193" s="7044" t="s">
        <v>2206</v>
      </c>
      <c r="B193" s="7044" t="s">
        <v>14</v>
      </c>
      <c r="C193" s="7044" t="s">
        <v>2332</v>
      </c>
      <c r="D193" s="7044" t="s">
        <v>2333</v>
      </c>
      <c r="E193" s="7044" t="s">
        <v>2334</v>
      </c>
      <c r="F193" s="7044" t="s">
        <v>2300</v>
      </c>
      <c r="G193" s="7044" t="s">
        <v>2335</v>
      </c>
      <c r="H193" s="7044" t="s">
        <v>24</v>
      </c>
      <c r="I193" s="7044" t="s">
        <v>821</v>
      </c>
    </row>
    <row customHeight="1" ht="11.25">
      <c r="A194" s="7044" t="s">
        <v>2206</v>
      </c>
      <c r="B194" s="7044" t="s">
        <v>14</v>
      </c>
      <c r="C194" s="7044" t="s">
        <v>2489</v>
      </c>
      <c r="D194" s="7044" t="s">
        <v>2490</v>
      </c>
      <c r="E194" s="7044" t="s">
        <v>2491</v>
      </c>
      <c r="F194" s="7044" t="s">
        <v>2367</v>
      </c>
      <c r="G194" s="7044" t="s">
        <v>2492</v>
      </c>
      <c r="H194" s="7044" t="s">
        <v>24</v>
      </c>
      <c r="I194" s="7044" t="s">
        <v>821</v>
      </c>
    </row>
    <row customHeight="1" ht="11.25">
      <c r="A195" s="7044" t="s">
        <v>2206</v>
      </c>
      <c r="B195" s="7044" t="s">
        <v>14</v>
      </c>
      <c r="C195" s="7044" t="s">
        <v>2493</v>
      </c>
      <c r="D195" s="7044" t="s">
        <v>2494</v>
      </c>
      <c r="E195" s="7044" t="s">
        <v>2495</v>
      </c>
      <c r="F195" s="7044" t="s">
        <v>2285</v>
      </c>
      <c r="G195" s="7044" t="s">
        <v>24</v>
      </c>
      <c r="H195" s="7044" t="s">
        <v>24</v>
      </c>
      <c r="I195" s="7044" t="s">
        <v>821</v>
      </c>
    </row>
    <row customHeight="1" ht="11.25">
      <c r="A196" s="7044" t="s">
        <v>2206</v>
      </c>
      <c r="B196" s="7044" t="s">
        <v>14</v>
      </c>
      <c r="C196" s="7044" t="s">
        <v>2349</v>
      </c>
      <c r="D196" s="7044" t="s">
        <v>2350</v>
      </c>
      <c r="E196" s="7044" t="s">
        <v>2351</v>
      </c>
      <c r="F196" s="7044" t="s">
        <v>2352</v>
      </c>
      <c r="G196" s="7044" t="s">
        <v>24</v>
      </c>
      <c r="H196" s="7044" t="s">
        <v>24</v>
      </c>
      <c r="I196" s="7044" t="s">
        <v>821</v>
      </c>
    </row>
    <row customHeight="1" ht="11.25">
      <c r="A197" s="7044" t="s">
        <v>2206</v>
      </c>
      <c r="B197" s="7044" t="s">
        <v>14</v>
      </c>
      <c r="C197" s="7044" t="s">
        <v>2357</v>
      </c>
      <c r="D197" s="7044" t="s">
        <v>2358</v>
      </c>
      <c r="E197" s="7044" t="s">
        <v>2359</v>
      </c>
      <c r="F197" s="7044" t="s">
        <v>2300</v>
      </c>
      <c r="G197" s="7044" t="s">
        <v>2360</v>
      </c>
      <c r="H197" s="7044" t="s">
        <v>24</v>
      </c>
      <c r="I197" s="7044" t="s">
        <v>821</v>
      </c>
    </row>
    <row customHeight="1" ht="11.25">
      <c r="A198" s="7044" t="s">
        <v>2206</v>
      </c>
      <c r="B198" s="7044" t="s">
        <v>14</v>
      </c>
      <c r="C198" s="7044" t="s">
        <v>2361</v>
      </c>
      <c r="D198" s="7044" t="s">
        <v>2362</v>
      </c>
      <c r="E198" s="7044" t="s">
        <v>2363</v>
      </c>
      <c r="F198" s="7044" t="s">
        <v>2218</v>
      </c>
      <c r="G198" s="7044" t="s">
        <v>24</v>
      </c>
      <c r="H198" s="7044" t="s">
        <v>24</v>
      </c>
      <c r="I198" s="7044" t="s">
        <v>821</v>
      </c>
    </row>
    <row customHeight="1" ht="11.25">
      <c r="A199" s="7044" t="s">
        <v>2206</v>
      </c>
      <c r="B199" s="7044" t="s">
        <v>14</v>
      </c>
      <c r="C199" s="7044" t="s">
        <v>2496</v>
      </c>
      <c r="D199" s="7044" t="s">
        <v>2497</v>
      </c>
      <c r="E199" s="7044" t="s">
        <v>2498</v>
      </c>
      <c r="F199" s="7044" t="s">
        <v>2484</v>
      </c>
      <c r="G199" s="7044" t="s">
        <v>24</v>
      </c>
      <c r="H199" s="7044" t="s">
        <v>2499</v>
      </c>
      <c r="I199" s="7044" t="s">
        <v>821</v>
      </c>
    </row>
    <row customHeight="1" ht="11.25">
      <c r="A200" s="7044" t="s">
        <v>2206</v>
      </c>
      <c r="B200" s="7044" t="s">
        <v>14</v>
      </c>
      <c r="C200" s="7044" t="s">
        <v>2500</v>
      </c>
      <c r="D200" s="7044" t="s">
        <v>2501</v>
      </c>
      <c r="E200" s="7044" t="s">
        <v>2502</v>
      </c>
      <c r="F200" s="7044" t="s">
        <v>52</v>
      </c>
      <c r="G200" s="7044" t="s">
        <v>2503</v>
      </c>
      <c r="H200" s="7044" t="s">
        <v>24</v>
      </c>
      <c r="I200" s="7044" t="s">
        <v>821</v>
      </c>
    </row>
    <row customHeight="1" ht="11.25">
      <c r="A201" s="7044" t="s">
        <v>2206</v>
      </c>
      <c r="B201" s="7044" t="s">
        <v>14</v>
      </c>
      <c r="C201" s="7044" t="s">
        <v>2369</v>
      </c>
      <c r="D201" s="7044" t="s">
        <v>2370</v>
      </c>
      <c r="E201" s="7044" t="s">
        <v>2371</v>
      </c>
      <c r="F201" s="7044" t="s">
        <v>2372</v>
      </c>
      <c r="G201" s="7044" t="s">
        <v>2373</v>
      </c>
      <c r="H201" s="7044" t="s">
        <v>24</v>
      </c>
      <c r="I201" s="7044" t="s">
        <v>821</v>
      </c>
    </row>
    <row customHeight="1" ht="11.25">
      <c r="A202" s="7044" t="s">
        <v>2206</v>
      </c>
      <c r="B202" s="7044" t="s">
        <v>14</v>
      </c>
      <c r="C202" s="7044" t="s">
        <v>2374</v>
      </c>
      <c r="D202" s="7044" t="s">
        <v>2375</v>
      </c>
      <c r="E202" s="7044" t="s">
        <v>2376</v>
      </c>
      <c r="F202" s="7044" t="s">
        <v>2377</v>
      </c>
      <c r="G202" s="7044" t="s">
        <v>24</v>
      </c>
      <c r="H202" s="7044" t="s">
        <v>24</v>
      </c>
      <c r="I202" s="7044" t="s">
        <v>821</v>
      </c>
    </row>
    <row customHeight="1" ht="11.25">
      <c r="A203" s="7044" t="s">
        <v>2206</v>
      </c>
      <c r="B203" s="7044" t="s">
        <v>14</v>
      </c>
      <c r="C203" s="7044" t="s">
        <v>2509</v>
      </c>
      <c r="D203" s="7044" t="s">
        <v>2510</v>
      </c>
      <c r="E203" s="7044" t="s">
        <v>2511</v>
      </c>
      <c r="F203" s="7044" t="s">
        <v>2512</v>
      </c>
      <c r="G203" s="7044" t="s">
        <v>24</v>
      </c>
      <c r="H203" s="7044" t="s">
        <v>24</v>
      </c>
      <c r="I203" s="7044" t="s">
        <v>821</v>
      </c>
    </row>
    <row customHeight="1" ht="11.25">
      <c r="A204" s="7044" t="s">
        <v>2206</v>
      </c>
      <c r="B204" s="7044" t="s">
        <v>14</v>
      </c>
      <c r="C204" s="7044" t="s">
        <v>2513</v>
      </c>
      <c r="D204" s="7044" t="s">
        <v>2514</v>
      </c>
      <c r="E204" s="7044" t="s">
        <v>2515</v>
      </c>
      <c r="F204" s="7044" t="s">
        <v>2512</v>
      </c>
      <c r="G204" s="7044" t="s">
        <v>24</v>
      </c>
      <c r="H204" s="7044" t="s">
        <v>24</v>
      </c>
      <c r="I204" s="7044" t="s">
        <v>821</v>
      </c>
    </row>
    <row customHeight="1" ht="11.25">
      <c r="A205" s="7044" t="s">
        <v>2206</v>
      </c>
      <c r="B205" s="7044" t="s">
        <v>14</v>
      </c>
      <c r="C205" s="7044" t="s">
        <v>2534</v>
      </c>
      <c r="D205" s="7044" t="s">
        <v>2535</v>
      </c>
      <c r="E205" s="7044" t="s">
        <v>2536</v>
      </c>
      <c r="F205" s="7044" t="s">
        <v>52</v>
      </c>
      <c r="G205" s="7044" t="s">
        <v>24</v>
      </c>
      <c r="H205" s="7044" t="s">
        <v>2537</v>
      </c>
      <c r="I205" s="7044" t="s">
        <v>821</v>
      </c>
    </row>
    <row customHeight="1" ht="11.25">
      <c r="A206" s="7044" t="s">
        <v>2206</v>
      </c>
      <c r="B206" s="7044" t="s">
        <v>14</v>
      </c>
      <c r="C206" s="7044" t="s">
        <v>2516</v>
      </c>
      <c r="D206" s="7044" t="s">
        <v>2517</v>
      </c>
      <c r="E206" s="7044" t="s">
        <v>2518</v>
      </c>
      <c r="F206" s="7044" t="s">
        <v>2507</v>
      </c>
      <c r="G206" s="7044" t="s">
        <v>2519</v>
      </c>
      <c r="H206" s="7044" t="s">
        <v>24</v>
      </c>
      <c r="I206" s="7044" t="s">
        <v>821</v>
      </c>
    </row>
    <row customHeight="1" ht="11.25">
      <c r="A207" s="7044" t="s">
        <v>2206</v>
      </c>
      <c r="B207" s="7044" t="s">
        <v>14</v>
      </c>
      <c r="C207" s="7044" t="s">
        <v>2384</v>
      </c>
      <c r="D207" s="7044" t="s">
        <v>2385</v>
      </c>
      <c r="E207" s="7044" t="s">
        <v>2386</v>
      </c>
      <c r="F207" s="7044" t="s">
        <v>2387</v>
      </c>
      <c r="G207" s="7044" t="s">
        <v>2388</v>
      </c>
      <c r="H207" s="7044" t="s">
        <v>24</v>
      </c>
      <c r="I207" s="7044" t="s">
        <v>821</v>
      </c>
    </row>
    <row customHeight="1" ht="11.25">
      <c r="A208" s="7044" t="s">
        <v>2206</v>
      </c>
      <c r="B208" s="7044" t="s">
        <v>14</v>
      </c>
      <c r="C208" s="7044" t="s">
        <v>2520</v>
      </c>
      <c r="D208" s="7044" t="s">
        <v>2521</v>
      </c>
      <c r="E208" s="7044" t="s">
        <v>2522</v>
      </c>
      <c r="F208" s="7044" t="s">
        <v>2367</v>
      </c>
      <c r="G208" s="7044" t="s">
        <v>24</v>
      </c>
      <c r="H208" s="7044" t="s">
        <v>24</v>
      </c>
      <c r="I208" s="7044" t="s">
        <v>821</v>
      </c>
    </row>
    <row customHeight="1" ht="11.25">
      <c r="A209" s="7044" t="s">
        <v>2206</v>
      </c>
      <c r="B209" s="7044" t="s">
        <v>14</v>
      </c>
      <c r="C209" s="7044" t="s">
        <v>2523</v>
      </c>
      <c r="D209" s="7044" t="s">
        <v>2524</v>
      </c>
      <c r="E209" s="7044" t="s">
        <v>2525</v>
      </c>
      <c r="F209" s="7044" t="s">
        <v>2414</v>
      </c>
      <c r="G209" s="7044" t="s">
        <v>2526</v>
      </c>
      <c r="H209" s="7044" t="s">
        <v>24</v>
      </c>
      <c r="I209" s="7044" t="s">
        <v>821</v>
      </c>
    </row>
    <row customHeight="1" ht="11.25">
      <c r="A210" s="7044" t="s">
        <v>2206</v>
      </c>
      <c r="B210" s="7044" t="s">
        <v>14</v>
      </c>
      <c r="C210" s="7044" t="s">
        <v>2399</v>
      </c>
      <c r="D210" s="7044" t="s">
        <v>2400</v>
      </c>
      <c r="E210" s="7044" t="s">
        <v>2401</v>
      </c>
      <c r="F210" s="7044" t="s">
        <v>2316</v>
      </c>
      <c r="G210" s="7044" t="s">
        <v>2402</v>
      </c>
      <c r="H210" s="7044" t="s">
        <v>24</v>
      </c>
      <c r="I210" s="7044" t="s">
        <v>821</v>
      </c>
    </row>
    <row customHeight="1" ht="11.25">
      <c r="A211" s="7044" t="s">
        <v>2206</v>
      </c>
      <c r="B211" s="7044" t="s">
        <v>14</v>
      </c>
      <c r="C211" s="7044" t="s">
        <v>2527</v>
      </c>
      <c r="D211" s="7044" t="s">
        <v>2528</v>
      </c>
      <c r="E211" s="7044" t="s">
        <v>2529</v>
      </c>
      <c r="F211" s="7044" t="s">
        <v>2218</v>
      </c>
      <c r="G211" s="7044" t="s">
        <v>24</v>
      </c>
      <c r="H211" s="7044" t="s">
        <v>24</v>
      </c>
      <c r="I211" s="7044" t="s">
        <v>821</v>
      </c>
    </row>
    <row customHeight="1" ht="11.25">
      <c r="A212" s="7044" t="s">
        <v>2206</v>
      </c>
      <c r="B212" s="7044" t="s">
        <v>14</v>
      </c>
      <c r="C212" s="7044" t="s">
        <v>2538</v>
      </c>
      <c r="D212" s="7044" t="s">
        <v>2539</v>
      </c>
      <c r="E212" s="7044" t="s">
        <v>2540</v>
      </c>
      <c r="F212" s="7044" t="s">
        <v>2541</v>
      </c>
      <c r="G212" s="7044" t="s">
        <v>2542</v>
      </c>
      <c r="H212" s="7044" t="s">
        <v>24</v>
      </c>
      <c r="I212" s="7044" t="s">
        <v>821</v>
      </c>
    </row>
    <row customHeight="1" ht="11.25">
      <c r="A213" s="7044" t="s">
        <v>2206</v>
      </c>
      <c r="B213" s="7044" t="s">
        <v>14</v>
      </c>
      <c r="C213" s="7044" t="s">
        <v>2421</v>
      </c>
      <c r="D213" s="7044" t="s">
        <v>2422</v>
      </c>
      <c r="E213" s="7044" t="s">
        <v>2423</v>
      </c>
      <c r="F213" s="7044" t="s">
        <v>2424</v>
      </c>
      <c r="G213" s="7044" t="s">
        <v>2425</v>
      </c>
      <c r="H213" s="7044" t="s">
        <v>24</v>
      </c>
      <c r="I213" s="7044" t="s">
        <v>821</v>
      </c>
    </row>
    <row customHeight="1" ht="11.25">
      <c r="A214" s="7044" t="s">
        <v>2206</v>
      </c>
      <c r="B214" s="7044" t="s">
        <v>14</v>
      </c>
      <c r="C214" s="7044" t="s">
        <v>2432</v>
      </c>
      <c r="D214" s="7044" t="s">
        <v>2433</v>
      </c>
      <c r="E214" s="7044" t="s">
        <v>2423</v>
      </c>
      <c r="F214" s="7044" t="s">
        <v>2434</v>
      </c>
      <c r="G214" s="7044" t="s">
        <v>2435</v>
      </c>
      <c r="H214" s="7044" t="s">
        <v>24</v>
      </c>
      <c r="I214" s="7044" t="s">
        <v>821</v>
      </c>
    </row>
    <row customHeight="1" ht="11.25">
      <c r="A215" s="7044" t="s">
        <v>2206</v>
      </c>
      <c r="B215" s="7044" t="s">
        <v>14</v>
      </c>
      <c r="C215" s="7044" t="s">
        <v>2436</v>
      </c>
      <c r="D215" s="7044" t="s">
        <v>2437</v>
      </c>
      <c r="E215" s="7044" t="s">
        <v>2438</v>
      </c>
      <c r="F215" s="7044" t="s">
        <v>2218</v>
      </c>
      <c r="G215" s="7044" t="s">
        <v>2439</v>
      </c>
      <c r="H215" s="7044" t="s">
        <v>2440</v>
      </c>
      <c r="I215" s="7044" t="s">
        <v>821</v>
      </c>
    </row>
    <row customHeight="1" ht="11.25">
      <c r="A216" s="7044" t="s">
        <v>2206</v>
      </c>
      <c r="B216" s="7044" t="s">
        <v>14</v>
      </c>
      <c r="C216" s="7044" t="s">
        <v>2441</v>
      </c>
      <c r="D216" s="7044" t="s">
        <v>2442</v>
      </c>
      <c r="E216" s="7044" t="s">
        <v>2443</v>
      </c>
      <c r="F216" s="7044" t="s">
        <v>2444</v>
      </c>
      <c r="G216" s="7044" t="s">
        <v>24</v>
      </c>
      <c r="H216" s="7044" t="s">
        <v>24</v>
      </c>
      <c r="I216" s="7044" t="s">
        <v>821</v>
      </c>
    </row>
    <row customHeight="1" ht="11.25">
      <c r="A217" s="7044" t="s">
        <v>2206</v>
      </c>
      <c r="B217" s="7044" t="s">
        <v>14</v>
      </c>
      <c r="C217" s="7044" t="s">
        <v>2450</v>
      </c>
      <c r="D217" s="7044" t="s">
        <v>2451</v>
      </c>
      <c r="E217" s="7044" t="s">
        <v>2452</v>
      </c>
      <c r="F217" s="7044" t="s">
        <v>2448</v>
      </c>
      <c r="G217" s="7044" t="s">
        <v>24</v>
      </c>
      <c r="H217" s="7044" t="s">
        <v>24</v>
      </c>
      <c r="I217" s="7044" t="s">
        <v>821</v>
      </c>
    </row>
    <row customHeight="1" ht="11.25">
      <c r="A218" s="7044" t="s">
        <v>2206</v>
      </c>
      <c r="B218" s="7044" t="s">
        <v>14</v>
      </c>
      <c r="C218" s="7044" t="s">
        <v>2543</v>
      </c>
      <c r="D218" s="7044" t="s">
        <v>2544</v>
      </c>
      <c r="E218" s="7044" t="s">
        <v>2545</v>
      </c>
      <c r="F218" s="7044" t="s">
        <v>2546</v>
      </c>
      <c r="G218" s="7044" t="s">
        <v>24</v>
      </c>
      <c r="H218" s="7044" t="s">
        <v>24</v>
      </c>
      <c r="I218" s="7044" t="s">
        <v>821</v>
      </c>
    </row>
    <row customHeight="1" ht="11.25">
      <c r="A219" s="7044" t="s">
        <v>2206</v>
      </c>
      <c r="B219" s="7044" t="s">
        <v>14</v>
      </c>
      <c r="C219" s="7044" t="s">
        <v>2456</v>
      </c>
      <c r="D219" s="7044" t="s">
        <v>2457</v>
      </c>
      <c r="E219" s="7044" t="s">
        <v>2458</v>
      </c>
      <c r="F219" s="7044" t="s">
        <v>2377</v>
      </c>
      <c r="G219" s="7044" t="s">
        <v>24</v>
      </c>
      <c r="H219" s="7044" t="s">
        <v>24</v>
      </c>
      <c r="I219" s="7044" t="s">
        <v>821</v>
      </c>
    </row>
    <row customHeight="1" ht="11.25">
      <c r="A220" s="7044" t="s">
        <v>2206</v>
      </c>
      <c r="B220" s="7044" t="s">
        <v>14</v>
      </c>
      <c r="C220" s="7044" t="s">
        <v>2219</v>
      </c>
      <c r="D220" s="7044" t="s">
        <v>2220</v>
      </c>
      <c r="E220" s="7044" t="s">
        <v>2221</v>
      </c>
      <c r="F220" s="7044" t="s">
        <v>52</v>
      </c>
      <c r="G220" s="7044" t="s">
        <v>2222</v>
      </c>
      <c r="H220" s="7044" t="s">
        <v>24</v>
      </c>
      <c r="I220" s="7044" t="s">
        <v>1646</v>
      </c>
    </row>
    <row customHeight="1" ht="11.25">
      <c r="A221" s="7044" t="s">
        <v>2206</v>
      </c>
      <c r="B221" s="7044" t="s">
        <v>14</v>
      </c>
      <c r="C221" s="7044" t="s">
        <v>24</v>
      </c>
      <c r="D221" s="7044" t="s">
        <v>2280</v>
      </c>
      <c r="E221" s="7044" t="s">
        <v>2281</v>
      </c>
      <c r="F221" s="7044" t="s">
        <v>52</v>
      </c>
      <c r="G221" s="7044" t="s">
        <v>24</v>
      </c>
      <c r="H221" s="7044" t="s">
        <v>24</v>
      </c>
      <c r="I221" s="7044" t="s">
        <v>1646</v>
      </c>
    </row>
    <row customHeight="1" ht="11.25">
      <c r="A222" s="7044" t="s">
        <v>2206</v>
      </c>
      <c r="B222" s="7044" t="s">
        <v>14</v>
      </c>
      <c r="C222" s="7044" t="s">
        <v>2547</v>
      </c>
      <c r="D222" s="7044" t="s">
        <v>2548</v>
      </c>
      <c r="E222" s="7044" t="s">
        <v>2549</v>
      </c>
      <c r="F222" s="7044" t="s">
        <v>2234</v>
      </c>
      <c r="G222" s="7044" t="s">
        <v>24</v>
      </c>
      <c r="H222" s="7044" t="s">
        <v>24</v>
      </c>
      <c r="I222" s="7044" t="s">
        <v>1646</v>
      </c>
    </row>
    <row customHeight="1" ht="11.25">
      <c r="A223" s="7044" t="s">
        <v>2206</v>
      </c>
      <c r="B223" s="7044" t="s">
        <v>14</v>
      </c>
      <c r="C223" s="7044" t="s">
        <v>2306</v>
      </c>
      <c r="D223" s="7044" t="s">
        <v>2307</v>
      </c>
      <c r="E223" s="7044" t="s">
        <v>2308</v>
      </c>
      <c r="F223" s="7044" t="s">
        <v>2250</v>
      </c>
      <c r="G223" s="7044" t="s">
        <v>24</v>
      </c>
      <c r="H223" s="7044" t="s">
        <v>24</v>
      </c>
      <c r="I223" s="7044" t="s">
        <v>1646</v>
      </c>
    </row>
    <row customHeight="1" ht="11.25">
      <c r="A224" s="7044" t="s">
        <v>2206</v>
      </c>
      <c r="B224" s="7044" t="s">
        <v>14</v>
      </c>
      <c r="C224" s="7044" t="s">
        <v>2496</v>
      </c>
      <c r="D224" s="7044" t="s">
        <v>2497</v>
      </c>
      <c r="E224" s="7044" t="s">
        <v>2498</v>
      </c>
      <c r="F224" s="7044" t="s">
        <v>2484</v>
      </c>
      <c r="G224" s="7044" t="s">
        <v>24</v>
      </c>
      <c r="H224" s="7044" t="s">
        <v>2499</v>
      </c>
      <c r="I224" s="7044" t="s">
        <v>1646</v>
      </c>
    </row>
    <row customHeight="1" ht="11.25">
      <c r="A225" s="7044" t="s">
        <v>2206</v>
      </c>
      <c r="B225" s="7044" t="s">
        <v>14</v>
      </c>
      <c r="C225" s="7044" t="s">
        <v>2364</v>
      </c>
      <c r="D225" s="7044" t="s">
        <v>2365</v>
      </c>
      <c r="E225" s="7044" t="s">
        <v>2366</v>
      </c>
      <c r="F225" s="7044" t="s">
        <v>2367</v>
      </c>
      <c r="G225" s="7044" t="s">
        <v>2368</v>
      </c>
      <c r="H225" s="7044" t="s">
        <v>24</v>
      </c>
      <c r="I225" s="7044" t="s">
        <v>1646</v>
      </c>
    </row>
    <row customHeight="1" ht="11.25">
      <c r="A226" s="7044" t="s">
        <v>2206</v>
      </c>
      <c r="B226" s="7044" t="s">
        <v>14</v>
      </c>
      <c r="C226" s="7044" t="s">
        <v>2550</v>
      </c>
      <c r="D226" s="7044" t="s">
        <v>2551</v>
      </c>
      <c r="E226" s="7044" t="s">
        <v>2552</v>
      </c>
      <c r="F226" s="7044" t="s">
        <v>2448</v>
      </c>
      <c r="G226" s="7044" t="s">
        <v>24</v>
      </c>
      <c r="H226" s="7044" t="s">
        <v>24</v>
      </c>
      <c r="I226" s="7044" t="s">
        <v>1646</v>
      </c>
    </row>
    <row customHeight="1" ht="11.25">
      <c r="A227" s="7044" t="s">
        <v>2206</v>
      </c>
      <c r="B227" s="7044" t="s">
        <v>14</v>
      </c>
      <c r="C227" s="7044" t="s">
        <v>2553</v>
      </c>
      <c r="D227" s="7044" t="s">
        <v>2554</v>
      </c>
      <c r="E227" s="7044" t="s">
        <v>2555</v>
      </c>
      <c r="F227" s="7044" t="s">
        <v>2300</v>
      </c>
      <c r="G227" s="7044" t="s">
        <v>24</v>
      </c>
      <c r="H227" s="7044" t="s">
        <v>24</v>
      </c>
      <c r="I227" s="7044" t="s">
        <v>1646</v>
      </c>
    </row>
    <row customHeight="1" ht="11.25">
      <c r="A228" s="7044" t="s">
        <v>2206</v>
      </c>
      <c r="B228" s="7044" t="s">
        <v>14</v>
      </c>
      <c r="C228" s="7044" t="s">
        <v>2556</v>
      </c>
      <c r="D228" s="7044" t="s">
        <v>2557</v>
      </c>
      <c r="E228" s="7044" t="s">
        <v>2558</v>
      </c>
      <c r="F228" s="7044" t="s">
        <v>2316</v>
      </c>
      <c r="G228" s="7044" t="s">
        <v>24</v>
      </c>
      <c r="H228" s="7044" t="s">
        <v>24</v>
      </c>
      <c r="I228" s="7044" t="s">
        <v>1646</v>
      </c>
    </row>
    <row customHeight="1" ht="11.25">
      <c r="A229" s="7044" t="s">
        <v>2206</v>
      </c>
      <c r="B229" s="7044" t="s">
        <v>14</v>
      </c>
      <c r="C229" s="7044" t="s">
        <v>2559</v>
      </c>
      <c r="D229" s="7044" t="s">
        <v>2560</v>
      </c>
      <c r="E229" s="7044" t="s">
        <v>2561</v>
      </c>
      <c r="F229" s="7044" t="s">
        <v>2352</v>
      </c>
      <c r="G229" s="7044" t="s">
        <v>24</v>
      </c>
      <c r="H229" s="7044" t="s">
        <v>24</v>
      </c>
      <c r="I229" s="7044" t="s">
        <v>1646</v>
      </c>
    </row>
    <row customHeight="1" ht="11.25">
      <c r="A230" s="7044" t="s">
        <v>2206</v>
      </c>
      <c r="B230" s="7044" t="s">
        <v>14</v>
      </c>
      <c r="C230" s="7044" t="s">
        <v>2562</v>
      </c>
      <c r="D230" s="7044" t="s">
        <v>2563</v>
      </c>
      <c r="E230" s="7044" t="s">
        <v>2564</v>
      </c>
      <c r="F230" s="7044" t="s">
        <v>52</v>
      </c>
      <c r="G230" s="7044" t="s">
        <v>24</v>
      </c>
      <c r="H230" s="7044" t="s">
        <v>24</v>
      </c>
      <c r="I230" s="7044" t="s">
        <v>1646</v>
      </c>
    </row>
    <row customHeight="1" ht="11.25">
      <c r="A231" s="7044" t="s">
        <v>2206</v>
      </c>
      <c r="B231" s="7044" t="s">
        <v>14</v>
      </c>
      <c r="C231" s="7044" t="s">
        <v>2565</v>
      </c>
      <c r="D231" s="7044" t="s">
        <v>2566</v>
      </c>
      <c r="E231" s="7044" t="s">
        <v>2567</v>
      </c>
      <c r="F231" s="7044" t="s">
        <v>2250</v>
      </c>
      <c r="G231" s="7044" t="s">
        <v>24</v>
      </c>
      <c r="H231" s="7044" t="s">
        <v>24</v>
      </c>
      <c r="I231" s="7044" t="s">
        <v>1646</v>
      </c>
    </row>
    <row customHeight="1" ht="11.25">
      <c r="A232" s="7044" t="s">
        <v>2206</v>
      </c>
      <c r="B232" s="7044" t="s">
        <v>14</v>
      </c>
      <c r="C232" s="7044" t="s">
        <v>2568</v>
      </c>
      <c r="D232" s="7044" t="s">
        <v>2569</v>
      </c>
      <c r="E232" s="7044" t="s">
        <v>2570</v>
      </c>
      <c r="F232" s="7044" t="s">
        <v>2259</v>
      </c>
      <c r="G232" s="7044" t="s">
        <v>24</v>
      </c>
      <c r="H232" s="7044" t="s">
        <v>24</v>
      </c>
      <c r="I232" s="7044" t="s">
        <v>1646</v>
      </c>
    </row>
    <row customHeight="1" ht="11.25">
      <c r="A233" s="7044" t="s">
        <v>2206</v>
      </c>
      <c r="B233" s="7044" t="s">
        <v>14</v>
      </c>
      <c r="C233" s="7044" t="s">
        <v>2571</v>
      </c>
      <c r="D233" s="7044" t="s">
        <v>2572</v>
      </c>
      <c r="E233" s="7044" t="s">
        <v>2573</v>
      </c>
      <c r="F233" s="7044" t="s">
        <v>2285</v>
      </c>
      <c r="G233" s="7044" t="s">
        <v>24</v>
      </c>
      <c r="H233" s="7044" t="s">
        <v>24</v>
      </c>
      <c r="I233" s="7044" t="s">
        <v>1646</v>
      </c>
    </row>
    <row customHeight="1" ht="11.25">
      <c r="A234" s="7044" t="s">
        <v>2206</v>
      </c>
      <c r="B234" s="7044" t="s">
        <v>14</v>
      </c>
      <c r="C234" s="7044" t="s">
        <v>2574</v>
      </c>
      <c r="D234" s="7044" t="s">
        <v>2575</v>
      </c>
      <c r="E234" s="7044" t="s">
        <v>2576</v>
      </c>
      <c r="F234" s="7044" t="s">
        <v>2305</v>
      </c>
      <c r="G234" s="7044" t="s">
        <v>2577</v>
      </c>
      <c r="H234" s="7044" t="s">
        <v>24</v>
      </c>
      <c r="I234" s="7044" t="s">
        <v>1646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F67E6-600C-23DE-0827-932AF8CB2EBC}" mc:Ignorable="x14ac xr xr2 xr3">
  <sheetPr>
    <tabColor rgb="FFFFCC99"/>
  </sheetPr>
  <dimension ref="A1:G48"/>
  <sheetViews>
    <sheetView topLeftCell="A1" showGridLines="0" workbookViewId="0">
      <selection activeCell="A1" sqref="A1"/>
    </sheetView>
  </sheetViews>
  <sheetFormatPr customHeight="1" defaultRowHeight="11.25"/>
  <cols>
    <col min="1" max="1" style="6472" width="9.140625"/>
  </cols>
  <sheetData>
    <row customHeight="1" ht="11.25">
      <c r="A1" s="373" t="s">
        <v>2578</v>
      </c>
      <c r="B1" s="48" t="s">
        <v>2579</v>
      </c>
      <c r="C1" s="48" t="s">
        <v>2580</v>
      </c>
      <c r="D1" s="48" t="s">
        <v>2581</v>
      </c>
      <c r="E1" s="0" t="s">
        <v>2582</v>
      </c>
      <c r="F1" s="0" t="s">
        <v>2583</v>
      </c>
      <c r="G1" s="0" t="s">
        <v>2584</v>
      </c>
    </row>
    <row customHeight="1" ht="11.25">
      <c r="A2" s="373" t="s">
        <v>14</v>
      </c>
      <c r="B2" s="0" t="s">
        <v>2585</v>
      </c>
      <c r="C2" s="0" t="s">
        <v>2586</v>
      </c>
      <c r="D2" s="0" t="s">
        <v>2585</v>
      </c>
      <c r="E2" s="0" t="s">
        <v>2586</v>
      </c>
      <c r="F2" s="0" t="s">
        <v>2587</v>
      </c>
      <c r="G2" s="0" t="s">
        <v>110</v>
      </c>
    </row>
    <row customHeight="1" ht="11.25">
      <c r="A3" s="373" t="s">
        <v>14</v>
      </c>
      <c r="B3" s="0" t="s">
        <v>2588</v>
      </c>
      <c r="C3" s="0" t="s">
        <v>2589</v>
      </c>
      <c r="D3" s="0" t="s">
        <v>2588</v>
      </c>
      <c r="E3" s="0" t="s">
        <v>2589</v>
      </c>
      <c r="F3" s="0" t="s">
        <v>2587</v>
      </c>
      <c r="G3" s="0" t="s">
        <v>111</v>
      </c>
    </row>
    <row customHeight="1" ht="11.25">
      <c r="A4" s="373" t="s">
        <v>14</v>
      </c>
      <c r="B4" s="0" t="s">
        <v>2590</v>
      </c>
      <c r="C4" s="0" t="s">
        <v>2591</v>
      </c>
      <c r="D4" s="0" t="s">
        <v>2590</v>
      </c>
      <c r="E4" s="0" t="s">
        <v>2591</v>
      </c>
      <c r="F4" s="0" t="s">
        <v>2587</v>
      </c>
      <c r="G4" s="0" t="s">
        <v>91</v>
      </c>
    </row>
    <row customHeight="1" ht="11.25">
      <c r="A5" s="373" t="s">
        <v>14</v>
      </c>
      <c r="B5" s="0" t="s">
        <v>2592</v>
      </c>
      <c r="C5" s="0" t="s">
        <v>2593</v>
      </c>
      <c r="D5" s="0" t="s">
        <v>2592</v>
      </c>
      <c r="E5" s="0" t="s">
        <v>2593</v>
      </c>
      <c r="F5" s="0" t="s">
        <v>2587</v>
      </c>
      <c r="G5" s="0" t="s">
        <v>92</v>
      </c>
    </row>
    <row customHeight="1" ht="11.25">
      <c r="A6" s="373" t="s">
        <v>14</v>
      </c>
      <c r="B6" s="0" t="s">
        <v>2594</v>
      </c>
      <c r="C6" s="0" t="s">
        <v>2595</v>
      </c>
      <c r="D6" s="0" t="s">
        <v>2594</v>
      </c>
      <c r="E6" s="0" t="s">
        <v>2595</v>
      </c>
      <c r="F6" s="0" t="s">
        <v>2587</v>
      </c>
      <c r="G6" s="0" t="s">
        <v>112</v>
      </c>
    </row>
    <row customHeight="1" ht="11.25">
      <c r="A7" s="373" t="s">
        <v>14</v>
      </c>
      <c r="B7" s="0" t="s">
        <v>2596</v>
      </c>
      <c r="C7" s="0" t="s">
        <v>2597</v>
      </c>
      <c r="D7" s="0" t="s">
        <v>2596</v>
      </c>
      <c r="E7" s="0" t="s">
        <v>2597</v>
      </c>
      <c r="F7" s="0" t="s">
        <v>2587</v>
      </c>
      <c r="G7" s="0" t="s">
        <v>93</v>
      </c>
    </row>
    <row customHeight="1" ht="11.25">
      <c r="A8" s="373" t="s">
        <v>14</v>
      </c>
      <c r="B8" s="0" t="s">
        <v>2598</v>
      </c>
      <c r="C8" s="0" t="s">
        <v>2599</v>
      </c>
      <c r="D8" s="0" t="s">
        <v>2598</v>
      </c>
      <c r="E8" s="0" t="s">
        <v>2599</v>
      </c>
      <c r="F8" s="0" t="s">
        <v>2587</v>
      </c>
      <c r="G8" s="0" t="s">
        <v>94</v>
      </c>
    </row>
    <row customHeight="1" ht="11.25">
      <c r="A9" s="373" t="s">
        <v>14</v>
      </c>
      <c r="B9" s="0" t="s">
        <v>2600</v>
      </c>
      <c r="C9" s="0" t="s">
        <v>2601</v>
      </c>
      <c r="D9" s="0" t="s">
        <v>2600</v>
      </c>
      <c r="E9" s="0" t="s">
        <v>2601</v>
      </c>
      <c r="F9" s="0" t="s">
        <v>2587</v>
      </c>
      <c r="G9" s="0" t="s">
        <v>113</v>
      </c>
    </row>
    <row customHeight="1" ht="11.25">
      <c r="A10" s="373" t="s">
        <v>14</v>
      </c>
      <c r="B10" s="0" t="s">
        <v>2602</v>
      </c>
      <c r="C10" s="0" t="s">
        <v>2603</v>
      </c>
      <c r="D10" s="0" t="s">
        <v>2602</v>
      </c>
      <c r="E10" s="0" t="s">
        <v>2603</v>
      </c>
      <c r="F10" s="0" t="s">
        <v>2587</v>
      </c>
      <c r="G10" s="0" t="s">
        <v>149</v>
      </c>
    </row>
    <row customHeight="1" ht="11.25">
      <c r="A11" s="373" t="s">
        <v>14</v>
      </c>
      <c r="B11" s="0" t="s">
        <v>101</v>
      </c>
      <c r="C11" s="0" t="s">
        <v>102</v>
      </c>
      <c r="D11" s="0" t="s">
        <v>101</v>
      </c>
      <c r="E11" s="0" t="s">
        <v>102</v>
      </c>
      <c r="F11" s="0" t="s">
        <v>2587</v>
      </c>
      <c r="G11" s="0" t="s">
        <v>100</v>
      </c>
    </row>
    <row customHeight="1" ht="11.25">
      <c r="A12" s="373" t="s">
        <v>14</v>
      </c>
      <c r="B12" s="0" t="s">
        <v>2604</v>
      </c>
      <c r="C12" s="0" t="s">
        <v>2605</v>
      </c>
      <c r="D12" s="0" t="s">
        <v>2606</v>
      </c>
      <c r="E12" s="0" t="s">
        <v>2607</v>
      </c>
      <c r="F12" s="0" t="s">
        <v>2608</v>
      </c>
      <c r="G12" s="0" t="s">
        <v>150</v>
      </c>
    </row>
    <row customHeight="1" ht="11.25">
      <c r="A13" s="373" t="s">
        <v>14</v>
      </c>
      <c r="B13" s="0" t="s">
        <v>2604</v>
      </c>
      <c r="C13" s="0" t="s">
        <v>2605</v>
      </c>
      <c r="D13" s="0" t="s">
        <v>2609</v>
      </c>
      <c r="E13" s="0" t="s">
        <v>2610</v>
      </c>
      <c r="F13" s="0" t="s">
        <v>2611</v>
      </c>
      <c r="G13" s="0" t="s">
        <v>151</v>
      </c>
    </row>
    <row customHeight="1" ht="11.25">
      <c r="A14" s="373" t="s">
        <v>14</v>
      </c>
      <c r="B14" s="0" t="s">
        <v>2604</v>
      </c>
      <c r="C14" s="0" t="s">
        <v>2605</v>
      </c>
      <c r="D14" s="0" t="s">
        <v>2612</v>
      </c>
      <c r="E14" s="0" t="s">
        <v>2613</v>
      </c>
      <c r="F14" s="0" t="s">
        <v>2608</v>
      </c>
      <c r="G14" s="0" t="s">
        <v>152</v>
      </c>
    </row>
    <row customHeight="1" ht="11.25">
      <c r="A15" s="373" t="s">
        <v>14</v>
      </c>
      <c r="B15" s="0" t="s">
        <v>2604</v>
      </c>
      <c r="C15" s="0" t="s">
        <v>2605</v>
      </c>
      <c r="D15" s="0" t="s">
        <v>2604</v>
      </c>
      <c r="E15" s="0" t="s">
        <v>2605</v>
      </c>
      <c r="F15" s="0" t="s">
        <v>2614</v>
      </c>
      <c r="G15" s="0" t="s">
        <v>153</v>
      </c>
    </row>
    <row customHeight="1" ht="11.25">
      <c r="A16" s="373" t="s">
        <v>14</v>
      </c>
      <c r="B16" s="0" t="s">
        <v>2604</v>
      </c>
      <c r="C16" s="0" t="s">
        <v>2605</v>
      </c>
      <c r="D16" s="0" t="s">
        <v>2615</v>
      </c>
      <c r="E16" s="0" t="s">
        <v>2616</v>
      </c>
      <c r="F16" s="0" t="s">
        <v>2617</v>
      </c>
      <c r="G16" s="0" t="s">
        <v>1492</v>
      </c>
    </row>
    <row customHeight="1" ht="11.25">
      <c r="A17" s="373" t="s">
        <v>14</v>
      </c>
      <c r="B17" s="0" t="s">
        <v>2618</v>
      </c>
      <c r="C17" s="0" t="s">
        <v>2619</v>
      </c>
      <c r="D17" s="0" t="s">
        <v>2618</v>
      </c>
      <c r="E17" s="0" t="s">
        <v>2619</v>
      </c>
      <c r="F17" s="0" t="s">
        <v>2620</v>
      </c>
      <c r="G17" s="0" t="s">
        <v>1498</v>
      </c>
    </row>
    <row customHeight="1" ht="11.25">
      <c r="A18" s="373" t="s">
        <v>14</v>
      </c>
      <c r="B18" s="0" t="s">
        <v>2621</v>
      </c>
      <c r="C18" s="0" t="s">
        <v>2622</v>
      </c>
      <c r="D18" s="0" t="s">
        <v>2621</v>
      </c>
      <c r="E18" s="0" t="s">
        <v>2622</v>
      </c>
      <c r="F18" s="0" t="s">
        <v>2587</v>
      </c>
      <c r="G18" s="0" t="s">
        <v>1509</v>
      </c>
    </row>
    <row customHeight="1" ht="11.25">
      <c r="A19" s="373" t="s">
        <v>14</v>
      </c>
      <c r="B19" s="0" t="s">
        <v>2623</v>
      </c>
      <c r="C19" s="0" t="s">
        <v>2624</v>
      </c>
      <c r="D19" s="0" t="s">
        <v>2623</v>
      </c>
      <c r="E19" s="0" t="s">
        <v>2624</v>
      </c>
      <c r="F19" s="0" t="s">
        <v>2614</v>
      </c>
      <c r="G19" s="0" t="s">
        <v>1523</v>
      </c>
    </row>
    <row customHeight="1" ht="11.25">
      <c r="A20" s="373" t="s">
        <v>14</v>
      </c>
      <c r="B20" s="0" t="s">
        <v>2623</v>
      </c>
      <c r="C20" s="0" t="s">
        <v>2624</v>
      </c>
      <c r="D20" s="0" t="s">
        <v>2625</v>
      </c>
      <c r="E20" s="0" t="s">
        <v>2626</v>
      </c>
      <c r="F20" s="0" t="s">
        <v>2608</v>
      </c>
      <c r="G20" s="0" t="s">
        <v>1535</v>
      </c>
    </row>
    <row customHeight="1" ht="11.25">
      <c r="A21" s="373" t="s">
        <v>14</v>
      </c>
      <c r="B21" s="0" t="s">
        <v>2623</v>
      </c>
      <c r="C21" s="0" t="s">
        <v>2624</v>
      </c>
      <c r="D21" s="0" t="s">
        <v>2627</v>
      </c>
      <c r="E21" s="0" t="s">
        <v>2628</v>
      </c>
      <c r="F21" s="0" t="s">
        <v>2617</v>
      </c>
      <c r="G21" s="0" t="s">
        <v>1544</v>
      </c>
    </row>
    <row customHeight="1" ht="11.25">
      <c r="A22" s="373" t="s">
        <v>14</v>
      </c>
      <c r="B22" s="0" t="s">
        <v>2623</v>
      </c>
      <c r="C22" s="0" t="s">
        <v>2624</v>
      </c>
      <c r="D22" s="0" t="s">
        <v>2629</v>
      </c>
      <c r="E22" s="0" t="s">
        <v>2630</v>
      </c>
      <c r="F22" s="0" t="s">
        <v>2617</v>
      </c>
      <c r="G22" s="0" t="s">
        <v>1560</v>
      </c>
    </row>
    <row customHeight="1" ht="11.25">
      <c r="A23" s="373" t="s">
        <v>14</v>
      </c>
      <c r="B23" s="0" t="s">
        <v>2623</v>
      </c>
      <c r="C23" s="0" t="s">
        <v>2624</v>
      </c>
      <c r="D23" s="0" t="s">
        <v>2631</v>
      </c>
      <c r="E23" s="0" t="s">
        <v>2632</v>
      </c>
      <c r="F23" s="0" t="s">
        <v>2617</v>
      </c>
      <c r="G23" s="0" t="s">
        <v>1567</v>
      </c>
    </row>
    <row customHeight="1" ht="11.25">
      <c r="A24" s="373" t="s">
        <v>14</v>
      </c>
      <c r="B24" s="0" t="s">
        <v>2623</v>
      </c>
      <c r="C24" s="0" t="s">
        <v>2624</v>
      </c>
      <c r="D24" s="0" t="s">
        <v>2633</v>
      </c>
      <c r="E24" s="0" t="s">
        <v>2634</v>
      </c>
      <c r="F24" s="0" t="s">
        <v>2617</v>
      </c>
      <c r="G24" s="0" t="s">
        <v>1575</v>
      </c>
    </row>
    <row customHeight="1" ht="11.25">
      <c r="A25" s="373" t="s">
        <v>14</v>
      </c>
      <c r="B25" s="0" t="s">
        <v>2623</v>
      </c>
      <c r="C25" s="0" t="s">
        <v>2624</v>
      </c>
      <c r="D25" s="0" t="s">
        <v>2635</v>
      </c>
      <c r="E25" s="0" t="s">
        <v>2636</v>
      </c>
      <c r="F25" s="0" t="s">
        <v>2608</v>
      </c>
      <c r="G25" s="0" t="s">
        <v>1582</v>
      </c>
    </row>
    <row customHeight="1" ht="11.25">
      <c r="A26" s="373" t="s">
        <v>14</v>
      </c>
      <c r="B26" s="0" t="s">
        <v>2623</v>
      </c>
      <c r="C26" s="0" t="s">
        <v>2624</v>
      </c>
      <c r="D26" s="0" t="s">
        <v>2637</v>
      </c>
      <c r="E26" s="0" t="s">
        <v>2638</v>
      </c>
      <c r="F26" s="0" t="s">
        <v>2608</v>
      </c>
      <c r="G26" s="0" t="s">
        <v>1586</v>
      </c>
    </row>
    <row customHeight="1" ht="11.25">
      <c r="A27" s="373" t="s">
        <v>14</v>
      </c>
      <c r="B27" s="0" t="s">
        <v>2623</v>
      </c>
      <c r="C27" s="0" t="s">
        <v>2624</v>
      </c>
      <c r="D27" s="0" t="s">
        <v>2639</v>
      </c>
      <c r="E27" s="0" t="s">
        <v>2640</v>
      </c>
      <c r="F27" s="0" t="s">
        <v>2608</v>
      </c>
      <c r="G27" s="0" t="s">
        <v>1591</v>
      </c>
    </row>
    <row customHeight="1" ht="11.25">
      <c r="A28" s="373" t="s">
        <v>14</v>
      </c>
      <c r="B28" s="0" t="s">
        <v>2623</v>
      </c>
      <c r="C28" s="0" t="s">
        <v>2624</v>
      </c>
      <c r="D28" s="0" t="s">
        <v>2641</v>
      </c>
      <c r="E28" s="0" t="s">
        <v>2642</v>
      </c>
      <c r="F28" s="0" t="s">
        <v>2611</v>
      </c>
      <c r="G28" s="0" t="s">
        <v>1599</v>
      </c>
    </row>
    <row customHeight="1" ht="11.25">
      <c r="A29" s="373" t="s">
        <v>14</v>
      </c>
      <c r="B29" s="0" t="s">
        <v>2623</v>
      </c>
      <c r="C29" s="0" t="s">
        <v>2624</v>
      </c>
      <c r="D29" s="0" t="s">
        <v>2643</v>
      </c>
      <c r="E29" s="0" t="s">
        <v>2644</v>
      </c>
      <c r="F29" s="0" t="s">
        <v>2617</v>
      </c>
      <c r="G29" s="0" t="s">
        <v>1601</v>
      </c>
    </row>
    <row customHeight="1" ht="11.25">
      <c r="A30" s="373" t="s">
        <v>14</v>
      </c>
      <c r="B30" s="0" t="s">
        <v>2623</v>
      </c>
      <c r="C30" s="0" t="s">
        <v>2624</v>
      </c>
      <c r="D30" s="0" t="s">
        <v>2645</v>
      </c>
      <c r="E30" s="0" t="s">
        <v>2646</v>
      </c>
      <c r="F30" s="0" t="s">
        <v>2608</v>
      </c>
      <c r="G30" s="0" t="s">
        <v>1604</v>
      </c>
    </row>
    <row customHeight="1" ht="11.25">
      <c r="A31" s="373" t="s">
        <v>14</v>
      </c>
      <c r="B31" s="0" t="s">
        <v>2647</v>
      </c>
      <c r="C31" s="0" t="s">
        <v>2648</v>
      </c>
      <c r="D31" s="0" t="s">
        <v>2647</v>
      </c>
      <c r="E31" s="0" t="s">
        <v>2648</v>
      </c>
      <c r="F31" s="0" t="s">
        <v>2614</v>
      </c>
      <c r="G31" s="0" t="s">
        <v>1609</v>
      </c>
    </row>
    <row customHeight="1" ht="11.25">
      <c r="A32" s="373" t="s">
        <v>14</v>
      </c>
      <c r="B32" s="0" t="s">
        <v>2647</v>
      </c>
      <c r="C32" s="0" t="s">
        <v>2648</v>
      </c>
      <c r="D32" s="0" t="s">
        <v>2649</v>
      </c>
      <c r="E32" s="0" t="s">
        <v>2650</v>
      </c>
      <c r="F32" s="0" t="s">
        <v>2617</v>
      </c>
      <c r="G32" s="0" t="s">
        <v>1611</v>
      </c>
    </row>
    <row customHeight="1" ht="11.25">
      <c r="A33" s="373" t="s">
        <v>14</v>
      </c>
      <c r="B33" s="0" t="s">
        <v>2647</v>
      </c>
      <c r="C33" s="0" t="s">
        <v>2648</v>
      </c>
      <c r="D33" s="0" t="s">
        <v>2651</v>
      </c>
      <c r="E33" s="0" t="s">
        <v>2652</v>
      </c>
      <c r="F33" s="0" t="s">
        <v>2608</v>
      </c>
      <c r="G33" s="0" t="s">
        <v>1613</v>
      </c>
    </row>
    <row customHeight="1" ht="11.25">
      <c r="A34" s="373" t="s">
        <v>14</v>
      </c>
      <c r="B34" s="0" t="s">
        <v>2653</v>
      </c>
      <c r="C34" s="0" t="s">
        <v>2654</v>
      </c>
      <c r="D34" s="0" t="s">
        <v>2653</v>
      </c>
      <c r="E34" s="0" t="s">
        <v>2654</v>
      </c>
      <c r="F34" s="0" t="s">
        <v>2620</v>
      </c>
      <c r="G34" s="0" t="s">
        <v>1615</v>
      </c>
    </row>
    <row customHeight="1" ht="11.25">
      <c r="A35" s="373" t="s">
        <v>14</v>
      </c>
      <c r="B35" s="0" t="s">
        <v>2655</v>
      </c>
      <c r="C35" s="0" t="s">
        <v>2656</v>
      </c>
      <c r="D35" s="0" t="s">
        <v>2657</v>
      </c>
      <c r="E35" s="0" t="s">
        <v>2658</v>
      </c>
      <c r="F35" s="0" t="s">
        <v>2611</v>
      </c>
      <c r="G35" s="0" t="s">
        <v>1620</v>
      </c>
    </row>
    <row customHeight="1" ht="11.25">
      <c r="A36" s="373" t="s">
        <v>14</v>
      </c>
      <c r="B36" s="0" t="s">
        <v>2655</v>
      </c>
      <c r="C36" s="0" t="s">
        <v>2656</v>
      </c>
      <c r="D36" s="0" t="s">
        <v>2655</v>
      </c>
      <c r="E36" s="0" t="s">
        <v>2656</v>
      </c>
      <c r="F36" s="0" t="s">
        <v>2614</v>
      </c>
      <c r="G36" s="0" t="s">
        <v>1625</v>
      </c>
    </row>
    <row customHeight="1" ht="11.25">
      <c r="A37" s="373" t="s">
        <v>14</v>
      </c>
      <c r="B37" s="0" t="s">
        <v>2655</v>
      </c>
      <c r="C37" s="0" t="s">
        <v>2656</v>
      </c>
      <c r="D37" s="0" t="s">
        <v>2659</v>
      </c>
      <c r="E37" s="0" t="s">
        <v>2660</v>
      </c>
      <c r="F37" s="0" t="s">
        <v>2617</v>
      </c>
      <c r="G37" s="0" t="s">
        <v>1629</v>
      </c>
    </row>
    <row customHeight="1" ht="11.25">
      <c r="A38" s="373" t="s">
        <v>14</v>
      </c>
      <c r="B38" s="0" t="s">
        <v>2655</v>
      </c>
      <c r="C38" s="0" t="s">
        <v>2656</v>
      </c>
      <c r="D38" s="0" t="s">
        <v>2661</v>
      </c>
      <c r="E38" s="0" t="s">
        <v>2662</v>
      </c>
      <c r="F38" s="0" t="s">
        <v>2617</v>
      </c>
      <c r="G38" s="0" t="s">
        <v>1636</v>
      </c>
    </row>
    <row customHeight="1" ht="11.25">
      <c r="A39" s="373" t="s">
        <v>14</v>
      </c>
      <c r="B39" s="0" t="s">
        <v>2655</v>
      </c>
      <c r="C39" s="0" t="s">
        <v>2656</v>
      </c>
      <c r="D39" s="0" t="s">
        <v>2663</v>
      </c>
      <c r="E39" s="0" t="s">
        <v>2664</v>
      </c>
      <c r="F39" s="0" t="s">
        <v>2608</v>
      </c>
      <c r="G39" s="0" t="s">
        <v>1642</v>
      </c>
    </row>
    <row customHeight="1" ht="11.25">
      <c r="A40" s="373" t="s">
        <v>14</v>
      </c>
      <c r="B40" s="0" t="s">
        <v>2665</v>
      </c>
      <c r="C40" s="0" t="s">
        <v>2666</v>
      </c>
      <c r="D40" s="0" t="s">
        <v>2667</v>
      </c>
      <c r="E40" s="0" t="s">
        <v>2668</v>
      </c>
      <c r="F40" s="0" t="s">
        <v>2608</v>
      </c>
      <c r="G40" s="0" t="s">
        <v>1647</v>
      </c>
    </row>
    <row customHeight="1" ht="11.25">
      <c r="A41" s="373" t="s">
        <v>14</v>
      </c>
      <c r="B41" s="0" t="s">
        <v>2665</v>
      </c>
      <c r="C41" s="0" t="s">
        <v>2666</v>
      </c>
      <c r="D41" s="0" t="s">
        <v>2669</v>
      </c>
      <c r="E41" s="0" t="s">
        <v>2670</v>
      </c>
      <c r="F41" s="0" t="s">
        <v>2617</v>
      </c>
      <c r="G41" s="0" t="s">
        <v>1651</v>
      </c>
    </row>
    <row customHeight="1" ht="11.25">
      <c r="A42" s="373" t="s">
        <v>14</v>
      </c>
      <c r="B42" s="0" t="s">
        <v>2665</v>
      </c>
      <c r="C42" s="0" t="s">
        <v>2666</v>
      </c>
      <c r="D42" s="0" t="s">
        <v>2665</v>
      </c>
      <c r="E42" s="0" t="s">
        <v>2666</v>
      </c>
      <c r="F42" s="0" t="s">
        <v>2614</v>
      </c>
      <c r="G42" s="0" t="s">
        <v>1654</v>
      </c>
    </row>
    <row customHeight="1" ht="11.25">
      <c r="A43" s="373" t="s">
        <v>14</v>
      </c>
      <c r="B43" s="0" t="s">
        <v>2671</v>
      </c>
      <c r="C43" s="0" t="s">
        <v>2672</v>
      </c>
      <c r="D43" s="0" t="s">
        <v>2671</v>
      </c>
      <c r="E43" s="0" t="s">
        <v>2672</v>
      </c>
      <c r="F43" s="0" t="s">
        <v>2620</v>
      </c>
      <c r="G43" s="0" t="s">
        <v>1661</v>
      </c>
    </row>
    <row customHeight="1" ht="11.25">
      <c r="A44" s="373" t="s">
        <v>14</v>
      </c>
      <c r="B44" s="0" t="s">
        <v>2673</v>
      </c>
      <c r="C44" s="0" t="s">
        <v>2674</v>
      </c>
      <c r="D44" s="0" t="s">
        <v>2673</v>
      </c>
      <c r="E44" s="0" t="s">
        <v>2674</v>
      </c>
      <c r="F44" s="0" t="s">
        <v>2620</v>
      </c>
      <c r="G44" s="0" t="s">
        <v>1670</v>
      </c>
    </row>
    <row customHeight="1" ht="11.25">
      <c r="A45" s="373" t="s">
        <v>14</v>
      </c>
      <c r="B45" s="0" t="s">
        <v>2675</v>
      </c>
      <c r="C45" s="0" t="s">
        <v>2676</v>
      </c>
      <c r="D45" s="0" t="s">
        <v>2675</v>
      </c>
      <c r="E45" s="0" t="s">
        <v>2676</v>
      </c>
      <c r="F45" s="0" t="s">
        <v>2620</v>
      </c>
      <c r="G45" s="0" t="s">
        <v>1675</v>
      </c>
    </row>
    <row customHeight="1" ht="11.25">
      <c r="A46" s="373" t="s">
        <v>14</v>
      </c>
      <c r="B46" s="0" t="s">
        <v>2677</v>
      </c>
      <c r="C46" s="0" t="s">
        <v>2678</v>
      </c>
      <c r="D46" s="0" t="s">
        <v>2677</v>
      </c>
      <c r="E46" s="0" t="s">
        <v>2678</v>
      </c>
      <c r="F46" s="0" t="s">
        <v>2620</v>
      </c>
      <c r="G46" s="0" t="s">
        <v>1679</v>
      </c>
    </row>
    <row customHeight="1" ht="11.25">
      <c r="A47" s="373" t="s">
        <v>14</v>
      </c>
      <c r="B47" s="0" t="s">
        <v>2679</v>
      </c>
      <c r="C47" s="0" t="s">
        <v>2680</v>
      </c>
      <c r="D47" s="0" t="s">
        <v>2679</v>
      </c>
      <c r="E47" s="0" t="s">
        <v>2680</v>
      </c>
      <c r="F47" s="0" t="s">
        <v>2620</v>
      </c>
      <c r="G47" s="0" t="s">
        <v>1685</v>
      </c>
    </row>
    <row customHeight="1" ht="11.25">
      <c r="A48" s="373" t="s">
        <v>14</v>
      </c>
      <c r="B48" s="0" t="s">
        <v>2681</v>
      </c>
      <c r="C48" s="0" t="s">
        <v>2682</v>
      </c>
      <c r="D48" s="0" t="s">
        <v>2681</v>
      </c>
      <c r="E48" s="0" t="s">
        <v>2682</v>
      </c>
      <c r="F48" s="0" t="s">
        <v>2587</v>
      </c>
      <c r="G48" s="0" t="s">
        <v>1690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EAAFF-BE99-A86F-2213-54AA8A7D1646}" mc:Ignorable="x14ac xr xr2 xr3">
  <sheetPr>
    <tabColor rgb="FFFFCC99"/>
  </sheetPr>
  <dimension ref="A1:D54"/>
  <sheetViews>
    <sheetView topLeftCell="A1" showGridLines="0" workbookViewId="0">
      <selection activeCell="A1" sqref="A1"/>
    </sheetView>
  </sheetViews>
  <sheetFormatPr defaultColWidth="9.140625" customHeight="1" defaultRowHeight="11.25"/>
  <cols>
    <col min="1" max="4" style="7045" width="9.140625"/>
  </cols>
  <sheetData>
    <row customHeight="1" ht="11.25">
      <c r="A1" s="841" t="s">
        <v>2683</v>
      </c>
      <c r="B1" s="841" t="s">
        <v>2684</v>
      </c>
      <c r="C1" s="841" t="s">
        <v>2685</v>
      </c>
      <c r="D1" s="841" t="s">
        <v>2686</v>
      </c>
    </row>
    <row customHeight="1" ht="11.25">
      <c r="A2" s="7046" t="s">
        <v>110</v>
      </c>
      <c r="B2" s="7046" t="s">
        <v>2687</v>
      </c>
      <c r="C2" s="7046" t="s">
        <v>2688</v>
      </c>
      <c r="D2" s="7046" t="s">
        <v>2689</v>
      </c>
    </row>
    <row customHeight="1" ht="11.25">
      <c r="A3" s="7046" t="s">
        <v>111</v>
      </c>
      <c r="B3" s="7046" t="s">
        <v>2690</v>
      </c>
      <c r="C3" s="7046" t="s">
        <v>2688</v>
      </c>
      <c r="D3" s="7046" t="s">
        <v>2691</v>
      </c>
    </row>
    <row customHeight="1" ht="11.25">
      <c r="A4" s="7046" t="s">
        <v>91</v>
      </c>
      <c r="B4" s="7046" t="s">
        <v>2692</v>
      </c>
      <c r="C4" s="7046" t="s">
        <v>2693</v>
      </c>
      <c r="D4" s="7046" t="s">
        <v>2694</v>
      </c>
    </row>
    <row customHeight="1" ht="11.25">
      <c r="A5" s="7046" t="s">
        <v>92</v>
      </c>
      <c r="B5" s="7046" t="s">
        <v>2695</v>
      </c>
      <c r="C5" s="7046" t="s">
        <v>2696</v>
      </c>
      <c r="D5" s="7046" t="s">
        <v>2697</v>
      </c>
    </row>
    <row customHeight="1" ht="11.25">
      <c r="A6" s="7046" t="s">
        <v>112</v>
      </c>
      <c r="B6" s="7046" t="s">
        <v>2698</v>
      </c>
      <c r="C6" s="7046" t="s">
        <v>2693</v>
      </c>
      <c r="D6" s="7046" t="s">
        <v>2689</v>
      </c>
    </row>
    <row customHeight="1" ht="11.25">
      <c r="A7" s="7046" t="s">
        <v>93</v>
      </c>
      <c r="B7" s="7046" t="s">
        <v>2699</v>
      </c>
      <c r="C7" s="7046" t="s">
        <v>2693</v>
      </c>
      <c r="D7" s="7046" t="s">
        <v>2700</v>
      </c>
    </row>
    <row customHeight="1" ht="11.25">
      <c r="A8" s="7046" t="s">
        <v>94</v>
      </c>
      <c r="B8" s="7046" t="s">
        <v>2701</v>
      </c>
      <c r="C8" s="7046" t="s">
        <v>2693</v>
      </c>
      <c r="D8" s="7046" t="s">
        <v>2702</v>
      </c>
    </row>
    <row customHeight="1" ht="11.25">
      <c r="A9" s="7046" t="s">
        <v>113</v>
      </c>
      <c r="B9" s="7046" t="s">
        <v>2703</v>
      </c>
      <c r="C9" s="7046" t="s">
        <v>2693</v>
      </c>
      <c r="D9" s="7046" t="s">
        <v>2702</v>
      </c>
    </row>
    <row customHeight="1" ht="11.25">
      <c r="A10" s="7046" t="s">
        <v>149</v>
      </c>
      <c r="B10" s="7046" t="s">
        <v>2704</v>
      </c>
      <c r="C10" s="7046" t="s">
        <v>2705</v>
      </c>
      <c r="D10" s="7046" t="s">
        <v>2694</v>
      </c>
    </row>
    <row customHeight="1" ht="11.25">
      <c r="A11" s="7046" t="s">
        <v>100</v>
      </c>
      <c r="B11" s="7046" t="s">
        <v>2706</v>
      </c>
      <c r="C11" s="7046" t="s">
        <v>2705</v>
      </c>
      <c r="D11" s="7046" t="s">
        <v>2694</v>
      </c>
    </row>
    <row customHeight="1" ht="11.25">
      <c r="A12" s="7046" t="s">
        <v>150</v>
      </c>
      <c r="B12" s="7046" t="s">
        <v>2707</v>
      </c>
      <c r="C12" s="7046" t="s">
        <v>2705</v>
      </c>
      <c r="D12" s="7046" t="s">
        <v>2700</v>
      </c>
    </row>
    <row customHeight="1" ht="11.25">
      <c r="A13" s="7046" t="s">
        <v>151</v>
      </c>
      <c r="B13" s="7046" t="s">
        <v>2708</v>
      </c>
      <c r="C13" s="7046" t="s">
        <v>2693</v>
      </c>
      <c r="D13" s="7046" t="s">
        <v>2689</v>
      </c>
    </row>
    <row customHeight="1" ht="11.25">
      <c r="A14" s="7046" t="s">
        <v>152</v>
      </c>
      <c r="B14" s="7046" t="s">
        <v>2709</v>
      </c>
      <c r="C14" s="7046" t="s">
        <v>2688</v>
      </c>
      <c r="D14" s="7046" t="s">
        <v>2688</v>
      </c>
    </row>
    <row customHeight="1" ht="11.25">
      <c r="A15" s="7046" t="s">
        <v>153</v>
      </c>
      <c r="B15" s="7046" t="s">
        <v>2710</v>
      </c>
      <c r="C15" s="7046" t="s">
        <v>2705</v>
      </c>
      <c r="D15" s="7046" t="s">
        <v>2711</v>
      </c>
    </row>
    <row customHeight="1" ht="11.25">
      <c r="A16" s="7046" t="s">
        <v>1492</v>
      </c>
      <c r="B16" s="7046" t="s">
        <v>2712</v>
      </c>
      <c r="C16" s="7046" t="s">
        <v>2713</v>
      </c>
      <c r="D16" s="7046" t="s">
        <v>2714</v>
      </c>
    </row>
    <row customHeight="1" ht="11.25">
      <c r="A17" s="7046" t="s">
        <v>1498</v>
      </c>
      <c r="B17" s="7046" t="s">
        <v>2715</v>
      </c>
      <c r="C17" s="7046" t="s">
        <v>2688</v>
      </c>
      <c r="D17" s="7046" t="s">
        <v>2700</v>
      </c>
    </row>
    <row customHeight="1" ht="11.25">
      <c r="A18" s="7046" t="s">
        <v>1509</v>
      </c>
      <c r="B18" s="7046" t="s">
        <v>2716</v>
      </c>
      <c r="C18" s="7046" t="s">
        <v>2717</v>
      </c>
      <c r="D18" s="7046" t="s">
        <v>2718</v>
      </c>
    </row>
    <row customHeight="1" ht="11.25">
      <c r="A19" s="7046" t="s">
        <v>1523</v>
      </c>
      <c r="B19" s="7046" t="s">
        <v>2719</v>
      </c>
      <c r="C19" s="7046" t="s">
        <v>2717</v>
      </c>
      <c r="D19" s="7046" t="s">
        <v>2711</v>
      </c>
    </row>
    <row customHeight="1" ht="11.25">
      <c r="A20" s="7046" t="s">
        <v>1535</v>
      </c>
      <c r="B20" s="7046" t="s">
        <v>2720</v>
      </c>
      <c r="C20" s="7046" t="s">
        <v>2717</v>
      </c>
      <c r="D20" s="7046" t="s">
        <v>2711</v>
      </c>
    </row>
    <row customHeight="1" ht="11.25">
      <c r="A21" s="7046" t="s">
        <v>1544</v>
      </c>
      <c r="B21" s="7046" t="s">
        <v>2721</v>
      </c>
      <c r="C21" s="7046" t="s">
        <v>2717</v>
      </c>
      <c r="D21" s="7046" t="s">
        <v>2711</v>
      </c>
    </row>
    <row customHeight="1" ht="11.25">
      <c r="A22" s="7046" t="s">
        <v>1560</v>
      </c>
      <c r="B22" s="7046" t="s">
        <v>2722</v>
      </c>
      <c r="C22" s="7046" t="s">
        <v>2717</v>
      </c>
      <c r="D22" s="7046" t="s">
        <v>2711</v>
      </c>
    </row>
    <row customHeight="1" ht="11.25">
      <c r="A23" s="7046" t="s">
        <v>1567</v>
      </c>
      <c r="B23" s="7046" t="s">
        <v>2723</v>
      </c>
      <c r="C23" s="7046" t="s">
        <v>2717</v>
      </c>
      <c r="D23" s="7046" t="s">
        <v>2711</v>
      </c>
    </row>
    <row customHeight="1" ht="11.25">
      <c r="A24" s="7046" t="s">
        <v>1575</v>
      </c>
      <c r="B24" s="7046" t="s">
        <v>2724</v>
      </c>
      <c r="C24" s="7046" t="s">
        <v>2688</v>
      </c>
      <c r="D24" s="7046" t="s">
        <v>2689</v>
      </c>
    </row>
    <row customHeight="1" ht="11.25">
      <c r="A25" s="7046" t="s">
        <v>1582</v>
      </c>
      <c r="B25" s="7046" t="s">
        <v>2725</v>
      </c>
      <c r="C25" s="7046" t="s">
        <v>2688</v>
      </c>
      <c r="D25" s="7046" t="s">
        <v>2726</v>
      </c>
    </row>
    <row customHeight="1" ht="11.25">
      <c r="A26" s="7046" t="s">
        <v>1586</v>
      </c>
      <c r="B26" s="7046" t="s">
        <v>2727</v>
      </c>
      <c r="C26" s="7046" t="s">
        <v>2728</v>
      </c>
      <c r="D26" s="7046" t="s">
        <v>2714</v>
      </c>
    </row>
    <row customHeight="1" ht="11.25">
      <c r="A27" s="7046" t="s">
        <v>1591</v>
      </c>
      <c r="B27" s="7046" t="s">
        <v>2729</v>
      </c>
      <c r="C27" s="7046" t="s">
        <v>2713</v>
      </c>
      <c r="D27" s="7046" t="s">
        <v>2714</v>
      </c>
    </row>
    <row customHeight="1" ht="11.25">
      <c r="A28" s="7046" t="s">
        <v>1599</v>
      </c>
      <c r="B28" s="7046" t="s">
        <v>2730</v>
      </c>
      <c r="C28" s="7046" t="s">
        <v>2713</v>
      </c>
      <c r="D28" s="7046" t="s">
        <v>2714</v>
      </c>
    </row>
    <row customHeight="1" ht="11.25">
      <c r="A29" s="7046" t="s">
        <v>1601</v>
      </c>
      <c r="B29" s="7046" t="s">
        <v>2731</v>
      </c>
      <c r="C29" s="7046" t="s">
        <v>2717</v>
      </c>
      <c r="D29" s="7046" t="s">
        <v>2732</v>
      </c>
    </row>
    <row customHeight="1" ht="11.25">
      <c r="A30" s="7046" t="s">
        <v>1604</v>
      </c>
      <c r="B30" s="7046" t="s">
        <v>2733</v>
      </c>
      <c r="C30" s="7046" t="s">
        <v>2693</v>
      </c>
      <c r="D30" s="7046" t="s">
        <v>2689</v>
      </c>
    </row>
    <row customHeight="1" ht="11.25">
      <c r="A31" s="7046" t="s">
        <v>1609</v>
      </c>
      <c r="B31" s="7046" t="s">
        <v>2734</v>
      </c>
      <c r="C31" s="7046" t="s">
        <v>2693</v>
      </c>
      <c r="D31" s="7046" t="s">
        <v>2689</v>
      </c>
    </row>
    <row customHeight="1" ht="11.25">
      <c r="A32" s="7046" t="s">
        <v>1611</v>
      </c>
      <c r="B32" s="7046" t="s">
        <v>2735</v>
      </c>
      <c r="C32" s="7046" t="s">
        <v>2693</v>
      </c>
      <c r="D32" s="7046" t="s">
        <v>2689</v>
      </c>
    </row>
    <row customHeight="1" ht="11.25">
      <c r="A33" s="7046" t="s">
        <v>1613</v>
      </c>
      <c r="B33" s="7046" t="s">
        <v>2736</v>
      </c>
      <c r="C33" s="7046" t="s">
        <v>2693</v>
      </c>
      <c r="D33" s="7046" t="s">
        <v>2689</v>
      </c>
    </row>
    <row customHeight="1" ht="11.25">
      <c r="A34" s="7046" t="s">
        <v>1615</v>
      </c>
      <c r="B34" s="7046" t="s">
        <v>2737</v>
      </c>
      <c r="C34" s="7046" t="s">
        <v>2693</v>
      </c>
      <c r="D34" s="7046" t="s">
        <v>2700</v>
      </c>
    </row>
    <row customHeight="1" ht="11.25">
      <c r="A35" s="7046" t="s">
        <v>1620</v>
      </c>
      <c r="B35" s="7046" t="s">
        <v>2738</v>
      </c>
      <c r="C35" s="7046" t="s">
        <v>2693</v>
      </c>
      <c r="D35" s="7046" t="s">
        <v>2689</v>
      </c>
    </row>
    <row customHeight="1" ht="11.25">
      <c r="A36" s="7046" t="s">
        <v>1625</v>
      </c>
      <c r="B36" s="7046" t="s">
        <v>2739</v>
      </c>
      <c r="C36" s="7046" t="s">
        <v>2693</v>
      </c>
      <c r="D36" s="7046" t="s">
        <v>2689</v>
      </c>
    </row>
    <row customHeight="1" ht="11.25">
      <c r="A37" s="7046" t="s">
        <v>1629</v>
      </c>
      <c r="B37" s="7046" t="s">
        <v>2740</v>
      </c>
      <c r="C37" s="7046" t="s">
        <v>2693</v>
      </c>
      <c r="D37" s="7046" t="s">
        <v>2691</v>
      </c>
    </row>
    <row customHeight="1" ht="11.25">
      <c r="A38" s="7046" t="s">
        <v>1636</v>
      </c>
      <c r="B38" s="7046" t="s">
        <v>2741</v>
      </c>
      <c r="C38" s="7046" t="s">
        <v>2742</v>
      </c>
      <c r="D38" s="7046" t="s">
        <v>2694</v>
      </c>
    </row>
    <row customHeight="1" ht="11.25">
      <c r="A39" s="7046" t="s">
        <v>1642</v>
      </c>
      <c r="B39" s="7046" t="s">
        <v>2743</v>
      </c>
      <c r="C39" s="7046" t="s">
        <v>2693</v>
      </c>
      <c r="D39" s="7046" t="s">
        <v>2691</v>
      </c>
    </row>
    <row customHeight="1" ht="11.25">
      <c r="A40" s="7046" t="s">
        <v>1647</v>
      </c>
      <c r="B40" s="7046" t="s">
        <v>2744</v>
      </c>
      <c r="C40" s="7046" t="s">
        <v>2693</v>
      </c>
      <c r="D40" s="7046" t="s">
        <v>2689</v>
      </c>
    </row>
    <row customHeight="1" ht="11.25">
      <c r="A41" s="7046" t="s">
        <v>1651</v>
      </c>
      <c r="B41" s="7046" t="s">
        <v>2745</v>
      </c>
      <c r="C41" s="7046" t="s">
        <v>2742</v>
      </c>
      <c r="D41" s="7046" t="s">
        <v>2746</v>
      </c>
    </row>
    <row customHeight="1" ht="11.25">
      <c r="A42" s="7046" t="s">
        <v>1654</v>
      </c>
      <c r="B42" s="7046" t="s">
        <v>2747</v>
      </c>
      <c r="C42" s="7046" t="s">
        <v>2748</v>
      </c>
      <c r="D42" s="7046" t="s">
        <v>2711</v>
      </c>
    </row>
    <row customHeight="1" ht="11.25">
      <c r="A43" s="7046" t="s">
        <v>1661</v>
      </c>
      <c r="B43" s="7046" t="s">
        <v>2749</v>
      </c>
      <c r="C43" s="7046" t="s">
        <v>2750</v>
      </c>
      <c r="D43" s="7046" t="s">
        <v>2751</v>
      </c>
    </row>
    <row customHeight="1" ht="11.25">
      <c r="A44" s="7046" t="s">
        <v>1670</v>
      </c>
      <c r="B44" s="7046" t="s">
        <v>2752</v>
      </c>
      <c r="C44" s="7046" t="s">
        <v>2688</v>
      </c>
      <c r="D44" s="7046" t="s">
        <v>2700</v>
      </c>
    </row>
    <row customHeight="1" ht="11.25">
      <c r="A45" s="7046" t="s">
        <v>1675</v>
      </c>
      <c r="B45" s="7046" t="s">
        <v>2753</v>
      </c>
      <c r="C45" s="7046" t="s">
        <v>2688</v>
      </c>
      <c r="D45" s="7046" t="s">
        <v>2700</v>
      </c>
    </row>
    <row customHeight="1" ht="11.25">
      <c r="A46" s="7046" t="s">
        <v>1679</v>
      </c>
      <c r="B46" s="7046" t="s">
        <v>2754</v>
      </c>
      <c r="C46" s="7046" t="s">
        <v>2705</v>
      </c>
      <c r="D46" s="7046" t="s">
        <v>2755</v>
      </c>
    </row>
    <row customHeight="1" ht="11.25">
      <c r="A47" s="7046" t="s">
        <v>1685</v>
      </c>
      <c r="B47" s="7046" t="s">
        <v>2756</v>
      </c>
      <c r="C47" s="7046" t="s">
        <v>2757</v>
      </c>
      <c r="D47" s="7046" t="s">
        <v>2755</v>
      </c>
    </row>
    <row customHeight="1" ht="11.25">
      <c r="A48" s="7046" t="s">
        <v>1690</v>
      </c>
      <c r="B48" s="7046" t="s">
        <v>2758</v>
      </c>
      <c r="C48" s="7046" t="s">
        <v>2759</v>
      </c>
      <c r="D48" s="7046" t="s">
        <v>2689</v>
      </c>
    </row>
    <row customHeight="1" ht="11.25">
      <c r="A49" s="7046" t="s">
        <v>1693</v>
      </c>
      <c r="B49" s="7046" t="s">
        <v>2760</v>
      </c>
      <c r="C49" s="7046" t="s">
        <v>2717</v>
      </c>
      <c r="D49" s="7046" t="s">
        <v>2732</v>
      </c>
    </row>
    <row customHeight="1" ht="11.25">
      <c r="A50" s="7046" t="s">
        <v>1697</v>
      </c>
      <c r="B50" s="7046" t="s">
        <v>2761</v>
      </c>
      <c r="C50" s="7046" t="s">
        <v>2713</v>
      </c>
      <c r="D50" s="7046" t="s">
        <v>2762</v>
      </c>
    </row>
    <row customHeight="1" ht="11.25">
      <c r="A51" s="7046" t="s">
        <v>1701</v>
      </c>
      <c r="B51" s="7046" t="s">
        <v>2763</v>
      </c>
      <c r="C51" s="7046" t="s">
        <v>2693</v>
      </c>
      <c r="D51" s="7046" t="s">
        <v>2702</v>
      </c>
    </row>
    <row customHeight="1" ht="11.25">
      <c r="A52" s="7046" t="s">
        <v>1705</v>
      </c>
      <c r="B52" s="7046" t="s">
        <v>2764</v>
      </c>
      <c r="C52" s="7046" t="s">
        <v>2742</v>
      </c>
      <c r="D52" s="7046" t="s">
        <v>2762</v>
      </c>
    </row>
    <row customHeight="1" ht="11.25">
      <c r="A53" s="7046" t="s">
        <v>1707</v>
      </c>
      <c r="B53" s="7046" t="s">
        <v>2765</v>
      </c>
      <c r="C53" s="7046" t="s">
        <v>2742</v>
      </c>
      <c r="D53" s="7046" t="s">
        <v>2762</v>
      </c>
    </row>
    <row customHeight="1" ht="11.25">
      <c r="A54" s="7046" t="s">
        <v>1710</v>
      </c>
      <c r="B54" s="7046" t="s">
        <v>2766</v>
      </c>
      <c r="C54" s="7046" t="s">
        <v>2705</v>
      </c>
      <c r="D54" s="7046" t="s">
        <v>2711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13D6A-5357-16BF-00D5-5C82FBCE66E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155D9-A0C7-5E48-A2AF-D674C6FA65E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047" width="9.140625"/>
  </cols>
  <sheetData>
    <row customHeight="1" ht="11.25">
      <c r="A1" s="169" t="s">
        <v>131</v>
      </c>
      <c r="B1" s="169" t="s">
        <v>2767</v>
      </c>
    </row>
    <row customHeight="1" ht="11.25">
      <c r="A2" s="48" t="s">
        <v>99</v>
      </c>
      <c r="B2" s="48" t="s">
        <v>2768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DC701-1162-74D8-B502-E5F40BE040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045" width="9.140625"/>
    <col min="2" max="2" style="7045" width="65.28125" customWidth="1"/>
  </cols>
  <sheetData>
    <row customHeight="1" ht="11.25">
      <c r="A1" s="841" t="s">
        <v>2769</v>
      </c>
      <c r="B1" s="841" t="s">
        <v>2770</v>
      </c>
    </row>
    <row customHeight="1" ht="11.25">
      <c r="A2" s="841">
        <v>4213775</v>
      </c>
      <c r="B2" s="841" t="s">
        <v>1252</v>
      </c>
    </row>
    <row customHeight="1" ht="11.25">
      <c r="A3" s="841">
        <v>4213784</v>
      </c>
      <c r="B3" s="841" t="s">
        <v>1285</v>
      </c>
    </row>
    <row customHeight="1" ht="11.25">
      <c r="A4" s="841">
        <v>4213781</v>
      </c>
      <c r="B4" s="841" t="s">
        <v>1278</v>
      </c>
    </row>
    <row customHeight="1" ht="11.25">
      <c r="A5" s="841">
        <v>4213776</v>
      </c>
      <c r="B5" s="841" t="s">
        <v>186</v>
      </c>
    </row>
    <row customHeight="1" ht="11.25">
      <c r="A6" s="841">
        <v>4213777</v>
      </c>
      <c r="B6" s="841" t="s">
        <v>192</v>
      </c>
    </row>
    <row customHeight="1" ht="11.25">
      <c r="A7" s="841">
        <v>4213778</v>
      </c>
      <c r="B7" s="841" t="s">
        <v>198</v>
      </c>
    </row>
    <row customHeight="1" ht="11.25">
      <c r="A8" s="841">
        <v>4213780</v>
      </c>
      <c r="B8" s="841" t="s">
        <v>204</v>
      </c>
    </row>
    <row customHeight="1" ht="11.25">
      <c r="A9" s="841">
        <v>4213779</v>
      </c>
      <c r="B9" s="841" t="s">
        <v>1417</v>
      </c>
    </row>
    <row customHeight="1" ht="11.25">
      <c r="A10" s="841">
        <v>4213783</v>
      </c>
      <c r="B10" s="841" t="s">
        <v>1432</v>
      </c>
    </row>
    <row customHeight="1" ht="11.25">
      <c r="A11" s="841">
        <v>4213782</v>
      </c>
      <c r="B11" s="841"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F4743-9157-C9EB-221E-5DE0C17E35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045" width="9.140625"/>
    <col min="2" max="2" style="7045" width="65.28125" customWidth="1"/>
  </cols>
  <sheetData>
    <row customHeight="1" ht="11.25">
      <c r="A1" s="841" t="s">
        <v>2769</v>
      </c>
      <c r="B1" s="841" t="s">
        <v>2771</v>
      </c>
    </row>
    <row customHeight="1" ht="11.25">
      <c r="A2" s="841" t="s">
        <v>2772</v>
      </c>
      <c r="B2" s="841" t="s">
        <v>1529</v>
      </c>
    </row>
    <row customHeight="1" ht="11.25">
      <c r="A3" s="841" t="s">
        <v>2773</v>
      </c>
      <c r="B3" s="841" t="s">
        <v>1539</v>
      </c>
    </row>
    <row customHeight="1" ht="11.25">
      <c r="A4" s="841" t="s">
        <v>2774</v>
      </c>
      <c r="B4" s="841" t="s">
        <v>1548</v>
      </c>
    </row>
    <row customHeight="1" ht="11.25">
      <c r="A5" s="841" t="s">
        <v>2775</v>
      </c>
      <c r="B5" s="841" t="s">
        <v>1557</v>
      </c>
    </row>
    <row customHeight="1" ht="11.25">
      <c r="A6" s="841" t="s">
        <v>2776</v>
      </c>
      <c r="B6" s="841" t="s">
        <v>1563</v>
      </c>
    </row>
    <row customHeight="1" ht="11.25">
      <c r="A7" s="841" t="s">
        <v>2777</v>
      </c>
      <c r="B7" s="841" t="s">
        <v>1571</v>
      </c>
    </row>
    <row customHeight="1" ht="11.25">
      <c r="A8" s="841" t="s">
        <v>2778</v>
      </c>
      <c r="B8" s="841" t="s">
        <v>1578</v>
      </c>
    </row>
    <row customHeight="1" ht="11.25">
      <c r="A9" s="841" t="s">
        <v>2779</v>
      </c>
      <c r="B9" s="841" t="s">
        <v>1584</v>
      </c>
    </row>
    <row customHeight="1" ht="11.25">
      <c r="A10" s="841" t="s">
        <v>2780</v>
      </c>
      <c r="B10" s="841" t="s">
        <v>1588</v>
      </c>
    </row>
    <row customHeight="1" ht="11.25">
      <c r="A11" s="841" t="s">
        <v>2781</v>
      </c>
      <c r="B11" s="841" t="s">
        <v>1595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2D109-0C79-CC07-4CCC-2EF07D2730D7}"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2578</v>
      </c>
      <c r="B1" s="373" t="s">
        <v>2579</v>
      </c>
      <c r="C1" s="373" t="s">
        <v>2580</v>
      </c>
      <c r="D1" s="373" t="s">
        <v>2581</v>
      </c>
      <c r="E1" s="0" t="s">
        <v>2582</v>
      </c>
      <c r="F1" s="0" t="s">
        <v>2583</v>
      </c>
      <c r="G1" s="0" t="s">
        <v>2584</v>
      </c>
    </row>
    <row customHeight="1" ht="11.25">
      <c r="A2" s="0" t="s">
        <v>14</v>
      </c>
      <c r="B2" s="0" t="s">
        <v>2585</v>
      </c>
      <c r="C2" s="0" t="s">
        <v>2586</v>
      </c>
      <c r="D2" s="0" t="s">
        <v>2585</v>
      </c>
      <c r="E2" s="0" t="s">
        <v>2586</v>
      </c>
      <c r="F2" s="0" t="s">
        <v>2587</v>
      </c>
      <c r="G2" s="0" t="s">
        <v>110</v>
      </c>
    </row>
    <row customHeight="1" ht="11.25">
      <c r="A3" s="0" t="s">
        <v>14</v>
      </c>
      <c r="B3" s="0" t="s">
        <v>2588</v>
      </c>
      <c r="C3" s="0" t="s">
        <v>2589</v>
      </c>
      <c r="D3" s="0" t="s">
        <v>2588</v>
      </c>
      <c r="E3" s="0" t="s">
        <v>2589</v>
      </c>
      <c r="F3" s="0" t="s">
        <v>2587</v>
      </c>
      <c r="G3" s="0" t="s">
        <v>111</v>
      </c>
    </row>
    <row customHeight="1" ht="11.25">
      <c r="A4" s="0" t="s">
        <v>14</v>
      </c>
      <c r="B4" s="0" t="s">
        <v>2590</v>
      </c>
      <c r="C4" s="0" t="s">
        <v>2591</v>
      </c>
      <c r="D4" s="0" t="s">
        <v>2590</v>
      </c>
      <c r="E4" s="0" t="s">
        <v>2591</v>
      </c>
      <c r="F4" s="0" t="s">
        <v>2587</v>
      </c>
      <c r="G4" s="0" t="s">
        <v>91</v>
      </c>
    </row>
    <row customHeight="1" ht="11.25">
      <c r="A5" s="0" t="s">
        <v>14</v>
      </c>
      <c r="B5" s="0" t="s">
        <v>2592</v>
      </c>
      <c r="C5" s="0" t="s">
        <v>2593</v>
      </c>
      <c r="D5" s="0" t="s">
        <v>2592</v>
      </c>
      <c r="E5" s="0" t="s">
        <v>2593</v>
      </c>
      <c r="F5" s="0" t="s">
        <v>2587</v>
      </c>
      <c r="G5" s="0" t="s">
        <v>92</v>
      </c>
    </row>
    <row customHeight="1" ht="11.25">
      <c r="A6" s="0" t="s">
        <v>14</v>
      </c>
      <c r="B6" s="0" t="s">
        <v>2594</v>
      </c>
      <c r="C6" s="0" t="s">
        <v>2595</v>
      </c>
      <c r="D6" s="0" t="s">
        <v>2594</v>
      </c>
      <c r="E6" s="0" t="s">
        <v>2595</v>
      </c>
      <c r="F6" s="0" t="s">
        <v>2587</v>
      </c>
      <c r="G6" s="0" t="s">
        <v>112</v>
      </c>
    </row>
    <row customHeight="1" ht="11.25">
      <c r="A7" s="0" t="s">
        <v>14</v>
      </c>
      <c r="B7" s="0" t="s">
        <v>2596</v>
      </c>
      <c r="C7" s="0" t="s">
        <v>2597</v>
      </c>
      <c r="D7" s="0" t="s">
        <v>2596</v>
      </c>
      <c r="E7" s="0" t="s">
        <v>2597</v>
      </c>
      <c r="F7" s="0" t="s">
        <v>2587</v>
      </c>
      <c r="G7" s="0" t="s">
        <v>93</v>
      </c>
    </row>
    <row customHeight="1" ht="11.25">
      <c r="A8" s="0" t="s">
        <v>14</v>
      </c>
      <c r="B8" s="0" t="s">
        <v>2598</v>
      </c>
      <c r="C8" s="0" t="s">
        <v>2599</v>
      </c>
      <c r="D8" s="0" t="s">
        <v>2598</v>
      </c>
      <c r="E8" s="0" t="s">
        <v>2599</v>
      </c>
      <c r="F8" s="0" t="s">
        <v>2587</v>
      </c>
      <c r="G8" s="0" t="s">
        <v>94</v>
      </c>
    </row>
    <row customHeight="1" ht="11.25">
      <c r="A9" s="0" t="s">
        <v>14</v>
      </c>
      <c r="B9" s="0" t="s">
        <v>2600</v>
      </c>
      <c r="C9" s="0" t="s">
        <v>2601</v>
      </c>
      <c r="D9" s="0" t="s">
        <v>2600</v>
      </c>
      <c r="E9" s="0" t="s">
        <v>2601</v>
      </c>
      <c r="F9" s="0" t="s">
        <v>2587</v>
      </c>
      <c r="G9" s="0" t="s">
        <v>113</v>
      </c>
    </row>
    <row customHeight="1" ht="11.25">
      <c r="A10" s="0" t="s">
        <v>14</v>
      </c>
      <c r="B10" s="0" t="s">
        <v>2602</v>
      </c>
      <c r="C10" s="0" t="s">
        <v>2603</v>
      </c>
      <c r="D10" s="0" t="s">
        <v>2602</v>
      </c>
      <c r="E10" s="0" t="s">
        <v>2603</v>
      </c>
      <c r="F10" s="0" t="s">
        <v>2587</v>
      </c>
      <c r="G10" s="0" t="s">
        <v>149</v>
      </c>
    </row>
    <row customHeight="1" ht="11.25">
      <c r="A11" s="0" t="s">
        <v>14</v>
      </c>
      <c r="B11" s="0" t="s">
        <v>101</v>
      </c>
      <c r="C11" s="0" t="s">
        <v>102</v>
      </c>
      <c r="D11" s="0" t="s">
        <v>101</v>
      </c>
      <c r="E11" s="0" t="s">
        <v>102</v>
      </c>
      <c r="F11" s="0" t="s">
        <v>2587</v>
      </c>
      <c r="G11" s="0" t="s">
        <v>100</v>
      </c>
    </row>
    <row customHeight="1" ht="11.25">
      <c r="A12" s="0" t="s">
        <v>14</v>
      </c>
      <c r="B12" s="0" t="s">
        <v>2604</v>
      </c>
      <c r="C12" s="0" t="s">
        <v>2605</v>
      </c>
      <c r="D12" s="0" t="s">
        <v>2606</v>
      </c>
      <c r="E12" s="0" t="s">
        <v>2607</v>
      </c>
      <c r="F12" s="0" t="s">
        <v>2608</v>
      </c>
      <c r="G12" s="0" t="s">
        <v>150</v>
      </c>
    </row>
    <row customHeight="1" ht="11.25">
      <c r="A13" s="0" t="s">
        <v>14</v>
      </c>
      <c r="B13" s="0" t="s">
        <v>2604</v>
      </c>
      <c r="C13" s="0" t="s">
        <v>2605</v>
      </c>
      <c r="D13" s="0" t="s">
        <v>2609</v>
      </c>
      <c r="E13" s="0" t="s">
        <v>2610</v>
      </c>
      <c r="F13" s="0" t="s">
        <v>2611</v>
      </c>
      <c r="G13" s="0" t="s">
        <v>151</v>
      </c>
    </row>
    <row customHeight="1" ht="11.25">
      <c r="A14" s="0" t="s">
        <v>14</v>
      </c>
      <c r="B14" s="0" t="s">
        <v>2604</v>
      </c>
      <c r="C14" s="0" t="s">
        <v>2605</v>
      </c>
      <c r="D14" s="0" t="s">
        <v>2612</v>
      </c>
      <c r="E14" s="0" t="s">
        <v>2613</v>
      </c>
      <c r="F14" s="0" t="s">
        <v>2608</v>
      </c>
      <c r="G14" s="0" t="s">
        <v>152</v>
      </c>
    </row>
    <row customHeight="1" ht="11.25">
      <c r="A15" s="0" t="s">
        <v>14</v>
      </c>
      <c r="B15" s="0" t="s">
        <v>2604</v>
      </c>
      <c r="C15" s="0" t="s">
        <v>2605</v>
      </c>
      <c r="D15" s="0" t="s">
        <v>2604</v>
      </c>
      <c r="E15" s="0" t="s">
        <v>2605</v>
      </c>
      <c r="F15" s="0" t="s">
        <v>2614</v>
      </c>
      <c r="G15" s="0" t="s">
        <v>153</v>
      </c>
    </row>
    <row customHeight="1" ht="11.25">
      <c r="A16" s="0" t="s">
        <v>14</v>
      </c>
      <c r="B16" s="0" t="s">
        <v>2604</v>
      </c>
      <c r="C16" s="0" t="s">
        <v>2605</v>
      </c>
      <c r="D16" s="0" t="s">
        <v>2615</v>
      </c>
      <c r="E16" s="0" t="s">
        <v>2616</v>
      </c>
      <c r="F16" s="0" t="s">
        <v>2617</v>
      </c>
      <c r="G16" s="0" t="s">
        <v>1492</v>
      </c>
    </row>
    <row customHeight="1" ht="11.25">
      <c r="A17" s="0" t="s">
        <v>14</v>
      </c>
      <c r="B17" s="0" t="s">
        <v>2618</v>
      </c>
      <c r="C17" s="0" t="s">
        <v>2619</v>
      </c>
      <c r="D17" s="0" t="s">
        <v>2618</v>
      </c>
      <c r="E17" s="0" t="s">
        <v>2619</v>
      </c>
      <c r="F17" s="0" t="s">
        <v>2620</v>
      </c>
      <c r="G17" s="0" t="s">
        <v>1498</v>
      </c>
    </row>
    <row customHeight="1" ht="11.25">
      <c r="A18" s="0" t="s">
        <v>14</v>
      </c>
      <c r="B18" s="0" t="s">
        <v>2621</v>
      </c>
      <c r="C18" s="0" t="s">
        <v>2622</v>
      </c>
      <c r="D18" s="0" t="s">
        <v>2621</v>
      </c>
      <c r="E18" s="0" t="s">
        <v>2622</v>
      </c>
      <c r="F18" s="0" t="s">
        <v>2587</v>
      </c>
      <c r="G18" s="0" t="s">
        <v>1509</v>
      </c>
    </row>
    <row customHeight="1" ht="11.25">
      <c r="A19" s="0" t="s">
        <v>14</v>
      </c>
      <c r="B19" s="0" t="s">
        <v>2623</v>
      </c>
      <c r="C19" s="0" t="s">
        <v>2624</v>
      </c>
      <c r="D19" s="0" t="s">
        <v>2623</v>
      </c>
      <c r="E19" s="0" t="s">
        <v>2624</v>
      </c>
      <c r="F19" s="0" t="s">
        <v>2614</v>
      </c>
      <c r="G19" s="0" t="s">
        <v>1523</v>
      </c>
    </row>
    <row customHeight="1" ht="11.25">
      <c r="A20" s="0" t="s">
        <v>14</v>
      </c>
      <c r="B20" s="0" t="s">
        <v>2623</v>
      </c>
      <c r="C20" s="0" t="s">
        <v>2624</v>
      </c>
      <c r="D20" s="0" t="s">
        <v>2625</v>
      </c>
      <c r="E20" s="0" t="s">
        <v>2626</v>
      </c>
      <c r="F20" s="0" t="s">
        <v>2608</v>
      </c>
      <c r="G20" s="0" t="s">
        <v>1535</v>
      </c>
    </row>
    <row customHeight="1" ht="11.25">
      <c r="A21" s="0" t="s">
        <v>14</v>
      </c>
      <c r="B21" s="0" t="s">
        <v>2623</v>
      </c>
      <c r="C21" s="0" t="s">
        <v>2624</v>
      </c>
      <c r="D21" s="0" t="s">
        <v>2627</v>
      </c>
      <c r="E21" s="0" t="s">
        <v>2628</v>
      </c>
      <c r="F21" s="0" t="s">
        <v>2617</v>
      </c>
      <c r="G21" s="0" t="s">
        <v>1544</v>
      </c>
    </row>
    <row customHeight="1" ht="11.25">
      <c r="A22" s="0" t="s">
        <v>14</v>
      </c>
      <c r="B22" s="0" t="s">
        <v>2623</v>
      </c>
      <c r="C22" s="0" t="s">
        <v>2624</v>
      </c>
      <c r="D22" s="0" t="s">
        <v>2629</v>
      </c>
      <c r="E22" s="0" t="s">
        <v>2630</v>
      </c>
      <c r="F22" s="0" t="s">
        <v>2617</v>
      </c>
      <c r="G22" s="0" t="s">
        <v>1560</v>
      </c>
    </row>
    <row customHeight="1" ht="11.25">
      <c r="A23" s="0" t="s">
        <v>14</v>
      </c>
      <c r="B23" s="0" t="s">
        <v>2623</v>
      </c>
      <c r="C23" s="0" t="s">
        <v>2624</v>
      </c>
      <c r="D23" s="0" t="s">
        <v>2631</v>
      </c>
      <c r="E23" s="0" t="s">
        <v>2632</v>
      </c>
      <c r="F23" s="0" t="s">
        <v>2617</v>
      </c>
      <c r="G23" s="0" t="s">
        <v>1567</v>
      </c>
    </row>
    <row customHeight="1" ht="11.25">
      <c r="A24" s="0" t="s">
        <v>14</v>
      </c>
      <c r="B24" s="0" t="s">
        <v>2623</v>
      </c>
      <c r="C24" s="0" t="s">
        <v>2624</v>
      </c>
      <c r="D24" s="0" t="s">
        <v>2633</v>
      </c>
      <c r="E24" s="0" t="s">
        <v>2634</v>
      </c>
      <c r="F24" s="0" t="s">
        <v>2617</v>
      </c>
      <c r="G24" s="0" t="s">
        <v>1575</v>
      </c>
    </row>
    <row customHeight="1" ht="11.25">
      <c r="A25" s="0" t="s">
        <v>14</v>
      </c>
      <c r="B25" s="0" t="s">
        <v>2623</v>
      </c>
      <c r="C25" s="0" t="s">
        <v>2624</v>
      </c>
      <c r="D25" s="0" t="s">
        <v>2635</v>
      </c>
      <c r="E25" s="0" t="s">
        <v>2636</v>
      </c>
      <c r="F25" s="0" t="s">
        <v>2608</v>
      </c>
      <c r="G25" s="0" t="s">
        <v>1582</v>
      </c>
    </row>
    <row customHeight="1" ht="11.25">
      <c r="A26" s="0" t="s">
        <v>14</v>
      </c>
      <c r="B26" s="0" t="s">
        <v>2623</v>
      </c>
      <c r="C26" s="0" t="s">
        <v>2624</v>
      </c>
      <c r="D26" s="0" t="s">
        <v>2637</v>
      </c>
      <c r="E26" s="0" t="s">
        <v>2638</v>
      </c>
      <c r="F26" s="0" t="s">
        <v>2608</v>
      </c>
      <c r="G26" s="0" t="s">
        <v>1586</v>
      </c>
    </row>
    <row customHeight="1" ht="11.25">
      <c r="A27" s="0" t="s">
        <v>14</v>
      </c>
      <c r="B27" s="0" t="s">
        <v>2623</v>
      </c>
      <c r="C27" s="0" t="s">
        <v>2624</v>
      </c>
      <c r="D27" s="0" t="s">
        <v>2639</v>
      </c>
      <c r="E27" s="0" t="s">
        <v>2640</v>
      </c>
      <c r="F27" s="0" t="s">
        <v>2608</v>
      </c>
      <c r="G27" s="0" t="s">
        <v>1591</v>
      </c>
    </row>
    <row customHeight="1" ht="11.25">
      <c r="A28" s="0" t="s">
        <v>14</v>
      </c>
      <c r="B28" s="0" t="s">
        <v>2623</v>
      </c>
      <c r="C28" s="0" t="s">
        <v>2624</v>
      </c>
      <c r="D28" s="0" t="s">
        <v>2641</v>
      </c>
      <c r="E28" s="0" t="s">
        <v>2642</v>
      </c>
      <c r="F28" s="0" t="s">
        <v>2611</v>
      </c>
      <c r="G28" s="0" t="s">
        <v>1599</v>
      </c>
    </row>
    <row customHeight="1" ht="11.25">
      <c r="A29" s="0" t="s">
        <v>14</v>
      </c>
      <c r="B29" s="0" t="s">
        <v>2623</v>
      </c>
      <c r="C29" s="0" t="s">
        <v>2624</v>
      </c>
      <c r="D29" s="0" t="s">
        <v>2643</v>
      </c>
      <c r="E29" s="0" t="s">
        <v>2644</v>
      </c>
      <c r="F29" s="0" t="s">
        <v>2617</v>
      </c>
      <c r="G29" s="0" t="s">
        <v>1601</v>
      </c>
    </row>
    <row customHeight="1" ht="11.25">
      <c r="A30" s="0" t="s">
        <v>14</v>
      </c>
      <c r="B30" s="0" t="s">
        <v>2623</v>
      </c>
      <c r="C30" s="0" t="s">
        <v>2624</v>
      </c>
      <c r="D30" s="0" t="s">
        <v>2645</v>
      </c>
      <c r="E30" s="0" t="s">
        <v>2646</v>
      </c>
      <c r="F30" s="0" t="s">
        <v>2608</v>
      </c>
      <c r="G30" s="0" t="s">
        <v>1604</v>
      </c>
    </row>
    <row customHeight="1" ht="11.25">
      <c r="A31" s="0" t="s">
        <v>14</v>
      </c>
      <c r="B31" s="0" t="s">
        <v>2647</v>
      </c>
      <c r="C31" s="0" t="s">
        <v>2648</v>
      </c>
      <c r="D31" s="0" t="s">
        <v>2647</v>
      </c>
      <c r="E31" s="0" t="s">
        <v>2648</v>
      </c>
      <c r="F31" s="0" t="s">
        <v>2614</v>
      </c>
      <c r="G31" s="0" t="s">
        <v>1609</v>
      </c>
    </row>
    <row customHeight="1" ht="11.25">
      <c r="A32" s="0" t="s">
        <v>14</v>
      </c>
      <c r="B32" s="0" t="s">
        <v>2647</v>
      </c>
      <c r="C32" s="0" t="s">
        <v>2648</v>
      </c>
      <c r="D32" s="0" t="s">
        <v>2649</v>
      </c>
      <c r="E32" s="0" t="s">
        <v>2650</v>
      </c>
      <c r="F32" s="0" t="s">
        <v>2617</v>
      </c>
      <c r="G32" s="0" t="s">
        <v>1611</v>
      </c>
    </row>
    <row customHeight="1" ht="11.25">
      <c r="A33" s="0" t="s">
        <v>14</v>
      </c>
      <c r="B33" s="0" t="s">
        <v>2647</v>
      </c>
      <c r="C33" s="0" t="s">
        <v>2648</v>
      </c>
      <c r="D33" s="0" t="s">
        <v>2651</v>
      </c>
      <c r="E33" s="0" t="s">
        <v>2652</v>
      </c>
      <c r="F33" s="0" t="s">
        <v>2608</v>
      </c>
      <c r="G33" s="0" t="s">
        <v>1613</v>
      </c>
    </row>
    <row customHeight="1" ht="11.25">
      <c r="A34" s="0" t="s">
        <v>14</v>
      </c>
      <c r="B34" s="0" t="s">
        <v>2653</v>
      </c>
      <c r="C34" s="0" t="s">
        <v>2654</v>
      </c>
      <c r="D34" s="0" t="s">
        <v>2653</v>
      </c>
      <c r="E34" s="0" t="s">
        <v>2654</v>
      </c>
      <c r="F34" s="0" t="s">
        <v>2620</v>
      </c>
      <c r="G34" s="0" t="s">
        <v>1615</v>
      </c>
    </row>
    <row customHeight="1" ht="11.25">
      <c r="A35" s="0" t="s">
        <v>14</v>
      </c>
      <c r="B35" s="0" t="s">
        <v>2655</v>
      </c>
      <c r="C35" s="0" t="s">
        <v>2656</v>
      </c>
      <c r="D35" s="0" t="s">
        <v>2657</v>
      </c>
      <c r="E35" s="0" t="s">
        <v>2658</v>
      </c>
      <c r="F35" s="0" t="s">
        <v>2611</v>
      </c>
      <c r="G35" s="0" t="s">
        <v>1620</v>
      </c>
    </row>
    <row customHeight="1" ht="11.25">
      <c r="A36" s="0" t="s">
        <v>14</v>
      </c>
      <c r="B36" s="0" t="s">
        <v>2655</v>
      </c>
      <c r="C36" s="0" t="s">
        <v>2656</v>
      </c>
      <c r="D36" s="0" t="s">
        <v>2655</v>
      </c>
      <c r="E36" s="0" t="s">
        <v>2656</v>
      </c>
      <c r="F36" s="0" t="s">
        <v>2614</v>
      </c>
      <c r="G36" s="0" t="s">
        <v>1625</v>
      </c>
    </row>
    <row customHeight="1" ht="11.25">
      <c r="A37" s="0" t="s">
        <v>14</v>
      </c>
      <c r="B37" s="0" t="s">
        <v>2655</v>
      </c>
      <c r="C37" s="0" t="s">
        <v>2656</v>
      </c>
      <c r="D37" s="0" t="s">
        <v>2659</v>
      </c>
      <c r="E37" s="0" t="s">
        <v>2660</v>
      </c>
      <c r="F37" s="0" t="s">
        <v>2617</v>
      </c>
      <c r="G37" s="0" t="s">
        <v>1629</v>
      </c>
    </row>
    <row customHeight="1" ht="11.25">
      <c r="A38" s="0" t="s">
        <v>14</v>
      </c>
      <c r="B38" s="0" t="s">
        <v>2655</v>
      </c>
      <c r="C38" s="0" t="s">
        <v>2656</v>
      </c>
      <c r="D38" s="0" t="s">
        <v>2661</v>
      </c>
      <c r="E38" s="0" t="s">
        <v>2662</v>
      </c>
      <c r="F38" s="0" t="s">
        <v>2617</v>
      </c>
      <c r="G38" s="0" t="s">
        <v>1636</v>
      </c>
    </row>
    <row customHeight="1" ht="11.25">
      <c r="A39" s="0" t="s">
        <v>14</v>
      </c>
      <c r="B39" s="0" t="s">
        <v>2655</v>
      </c>
      <c r="C39" s="0" t="s">
        <v>2656</v>
      </c>
      <c r="D39" s="0" t="s">
        <v>2663</v>
      </c>
      <c r="E39" s="0" t="s">
        <v>2664</v>
      </c>
      <c r="F39" s="0" t="s">
        <v>2608</v>
      </c>
      <c r="G39" s="0" t="s">
        <v>1642</v>
      </c>
    </row>
    <row customHeight="1" ht="11.25">
      <c r="A40" s="0" t="s">
        <v>14</v>
      </c>
      <c r="B40" s="0" t="s">
        <v>2665</v>
      </c>
      <c r="C40" s="0" t="s">
        <v>2666</v>
      </c>
      <c r="D40" s="0" t="s">
        <v>2667</v>
      </c>
      <c r="E40" s="0" t="s">
        <v>2668</v>
      </c>
      <c r="F40" s="0" t="s">
        <v>2608</v>
      </c>
      <c r="G40" s="0" t="s">
        <v>1647</v>
      </c>
    </row>
    <row customHeight="1" ht="11.25">
      <c r="A41" s="0" t="s">
        <v>14</v>
      </c>
      <c r="B41" s="0" t="s">
        <v>2665</v>
      </c>
      <c r="C41" s="0" t="s">
        <v>2666</v>
      </c>
      <c r="D41" s="0" t="s">
        <v>2669</v>
      </c>
      <c r="E41" s="0" t="s">
        <v>2670</v>
      </c>
      <c r="F41" s="0" t="s">
        <v>2617</v>
      </c>
      <c r="G41" s="0" t="s">
        <v>1651</v>
      </c>
    </row>
    <row customHeight="1" ht="11.25">
      <c r="A42" s="0" t="s">
        <v>14</v>
      </c>
      <c r="B42" s="0" t="s">
        <v>2665</v>
      </c>
      <c r="C42" s="0" t="s">
        <v>2666</v>
      </c>
      <c r="D42" s="0" t="s">
        <v>2665</v>
      </c>
      <c r="E42" s="0" t="s">
        <v>2666</v>
      </c>
      <c r="F42" s="0" t="s">
        <v>2614</v>
      </c>
      <c r="G42" s="0" t="s">
        <v>1654</v>
      </c>
    </row>
    <row customHeight="1" ht="11.25">
      <c r="A43" s="0" t="s">
        <v>14</v>
      </c>
      <c r="B43" s="0" t="s">
        <v>2671</v>
      </c>
      <c r="C43" s="0" t="s">
        <v>2672</v>
      </c>
      <c r="D43" s="0" t="s">
        <v>2671</v>
      </c>
      <c r="E43" s="0" t="s">
        <v>2672</v>
      </c>
      <c r="F43" s="0" t="s">
        <v>2620</v>
      </c>
      <c r="G43" s="0" t="s">
        <v>1661</v>
      </c>
    </row>
    <row customHeight="1" ht="11.25">
      <c r="A44" s="0" t="s">
        <v>14</v>
      </c>
      <c r="B44" s="0" t="s">
        <v>2673</v>
      </c>
      <c r="C44" s="0" t="s">
        <v>2674</v>
      </c>
      <c r="D44" s="0" t="s">
        <v>2673</v>
      </c>
      <c r="E44" s="0" t="s">
        <v>2674</v>
      </c>
      <c r="F44" s="0" t="s">
        <v>2620</v>
      </c>
      <c r="G44" s="0" t="s">
        <v>1670</v>
      </c>
    </row>
    <row customHeight="1" ht="11.25">
      <c r="A45" s="0" t="s">
        <v>14</v>
      </c>
      <c r="B45" s="0" t="s">
        <v>2675</v>
      </c>
      <c r="C45" s="0" t="s">
        <v>2676</v>
      </c>
      <c r="D45" s="0" t="s">
        <v>2675</v>
      </c>
      <c r="E45" s="0" t="s">
        <v>2676</v>
      </c>
      <c r="F45" s="0" t="s">
        <v>2620</v>
      </c>
      <c r="G45" s="0" t="s">
        <v>1675</v>
      </c>
    </row>
    <row customHeight="1" ht="11.25">
      <c r="A46" s="0" t="s">
        <v>14</v>
      </c>
      <c r="B46" s="0" t="s">
        <v>2677</v>
      </c>
      <c r="C46" s="0" t="s">
        <v>2678</v>
      </c>
      <c r="D46" s="0" t="s">
        <v>2677</v>
      </c>
      <c r="E46" s="0" t="s">
        <v>2678</v>
      </c>
      <c r="F46" s="0" t="s">
        <v>2620</v>
      </c>
      <c r="G46" s="0" t="s">
        <v>1679</v>
      </c>
    </row>
    <row customHeight="1" ht="11.25">
      <c r="A47" s="0" t="s">
        <v>14</v>
      </c>
      <c r="B47" s="0" t="s">
        <v>2679</v>
      </c>
      <c r="C47" s="0" t="s">
        <v>2680</v>
      </c>
      <c r="D47" s="0" t="s">
        <v>2679</v>
      </c>
      <c r="E47" s="0" t="s">
        <v>2680</v>
      </c>
      <c r="F47" s="0" t="s">
        <v>2620</v>
      </c>
      <c r="G47" s="0" t="s">
        <v>1685</v>
      </c>
    </row>
    <row customHeight="1" ht="11.25">
      <c r="A48" s="0" t="s">
        <v>14</v>
      </c>
      <c r="B48" s="0" t="s">
        <v>2681</v>
      </c>
      <c r="C48" s="0" t="s">
        <v>2682</v>
      </c>
      <c r="D48" s="0" t="s">
        <v>2681</v>
      </c>
      <c r="E48" s="0" t="s">
        <v>2682</v>
      </c>
      <c r="F48" s="0" t="s">
        <v>2587</v>
      </c>
      <c r="G48" s="0" t="s">
        <v>1690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93C46-31DE-BB18-DBFA-3FB9C69B797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045" width="9.140625"/>
    <col min="2" max="2" style="7045" width="84.28125" customWidth="1"/>
    <col min="3" max="3" style="7045" width="9.140625"/>
  </cols>
  <sheetData>
    <row customHeight="1" ht="11.25">
      <c r="A1" s="841" t="s">
        <v>2782</v>
      </c>
      <c r="B1" s="841" t="s">
        <v>2783</v>
      </c>
      <c r="C1" s="841" t="s">
        <v>1198</v>
      </c>
    </row>
    <row customHeight="1" ht="11.25">
      <c r="A2" s="841">
        <v>4189678</v>
      </c>
      <c r="B2" s="841" t="s">
        <v>2784</v>
      </c>
      <c r="C2" s="841" t="s">
        <v>2785</v>
      </c>
    </row>
    <row customHeight="1" ht="11.25">
      <c r="A3" s="841">
        <v>4190415</v>
      </c>
      <c r="B3" s="841" t="s">
        <v>2786</v>
      </c>
      <c r="C3" s="841" t="s">
        <v>2785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71DB1-9D47-3AA1-4E02-A60F081DBD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049" width="38.421875" customWidth="1"/>
    <col min="2" max="5" style="7049" width="9.140625"/>
  </cols>
  <sheetData>
    <row customHeight="1" ht="15">
      <c r="A1" s="149" t="s">
        <v>2787</v>
      </c>
      <c r="B1" s="149" t="s">
        <v>2788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52398-8359-F3BE-24A1-AF5B32D842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2789</v>
      </c>
      <c r="B1" s="0" t="b">
        <v>1</v>
      </c>
    </row>
    <row customHeight="1" ht="11.25">
      <c r="A2" s="0" t="s">
        <v>2790</v>
      </c>
      <c r="B2" s="0" t="b">
        <v>0</v>
      </c>
    </row>
    <row customHeight="1" ht="11.25">
      <c r="A3" s="0" t="s">
        <v>2791</v>
      </c>
      <c r="B3" s="0" t="b">
        <v>1</v>
      </c>
    </row>
    <row customHeight="1" ht="11.25">
      <c r="A4" s="0" t="s">
        <v>2792</v>
      </c>
      <c r="B4" s="0" t="b">
        <v>0</v>
      </c>
    </row>
    <row customHeight="1" ht="11.25">
      <c r="A5" s="0" t="s">
        <v>2793</v>
      </c>
      <c r="B5" s="0" t="b">
        <v>0</v>
      </c>
    </row>
    <row customHeight="1" ht="11.25">
      <c r="A6" s="0" t="s">
        <v>2794</v>
      </c>
      <c r="B6" s="0" t="b">
        <v>0</v>
      </c>
    </row>
    <row customHeight="1" ht="11.25">
      <c r="A7" s="0" t="s">
        <v>2795</v>
      </c>
      <c r="B7" s="0" t="b">
        <v>0</v>
      </c>
    </row>
    <row customHeight="1" ht="11.25">
      <c r="A8" s="0" t="s">
        <v>2796</v>
      </c>
      <c r="B8" s="0" t="b">
        <v>0</v>
      </c>
    </row>
    <row customHeight="1" ht="11.25">
      <c r="A9" s="0" t="s">
        <v>2797</v>
      </c>
      <c r="B9" s="0" t="b">
        <v>1</v>
      </c>
    </row>
    <row customHeight="1" ht="11.25">
      <c r="A10" s="0" t="s">
        <v>2798</v>
      </c>
      <c r="B10" s="0" t="b">
        <v>0</v>
      </c>
    </row>
    <row customHeight="1" ht="11.25">
      <c r="A11" s="0" t="s">
        <v>2799</v>
      </c>
      <c r="B11" s="0" t="b">
        <v>0</v>
      </c>
    </row>
    <row customHeight="1" ht="11.25">
      <c r="A12" s="0" t="s">
        <v>2800</v>
      </c>
      <c r="B12" s="0" t="b">
        <v>0</v>
      </c>
    </row>
    <row customHeight="1" ht="11.25">
      <c r="A13" s="0" t="s">
        <v>2801</v>
      </c>
      <c r="B13" s="0" t="b">
        <v>0</v>
      </c>
    </row>
    <row customHeight="1" ht="11.25">
      <c r="A14" s="0" t="s">
        <v>2802</v>
      </c>
      <c r="B14" s="0" t="b">
        <v>0</v>
      </c>
    </row>
    <row customHeight="1" ht="11.25">
      <c r="A15" s="0" t="s">
        <v>2803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AD5A5-EAAB-9DD9-D17A-BE9D70EB48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05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F130A-1D9F-D519-5B39-D8D2D47744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027" width="36.28125" customWidth="1"/>
    <col min="2" max="2" style="7027" width="21.140625" customWidth="1"/>
  </cols>
  <sheetData>
    <row customHeight="1" ht="11.25">
      <c r="A1" s="52" t="s">
        <v>2804</v>
      </c>
      <c r="B1" s="52" t="s">
        <v>2805</v>
      </c>
    </row>
    <row customHeight="1" ht="11.25">
      <c r="A2" s="48" t="s">
        <v>2806</v>
      </c>
      <c r="B2" s="48" t="s">
        <v>2807</v>
      </c>
    </row>
    <row customHeight="1" ht="11.25">
      <c r="A3" s="48" t="s">
        <v>2808</v>
      </c>
      <c r="B3" s="48" t="s">
        <v>2809</v>
      </c>
    </row>
    <row customHeight="1" ht="11.25">
      <c r="A4" s="48" t="s">
        <v>2810</v>
      </c>
      <c r="B4" s="48" t="s">
        <v>2811</v>
      </c>
    </row>
    <row customHeight="1" ht="11.25">
      <c r="A5" s="48" t="s">
        <v>2812</v>
      </c>
      <c r="B5" s="48" t="s">
        <v>2813</v>
      </c>
    </row>
    <row customHeight="1" ht="11.25">
      <c r="A6" s="48" t="s">
        <v>2814</v>
      </c>
      <c r="B6" s="48" t="s">
        <v>2815</v>
      </c>
    </row>
    <row customHeight="1" ht="11.25">
      <c r="A7" s="48" t="s">
        <v>2816</v>
      </c>
      <c r="B7" s="48" t="s">
        <v>2817</v>
      </c>
    </row>
    <row customHeight="1" ht="11.25">
      <c r="A8" s="48" t="s">
        <v>2818</v>
      </c>
      <c r="B8" s="48" t="s">
        <v>2819</v>
      </c>
    </row>
    <row customHeight="1" ht="11.25">
      <c r="A9" s="48" t="s">
        <v>2820</v>
      </c>
      <c r="B9" s="48" t="s">
        <v>2821</v>
      </c>
    </row>
    <row customHeight="1" ht="11.25">
      <c r="A10" s="48" t="s">
        <v>2822</v>
      </c>
      <c r="B10" s="48" t="s">
        <v>2823</v>
      </c>
    </row>
    <row customHeight="1" ht="11.25">
      <c r="A11" s="48" t="s">
        <v>2824</v>
      </c>
      <c r="B11" s="48" t="s">
        <v>2825</v>
      </c>
    </row>
    <row customHeight="1" ht="11.25">
      <c r="A12" s="48" t="s">
        <v>2826</v>
      </c>
      <c r="B12" s="48" t="s">
        <v>2827</v>
      </c>
    </row>
    <row customHeight="1" ht="11.25">
      <c r="A13" s="48" t="s">
        <v>2828</v>
      </c>
      <c r="B13" s="48" t="s">
        <v>2829</v>
      </c>
    </row>
    <row customHeight="1" ht="11.25">
      <c r="A14" s="48" t="s">
        <v>2830</v>
      </c>
      <c r="B14" s="48" t="s">
        <v>2831</v>
      </c>
    </row>
    <row customHeight="1" ht="11.25">
      <c r="A15" s="48" t="s">
        <v>2832</v>
      </c>
      <c r="B15" s="48" t="s">
        <v>2833</v>
      </c>
    </row>
    <row customHeight="1" ht="11.25">
      <c r="A16" s="48" t="s">
        <v>2834</v>
      </c>
      <c r="B16" s="48" t="s">
        <v>2835</v>
      </c>
    </row>
    <row customHeight="1" ht="11.25">
      <c r="A17" s="48" t="s">
        <v>2836</v>
      </c>
      <c r="B17" s="48" t="s">
        <v>2837</v>
      </c>
    </row>
    <row customHeight="1" ht="11.25">
      <c r="A18" s="48" t="s">
        <v>2838</v>
      </c>
      <c r="B18" s="48" t="s">
        <v>2839</v>
      </c>
    </row>
    <row customHeight="1" ht="11.25">
      <c r="A19" s="48" t="s">
        <v>2840</v>
      </c>
      <c r="B19" s="48" t="s">
        <v>2841</v>
      </c>
    </row>
    <row customHeight="1" ht="11.25">
      <c r="A20" s="48" t="s">
        <v>2842</v>
      </c>
      <c r="B20" s="48" t="s">
        <v>2843</v>
      </c>
    </row>
    <row customHeight="1" ht="11.25">
      <c r="A21" s="48" t="s">
        <v>2844</v>
      </c>
      <c r="B21" s="48" t="s">
        <v>2845</v>
      </c>
    </row>
    <row customHeight="1" ht="11.25">
      <c r="A22" s="48" t="s">
        <v>2846</v>
      </c>
      <c r="B22" s="48" t="s">
        <v>2847</v>
      </c>
    </row>
    <row customHeight="1" ht="11.25">
      <c r="A23" s="48" t="s">
        <v>2848</v>
      </c>
      <c r="B23" s="48" t="s">
        <v>2849</v>
      </c>
    </row>
    <row customHeight="1" ht="11.25">
      <c r="A24" s="48" t="s">
        <v>2850</v>
      </c>
      <c r="B24" s="48" t="s">
        <v>2851</v>
      </c>
    </row>
    <row customHeight="1" ht="11.25">
      <c r="A25" s="48" t="s">
        <v>2852</v>
      </c>
      <c r="B25" s="48" t="s">
        <v>2853</v>
      </c>
    </row>
    <row customHeight="1" ht="11.25">
      <c r="A26" s="48" t="s">
        <v>2854</v>
      </c>
      <c r="B26" s="48" t="s">
        <v>2855</v>
      </c>
    </row>
    <row customHeight="1" ht="11.25">
      <c r="A27" s="48" t="s">
        <v>2856</v>
      </c>
      <c r="B27" s="48" t="s">
        <v>2857</v>
      </c>
    </row>
    <row customHeight="1" ht="11.25">
      <c r="A28" s="48" t="s">
        <v>2858</v>
      </c>
      <c r="B28" s="48" t="s">
        <v>2859</v>
      </c>
    </row>
    <row customHeight="1" ht="11.25">
      <c r="A29" s="48" t="s">
        <v>2860</v>
      </c>
      <c r="B29" s="48" t="s">
        <v>2861</v>
      </c>
    </row>
    <row customHeight="1" ht="11.25">
      <c r="A30" s="48" t="s">
        <v>2862</v>
      </c>
      <c r="B30" s="48" t="s">
        <v>2863</v>
      </c>
    </row>
    <row customHeight="1" ht="11.25">
      <c r="A31" s="48" t="s">
        <v>2864</v>
      </c>
      <c r="B31" s="48" t="s">
        <v>2865</v>
      </c>
    </row>
    <row customHeight="1" ht="11.25">
      <c r="A32" s="48" t="s">
        <v>2866</v>
      </c>
      <c r="B32" s="48" t="s">
        <v>2867</v>
      </c>
    </row>
    <row customHeight="1" ht="11.25">
      <c r="A33" s="48" t="s">
        <v>2868</v>
      </c>
      <c r="B33" s="48" t="s">
        <v>2869</v>
      </c>
    </row>
    <row customHeight="1" ht="11.25">
      <c r="A34" s="48" t="s">
        <v>2870</v>
      </c>
      <c r="B34" s="48" t="s">
        <v>2871</v>
      </c>
    </row>
    <row customHeight="1" ht="11.25">
      <c r="A35" s="48" t="s">
        <v>2872</v>
      </c>
      <c r="B35" s="48" t="s">
        <v>2873</v>
      </c>
    </row>
    <row customHeight="1" ht="11.25">
      <c r="A36" s="48" t="s">
        <v>2874</v>
      </c>
      <c r="B36" s="48" t="s">
        <v>2875</v>
      </c>
    </row>
    <row customHeight="1" ht="11.25">
      <c r="A37" s="48" t="s">
        <v>2876</v>
      </c>
      <c r="B37" s="48" t="s">
        <v>2877</v>
      </c>
    </row>
    <row customHeight="1" ht="11.25">
      <c r="A38" s="48" t="s">
        <v>2878</v>
      </c>
      <c r="B38" s="48" t="s">
        <v>2879</v>
      </c>
    </row>
    <row customHeight="1" ht="11.25">
      <c r="A39" s="48" t="s">
        <v>2880</v>
      </c>
      <c r="B39" s="48" t="s">
        <v>2881</v>
      </c>
    </row>
    <row customHeight="1" ht="11.25">
      <c r="A40" s="48" t="s">
        <v>2882</v>
      </c>
      <c r="B40" s="48" t="s">
        <v>2883</v>
      </c>
    </row>
    <row customHeight="1" ht="11.25">
      <c r="A41" s="48" t="s">
        <v>2884</v>
      </c>
      <c r="B41" s="48" t="s">
        <v>2885</v>
      </c>
    </row>
    <row customHeight="1" ht="11.25">
      <c r="A42" s="48" t="s">
        <v>2886</v>
      </c>
      <c r="B42" s="48" t="s">
        <v>2887</v>
      </c>
    </row>
    <row customHeight="1" ht="11.25">
      <c r="A43" s="48" t="s">
        <v>2888</v>
      </c>
      <c r="B43" s="48" t="s">
        <v>2889</v>
      </c>
    </row>
    <row customHeight="1" ht="11.25">
      <c r="A44" s="48" t="s">
        <v>2890</v>
      </c>
      <c r="B44" s="48" t="s">
        <v>2891</v>
      </c>
    </row>
    <row customHeight="1" ht="11.25">
      <c r="A45" s="48" t="s">
        <v>2892</v>
      </c>
      <c r="B45" s="48" t="s">
        <v>2893</v>
      </c>
    </row>
    <row customHeight="1" ht="11.25">
      <c r="A46" s="48" t="s">
        <v>2894</v>
      </c>
      <c r="B46" s="48" t="s">
        <v>2895</v>
      </c>
    </row>
    <row customHeight="1" ht="11.25">
      <c r="A47" s="48" t="s">
        <v>2896</v>
      </c>
      <c r="B47" s="48" t="s">
        <v>2897</v>
      </c>
    </row>
    <row customHeight="1" ht="11.25">
      <c r="A48" s="48" t="s">
        <v>2898</v>
      </c>
      <c r="B48" s="48" t="s">
        <v>2899</v>
      </c>
    </row>
    <row customHeight="1" ht="11.25">
      <c r="A49" s="48" t="s">
        <v>2900</v>
      </c>
      <c r="B49" s="48" t="s">
        <v>2901</v>
      </c>
    </row>
    <row customHeight="1" ht="11.25">
      <c r="A50" s="48" t="s">
        <v>2902</v>
      </c>
      <c r="B50" s="48" t="s">
        <v>2903</v>
      </c>
    </row>
    <row customHeight="1" ht="11.25">
      <c r="A51" s="48" t="s">
        <v>2904</v>
      </c>
      <c r="B51" s="48" t="s">
        <v>2905</v>
      </c>
    </row>
    <row customHeight="1" ht="11.25">
      <c r="A52" s="48" t="s">
        <v>2906</v>
      </c>
      <c r="B52" s="48" t="s">
        <v>2907</v>
      </c>
    </row>
    <row customHeight="1" ht="11.25">
      <c r="A53" s="48" t="s">
        <v>2908</v>
      </c>
      <c r="B53" s="48" t="s">
        <v>2909</v>
      </c>
    </row>
    <row customHeight="1" ht="11.25">
      <c r="A54" s="48" t="s">
        <v>2910</v>
      </c>
      <c r="B54" s="48" t="s">
        <v>2911</v>
      </c>
    </row>
    <row customHeight="1" ht="11.25">
      <c r="A55" s="48" t="s">
        <v>2912</v>
      </c>
      <c r="B55" s="48" t="s">
        <v>2913</v>
      </c>
    </row>
    <row customHeight="1" ht="11.25">
      <c r="A56" s="48" t="s">
        <v>2914</v>
      </c>
      <c r="B56" s="48" t="s">
        <v>2915</v>
      </c>
    </row>
    <row customHeight="1" ht="11.25">
      <c r="A57" s="48" t="s">
        <v>2916</v>
      </c>
      <c r="B57" s="48" t="s">
        <v>2917</v>
      </c>
    </row>
    <row customHeight="1" ht="11.25">
      <c r="A58" s="48" t="s">
        <v>2918</v>
      </c>
      <c r="B58" s="48" t="s">
        <v>2919</v>
      </c>
    </row>
    <row customHeight="1" ht="11.25">
      <c r="A59" s="48" t="s">
        <v>2920</v>
      </c>
      <c r="B59" s="48" t="s">
        <v>2921</v>
      </c>
    </row>
    <row customHeight="1" ht="11.25">
      <c r="A60" s="48" t="s">
        <v>2922</v>
      </c>
      <c r="B60" s="48" t="s">
        <v>2923</v>
      </c>
    </row>
    <row customHeight="1" ht="11.25">
      <c r="A61" s="48"/>
      <c r="B61" s="48" t="s">
        <v>2924</v>
      </c>
    </row>
    <row customHeight="1" ht="11.25">
      <c r="A62" s="48"/>
      <c r="B62" s="48" t="s">
        <v>2925</v>
      </c>
    </row>
    <row customHeight="1" ht="11.25">
      <c r="A63" s="48"/>
      <c r="B63" s="48" t="s">
        <v>2926</v>
      </c>
    </row>
    <row customHeight="1" ht="11.25">
      <c r="A64" s="48"/>
      <c r="B64" s="48" t="s">
        <v>2927</v>
      </c>
    </row>
    <row customHeight="1" ht="11.25">
      <c r="A65" s="48"/>
      <c r="B65" s="48" t="s">
        <v>2928</v>
      </c>
    </row>
    <row customHeight="1" ht="11.25">
      <c r="A66" s="48"/>
      <c r="B66" s="48" t="s">
        <v>2929</v>
      </c>
    </row>
    <row customHeight="1" ht="11.25">
      <c r="A67" s="48"/>
      <c r="B67" s="48" t="s">
        <v>2930</v>
      </c>
    </row>
    <row customHeight="1" ht="11.25">
      <c r="A68" s="48"/>
      <c r="B68" s="48" t="s">
        <v>2931</v>
      </c>
    </row>
    <row customHeight="1" ht="11.25">
      <c r="A69" s="48"/>
      <c r="B69" s="48" t="s">
        <v>2932</v>
      </c>
    </row>
    <row customHeight="1" ht="11.25">
      <c r="A70" s="48"/>
      <c r="B70" s="48" t="s">
        <v>2933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22561-AAC9-07FC-F191-4E26EF3F2A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2934</v>
      </c>
    </row>
    <row customHeight="1" ht="90">
      <c r="B2" s="79" t="s">
        <v>2935</v>
      </c>
    </row>
    <row customHeight="1" ht="67.5">
      <c r="B3" s="79" t="s">
        <v>2936</v>
      </c>
    </row>
    <row customHeight="1" ht="33.75">
      <c r="B4" s="79" t="s">
        <v>2937</v>
      </c>
    </row>
    <row customHeight="1" ht="11.25">
      <c r="B5" s="79" t="s">
        <v>2938</v>
      </c>
    </row>
    <row customHeight="1" ht="22.5">
      <c r="B6" s="79" t="s">
        <v>2939</v>
      </c>
    </row>
    <row customHeight="1" ht="22.5">
      <c r="B7" s="79" t="s">
        <v>2940</v>
      </c>
    </row>
    <row customHeight="1" ht="22.5">
      <c r="B8" s="79" t="s">
        <v>2941</v>
      </c>
    </row>
    <row customHeight="1" ht="22.5">
      <c r="B9" s="79" t="s">
        <v>2942</v>
      </c>
    </row>
    <row customHeight="1" ht="56.25">
      <c r="B10" s="79" t="s">
        <v>2943</v>
      </c>
    </row>
    <row customHeight="1" ht="12.75">
      <c r="B11" s="145" t="s">
        <v>2944</v>
      </c>
    </row>
    <row customHeight="1" ht="11.25">
      <c r="B12" s="78" t="s">
        <v>2945</v>
      </c>
    </row>
    <row customHeight="1" ht="22.5">
      <c r="B13" s="79" t="s">
        <v>2946</v>
      </c>
    </row>
    <row customHeight="1" ht="67.5">
      <c r="B14" s="79" t="s">
        <v>2947</v>
      </c>
    </row>
    <row customHeight="1" ht="22.5">
      <c r="B15" s="79" t="s">
        <v>2948</v>
      </c>
    </row>
    <row customHeight="1" ht="11.25">
      <c r="B16" s="78" t="s">
        <v>2949</v>
      </c>
      <c r="D16" s="86"/>
    </row>
    <row customHeight="1" ht="33.75">
      <c r="B17" s="79" t="s">
        <v>2950</v>
      </c>
    </row>
    <row customHeight="1" ht="33.75">
      <c r="B18" s="79" t="s">
        <v>2951</v>
      </c>
    </row>
    <row customHeight="1" ht="11.25">
      <c r="B19" s="79" t="s">
        <v>2952</v>
      </c>
    </row>
    <row customHeight="1" ht="33.75">
      <c r="B20" s="79" t="s">
        <v>2953</v>
      </c>
    </row>
    <row customHeight="1" ht="11.25">
      <c r="B21" s="78" t="s">
        <v>2954</v>
      </c>
    </row>
    <row customHeight="1" ht="11.25">
      <c r="B22" s="79" t="s">
        <v>2955</v>
      </c>
    </row>
    <row r="24" customHeight="1" ht="22.5">
      <c r="B24" s="147" t="s">
        <v>2956</v>
      </c>
    </row>
    <row r="26" customHeight="1" ht="11.25">
      <c r="B26" s="78" t="s">
        <v>2957</v>
      </c>
    </row>
    <row customHeight="1" ht="22.5">
      <c r="B27" s="146" t="s">
        <v>404</v>
      </c>
    </row>
    <row customHeight="1" ht="56.25">
      <c r="B28" s="146" t="s">
        <v>2958</v>
      </c>
    </row>
    <row customHeight="1" ht="11.25">
      <c r="B29" s="196" t="s">
        <v>2959</v>
      </c>
    </row>
    <row customHeight="1" ht="22.5">
      <c r="B30" s="146" t="s">
        <v>2960</v>
      </c>
    </row>
    <row r="32" customHeight="1" ht="11.25">
      <c r="A32" s="174"/>
      <c r="B32" s="175" t="s">
        <v>2961</v>
      </c>
    </row>
    <row customHeight="1" ht="14.25">
      <c r="A33" s="176">
        <v>1</v>
      </c>
      <c r="B33" s="177" t="s">
        <v>2962</v>
      </c>
    </row>
    <row customHeight="1" ht="14.25">
      <c r="A34" s="176">
        <v>2</v>
      </c>
      <c r="B34" s="177" t="s">
        <v>2963</v>
      </c>
    </row>
    <row customHeight="1" ht="11.25">
      <c r="B35" s="175" t="s">
        <v>2964</v>
      </c>
    </row>
    <row customHeight="1" ht="11.25">
      <c r="B36" s="177" t="s">
        <v>2965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