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3040" windowHeight="9405" tabRatio="855" firstSheet="12" activeTab="22"/>
  </bookViews>
  <sheets>
    <sheet name="г. Мурманск" sheetId="1" r:id="rId1"/>
    <sheet name="г.п.Кола" sheetId="2" r:id="rId2"/>
    <sheet name="г.п.Мурмаши" sheetId="3" r:id="rId3"/>
    <sheet name="г.п.Молочный" sheetId="4" r:id="rId4"/>
    <sheet name="г.п.Верхнетуломский" sheetId="5" r:id="rId5"/>
    <sheet name="г.п.Кильдинстрой" sheetId="6" r:id="rId6"/>
    <sheet name="с.п.Ловозеро" sheetId="7" r:id="rId7"/>
    <sheet name="г.п.Ревда" sheetId="8" r:id="rId8"/>
    <sheet name="н.п.Высокий" sheetId="9" r:id="rId9"/>
    <sheet name="г.Гаджиево" sheetId="10" r:id="rId10"/>
    <sheet name="ЗАТО г.Североморск" sheetId="11" r:id="rId11"/>
    <sheet name="г.п.Никель" sheetId="12" r:id="rId12"/>
    <sheet name="Полярный" sheetId="13" r:id="rId13"/>
    <sheet name="г.Снежногорск" sheetId="14" r:id="rId14"/>
    <sheet name="Териберка" sheetId="15" r:id="rId15"/>
    <sheet name="г.Кандалакша" sheetId="16" r:id="rId16"/>
    <sheet name="с.п.Умба" sheetId="17" r:id="rId17"/>
    <sheet name="с.п.Зеленоборский" sheetId="18" r:id="rId18"/>
    <sheet name="Нива 3" sheetId="23" r:id="rId19"/>
    <sheet name="с.п.Белое море" sheetId="19" r:id="rId20"/>
    <sheet name="Ёнский" sheetId="24" r:id="rId21"/>
    <sheet name="Лопарская" sheetId="25" r:id="rId22"/>
    <sheet name="Производство тепловой энергии" sheetId="20" r:id="rId23"/>
    <sheet name="Передача тепловой энергии" sheetId="21" r:id="rId24"/>
    <sheet name="ИТОГО регулир.виды деят" sheetId="22" r:id="rId25"/>
  </sheets>
  <calcPr calcId="145621"/>
  <customWorkbookViews>
    <customWorkbookView name="Work - Личное представление" guid="{107DB466-C8B1-4EC3-A411-650BD2587D1A}" mergeInterval="0" personalView="1" maximized="1" xWindow="1" yWindow="1" windowWidth="1276" windowHeight="739" tabRatio="958" activeSheetId="19"/>
    <customWorkbookView name="Aleshina - Личное представление" guid="{07A1AA32-C8EB-4C4B-A982-7112EE6C490D}" mergeInterval="0" personalView="1" maximized="1" xWindow="1" yWindow="1" windowWidth="1920" windowHeight="789" tabRatio="958" activeSheetId="20"/>
  </customWorkbookViews>
</workbook>
</file>

<file path=xl/calcChain.xml><?xml version="1.0" encoding="utf-8"?>
<calcChain xmlns="http://schemas.openxmlformats.org/spreadsheetml/2006/main">
  <c r="E13" i="25" l="1"/>
  <c r="E13" i="24"/>
  <c r="E13" i="19"/>
  <c r="E13" i="23"/>
  <c r="E13" i="18"/>
  <c r="E13" i="17"/>
  <c r="E13" i="16"/>
  <c r="E13" i="15"/>
  <c r="E13" i="14"/>
  <c r="E13" i="13"/>
  <c r="E13" i="12"/>
  <c r="E13" i="11"/>
  <c r="E13" i="10"/>
  <c r="E13" i="9"/>
  <c r="E13" i="8"/>
  <c r="E13" i="7"/>
  <c r="E13" i="6"/>
  <c r="E13" i="5"/>
  <c r="E13" i="4"/>
  <c r="E13" i="3"/>
  <c r="E13" i="2"/>
  <c r="E13" i="1"/>
  <c r="E13" i="20" l="1"/>
  <c r="E46" i="1"/>
  <c r="E68" i="1" l="1"/>
  <c r="E66" i="20" s="1"/>
  <c r="E66" i="22" s="1"/>
  <c r="E66" i="21"/>
  <c r="E54" i="1" l="1"/>
  <c r="E57" i="20" l="1"/>
  <c r="E56" i="20"/>
  <c r="E56" i="22" l="1"/>
  <c r="E57" i="22"/>
  <c r="E55" i="20"/>
  <c r="E52" i="21" l="1"/>
  <c r="E43" i="21"/>
  <c r="E42" i="21"/>
  <c r="E41" i="21"/>
  <c r="E40" i="21"/>
  <c r="E37" i="21"/>
  <c r="E36" i="21"/>
  <c r="F11" i="8"/>
  <c r="E52" i="1" l="1"/>
  <c r="E52" i="12" l="1"/>
  <c r="E52" i="15" l="1"/>
  <c r="E52" i="18"/>
  <c r="E52" i="17" l="1"/>
  <c r="E52" i="23" l="1"/>
  <c r="E52" i="19"/>
  <c r="E52" i="24"/>
  <c r="E52" i="25"/>
  <c r="E52" i="8" l="1"/>
  <c r="E46" i="2" l="1"/>
  <c r="E32" i="20" l="1"/>
  <c r="E29" i="11"/>
  <c r="E21" i="1"/>
  <c r="E21" i="11"/>
  <c r="E21" i="15"/>
  <c r="E25" i="1"/>
  <c r="E25" i="18"/>
  <c r="E25" i="11"/>
  <c r="E15" i="1"/>
  <c r="E16" i="1"/>
  <c r="E17" i="24"/>
  <c r="E17" i="19"/>
  <c r="E17" i="23"/>
  <c r="E17" i="18"/>
  <c r="E17" i="17"/>
  <c r="E17" i="16"/>
  <c r="E17" i="15"/>
  <c r="E17" i="14"/>
  <c r="E15" i="14"/>
  <c r="E16" i="14"/>
  <c r="E17" i="13"/>
  <c r="E17" i="12"/>
  <c r="E17" i="11"/>
  <c r="E17" i="10"/>
  <c r="E17" i="9" l="1"/>
  <c r="E17" i="8"/>
  <c r="E17" i="7"/>
  <c r="E17" i="6"/>
  <c r="E15" i="6"/>
  <c r="E16" i="6"/>
  <c r="E17" i="5"/>
  <c r="E17" i="4"/>
  <c r="E17" i="3"/>
  <c r="E17" i="2"/>
  <c r="E47" i="20" l="1"/>
  <c r="E47" i="22" s="1"/>
  <c r="E31" i="1" l="1"/>
  <c r="E33" i="1"/>
  <c r="E32" i="21"/>
  <c r="E31" i="21"/>
  <c r="E33" i="21"/>
  <c r="E32" i="19"/>
  <c r="E32" i="23"/>
  <c r="E32" i="18"/>
  <c r="E32" i="17"/>
  <c r="E32" i="16"/>
  <c r="E33" i="16"/>
  <c r="E32" i="14"/>
  <c r="E31" i="14"/>
  <c r="E33" i="14"/>
  <c r="E32" i="13"/>
  <c r="E32" i="12"/>
  <c r="E32" i="11"/>
  <c r="E32" i="10"/>
  <c r="E32" i="9"/>
  <c r="E32" i="8"/>
  <c r="E32" i="7"/>
  <c r="E32" i="6"/>
  <c r="E31" i="6"/>
  <c r="E33" i="6"/>
  <c r="E32" i="5"/>
  <c r="E32" i="4"/>
  <c r="E32" i="3"/>
  <c r="E32" i="2"/>
  <c r="E63" i="20" l="1"/>
  <c r="E61" i="20"/>
  <c r="E60" i="20"/>
  <c r="E59" i="20"/>
  <c r="E58" i="20"/>
  <c r="E69" i="13" l="1"/>
  <c r="E69" i="12"/>
  <c r="E69" i="10"/>
  <c r="E69" i="11"/>
  <c r="E69" i="8"/>
  <c r="E71" i="1" l="1"/>
  <c r="F11" i="21" l="1"/>
  <c r="E10" i="21"/>
  <c r="F11" i="11"/>
  <c r="F11" i="1"/>
  <c r="G11" i="14"/>
  <c r="F11" i="14"/>
  <c r="F11" i="13"/>
  <c r="E52" i="13" s="1"/>
  <c r="E10" i="16"/>
  <c r="E10" i="1"/>
  <c r="E51" i="20"/>
  <c r="E46" i="20"/>
  <c r="E43" i="20"/>
  <c r="E34" i="20"/>
  <c r="E35" i="20"/>
  <c r="E36" i="20"/>
  <c r="E37" i="20"/>
  <c r="E38" i="20"/>
  <c r="E39" i="20"/>
  <c r="E40" i="20"/>
  <c r="E41" i="20"/>
  <c r="E42" i="20"/>
  <c r="E33" i="20"/>
  <c r="E31" i="20"/>
  <c r="E28" i="20"/>
  <c r="E24" i="20"/>
  <c r="E20" i="20"/>
  <c r="E16" i="20"/>
  <c r="E15" i="20"/>
  <c r="E69" i="25"/>
  <c r="E11" i="25"/>
  <c r="E53" i="25" s="1"/>
  <c r="E32" i="25"/>
  <c r="E27" i="25"/>
  <c r="E23" i="25"/>
  <c r="E21" i="25"/>
  <c r="F11" i="23"/>
  <c r="E10" i="23"/>
  <c r="E53" i="16"/>
  <c r="F11" i="16"/>
  <c r="F11" i="15"/>
  <c r="E10" i="15"/>
  <c r="E52" i="14"/>
  <c r="E10" i="14"/>
  <c r="E10" i="11"/>
  <c r="E69" i="20" l="1"/>
  <c r="E52" i="11"/>
  <c r="E52" i="10"/>
  <c r="E54" i="9"/>
  <c r="E52" i="9"/>
  <c r="A3" i="8"/>
  <c r="A3" i="9" s="1"/>
  <c r="A3" i="10" s="1"/>
  <c r="A3" i="11" s="1"/>
  <c r="E52" i="7"/>
  <c r="A3" i="7"/>
  <c r="F11" i="6"/>
  <c r="E52" i="6" s="1"/>
  <c r="E10" i="6"/>
  <c r="E10" i="20" s="1"/>
  <c r="E52" i="5"/>
  <c r="A3" i="5"/>
  <c r="A3" i="12" s="1"/>
  <c r="A3" i="13" s="1"/>
  <c r="A3" i="14" s="1"/>
  <c r="A3" i="15" s="1"/>
  <c r="A3" i="16" s="1"/>
  <c r="A3" i="17" s="1"/>
  <c r="A3" i="18" s="1"/>
  <c r="E52" i="4"/>
  <c r="E54" i="3"/>
  <c r="E54" i="4" s="1"/>
  <c r="E54" i="7" s="1"/>
  <c r="E54" i="8" s="1"/>
  <c r="E52" i="3"/>
  <c r="E54" i="2"/>
  <c r="E52" i="2"/>
  <c r="A3" i="2"/>
  <c r="A3" i="3" s="1"/>
  <c r="A3" i="4" s="1"/>
  <c r="A3" i="6" s="1"/>
  <c r="A3" i="25" l="1"/>
  <c r="A3" i="20" s="1"/>
  <c r="A3" i="21" s="1"/>
  <c r="A3" i="22" s="1"/>
  <c r="A3" i="24"/>
  <c r="A3" i="23"/>
  <c r="A3" i="19" s="1"/>
  <c r="E54" i="6"/>
  <c r="E54" i="10"/>
  <c r="E54" i="14" s="1"/>
  <c r="E54" i="15" s="1"/>
  <c r="E55" i="16" s="1"/>
  <c r="E54" i="5"/>
  <c r="E69" i="24"/>
  <c r="E69" i="19"/>
  <c r="E54" i="20" l="1"/>
  <c r="E54" i="17"/>
  <c r="E54" i="18" s="1"/>
  <c r="E54" i="11"/>
  <c r="E54" i="12"/>
  <c r="E54" i="13" s="1"/>
  <c r="E54" i="19" l="1"/>
  <c r="E54" i="23"/>
  <c r="E54" i="25"/>
  <c r="E54" i="24"/>
  <c r="E54" i="22"/>
  <c r="E54" i="21"/>
  <c r="E32" i="24" l="1"/>
  <c r="E27" i="24"/>
  <c r="E23" i="24"/>
  <c r="E21" i="24"/>
  <c r="E69" i="23"/>
  <c r="E27" i="23"/>
  <c r="E23" i="23"/>
  <c r="E21" i="23"/>
  <c r="E11" i="24" l="1"/>
  <c r="E53" i="24" s="1"/>
  <c r="E11" i="23"/>
  <c r="E53" i="23" s="1"/>
  <c r="E31" i="22" l="1"/>
  <c r="E15" i="22"/>
  <c r="E16" i="22"/>
  <c r="E11" i="21"/>
  <c r="E51" i="22"/>
  <c r="E46" i="22"/>
  <c r="E35" i="22"/>
  <c r="E36" i="22"/>
  <c r="E37" i="22"/>
  <c r="E38" i="22"/>
  <c r="E39" i="22"/>
  <c r="E40" i="22"/>
  <c r="E41" i="22"/>
  <c r="E42" i="22"/>
  <c r="E43" i="22"/>
  <c r="E34" i="22"/>
  <c r="E28" i="22"/>
  <c r="E24" i="22"/>
  <c r="E20" i="22"/>
  <c r="E12" i="22"/>
  <c r="E10" i="22"/>
  <c r="E27" i="19"/>
  <c r="E19" i="19"/>
  <c r="E69" i="18"/>
  <c r="E27" i="18"/>
  <c r="E69" i="17"/>
  <c r="E27" i="17"/>
  <c r="E23" i="17"/>
  <c r="E19" i="17"/>
  <c r="E70" i="16"/>
  <c r="E27" i="16"/>
  <c r="E19" i="16"/>
  <c r="E69" i="15"/>
  <c r="E32" i="15"/>
  <c r="E27" i="15"/>
  <c r="E23" i="15"/>
  <c r="E69" i="14"/>
  <c r="E27" i="14"/>
  <c r="E23" i="14"/>
  <c r="E19" i="14"/>
  <c r="E27" i="13"/>
  <c r="E23" i="13"/>
  <c r="E19" i="13"/>
  <c r="E27" i="12"/>
  <c r="E23" i="12"/>
  <c r="E19" i="12"/>
  <c r="E27" i="10"/>
  <c r="E23" i="10"/>
  <c r="E19" i="10"/>
  <c r="E69" i="9"/>
  <c r="E27" i="9"/>
  <c r="E23" i="9"/>
  <c r="E19" i="9"/>
  <c r="E27" i="8"/>
  <c r="E23" i="8"/>
  <c r="E19" i="8"/>
  <c r="E69" i="7"/>
  <c r="E69" i="6"/>
  <c r="E69" i="5"/>
  <c r="E69" i="4"/>
  <c r="E69" i="3"/>
  <c r="E69" i="2"/>
  <c r="E11" i="10" l="1"/>
  <c r="E53" i="10" s="1"/>
  <c r="E11" i="13"/>
  <c r="E53" i="21"/>
  <c r="E17" i="22"/>
  <c r="E33" i="22"/>
  <c r="E27" i="1"/>
  <c r="E27" i="20" s="1"/>
  <c r="E17" i="1"/>
  <c r="E19" i="20"/>
  <c r="E23" i="20"/>
  <c r="E32" i="1"/>
  <c r="E27" i="22" l="1"/>
  <c r="E29" i="22" s="1"/>
  <c r="E11" i="7"/>
  <c r="E53" i="7" s="1"/>
  <c r="E23" i="22"/>
  <c r="E25" i="22" s="1"/>
  <c r="E53" i="13"/>
  <c r="E11" i="2"/>
  <c r="E53" i="2" s="1"/>
  <c r="E11" i="5"/>
  <c r="E53" i="5" s="1"/>
  <c r="E11" i="9"/>
  <c r="E53" i="9" s="1"/>
  <c r="E11" i="16"/>
  <c r="E54" i="16" s="1"/>
  <c r="E11" i="3"/>
  <c r="E53" i="3" s="1"/>
  <c r="E11" i="12"/>
  <c r="E11" i="18"/>
  <c r="E53" i="18" s="1"/>
  <c r="E11" i="6"/>
  <c r="E53" i="6" s="1"/>
  <c r="E11" i="17"/>
  <c r="E53" i="17" s="1"/>
  <c r="E11" i="11"/>
  <c r="E53" i="11" s="1"/>
  <c r="E11" i="4"/>
  <c r="E53" i="4" s="1"/>
  <c r="E11" i="8"/>
  <c r="E53" i="8" s="1"/>
  <c r="E11" i="14"/>
  <c r="E53" i="14" s="1"/>
  <c r="E11" i="19"/>
  <c r="E32" i="22"/>
  <c r="E53" i="12" l="1"/>
  <c r="E53" i="19"/>
  <c r="E11" i="15"/>
  <c r="E53" i="15" s="1"/>
  <c r="E19" i="22"/>
  <c r="E21" i="22" s="1"/>
  <c r="E52" i="20" l="1"/>
  <c r="E52" i="22" s="1"/>
  <c r="F52" i="20"/>
  <c r="E11" i="1"/>
  <c r="E55" i="1" s="1"/>
  <c r="E13" i="22"/>
  <c r="E11" i="22" l="1"/>
  <c r="E53" i="20"/>
  <c r="F53" i="20"/>
  <c r="F11" i="20"/>
  <c r="E11" i="20"/>
  <c r="E53" i="22" l="1"/>
</calcChain>
</file>

<file path=xl/sharedStrings.xml><?xml version="1.0" encoding="utf-8"?>
<sst xmlns="http://schemas.openxmlformats.org/spreadsheetml/2006/main" count="4007" uniqueCount="154">
  <si>
    <t xml:space="preserve">ИНФОРМАЦИЯ </t>
  </si>
  <si>
    <t>ОБ ОСНОВНЫХ ПОКАЗАТЕЛЯХ ФИНАНСОВО-ХОЗЯЙСТВЕННОЙ</t>
  </si>
  <si>
    <t>№ п/п</t>
  </si>
  <si>
    <t>Наименование показателей</t>
  </si>
  <si>
    <t>Единица измерения</t>
  </si>
  <si>
    <t>Значения</t>
  </si>
  <si>
    <t>Вид регулируемой деятельности (производство,передача тепловой энергии)</t>
  </si>
  <si>
    <t>Х</t>
  </si>
  <si>
    <t>производство тепловой энергии</t>
  </si>
  <si>
    <t>Выручка от регулируемой деятельности</t>
  </si>
  <si>
    <t>тыс.руб.</t>
  </si>
  <si>
    <t>Себестоимость производимых товаров (оказываемых услуг) по регулируемому виду деятельности, в том числе:</t>
  </si>
  <si>
    <t>3.1.</t>
  </si>
  <si>
    <t>Расходы на покупаемую тепловую энергию (мощность)</t>
  </si>
  <si>
    <t>3.2.</t>
  </si>
  <si>
    <t>Расходы на топливо, всего</t>
  </si>
  <si>
    <t>в том числе по видам топлив</t>
  </si>
  <si>
    <t>3.2.1.</t>
  </si>
  <si>
    <t>мазут М-100</t>
  </si>
  <si>
    <t>Стоимость</t>
  </si>
  <si>
    <t>Объем</t>
  </si>
  <si>
    <t>тн</t>
  </si>
  <si>
    <t>Стоимость 1 -й единицы объема с учетом (транспортировки)</t>
  </si>
  <si>
    <t>Способ приобретения</t>
  </si>
  <si>
    <t>3.2.2.</t>
  </si>
  <si>
    <t>уголь каменный</t>
  </si>
  <si>
    <t>3.2.3.</t>
  </si>
  <si>
    <t>3.3.</t>
  </si>
  <si>
    <t>Расходы на покупаемую электрическую энергию (мощность), потребляемую оборудованием, используемым в технологическом процессе</t>
  </si>
  <si>
    <t>3.3.1.</t>
  </si>
  <si>
    <t>Средневзвешенная стоимость 1 кВт/ч</t>
  </si>
  <si>
    <t>руб.</t>
  </si>
  <si>
    <t>3.3.2.</t>
  </si>
  <si>
    <t>Объем приобретенной электрической энергии</t>
  </si>
  <si>
    <t>тыс. кВт/ч</t>
  </si>
  <si>
    <t>3.4.</t>
  </si>
  <si>
    <t>Расходы на приобретение холодной воды, используемой в технологическом процессе</t>
  </si>
  <si>
    <t>3.5.</t>
  </si>
  <si>
    <t>3.6.1.</t>
  </si>
  <si>
    <t>Расходы на оплату труда основного производственного персонала</t>
  </si>
  <si>
    <t>3.6.2.</t>
  </si>
  <si>
    <t>Отчисления на социальные нужды основного производственного персонала</t>
  </si>
  <si>
    <t>3.7.1.</t>
  </si>
  <si>
    <t>Расходы на амортизацию основных производственных средств, используемых в технологическом процессе</t>
  </si>
  <si>
    <t>3.7.2.</t>
  </si>
  <si>
    <t>Аренда имущества, используемого в технологическом процессе</t>
  </si>
  <si>
    <t>3.8.</t>
  </si>
  <si>
    <t>Общепроизводственные (цеховые) расходы, в том числе</t>
  </si>
  <si>
    <t>3.8.1.</t>
  </si>
  <si>
    <t>Расходы на оплату труда</t>
  </si>
  <si>
    <t>3.8.2.</t>
  </si>
  <si>
    <t xml:space="preserve">Отчисления на социальные нужды </t>
  </si>
  <si>
    <t>3.9.</t>
  </si>
  <si>
    <t>Общепроизводственные (управленческие) расходы</t>
  </si>
  <si>
    <t>3.9.1.</t>
  </si>
  <si>
    <t>3.9.2.</t>
  </si>
  <si>
    <t>3.10.</t>
  </si>
  <si>
    <t>3.11.</t>
  </si>
  <si>
    <t>Расходы на услуги производственного характера, выполняемые по договорам с организациями на проведение регламентных работ в рамках технологического процесса</t>
  </si>
  <si>
    <t>3.12.</t>
  </si>
  <si>
    <t>Валовая прибыль от продажи товаров и  услуг по регулируемому виду деятельности</t>
  </si>
  <si>
    <t>Чистая прибыль от регулируемого вида деятельности</t>
  </si>
  <si>
    <t>5.1.</t>
  </si>
  <si>
    <t>В том числе чистая прибыль на финансирование мероприятий, предусмотренных инвестиционной программой по развитию системы теплоснабжения</t>
  </si>
  <si>
    <t>6.</t>
  </si>
  <si>
    <t>Изменение стоимости основных фондов</t>
  </si>
  <si>
    <t>6.1.</t>
  </si>
  <si>
    <t>В том числе за счёт ввода (вывода) их из эксплуатации</t>
  </si>
  <si>
    <t>Установленная тепловая мощность</t>
  </si>
  <si>
    <t>Гкал/ч</t>
  </si>
  <si>
    <t>Присоединенная нагрузка</t>
  </si>
  <si>
    <t>Объём вырабатываемой регулируемой организацией тепловой энергии</t>
  </si>
  <si>
    <t>тыс. Гкал</t>
  </si>
  <si>
    <t>9.1.</t>
  </si>
  <si>
    <t>Справочно объем тепловой энергии на технлогические нужды производства</t>
  </si>
  <si>
    <t>Объем покупаемой регулируемой организацией тепловой энергии</t>
  </si>
  <si>
    <t>Объем тепловой энергии, отпускаемой потребителям</t>
  </si>
  <si>
    <t>%</t>
  </si>
  <si>
    <t>Среднесписочная численность основного производственного персонала</t>
  </si>
  <si>
    <t>чел.</t>
  </si>
  <si>
    <t>Удельный расход условного топлива на единицу тепловой энергии, отпускаемой в тепловую сеть</t>
  </si>
  <si>
    <t>кг у.т./Гкал</t>
  </si>
  <si>
    <t>Удельный расход электрической энергии на единицу тепловой энергии, оптускаемой в тепловую сеть</t>
  </si>
  <si>
    <t>кВт.ч/Гкал</t>
  </si>
  <si>
    <t>Удельный расход холодной воды на единицу тепловой энергии, отпускаемой в тепловую сеть</t>
  </si>
  <si>
    <t>м3/Гкал</t>
  </si>
  <si>
    <t>Комментарии</t>
  </si>
  <si>
    <t>Регулируемая деятельность осуществляется с 01.09.2011 года по договору эксплуатации. Производственный персонал состоит в штате эксплуатирующей организации</t>
  </si>
  <si>
    <t>г.п. Кола Кольского района</t>
  </si>
  <si>
    <t>г.п. Мурмаши Кольского района</t>
  </si>
  <si>
    <t>г.п. Молочный Кольского района</t>
  </si>
  <si>
    <t>г.п. Верхнетуломский Кольского района</t>
  </si>
  <si>
    <t>Городское поселение Кильдинстрой Кольского района (п.г.т. Кильдинстрой, н.п. Шонгуй)</t>
  </si>
  <si>
    <t>с.п. Ловозеро Ловозерского района</t>
  </si>
  <si>
    <t>г.п. Ревда Ловозерского района</t>
  </si>
  <si>
    <t>г. Оленегорск (н.п.Высокий)</t>
  </si>
  <si>
    <t>г.Гаджиево ЗАТО Александровск</t>
  </si>
  <si>
    <t>г.п. Никель Печенгского района</t>
  </si>
  <si>
    <t>г. Полярный ЗАТО Александровск</t>
  </si>
  <si>
    <t>г. Снежногорск ЗАТО Александровск</t>
  </si>
  <si>
    <t>МО город Мурманск</t>
  </si>
  <si>
    <t>передача тепловой энергии</t>
  </si>
  <si>
    <t>г. Кандалакша</t>
  </si>
  <si>
    <t>с.п. Умба</t>
  </si>
  <si>
    <t>с.п. Зеленоборский</t>
  </si>
  <si>
    <t>3.2.4.</t>
  </si>
  <si>
    <t>дизельное топливо</t>
  </si>
  <si>
    <t>флотский мазут</t>
  </si>
  <si>
    <t>Расходы на химреагенты</t>
  </si>
  <si>
    <t>в том числе капремонт (подрядные организации)</t>
  </si>
  <si>
    <t>3.11.1.</t>
  </si>
  <si>
    <t>прочие расходы, которые подлежат отнесению на регулируемые виды деятельности в соответствии с законодательством РФ</t>
  </si>
  <si>
    <t>Нормативные технологические потери тепловой энергии при передаче по тепловым сетям</t>
  </si>
  <si>
    <t>Фактические  потери тепловой энергии при передаче по тепловым сетям</t>
  </si>
  <si>
    <t>Среднесписочная численность административно-управленческого персонала</t>
  </si>
  <si>
    <t>Регулируемая деятельность осуществляется с 01.09.2011 года по договору эксплуатации. Производственный персонал состоит в штате эксплуатирующей организации.</t>
  </si>
  <si>
    <t>Регулируемая деятельность осуществляется с 01.10.2011 года по договору эксплуатации. Производственный персонал состоит в штате эксплуатирующей организации.</t>
  </si>
  <si>
    <t>с.п. Белое море</t>
  </si>
  <si>
    <t>производство и передача тепловой энергии</t>
  </si>
  <si>
    <t>в том числе по видам топлива</t>
  </si>
  <si>
    <t>3.10.1.</t>
  </si>
  <si>
    <t>ООО ССК</t>
  </si>
  <si>
    <t>плюс Оленья губа</t>
  </si>
  <si>
    <t>с.п. Териберка  Кольского района</t>
  </si>
  <si>
    <t xml:space="preserve">Котельная микрорайона Нива-3 г.Кандалакши </t>
  </si>
  <si>
    <t>с.п.  Ёнский  Ковдорского  района</t>
  </si>
  <si>
    <t>Расходы на ремонт (капитальный) основных производственных средств (вспомогательными службами и сторонними организациями)</t>
  </si>
  <si>
    <t>4,5рн, 3рн (4,5рн)</t>
  </si>
  <si>
    <t>Среднесписочная численность основного производственного и цехового персонала</t>
  </si>
  <si>
    <t>показана в отчете по предприятию</t>
  </si>
  <si>
    <t>не определяется</t>
  </si>
  <si>
    <t>ДЕЯТЕЛЬНОСТИ  АО "МЭС" ЗА  2015 ГОД</t>
  </si>
  <si>
    <t>с учетом кот. пос. Росляково</t>
  </si>
  <si>
    <t>ЗАТО город Североморск (без учета кот. пос. Росляково)</t>
  </si>
  <si>
    <t>Регулируемая деятельность осуществляется с 01.09.2011 по 27 июля 2015 года по договору эксплуатации. Производственный персонал до 28 июля 2015 г. состоял в штате эксплуатирующей организации.</t>
  </si>
  <si>
    <t xml:space="preserve">г. Мурманск (Северная котельная,  Роста. Абрам-мыс, Росляково, кот. Сигнал) </t>
  </si>
  <si>
    <t>с.п.  Пушной Кольского района (ж/д ст. Лопарская)</t>
  </si>
  <si>
    <t>вместе с т/с УМПП</t>
  </si>
  <si>
    <t>плюс угольная</t>
  </si>
  <si>
    <t>за ноябрь, декабрь 2015 г.</t>
  </si>
  <si>
    <t>ООО "Эксперт-технология"</t>
  </si>
  <si>
    <t>Корта АО</t>
  </si>
  <si>
    <t>КоРТ ООО</t>
  </si>
  <si>
    <t>УСМР ЗАО</t>
  </si>
  <si>
    <t>Металлист ООО</t>
  </si>
  <si>
    <t>ТехноСтройПроект ООО</t>
  </si>
  <si>
    <t>Стройтехторг АО</t>
  </si>
  <si>
    <t>Грейс ООО</t>
  </si>
  <si>
    <t>Строй-Инвест ООО</t>
  </si>
  <si>
    <t>ИП Потомако А.Х.</t>
  </si>
  <si>
    <t>Полярис ООО</t>
  </si>
  <si>
    <t>Вуд Хаус ООО</t>
  </si>
  <si>
    <t>Стройиндустрия ООО</t>
  </si>
  <si>
    <t>Трансэнерго-сервис ООО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</si>
</sst>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164" formatCode="#,##0_ ;[Red]\-#,##0\ "/>
    <numFmt numFmtId="165" formatCode="#,##0.000"/>
    <numFmt numFmtId="166" formatCode="#,##0.0_ ;[Red]\-#,##0.0\ "/>
    <numFmt numFmtId="167" formatCode="0.00000"/>
    <numFmt numFmtId="168" formatCode="#,##0.00000"/>
    <numFmt numFmtId="169" formatCode="#,##0.000_ ;[Red]\-#,##0.000\ "/>
    <numFmt numFmtId="170" formatCode="#,##0.00000_ ;[Red]\-#,##0.00000\ "/>
    <numFmt numFmtId="171" formatCode="#,##0.0"/>
    <numFmt numFmtId="172" formatCode="0.0"/>
    <numFmt numFmtId="173" formatCode="#,##0.00000_ ;\-#,##0.00000\ "/>
    <numFmt numFmtId="174" formatCode="#,##0.0000_ ;[Red]\-#,##0.0000\ "/>
  </numFmts>
  <fonts count="18" x14ac:knownFonts="1"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u/>
      <sz val="10"/>
      <name val="Arial"/>
      <family val="2"/>
      <charset val="204"/>
    </font>
    <font>
      <i/>
      <sz val="9"/>
      <name val="Arial"/>
      <family val="2"/>
      <charset val="204"/>
    </font>
    <font>
      <b/>
      <i/>
      <sz val="8"/>
      <name val="Arial"/>
      <family val="2"/>
      <charset val="204"/>
    </font>
    <font>
      <i/>
      <sz val="10"/>
      <name val="Arial"/>
      <family val="2"/>
      <charset val="204"/>
    </font>
    <font>
      <i/>
      <sz val="8"/>
      <name val="Arial"/>
      <family val="2"/>
      <charset val="204"/>
    </font>
    <font>
      <i/>
      <sz val="10"/>
      <color theme="0" tint="-0.34998626667073579"/>
      <name val="Arial"/>
      <family val="2"/>
      <charset val="204"/>
    </font>
    <font>
      <i/>
      <sz val="10"/>
      <color theme="1" tint="0.499984740745262"/>
      <name val="Arial"/>
      <family val="2"/>
      <charset val="204"/>
    </font>
    <font>
      <i/>
      <sz val="10"/>
      <color theme="7" tint="-0.249977111117893"/>
      <name val="Arial"/>
      <family val="2"/>
      <charset val="204"/>
    </font>
    <font>
      <i/>
      <sz val="9"/>
      <color theme="9" tint="-0.249977111117893"/>
      <name val="Arial"/>
      <family val="2"/>
      <charset val="204"/>
    </font>
    <font>
      <i/>
      <sz val="10"/>
      <color theme="3" tint="0.59999389629810485"/>
      <name val="Arial"/>
      <family val="2"/>
      <charset val="204"/>
    </font>
    <font>
      <i/>
      <sz val="10"/>
      <color theme="7" tint="0.39997558519241921"/>
      <name val="Arial"/>
      <family val="2"/>
      <charset val="204"/>
    </font>
    <font>
      <b/>
      <i/>
      <sz val="10"/>
      <color theme="0" tint="-0.249977111117893"/>
      <name val="Arial"/>
      <family val="2"/>
      <charset val="204"/>
    </font>
    <font>
      <b/>
      <sz val="10"/>
      <color theme="0" tint="-0.249977111117893"/>
      <name val="Arial"/>
      <family val="2"/>
      <charset val="204"/>
    </font>
    <font>
      <b/>
      <sz val="10"/>
      <color theme="0" tint="-4.9989318521683403E-2"/>
      <name val="Arial"/>
      <family val="2"/>
      <charset val="204"/>
    </font>
    <font>
      <b/>
      <sz val="10"/>
      <color theme="0" tint="-0.14999847407452621"/>
      <name val="Arial"/>
      <family val="2"/>
      <charset val="204"/>
    </font>
    <font>
      <sz val="10"/>
      <color theme="0" tint="-4.9989318521683403E-2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</borders>
  <cellStyleXfs count="1">
    <xf numFmtId="0" fontId="0" fillId="0" borderId="0"/>
  </cellStyleXfs>
  <cellXfs count="169">
    <xf numFmtId="0" fontId="0" fillId="0" borderId="0" xfId="0"/>
    <xf numFmtId="0" fontId="0" fillId="0" borderId="1" xfId="0" applyBorder="1" applyAlignment="1">
      <alignment horizontal="center" wrapText="1"/>
    </xf>
    <xf numFmtId="4" fontId="0" fillId="0" borderId="1" xfId="0" applyNumberFormat="1" applyBorder="1" applyAlignment="1">
      <alignment horizontal="center" wrapText="1"/>
    </xf>
    <xf numFmtId="0" fontId="1" fillId="2" borderId="2" xfId="0" applyFont="1" applyFill="1" applyBorder="1" applyAlignment="1">
      <alignment horizontal="center" vertical="center" wrapText="1"/>
    </xf>
    <xf numFmtId="4" fontId="1" fillId="2" borderId="2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3" fontId="1" fillId="2" borderId="2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 vertical="top"/>
    </xf>
    <xf numFmtId="0" fontId="0" fillId="0" borderId="2" xfId="0" applyFont="1" applyBorder="1" applyAlignment="1">
      <alignment horizontal="center"/>
    </xf>
    <xf numFmtId="4" fontId="0" fillId="0" borderId="2" xfId="0" applyNumberFormat="1" applyFont="1" applyBorder="1" applyAlignment="1">
      <alignment horizontal="center" wrapText="1"/>
    </xf>
    <xf numFmtId="0" fontId="1" fillId="0" borderId="2" xfId="0" applyFont="1" applyBorder="1" applyAlignment="1">
      <alignment horizontal="center" vertical="top"/>
    </xf>
    <xf numFmtId="0" fontId="1" fillId="0" borderId="2" xfId="0" applyFont="1" applyBorder="1" applyAlignment="1">
      <alignment horizontal="center"/>
    </xf>
    <xf numFmtId="164" fontId="1" fillId="0" borderId="2" xfId="0" applyNumberFormat="1" applyFont="1" applyBorder="1" applyAlignment="1">
      <alignment horizontal="center"/>
    </xf>
    <xf numFmtId="0" fontId="1" fillId="0" borderId="0" xfId="0" applyFont="1"/>
    <xf numFmtId="3" fontId="1" fillId="0" borderId="2" xfId="0" applyNumberFormat="1" applyFont="1" applyBorder="1" applyAlignment="1">
      <alignment horizontal="center"/>
    </xf>
    <xf numFmtId="16" fontId="0" fillId="0" borderId="2" xfId="0" applyNumberFormat="1" applyFont="1" applyBorder="1" applyAlignment="1">
      <alignment horizontal="center" vertical="top"/>
    </xf>
    <xf numFmtId="164" fontId="0" fillId="0" borderId="2" xfId="0" applyNumberFormat="1" applyBorder="1" applyAlignment="1">
      <alignment horizontal="center"/>
    </xf>
    <xf numFmtId="3" fontId="0" fillId="0" borderId="0" xfId="0" applyNumberFormat="1"/>
    <xf numFmtId="4" fontId="0" fillId="0" borderId="2" xfId="0" applyNumberFormat="1" applyBorder="1" applyAlignment="1">
      <alignment horizontal="center"/>
    </xf>
    <xf numFmtId="0" fontId="3" fillId="0" borderId="2" xfId="0" applyFont="1" applyBorder="1" applyAlignment="1">
      <alignment wrapText="1"/>
    </xf>
    <xf numFmtId="0" fontId="3" fillId="0" borderId="2" xfId="0" applyFont="1" applyBorder="1" applyAlignment="1">
      <alignment horizontal="center"/>
    </xf>
    <xf numFmtId="4" fontId="3" fillId="0" borderId="2" xfId="0" applyNumberFormat="1" applyFont="1" applyBorder="1" applyAlignment="1">
      <alignment horizontal="center"/>
    </xf>
    <xf numFmtId="0" fontId="3" fillId="0" borderId="0" xfId="0" applyFont="1"/>
    <xf numFmtId="165" fontId="3" fillId="0" borderId="2" xfId="0" applyNumberFormat="1" applyFont="1" applyBorder="1" applyAlignment="1">
      <alignment horizontal="center"/>
    </xf>
    <xf numFmtId="3" fontId="0" fillId="0" borderId="2" xfId="0" applyNumberFormat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164" fontId="0" fillId="0" borderId="2" xfId="0" applyNumberFormat="1" applyFont="1" applyBorder="1" applyAlignment="1">
      <alignment horizontal="center"/>
    </xf>
    <xf numFmtId="164" fontId="5" fillId="0" borderId="2" xfId="0" applyNumberFormat="1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164" fontId="0" fillId="0" borderId="4" xfId="0" applyNumberFormat="1" applyFont="1" applyBorder="1" applyAlignment="1">
      <alignment horizontal="center"/>
    </xf>
    <xf numFmtId="164" fontId="0" fillId="0" borderId="5" xfId="0" applyNumberFormat="1" applyFont="1" applyBorder="1" applyAlignment="1">
      <alignment horizontal="center"/>
    </xf>
    <xf numFmtId="14" fontId="3" fillId="0" borderId="4" xfId="0" applyNumberFormat="1" applyFont="1" applyBorder="1" applyAlignment="1">
      <alignment horizontal="center" vertical="top"/>
    </xf>
    <xf numFmtId="164" fontId="3" fillId="0" borderId="2" xfId="0" applyNumberFormat="1" applyFont="1" applyBorder="1" applyAlignment="1">
      <alignment horizontal="center"/>
    </xf>
    <xf numFmtId="3" fontId="1" fillId="0" borderId="0" xfId="0" applyNumberFormat="1" applyFont="1"/>
    <xf numFmtId="0" fontId="1" fillId="2" borderId="2" xfId="0" applyFont="1" applyFill="1" applyBorder="1" applyAlignment="1">
      <alignment horizontal="center"/>
    </xf>
    <xf numFmtId="0" fontId="5" fillId="0" borderId="2" xfId="0" applyFont="1" applyBorder="1" applyAlignment="1">
      <alignment horizontal="center"/>
    </xf>
    <xf numFmtId="166" fontId="0" fillId="0" borderId="0" xfId="0" applyNumberFormat="1"/>
    <xf numFmtId="166" fontId="1" fillId="0" borderId="0" xfId="0" applyNumberFormat="1" applyFont="1"/>
    <xf numFmtId="166" fontId="3" fillId="0" borderId="0" xfId="0" applyNumberFormat="1" applyFont="1"/>
    <xf numFmtId="3" fontId="0" fillId="0" borderId="2" xfId="0" applyNumberFormat="1" applyFill="1" applyBorder="1" applyAlignment="1">
      <alignment horizontal="center"/>
    </xf>
    <xf numFmtId="4" fontId="0" fillId="0" borderId="2" xfId="0" applyNumberFormat="1" applyFill="1" applyBorder="1" applyAlignment="1">
      <alignment horizontal="center"/>
    </xf>
    <xf numFmtId="4" fontId="3" fillId="0" borderId="2" xfId="0" applyNumberFormat="1" applyFont="1" applyFill="1" applyBorder="1" applyAlignment="1">
      <alignment horizontal="center"/>
    </xf>
    <xf numFmtId="165" fontId="3" fillId="0" borderId="2" xfId="0" applyNumberFormat="1" applyFont="1" applyFill="1" applyBorder="1" applyAlignment="1">
      <alignment horizontal="center"/>
    </xf>
    <xf numFmtId="3" fontId="1" fillId="0" borderId="2" xfId="0" applyNumberFormat="1" applyFont="1" applyFill="1" applyBorder="1" applyAlignment="1">
      <alignment horizontal="center"/>
    </xf>
    <xf numFmtId="0" fontId="0" fillId="0" borderId="0" xfId="0" applyAlignment="1">
      <alignment wrapText="1"/>
    </xf>
    <xf numFmtId="167" fontId="1" fillId="0" borderId="0" xfId="0" applyNumberFormat="1" applyFont="1"/>
    <xf numFmtId="168" fontId="1" fillId="0" borderId="2" xfId="0" applyNumberFormat="1" applyFont="1" applyBorder="1" applyAlignment="1">
      <alignment horizontal="center"/>
    </xf>
    <xf numFmtId="3" fontId="0" fillId="0" borderId="0" xfId="0" applyNumberFormat="1" applyFill="1"/>
    <xf numFmtId="0" fontId="0" fillId="0" borderId="0" xfId="0" applyFill="1"/>
    <xf numFmtId="0" fontId="3" fillId="0" borderId="0" xfId="0" applyFont="1" applyFill="1"/>
    <xf numFmtId="0" fontId="1" fillId="0" borderId="0" xfId="0" applyFont="1" applyFill="1"/>
    <xf numFmtId="164" fontId="0" fillId="0" borderId="2" xfId="0" applyNumberFormat="1" applyFill="1" applyBorder="1" applyAlignment="1">
      <alignment horizontal="center"/>
    </xf>
    <xf numFmtId="4" fontId="1" fillId="3" borderId="2" xfId="0" applyNumberFormat="1" applyFont="1" applyFill="1" applyBorder="1" applyAlignment="1">
      <alignment horizontal="center" wrapText="1"/>
    </xf>
    <xf numFmtId="169" fontId="1" fillId="0" borderId="0" xfId="0" applyNumberFormat="1" applyFont="1"/>
    <xf numFmtId="169" fontId="3" fillId="0" borderId="0" xfId="0" applyNumberFormat="1" applyFont="1"/>
    <xf numFmtId="168" fontId="1" fillId="0" borderId="0" xfId="0" applyNumberFormat="1" applyFont="1"/>
    <xf numFmtId="170" fontId="0" fillId="0" borderId="2" xfId="0" applyNumberFormat="1" applyFont="1" applyBorder="1" applyAlignment="1">
      <alignment horizontal="center"/>
    </xf>
    <xf numFmtId="170" fontId="0" fillId="0" borderId="2" xfId="0" applyNumberFormat="1" applyBorder="1" applyAlignment="1">
      <alignment horizontal="center"/>
    </xf>
    <xf numFmtId="170" fontId="1" fillId="0" borderId="0" xfId="0" applyNumberFormat="1" applyFont="1"/>
    <xf numFmtId="4" fontId="1" fillId="5" borderId="2" xfId="0" applyNumberFormat="1" applyFont="1" applyFill="1" applyBorder="1" applyAlignment="1">
      <alignment horizontal="center" wrapText="1"/>
    </xf>
    <xf numFmtId="170" fontId="3" fillId="0" borderId="0" xfId="0" applyNumberFormat="1" applyFont="1"/>
    <xf numFmtId="166" fontId="0" fillId="0" borderId="2" xfId="0" applyNumberFormat="1" applyFont="1" applyBorder="1" applyAlignment="1">
      <alignment horizontal="center"/>
    </xf>
    <xf numFmtId="171" fontId="5" fillId="0" borderId="2" xfId="0" applyNumberFormat="1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/>
    </xf>
    <xf numFmtId="0" fontId="0" fillId="0" borderId="2" xfId="0" applyFill="1" applyBorder="1" applyAlignment="1">
      <alignment horizontal="center" vertical="top"/>
    </xf>
    <xf numFmtId="3" fontId="3" fillId="0" borderId="2" xfId="0" applyNumberFormat="1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3" fontId="0" fillId="0" borderId="4" xfId="0" applyNumberFormat="1" applyFill="1" applyBorder="1" applyAlignment="1">
      <alignment horizontal="center"/>
    </xf>
    <xf numFmtId="3" fontId="0" fillId="0" borderId="6" xfId="0" applyNumberFormat="1" applyFont="1" applyBorder="1" applyAlignment="1">
      <alignment horizontal="center" wrapText="1"/>
    </xf>
    <xf numFmtId="3" fontId="0" fillId="0" borderId="5" xfId="0" applyNumberFormat="1" applyFont="1" applyBorder="1" applyAlignment="1">
      <alignment horizontal="center" wrapText="1"/>
    </xf>
    <xf numFmtId="165" fontId="0" fillId="0" borderId="2" xfId="0" applyNumberFormat="1" applyFill="1" applyBorder="1" applyAlignment="1">
      <alignment horizontal="center"/>
    </xf>
    <xf numFmtId="10" fontId="0" fillId="6" borderId="2" xfId="0" applyNumberFormat="1" applyFill="1" applyBorder="1" applyAlignment="1">
      <alignment horizontal="center"/>
    </xf>
    <xf numFmtId="10" fontId="0" fillId="0" borderId="2" xfId="0" applyNumberFormat="1" applyFill="1" applyBorder="1" applyAlignment="1">
      <alignment horizontal="center"/>
    </xf>
    <xf numFmtId="171" fontId="0" fillId="0" borderId="2" xfId="0" applyNumberFormat="1" applyFill="1" applyBorder="1" applyAlignment="1">
      <alignment horizontal="center"/>
    </xf>
    <xf numFmtId="4" fontId="0" fillId="6" borderId="2" xfId="0" applyNumberFormat="1" applyFill="1" applyBorder="1" applyAlignment="1">
      <alignment horizontal="center"/>
    </xf>
    <xf numFmtId="4" fontId="0" fillId="0" borderId="0" xfId="0" applyNumberFormat="1" applyAlignment="1">
      <alignment horizontal="center"/>
    </xf>
    <xf numFmtId="3" fontId="0" fillId="0" borderId="5" xfId="0" applyNumberFormat="1" applyBorder="1" applyAlignment="1">
      <alignment horizontal="center"/>
    </xf>
    <xf numFmtId="3" fontId="0" fillId="0" borderId="6" xfId="0" applyNumberFormat="1" applyFont="1" applyFill="1" applyBorder="1" applyAlignment="1">
      <alignment horizontal="center" wrapText="1"/>
    </xf>
    <xf numFmtId="0" fontId="10" fillId="0" borderId="0" xfId="0" applyFont="1"/>
    <xf numFmtId="3" fontId="0" fillId="0" borderId="4" xfId="0" applyNumberFormat="1" applyFont="1" applyBorder="1" applyAlignment="1">
      <alignment horizontal="center"/>
    </xf>
    <xf numFmtId="3" fontId="5" fillId="0" borderId="6" xfId="0" applyNumberFormat="1" applyFont="1" applyBorder="1" applyAlignment="1">
      <alignment horizontal="center" wrapText="1"/>
    </xf>
    <xf numFmtId="3" fontId="0" fillId="0" borderId="5" xfId="0" applyNumberFormat="1" applyFill="1" applyBorder="1" applyAlignment="1">
      <alignment horizontal="center"/>
    </xf>
    <xf numFmtId="171" fontId="5" fillId="0" borderId="2" xfId="0" applyNumberFormat="1" applyFont="1" applyFill="1" applyBorder="1" applyAlignment="1">
      <alignment horizontal="center" vertical="top" wrapText="1"/>
    </xf>
    <xf numFmtId="3" fontId="0" fillId="0" borderId="4" xfId="0" applyNumberFormat="1" applyBorder="1" applyAlignment="1">
      <alignment horizontal="center"/>
    </xf>
    <xf numFmtId="0" fontId="11" fillId="0" borderId="0" xfId="0" applyFont="1"/>
    <xf numFmtId="171" fontId="0" fillId="6" borderId="2" xfId="0" applyNumberFormat="1" applyFill="1" applyBorder="1" applyAlignment="1">
      <alignment horizontal="center"/>
    </xf>
    <xf numFmtId="4" fontId="9" fillId="0" borderId="1" xfId="0" applyNumberFormat="1" applyFont="1" applyBorder="1" applyAlignment="1">
      <alignment horizontal="center" wrapText="1"/>
    </xf>
    <xf numFmtId="4" fontId="6" fillId="0" borderId="2" xfId="0" applyNumberFormat="1" applyFont="1" applyFill="1" applyBorder="1" applyAlignment="1">
      <alignment horizontal="center" wrapText="1"/>
    </xf>
    <xf numFmtId="0" fontId="8" fillId="0" borderId="0" xfId="0" applyFont="1" applyAlignment="1">
      <alignment horizontal="center"/>
    </xf>
    <xf numFmtId="3" fontId="5" fillId="0" borderId="6" xfId="0" applyNumberFormat="1" applyFont="1" applyFill="1" applyBorder="1" applyAlignment="1">
      <alignment horizontal="center" wrapText="1"/>
    </xf>
    <xf numFmtId="171" fontId="0" fillId="6" borderId="2" xfId="0" applyNumberFormat="1" applyFont="1" applyFill="1" applyBorder="1" applyAlignment="1">
      <alignment horizontal="center"/>
    </xf>
    <xf numFmtId="171" fontId="0" fillId="0" borderId="2" xfId="0" applyNumberFormat="1" applyBorder="1" applyAlignment="1">
      <alignment horizontal="center"/>
    </xf>
    <xf numFmtId="4" fontId="7" fillId="0" borderId="1" xfId="0" applyNumberFormat="1" applyFont="1" applyBorder="1" applyAlignment="1">
      <alignment horizontal="center" wrapText="1"/>
    </xf>
    <xf numFmtId="164" fontId="0" fillId="0" borderId="6" xfId="0" applyNumberFormat="1" applyFont="1" applyBorder="1" applyAlignment="1">
      <alignment horizontal="center"/>
    </xf>
    <xf numFmtId="0" fontId="12" fillId="0" borderId="0" xfId="0" applyFont="1"/>
    <xf numFmtId="170" fontId="0" fillId="0" borderId="0" xfId="0" applyNumberFormat="1"/>
    <xf numFmtId="3" fontId="0" fillId="6" borderId="2" xfId="0" applyNumberFormat="1" applyFill="1" applyBorder="1" applyAlignment="1">
      <alignment horizontal="center"/>
    </xf>
    <xf numFmtId="165" fontId="3" fillId="6" borderId="2" xfId="0" applyNumberFormat="1" applyFont="1" applyFill="1" applyBorder="1" applyAlignment="1">
      <alignment horizontal="center"/>
    </xf>
    <xf numFmtId="3" fontId="3" fillId="6" borderId="2" xfId="0" applyNumberFormat="1" applyFont="1" applyFill="1" applyBorder="1" applyAlignment="1">
      <alignment horizontal="center"/>
    </xf>
    <xf numFmtId="168" fontId="16" fillId="0" borderId="0" xfId="0" applyNumberFormat="1" applyFont="1"/>
    <xf numFmtId="3" fontId="16" fillId="0" borderId="0" xfId="0" applyNumberFormat="1" applyFont="1"/>
    <xf numFmtId="0" fontId="16" fillId="0" borderId="0" xfId="0" applyFont="1"/>
    <xf numFmtId="166" fontId="16" fillId="0" borderId="0" xfId="0" applyNumberFormat="1" applyFont="1"/>
    <xf numFmtId="0" fontId="13" fillId="6" borderId="0" xfId="0" applyFont="1" applyFill="1"/>
    <xf numFmtId="0" fontId="14" fillId="6" borderId="0" xfId="0" applyFont="1" applyFill="1"/>
    <xf numFmtId="167" fontId="16" fillId="0" borderId="0" xfId="0" applyNumberFormat="1" applyFont="1"/>
    <xf numFmtId="0" fontId="16" fillId="6" borderId="0" xfId="0" applyFont="1" applyFill="1"/>
    <xf numFmtId="172" fontId="16" fillId="0" borderId="0" xfId="0" applyNumberFormat="1" applyFont="1"/>
    <xf numFmtId="0" fontId="1" fillId="6" borderId="2" xfId="0" applyFont="1" applyFill="1" applyBorder="1" applyAlignment="1">
      <alignment horizontal="center"/>
    </xf>
    <xf numFmtId="164" fontId="1" fillId="6" borderId="2" xfId="0" applyNumberFormat="1" applyFont="1" applyFill="1" applyBorder="1" applyAlignment="1">
      <alignment horizontal="center"/>
    </xf>
    <xf numFmtId="0" fontId="0" fillId="6" borderId="2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/>
    </xf>
    <xf numFmtId="169" fontId="1" fillId="6" borderId="2" xfId="0" applyNumberFormat="1" applyFont="1" applyFill="1" applyBorder="1" applyAlignment="1">
      <alignment horizontal="center"/>
    </xf>
    <xf numFmtId="164" fontId="0" fillId="6" borderId="2" xfId="0" applyNumberFormat="1" applyFont="1" applyFill="1" applyBorder="1" applyAlignment="1">
      <alignment horizontal="center"/>
    </xf>
    <xf numFmtId="4" fontId="1" fillId="6" borderId="2" xfId="0" applyNumberFormat="1" applyFont="1" applyFill="1" applyBorder="1" applyAlignment="1">
      <alignment horizontal="center"/>
    </xf>
    <xf numFmtId="10" fontId="1" fillId="6" borderId="2" xfId="0" applyNumberFormat="1" applyFont="1" applyFill="1" applyBorder="1" applyAlignment="1">
      <alignment horizontal="center"/>
    </xf>
    <xf numFmtId="171" fontId="5" fillId="6" borderId="2" xfId="0" applyNumberFormat="1" applyFont="1" applyFill="1" applyBorder="1" applyAlignment="1">
      <alignment horizontal="center" wrapText="1"/>
    </xf>
    <xf numFmtId="169" fontId="15" fillId="6" borderId="0" xfId="0" applyNumberFormat="1" applyFont="1" applyFill="1"/>
    <xf numFmtId="0" fontId="17" fillId="0" borderId="0" xfId="0" applyFont="1"/>
    <xf numFmtId="173" fontId="15" fillId="6" borderId="0" xfId="0" applyNumberFormat="1" applyFont="1" applyFill="1"/>
    <xf numFmtId="0" fontId="15" fillId="0" borderId="0" xfId="0" applyFont="1"/>
    <xf numFmtId="169" fontId="15" fillId="0" borderId="0" xfId="0" applyNumberFormat="1" applyFont="1"/>
    <xf numFmtId="3" fontId="17" fillId="0" borderId="0" xfId="0" applyNumberFormat="1" applyFont="1"/>
    <xf numFmtId="169" fontId="3" fillId="6" borderId="2" xfId="0" applyNumberFormat="1" applyFont="1" applyFill="1" applyBorder="1" applyAlignment="1">
      <alignment horizontal="center"/>
    </xf>
    <xf numFmtId="0" fontId="15" fillId="6" borderId="0" xfId="0" applyFont="1" applyFill="1"/>
    <xf numFmtId="174" fontId="1" fillId="6" borderId="2" xfId="0" applyNumberFormat="1" applyFont="1" applyFill="1" applyBorder="1" applyAlignment="1">
      <alignment horizontal="center"/>
    </xf>
    <xf numFmtId="170" fontId="1" fillId="6" borderId="2" xfId="0" applyNumberFormat="1" applyFont="1" applyFill="1" applyBorder="1" applyAlignment="1">
      <alignment horizontal="center"/>
    </xf>
    <xf numFmtId="0" fontId="0" fillId="0" borderId="2" xfId="0" applyFont="1" applyBorder="1" applyAlignment="1">
      <alignment horizontal="left" wrapText="1"/>
    </xf>
    <xf numFmtId="0" fontId="4" fillId="0" borderId="3" xfId="0" applyFont="1" applyBorder="1" applyAlignment="1">
      <alignment horizontal="center" wrapText="1"/>
    </xf>
    <xf numFmtId="0" fontId="4" fillId="0" borderId="8" xfId="0" applyFont="1" applyBorder="1" applyAlignment="1">
      <alignment horizontal="center" wrapText="1"/>
    </xf>
    <xf numFmtId="0" fontId="0" fillId="0" borderId="2" xfId="0" applyBorder="1" applyAlignment="1">
      <alignment horizontal="left" wrapText="1"/>
    </xf>
    <xf numFmtId="0" fontId="0" fillId="0" borderId="2" xfId="0" applyFill="1" applyBorder="1" applyAlignment="1">
      <alignment horizontal="left" wrapText="1"/>
    </xf>
    <xf numFmtId="0" fontId="0" fillId="0" borderId="2" xfId="0" applyFont="1" applyFill="1" applyBorder="1" applyAlignment="1">
      <alignment horizontal="left" wrapText="1"/>
    </xf>
    <xf numFmtId="0" fontId="1" fillId="0" borderId="2" xfId="0" applyFont="1" applyBorder="1" applyAlignment="1">
      <alignment horizontal="left" wrapText="1"/>
    </xf>
    <xf numFmtId="0" fontId="3" fillId="0" borderId="2" xfId="0" applyFont="1" applyBorder="1" applyAlignment="1">
      <alignment horizontal="center" vertical="top"/>
    </xf>
    <xf numFmtId="0" fontId="3" fillId="0" borderId="2" xfId="0" applyFont="1" applyBorder="1" applyAlignment="1">
      <alignment vertical="top" wrapText="1"/>
    </xf>
    <xf numFmtId="0" fontId="1" fillId="2" borderId="2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left" wrapText="1"/>
    </xf>
    <xf numFmtId="0" fontId="3" fillId="0" borderId="4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3" fontId="6" fillId="0" borderId="4" xfId="0" applyNumberFormat="1" applyFont="1" applyFill="1" applyBorder="1" applyAlignment="1">
      <alignment horizontal="center" wrapText="1"/>
    </xf>
    <xf numFmtId="3" fontId="6" fillId="0" borderId="5" xfId="0" applyNumberFormat="1" applyFont="1" applyFill="1" applyBorder="1" applyAlignment="1">
      <alignment horizontal="center" wrapText="1"/>
    </xf>
    <xf numFmtId="0" fontId="4" fillId="0" borderId="2" xfId="0" applyFont="1" applyBorder="1" applyAlignment="1">
      <alignment horizontal="left" wrapText="1"/>
    </xf>
    <xf numFmtId="3" fontId="6" fillId="0" borderId="4" xfId="0" applyNumberFormat="1" applyFont="1" applyBorder="1" applyAlignment="1">
      <alignment horizontal="center" wrapText="1"/>
    </xf>
    <xf numFmtId="3" fontId="6" fillId="0" borderId="5" xfId="0" applyNumberFormat="1" applyFont="1" applyBorder="1" applyAlignment="1">
      <alignment horizontal="center" wrapText="1"/>
    </xf>
    <xf numFmtId="0" fontId="2" fillId="4" borderId="0" xfId="0" applyFont="1" applyFill="1" applyBorder="1" applyAlignment="1">
      <alignment horizontal="center" wrapText="1"/>
    </xf>
    <xf numFmtId="0" fontId="0" fillId="0" borderId="2" xfId="0" applyBorder="1" applyAlignment="1">
      <alignment horizontal="left" vertical="top" wrapText="1"/>
    </xf>
    <xf numFmtId="0" fontId="0" fillId="0" borderId="2" xfId="0" applyFont="1" applyBorder="1" applyAlignment="1">
      <alignment horizontal="left" vertical="top" wrapText="1"/>
    </xf>
    <xf numFmtId="0" fontId="13" fillId="6" borderId="0" xfId="0" applyFont="1" applyFill="1" applyAlignment="1">
      <alignment horizontal="left" wrapText="1"/>
    </xf>
    <xf numFmtId="0" fontId="1" fillId="4" borderId="0" xfId="0" applyFont="1" applyFill="1" applyBorder="1" applyAlignment="1">
      <alignment horizontal="center" wrapText="1"/>
    </xf>
    <xf numFmtId="0" fontId="1" fillId="3" borderId="0" xfId="0" applyFont="1" applyFill="1" applyBorder="1" applyAlignment="1">
      <alignment horizontal="center" wrapText="1"/>
    </xf>
    <xf numFmtId="0" fontId="3" fillId="6" borderId="9" xfId="0" applyFont="1" applyFill="1" applyBorder="1" applyAlignment="1">
      <alignment horizontal="center" vertical="center"/>
    </xf>
    <xf numFmtId="0" fontId="3" fillId="6" borderId="0" xfId="0" applyFont="1" applyFill="1" applyAlignment="1">
      <alignment horizontal="center" vertical="center"/>
    </xf>
    <xf numFmtId="0" fontId="0" fillId="0" borderId="2" xfId="0" applyFont="1" applyBorder="1" applyAlignment="1">
      <alignment horizontal="left" vertical="center" wrapText="1"/>
    </xf>
    <xf numFmtId="3" fontId="6" fillId="6" borderId="4" xfId="0" applyNumberFormat="1" applyFont="1" applyFill="1" applyBorder="1" applyAlignment="1">
      <alignment horizontal="center" wrapText="1"/>
    </xf>
    <xf numFmtId="3" fontId="6" fillId="6" borderId="5" xfId="0" applyNumberFormat="1" applyFont="1" applyFill="1" applyBorder="1" applyAlignment="1">
      <alignment horizontal="center" wrapText="1"/>
    </xf>
    <xf numFmtId="0" fontId="4" fillId="6" borderId="2" xfId="0" applyFont="1" applyFill="1" applyBorder="1" applyAlignment="1">
      <alignment horizontal="left" wrapText="1"/>
    </xf>
    <xf numFmtId="0" fontId="1" fillId="5" borderId="0" xfId="0" applyFont="1" applyFill="1" applyBorder="1" applyAlignment="1">
      <alignment horizontal="center" wrapText="1"/>
    </xf>
    <xf numFmtId="170" fontId="6" fillId="0" borderId="4" xfId="0" applyNumberFormat="1" applyFont="1" applyBorder="1" applyAlignment="1">
      <alignment horizontal="center" wrapText="1"/>
    </xf>
    <xf numFmtId="170" fontId="6" fillId="0" borderId="5" xfId="0" applyNumberFormat="1" applyFont="1" applyBorder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164" fontId="0" fillId="0" borderId="6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99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0.bin"/><Relationship Id="rId2" Type="http://schemas.openxmlformats.org/officeDocument/2006/relationships/printerSettings" Target="../printerSettings/printerSettings29.bin"/><Relationship Id="rId1" Type="http://schemas.openxmlformats.org/officeDocument/2006/relationships/printerSettings" Target="../printerSettings/printerSettings28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3.bin"/><Relationship Id="rId2" Type="http://schemas.openxmlformats.org/officeDocument/2006/relationships/printerSettings" Target="../printerSettings/printerSettings32.bin"/><Relationship Id="rId1" Type="http://schemas.openxmlformats.org/officeDocument/2006/relationships/printerSettings" Target="../printerSettings/printerSettings3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6.bin"/><Relationship Id="rId2" Type="http://schemas.openxmlformats.org/officeDocument/2006/relationships/printerSettings" Target="../printerSettings/printerSettings35.bin"/><Relationship Id="rId1" Type="http://schemas.openxmlformats.org/officeDocument/2006/relationships/printerSettings" Target="../printerSettings/printerSettings34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9.bin"/><Relationship Id="rId2" Type="http://schemas.openxmlformats.org/officeDocument/2006/relationships/printerSettings" Target="../printerSettings/printerSettings38.bin"/><Relationship Id="rId1" Type="http://schemas.openxmlformats.org/officeDocument/2006/relationships/printerSettings" Target="../printerSettings/printerSettings37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2.bin"/><Relationship Id="rId2" Type="http://schemas.openxmlformats.org/officeDocument/2006/relationships/printerSettings" Target="../printerSettings/printerSettings41.bin"/><Relationship Id="rId1" Type="http://schemas.openxmlformats.org/officeDocument/2006/relationships/printerSettings" Target="../printerSettings/printerSettings40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5.bin"/><Relationship Id="rId2" Type="http://schemas.openxmlformats.org/officeDocument/2006/relationships/printerSettings" Target="../printerSettings/printerSettings44.bin"/><Relationship Id="rId1" Type="http://schemas.openxmlformats.org/officeDocument/2006/relationships/printerSettings" Target="../printerSettings/printerSettings43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8.bin"/><Relationship Id="rId2" Type="http://schemas.openxmlformats.org/officeDocument/2006/relationships/printerSettings" Target="../printerSettings/printerSettings47.bin"/><Relationship Id="rId1" Type="http://schemas.openxmlformats.org/officeDocument/2006/relationships/printerSettings" Target="../printerSettings/printerSettings4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1.bin"/><Relationship Id="rId2" Type="http://schemas.openxmlformats.org/officeDocument/2006/relationships/printerSettings" Target="../printerSettings/printerSettings50.bin"/><Relationship Id="rId1" Type="http://schemas.openxmlformats.org/officeDocument/2006/relationships/printerSettings" Target="../printerSettings/printerSettings49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4.bin"/><Relationship Id="rId2" Type="http://schemas.openxmlformats.org/officeDocument/2006/relationships/printerSettings" Target="../printerSettings/printerSettings53.bin"/><Relationship Id="rId1" Type="http://schemas.openxmlformats.org/officeDocument/2006/relationships/printerSettings" Target="../printerSettings/printerSettings52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8.bin"/><Relationship Id="rId2" Type="http://schemas.openxmlformats.org/officeDocument/2006/relationships/printerSettings" Target="../printerSettings/printerSettings57.bin"/><Relationship Id="rId1" Type="http://schemas.openxmlformats.org/officeDocument/2006/relationships/printerSettings" Target="../printerSettings/printerSettings56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3.bin"/><Relationship Id="rId2" Type="http://schemas.openxmlformats.org/officeDocument/2006/relationships/printerSettings" Target="../printerSettings/printerSettings62.bin"/><Relationship Id="rId1" Type="http://schemas.openxmlformats.org/officeDocument/2006/relationships/printerSettings" Target="../printerSettings/printerSettings61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6.bin"/><Relationship Id="rId2" Type="http://schemas.openxmlformats.org/officeDocument/2006/relationships/printerSettings" Target="../printerSettings/printerSettings65.bin"/><Relationship Id="rId1" Type="http://schemas.openxmlformats.org/officeDocument/2006/relationships/printerSettings" Target="../printerSettings/printerSettings64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9.bin"/><Relationship Id="rId2" Type="http://schemas.openxmlformats.org/officeDocument/2006/relationships/printerSettings" Target="../printerSettings/printerSettings68.bin"/><Relationship Id="rId1" Type="http://schemas.openxmlformats.org/officeDocument/2006/relationships/printerSettings" Target="../printerSettings/printerSettings67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8.bin"/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1.bin"/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4.bin"/><Relationship Id="rId2" Type="http://schemas.openxmlformats.org/officeDocument/2006/relationships/printerSettings" Target="../printerSettings/printerSettings23.bin"/><Relationship Id="rId1" Type="http://schemas.openxmlformats.org/officeDocument/2006/relationships/printerSettings" Target="../printerSettings/printerSettings22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7.bin"/><Relationship Id="rId2" Type="http://schemas.openxmlformats.org/officeDocument/2006/relationships/printerSettings" Target="../printerSettings/printerSettings26.bin"/><Relationship Id="rId1" Type="http://schemas.openxmlformats.org/officeDocument/2006/relationships/printerSettings" Target="../printerSettings/printerSettings2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  <pageSetUpPr fitToPage="1"/>
  </sheetPr>
  <dimension ref="A1:F73"/>
  <sheetViews>
    <sheetView workbookViewId="0">
      <pane xSplit="4" ySplit="8" topLeftCell="E9" activePane="bottomRight" state="frozen"/>
      <selection pane="topRight" activeCell="E1" sqref="E1"/>
      <selection pane="bottomLeft" activeCell="A9" sqref="A9"/>
      <selection pane="bottomRight" activeCell="E13" sqref="E13"/>
    </sheetView>
  </sheetViews>
  <sheetFormatPr defaultColWidth="8.7109375" defaultRowHeight="12.75" x14ac:dyDescent="0.2"/>
  <cols>
    <col min="1" max="1" width="7.85546875" customWidth="1"/>
    <col min="2" max="2" width="19" customWidth="1"/>
    <col min="3" max="3" width="23.140625" customWidth="1"/>
    <col min="4" max="4" width="20.140625" customWidth="1"/>
    <col min="5" max="5" width="25.42578125" style="77" customWidth="1"/>
    <col min="6" max="6" width="15.140625" customWidth="1"/>
  </cols>
  <sheetData>
    <row r="1" spans="1:6" ht="18.75" customHeight="1" x14ac:dyDescent="0.2">
      <c r="A1" s="139" t="s">
        <v>0</v>
      </c>
      <c r="B1" s="139"/>
      <c r="C1" s="139"/>
      <c r="D1" s="139"/>
      <c r="E1" s="139"/>
    </row>
    <row r="2" spans="1:6" ht="19.5" customHeight="1" x14ac:dyDescent="0.2">
      <c r="A2" s="139" t="s">
        <v>1</v>
      </c>
      <c r="B2" s="139"/>
      <c r="C2" s="139"/>
      <c r="D2" s="139"/>
      <c r="E2" s="139"/>
    </row>
    <row r="3" spans="1:6" ht="32.25" customHeight="1" x14ac:dyDescent="0.2">
      <c r="A3" s="140" t="s">
        <v>131</v>
      </c>
      <c r="B3" s="140"/>
      <c r="C3" s="140"/>
      <c r="D3" s="140"/>
      <c r="E3" s="140"/>
    </row>
    <row r="4" spans="1:6" ht="12.75" customHeight="1" x14ac:dyDescent="0.2">
      <c r="A4" s="141" t="s">
        <v>135</v>
      </c>
      <c r="B4" s="141"/>
      <c r="C4" s="141"/>
      <c r="D4" s="141"/>
      <c r="E4" s="141"/>
    </row>
    <row r="5" spans="1:6" ht="1.5" customHeight="1" x14ac:dyDescent="0.2">
      <c r="A5" s="141"/>
      <c r="B5" s="141"/>
      <c r="C5" s="141"/>
      <c r="D5" s="141"/>
      <c r="E5" s="141"/>
    </row>
    <row r="6" spans="1:6" x14ac:dyDescent="0.2">
      <c r="A6" s="1"/>
      <c r="B6" s="1"/>
      <c r="C6" s="1"/>
      <c r="D6" s="1"/>
      <c r="E6" s="2"/>
    </row>
    <row r="7" spans="1:6" ht="30" customHeight="1" x14ac:dyDescent="0.2">
      <c r="A7" s="3" t="s">
        <v>2</v>
      </c>
      <c r="B7" s="142" t="s">
        <v>3</v>
      </c>
      <c r="C7" s="142"/>
      <c r="D7" s="3" t="s">
        <v>4</v>
      </c>
      <c r="E7" s="4" t="s">
        <v>5</v>
      </c>
    </row>
    <row r="8" spans="1:6" x14ac:dyDescent="0.2">
      <c r="A8" s="5">
        <v>1</v>
      </c>
      <c r="B8" s="138">
        <v>2</v>
      </c>
      <c r="C8" s="138"/>
      <c r="D8" s="5">
        <v>3</v>
      </c>
      <c r="E8" s="6">
        <v>4</v>
      </c>
      <c r="F8" s="7"/>
    </row>
    <row r="9" spans="1:6" ht="25.5" customHeight="1" x14ac:dyDescent="0.2">
      <c r="A9" s="8">
        <v>1</v>
      </c>
      <c r="B9" s="129" t="s">
        <v>6</v>
      </c>
      <c r="C9" s="129"/>
      <c r="D9" s="9" t="s">
        <v>7</v>
      </c>
      <c r="E9" s="10" t="s">
        <v>8</v>
      </c>
    </row>
    <row r="10" spans="1:6" s="14" customFormat="1" ht="15.75" customHeight="1" x14ac:dyDescent="0.2">
      <c r="A10" s="11">
        <v>2</v>
      </c>
      <c r="B10" s="135" t="s">
        <v>9</v>
      </c>
      <c r="C10" s="135"/>
      <c r="D10" s="12" t="s">
        <v>10</v>
      </c>
      <c r="E10" s="13">
        <f>1417446.37491+22636.48095+32603.49138+209076.26127+1962.29359+164821.54598</f>
        <v>1848546.4480799998</v>
      </c>
    </row>
    <row r="11" spans="1:6" s="14" customFormat="1" ht="38.25" customHeight="1" x14ac:dyDescent="0.2">
      <c r="A11" s="11">
        <v>3</v>
      </c>
      <c r="B11" s="135" t="s">
        <v>11</v>
      </c>
      <c r="C11" s="135"/>
      <c r="D11" s="12" t="s">
        <v>10</v>
      </c>
      <c r="E11" s="48">
        <f>E12+E13+E31+E34+E35+E36+E37+E38+E39+E40+E43+E46+E53+E54</f>
        <v>1704941.96533</v>
      </c>
      <c r="F11" s="101">
        <f>1180822.51897+22374.75436+63513.87512+282000.64348+2877.25215+153352.92125</f>
        <v>1704941.96533</v>
      </c>
    </row>
    <row r="12" spans="1:6" ht="25.5" customHeight="1" x14ac:dyDescent="0.2">
      <c r="A12" s="16" t="s">
        <v>12</v>
      </c>
      <c r="B12" s="129" t="s">
        <v>13</v>
      </c>
      <c r="C12" s="129"/>
      <c r="D12" s="9" t="s">
        <v>10</v>
      </c>
      <c r="E12" s="17"/>
      <c r="F12" s="18"/>
    </row>
    <row r="13" spans="1:6" ht="15.75" customHeight="1" x14ac:dyDescent="0.2">
      <c r="A13" s="16" t="s">
        <v>14</v>
      </c>
      <c r="B13" s="129" t="s">
        <v>15</v>
      </c>
      <c r="C13" s="129"/>
      <c r="D13" s="9" t="s">
        <v>10</v>
      </c>
      <c r="E13" s="17">
        <f>E15+E19+E23+E27</f>
        <v>1029056.0850300001</v>
      </c>
    </row>
    <row r="14" spans="1:6" ht="12.75" customHeight="1" x14ac:dyDescent="0.2">
      <c r="A14" s="8"/>
      <c r="B14" s="129" t="s">
        <v>16</v>
      </c>
      <c r="C14" s="129"/>
      <c r="D14" s="9"/>
      <c r="E14" s="19"/>
    </row>
    <row r="15" spans="1:6" s="23" customFormat="1" ht="18" customHeight="1" x14ac:dyDescent="0.2">
      <c r="A15" s="136" t="s">
        <v>17</v>
      </c>
      <c r="B15" s="137" t="s">
        <v>18</v>
      </c>
      <c r="C15" s="20" t="s">
        <v>19</v>
      </c>
      <c r="D15" s="21" t="s">
        <v>10</v>
      </c>
      <c r="E15" s="22">
        <f>738515.01266+23791.85311+128162.96785+118551.44461</f>
        <v>1009021.2782300001</v>
      </c>
    </row>
    <row r="16" spans="1:6" s="23" customFormat="1" ht="17.25" customHeight="1" x14ac:dyDescent="0.2">
      <c r="A16" s="136"/>
      <c r="B16" s="137"/>
      <c r="C16" s="20" t="s">
        <v>20</v>
      </c>
      <c r="D16" s="21" t="s">
        <v>21</v>
      </c>
      <c r="E16" s="22">
        <f>11286.866+70857.448+2265.963+12168.034</f>
        <v>96578.311000000002</v>
      </c>
    </row>
    <row r="17" spans="1:5" s="23" customFormat="1" ht="36" x14ac:dyDescent="0.2">
      <c r="A17" s="136"/>
      <c r="B17" s="137"/>
      <c r="C17" s="20" t="s">
        <v>22</v>
      </c>
      <c r="D17" s="21" t="s">
        <v>10</v>
      </c>
      <c r="E17" s="24">
        <f>E15/E16</f>
        <v>10.447700604641968</v>
      </c>
    </row>
    <row r="18" spans="1:5" s="23" customFormat="1" ht="12" x14ac:dyDescent="0.2">
      <c r="A18" s="136"/>
      <c r="B18" s="137"/>
      <c r="C18" s="20" t="s">
        <v>23</v>
      </c>
      <c r="D18" s="21" t="s">
        <v>7</v>
      </c>
      <c r="E18" s="22"/>
    </row>
    <row r="19" spans="1:5" s="23" customFormat="1" ht="12.75" customHeight="1" x14ac:dyDescent="0.2">
      <c r="A19" s="136" t="s">
        <v>24</v>
      </c>
      <c r="B19" s="137" t="s">
        <v>25</v>
      </c>
      <c r="C19" s="20" t="s">
        <v>19</v>
      </c>
      <c r="D19" s="21" t="s">
        <v>10</v>
      </c>
      <c r="E19" s="22">
        <v>17353.081409999999</v>
      </c>
    </row>
    <row r="20" spans="1:5" s="23" customFormat="1" ht="12" x14ac:dyDescent="0.2">
      <c r="A20" s="136"/>
      <c r="B20" s="137"/>
      <c r="C20" s="20" t="s">
        <v>20</v>
      </c>
      <c r="D20" s="21" t="s">
        <v>21</v>
      </c>
      <c r="E20" s="22">
        <v>4788.63</v>
      </c>
    </row>
    <row r="21" spans="1:5" s="23" customFormat="1" ht="36" x14ac:dyDescent="0.2">
      <c r="A21" s="136"/>
      <c r="B21" s="137"/>
      <c r="C21" s="20" t="s">
        <v>22</v>
      </c>
      <c r="D21" s="21" t="s">
        <v>10</v>
      </c>
      <c r="E21" s="22">
        <f>E19/E20</f>
        <v>3.6238091917730122</v>
      </c>
    </row>
    <row r="22" spans="1:5" s="23" customFormat="1" ht="14.25" customHeight="1" x14ac:dyDescent="0.2">
      <c r="A22" s="136"/>
      <c r="B22" s="137"/>
      <c r="C22" s="20" t="s">
        <v>23</v>
      </c>
      <c r="D22" s="21" t="s">
        <v>7</v>
      </c>
      <c r="E22" s="22"/>
    </row>
    <row r="23" spans="1:5" s="23" customFormat="1" ht="15" customHeight="1" x14ac:dyDescent="0.2">
      <c r="A23" s="136" t="s">
        <v>26</v>
      </c>
      <c r="B23" s="137" t="s">
        <v>106</v>
      </c>
      <c r="C23" s="20" t="s">
        <v>19</v>
      </c>
      <c r="D23" s="21" t="s">
        <v>10</v>
      </c>
      <c r="E23" s="22">
        <v>2681.7253900000001</v>
      </c>
    </row>
    <row r="24" spans="1:5" s="23" customFormat="1" ht="13.5" customHeight="1" x14ac:dyDescent="0.2">
      <c r="A24" s="136"/>
      <c r="B24" s="137"/>
      <c r="C24" s="20" t="s">
        <v>20</v>
      </c>
      <c r="D24" s="21" t="s">
        <v>21</v>
      </c>
      <c r="E24" s="22">
        <v>78.36</v>
      </c>
    </row>
    <row r="25" spans="1:5" s="23" customFormat="1" ht="36" x14ac:dyDescent="0.2">
      <c r="A25" s="136"/>
      <c r="B25" s="137"/>
      <c r="C25" s="20" t="s">
        <v>22</v>
      </c>
      <c r="D25" s="21" t="s">
        <v>10</v>
      </c>
      <c r="E25" s="22">
        <f>E23/E24</f>
        <v>34.223141781521186</v>
      </c>
    </row>
    <row r="26" spans="1:5" s="23" customFormat="1" ht="12" x14ac:dyDescent="0.2">
      <c r="A26" s="136"/>
      <c r="B26" s="137"/>
      <c r="C26" s="20" t="s">
        <v>23</v>
      </c>
      <c r="D26" s="21" t="s">
        <v>7</v>
      </c>
      <c r="E26" s="22"/>
    </row>
    <row r="27" spans="1:5" s="23" customFormat="1" ht="15" customHeight="1" x14ac:dyDescent="0.2">
      <c r="A27" s="136" t="s">
        <v>105</v>
      </c>
      <c r="B27" s="137" t="s">
        <v>107</v>
      </c>
      <c r="C27" s="20" t="s">
        <v>19</v>
      </c>
      <c r="D27" s="21" t="s">
        <v>10</v>
      </c>
      <c r="E27" s="22">
        <f>E28*E29</f>
        <v>0</v>
      </c>
    </row>
    <row r="28" spans="1:5" s="23" customFormat="1" ht="13.5" customHeight="1" x14ac:dyDescent="0.2">
      <c r="A28" s="136"/>
      <c r="B28" s="137"/>
      <c r="C28" s="20" t="s">
        <v>20</v>
      </c>
      <c r="D28" s="21" t="s">
        <v>21</v>
      </c>
      <c r="E28" s="22"/>
    </row>
    <row r="29" spans="1:5" s="23" customFormat="1" ht="36" x14ac:dyDescent="0.2">
      <c r="A29" s="136"/>
      <c r="B29" s="137"/>
      <c r="C29" s="20" t="s">
        <v>22</v>
      </c>
      <c r="D29" s="21" t="s">
        <v>10</v>
      </c>
      <c r="E29" s="22"/>
    </row>
    <row r="30" spans="1:5" s="23" customFormat="1" ht="12" x14ac:dyDescent="0.2">
      <c r="A30" s="136"/>
      <c r="B30" s="137"/>
      <c r="C30" s="20" t="s">
        <v>23</v>
      </c>
      <c r="D30" s="21" t="s">
        <v>7</v>
      </c>
      <c r="E30" s="22"/>
    </row>
    <row r="31" spans="1:5" ht="38.25" customHeight="1" x14ac:dyDescent="0.2">
      <c r="A31" s="8" t="s">
        <v>27</v>
      </c>
      <c r="B31" s="129" t="s">
        <v>28</v>
      </c>
      <c r="C31" s="129"/>
      <c r="D31" s="9" t="s">
        <v>10</v>
      </c>
      <c r="E31" s="98">
        <f>37769.053+4061.549+234.039+3151.387+13171.944+11889.538-100.9945</f>
        <v>70176.515499999994</v>
      </c>
    </row>
    <row r="32" spans="1:5" s="23" customFormat="1" ht="12" customHeight="1" x14ac:dyDescent="0.2">
      <c r="A32" s="21" t="s">
        <v>29</v>
      </c>
      <c r="B32" s="143" t="s">
        <v>30</v>
      </c>
      <c r="C32" s="143"/>
      <c r="D32" s="21" t="s">
        <v>31</v>
      </c>
      <c r="E32" s="99">
        <f>E31/E33</f>
        <v>2.5048949963198202</v>
      </c>
    </row>
    <row r="33" spans="1:5" s="23" customFormat="1" ht="12" customHeight="1" x14ac:dyDescent="0.2">
      <c r="A33" s="21" t="s">
        <v>32</v>
      </c>
      <c r="B33" s="143" t="s">
        <v>33</v>
      </c>
      <c r="C33" s="143"/>
      <c r="D33" s="21" t="s">
        <v>34</v>
      </c>
      <c r="E33" s="100">
        <f>17636.954+1047.726+69.452+892.42+4194.049+4219.836+-44.6856</f>
        <v>28015.751399999997</v>
      </c>
    </row>
    <row r="34" spans="1:5" ht="32.25" customHeight="1" x14ac:dyDescent="0.2">
      <c r="A34" s="9" t="s">
        <v>35</v>
      </c>
      <c r="B34" s="129" t="s">
        <v>36</v>
      </c>
      <c r="C34" s="129"/>
      <c r="D34" s="9" t="s">
        <v>10</v>
      </c>
      <c r="E34" s="25">
        <v>12422.97833</v>
      </c>
    </row>
    <row r="35" spans="1:5" ht="29.25" customHeight="1" x14ac:dyDescent="0.2">
      <c r="A35" s="9" t="s">
        <v>37</v>
      </c>
      <c r="B35" s="132" t="s">
        <v>108</v>
      </c>
      <c r="C35" s="129"/>
      <c r="D35" s="9" t="s">
        <v>10</v>
      </c>
      <c r="E35" s="25">
        <v>1306.4791</v>
      </c>
    </row>
    <row r="36" spans="1:5" ht="26.25" customHeight="1" x14ac:dyDescent="0.2">
      <c r="A36" s="9" t="s">
        <v>38</v>
      </c>
      <c r="B36" s="129" t="s">
        <v>39</v>
      </c>
      <c r="C36" s="129"/>
      <c r="D36" s="9" t="s">
        <v>10</v>
      </c>
      <c r="E36" s="25">
        <v>147092.40030000001</v>
      </c>
    </row>
    <row r="37" spans="1:5" ht="27.75" customHeight="1" x14ac:dyDescent="0.2">
      <c r="A37" s="9" t="s">
        <v>40</v>
      </c>
      <c r="B37" s="129" t="s">
        <v>41</v>
      </c>
      <c r="C37" s="129"/>
      <c r="D37" s="9" t="s">
        <v>10</v>
      </c>
      <c r="E37" s="25">
        <v>49667.355949999997</v>
      </c>
    </row>
    <row r="38" spans="1:5" ht="38.25" customHeight="1" x14ac:dyDescent="0.2">
      <c r="A38" s="9" t="s">
        <v>42</v>
      </c>
      <c r="B38" s="129" t="s">
        <v>43</v>
      </c>
      <c r="C38" s="129"/>
      <c r="D38" s="9" t="s">
        <v>10</v>
      </c>
      <c r="E38" s="25">
        <v>141.09918999999999</v>
      </c>
    </row>
    <row r="39" spans="1:5" ht="24" customHeight="1" x14ac:dyDescent="0.2">
      <c r="A39" s="9" t="s">
        <v>44</v>
      </c>
      <c r="B39" s="129" t="s">
        <v>45</v>
      </c>
      <c r="C39" s="129"/>
      <c r="D39" s="9" t="s">
        <v>10</v>
      </c>
      <c r="E39" s="25">
        <v>78707.705040000001</v>
      </c>
    </row>
    <row r="40" spans="1:5" ht="27.75" customHeight="1" x14ac:dyDescent="0.2">
      <c r="A40" s="9" t="s">
        <v>46</v>
      </c>
      <c r="B40" s="129" t="s">
        <v>47</v>
      </c>
      <c r="C40" s="129"/>
      <c r="D40" s="9" t="s">
        <v>10</v>
      </c>
      <c r="E40" s="41">
        <v>119698.91817</v>
      </c>
    </row>
    <row r="41" spans="1:5" ht="16.5" customHeight="1" x14ac:dyDescent="0.2">
      <c r="A41" s="9" t="s">
        <v>48</v>
      </c>
      <c r="B41" s="129" t="s">
        <v>49</v>
      </c>
      <c r="C41" s="129"/>
      <c r="D41" s="9" t="s">
        <v>10</v>
      </c>
      <c r="E41" s="41">
        <v>53811.107629999999</v>
      </c>
    </row>
    <row r="42" spans="1:5" ht="17.25" customHeight="1" x14ac:dyDescent="0.2">
      <c r="A42" s="9" t="s">
        <v>50</v>
      </c>
      <c r="B42" s="129" t="s">
        <v>51</v>
      </c>
      <c r="C42" s="129"/>
      <c r="D42" s="9" t="s">
        <v>10</v>
      </c>
      <c r="E42" s="41">
        <v>16663.543290000001</v>
      </c>
    </row>
    <row r="43" spans="1:5" ht="24" customHeight="1" x14ac:dyDescent="0.2">
      <c r="A43" s="9" t="s">
        <v>52</v>
      </c>
      <c r="B43" s="129" t="s">
        <v>53</v>
      </c>
      <c r="C43" s="129"/>
      <c r="D43" s="9" t="s">
        <v>10</v>
      </c>
      <c r="E43" s="41">
        <v>6557.3927899999999</v>
      </c>
    </row>
    <row r="44" spans="1:5" ht="30" customHeight="1" x14ac:dyDescent="0.2">
      <c r="A44" s="9" t="s">
        <v>54</v>
      </c>
      <c r="B44" s="129" t="s">
        <v>49</v>
      </c>
      <c r="C44" s="129"/>
      <c r="D44" s="9" t="s">
        <v>10</v>
      </c>
      <c r="E44" s="147"/>
    </row>
    <row r="45" spans="1:5" ht="19.5" customHeight="1" x14ac:dyDescent="0.2">
      <c r="A45" s="9" t="s">
        <v>55</v>
      </c>
      <c r="B45" s="129" t="s">
        <v>51</v>
      </c>
      <c r="C45" s="129"/>
      <c r="D45" s="9" t="s">
        <v>10</v>
      </c>
      <c r="E45" s="148"/>
    </row>
    <row r="46" spans="1:5" ht="41.25" customHeight="1" x14ac:dyDescent="0.2">
      <c r="A46" s="9" t="s">
        <v>56</v>
      </c>
      <c r="B46" s="132" t="s">
        <v>126</v>
      </c>
      <c r="C46" s="129"/>
      <c r="D46" s="9" t="s">
        <v>10</v>
      </c>
      <c r="E46" s="25">
        <f>55711.79029</f>
        <v>55711.790289999997</v>
      </c>
    </row>
    <row r="47" spans="1:5" s="23" customFormat="1" ht="17.45" customHeight="1" x14ac:dyDescent="0.2">
      <c r="A47" s="33" t="s">
        <v>120</v>
      </c>
      <c r="B47" s="144" t="s">
        <v>109</v>
      </c>
      <c r="C47" s="20" t="s">
        <v>143</v>
      </c>
      <c r="D47" s="21"/>
      <c r="E47" s="67">
        <v>1268.4835</v>
      </c>
    </row>
    <row r="48" spans="1:5" s="23" customFormat="1" ht="17.45" customHeight="1" x14ac:dyDescent="0.2">
      <c r="A48" s="33"/>
      <c r="B48" s="145"/>
      <c r="C48" s="20" t="s">
        <v>153</v>
      </c>
      <c r="D48" s="21"/>
      <c r="E48" s="67">
        <v>193.32692</v>
      </c>
    </row>
    <row r="49" spans="1:6" s="23" customFormat="1" ht="17.45" customHeight="1" x14ac:dyDescent="0.2">
      <c r="A49" s="33"/>
      <c r="B49" s="145"/>
      <c r="C49" s="20" t="s">
        <v>141</v>
      </c>
      <c r="D49" s="21"/>
      <c r="E49" s="67">
        <v>1711.076</v>
      </c>
    </row>
    <row r="50" spans="1:6" s="23" customFormat="1" ht="17.45" customHeight="1" x14ac:dyDescent="0.2">
      <c r="A50" s="9"/>
      <c r="B50" s="145"/>
      <c r="C50" s="20" t="s">
        <v>150</v>
      </c>
      <c r="D50" s="21"/>
      <c r="E50" s="67">
        <v>2525.4229999999998</v>
      </c>
    </row>
    <row r="51" spans="1:6" s="23" customFormat="1" ht="17.45" customHeight="1" x14ac:dyDescent="0.2">
      <c r="A51" s="9"/>
      <c r="B51" s="145"/>
      <c r="C51" s="20" t="s">
        <v>151</v>
      </c>
      <c r="D51" s="21"/>
      <c r="E51" s="67">
        <v>530.88199999999995</v>
      </c>
    </row>
    <row r="52" spans="1:6" s="23" customFormat="1" ht="17.45" customHeight="1" x14ac:dyDescent="0.2">
      <c r="A52" s="9"/>
      <c r="B52" s="146"/>
      <c r="C52" s="20" t="s">
        <v>152</v>
      </c>
      <c r="D52" s="21"/>
      <c r="E52" s="67">
        <f>688.05085+435.86519</f>
        <v>1123.9160400000001</v>
      </c>
    </row>
    <row r="53" spans="1:6" ht="51" customHeight="1" x14ac:dyDescent="0.2">
      <c r="A53" s="9" t="s">
        <v>57</v>
      </c>
      <c r="B53" s="129" t="s">
        <v>58</v>
      </c>
      <c r="C53" s="129"/>
      <c r="D53" s="9" t="s">
        <v>10</v>
      </c>
      <c r="E53" s="25">
        <v>9555.3583600000002</v>
      </c>
    </row>
    <row r="54" spans="1:6" ht="51" customHeight="1" x14ac:dyDescent="0.2">
      <c r="A54" s="27" t="s">
        <v>59</v>
      </c>
      <c r="B54" s="132" t="s">
        <v>111</v>
      </c>
      <c r="C54" s="129"/>
      <c r="D54" s="9" t="s">
        <v>10</v>
      </c>
      <c r="E54" s="25">
        <f>F11-E13-E31-E34-E35-E36-E37-E38-E39-E40-E43-E46-E53</f>
        <v>124847.88728000001</v>
      </c>
    </row>
    <row r="55" spans="1:6" s="14" customFormat="1" ht="31.5" customHeight="1" x14ac:dyDescent="0.2">
      <c r="A55" s="11">
        <v>4</v>
      </c>
      <c r="B55" s="135" t="s">
        <v>60</v>
      </c>
      <c r="C55" s="135"/>
      <c r="D55" s="12" t="s">
        <v>10</v>
      </c>
      <c r="E55" s="48">
        <f>E10-E11</f>
        <v>143604.48274999973</v>
      </c>
      <c r="F55" s="47"/>
    </row>
    <row r="56" spans="1:6" ht="31.5" customHeight="1" x14ac:dyDescent="0.2">
      <c r="A56" s="8">
        <v>5</v>
      </c>
      <c r="B56" s="129" t="s">
        <v>61</v>
      </c>
      <c r="C56" s="129"/>
      <c r="D56" s="9" t="s">
        <v>10</v>
      </c>
      <c r="E56" s="25" t="s">
        <v>130</v>
      </c>
    </row>
    <row r="57" spans="1:6" ht="51.75" customHeight="1" x14ac:dyDescent="0.2">
      <c r="A57" s="8" t="s">
        <v>62</v>
      </c>
      <c r="B57" s="129" t="s">
        <v>63</v>
      </c>
      <c r="C57" s="129"/>
      <c r="D57" s="9" t="s">
        <v>10</v>
      </c>
      <c r="E57" s="19"/>
    </row>
    <row r="58" spans="1:6" ht="24.75" customHeight="1" x14ac:dyDescent="0.2">
      <c r="A58" s="8" t="s">
        <v>64</v>
      </c>
      <c r="B58" s="129" t="s">
        <v>65</v>
      </c>
      <c r="C58" s="129"/>
      <c r="D58" s="9" t="s">
        <v>10</v>
      </c>
      <c r="E58" s="25">
        <v>2684</v>
      </c>
    </row>
    <row r="59" spans="1:6" ht="27" customHeight="1" x14ac:dyDescent="0.2">
      <c r="A59" s="8" t="s">
        <v>66</v>
      </c>
      <c r="B59" s="129" t="s">
        <v>67</v>
      </c>
      <c r="C59" s="129"/>
      <c r="D59" s="9" t="s">
        <v>10</v>
      </c>
      <c r="E59" s="25">
        <v>2684</v>
      </c>
    </row>
    <row r="60" spans="1:6" ht="22.5" customHeight="1" x14ac:dyDescent="0.2">
      <c r="A60" s="66">
        <v>7</v>
      </c>
      <c r="B60" s="134" t="s">
        <v>68</v>
      </c>
      <c r="C60" s="134"/>
      <c r="D60" s="9" t="s">
        <v>69</v>
      </c>
      <c r="E60" s="42">
        <v>613.1</v>
      </c>
    </row>
    <row r="61" spans="1:6" ht="20.25" customHeight="1" x14ac:dyDescent="0.2">
      <c r="A61" s="66">
        <v>8</v>
      </c>
      <c r="B61" s="134" t="s">
        <v>70</v>
      </c>
      <c r="C61" s="134"/>
      <c r="D61" s="9" t="s">
        <v>69</v>
      </c>
      <c r="E61" s="42">
        <v>296.62400000000002</v>
      </c>
    </row>
    <row r="62" spans="1:6" ht="30.75" customHeight="1" x14ac:dyDescent="0.2">
      <c r="A62" s="66">
        <v>9</v>
      </c>
      <c r="B62" s="134" t="s">
        <v>71</v>
      </c>
      <c r="C62" s="134"/>
      <c r="D62" s="9" t="s">
        <v>72</v>
      </c>
      <c r="E62" s="72">
        <v>833.45699999999999</v>
      </c>
    </row>
    <row r="63" spans="1:6" ht="30" customHeight="1" x14ac:dyDescent="0.2">
      <c r="A63" s="66" t="s">
        <v>73</v>
      </c>
      <c r="B63" s="134" t="s">
        <v>74</v>
      </c>
      <c r="C63" s="134"/>
      <c r="D63" s="9" t="s">
        <v>72</v>
      </c>
      <c r="E63" s="72">
        <v>54.670999999999999</v>
      </c>
    </row>
    <row r="64" spans="1:6" ht="27" customHeight="1" x14ac:dyDescent="0.2">
      <c r="A64" s="66">
        <v>10</v>
      </c>
      <c r="B64" s="134" t="s">
        <v>75</v>
      </c>
      <c r="C64" s="134"/>
      <c r="D64" s="9" t="s">
        <v>72</v>
      </c>
      <c r="E64" s="42">
        <v>0</v>
      </c>
    </row>
    <row r="65" spans="1:5" ht="30" customHeight="1" x14ac:dyDescent="0.2">
      <c r="A65" s="66">
        <v>11</v>
      </c>
      <c r="B65" s="134" t="s">
        <v>76</v>
      </c>
      <c r="C65" s="134"/>
      <c r="D65" s="9" t="s">
        <v>72</v>
      </c>
      <c r="E65" s="72">
        <v>682.38300000000004</v>
      </c>
    </row>
    <row r="66" spans="1:5" ht="25.5" customHeight="1" x14ac:dyDescent="0.2">
      <c r="A66" s="66">
        <v>12</v>
      </c>
      <c r="B66" s="133" t="s">
        <v>112</v>
      </c>
      <c r="C66" s="134"/>
      <c r="D66" s="9" t="s">
        <v>77</v>
      </c>
      <c r="E66" s="73">
        <v>0.11269999999999999</v>
      </c>
    </row>
    <row r="67" spans="1:5" ht="25.5" customHeight="1" x14ac:dyDescent="0.2">
      <c r="A67" s="66">
        <v>13</v>
      </c>
      <c r="B67" s="133" t="s">
        <v>113</v>
      </c>
      <c r="C67" s="134"/>
      <c r="D67" s="9" t="s">
        <v>77</v>
      </c>
      <c r="E67" s="74">
        <v>0.1187</v>
      </c>
    </row>
    <row r="68" spans="1:5" ht="27.75" customHeight="1" x14ac:dyDescent="0.2">
      <c r="A68" s="8">
        <v>14</v>
      </c>
      <c r="B68" s="129" t="s">
        <v>128</v>
      </c>
      <c r="C68" s="129"/>
      <c r="D68" s="9" t="s">
        <v>79</v>
      </c>
      <c r="E68" s="75">
        <f>619.9+59.2</f>
        <v>679.1</v>
      </c>
    </row>
    <row r="69" spans="1:5" ht="32.25" customHeight="1" x14ac:dyDescent="0.2">
      <c r="A69" s="8">
        <v>15</v>
      </c>
      <c r="B69" s="132" t="s">
        <v>114</v>
      </c>
      <c r="C69" s="129"/>
      <c r="D69" s="9" t="s">
        <v>79</v>
      </c>
      <c r="E69" s="64" t="s">
        <v>129</v>
      </c>
    </row>
    <row r="70" spans="1:5" ht="36.75" customHeight="1" x14ac:dyDescent="0.2">
      <c r="A70" s="8">
        <v>16</v>
      </c>
      <c r="B70" s="129" t="s">
        <v>80</v>
      </c>
      <c r="C70" s="129"/>
      <c r="D70" s="9" t="s">
        <v>81</v>
      </c>
      <c r="E70" s="42">
        <v>174.64</v>
      </c>
    </row>
    <row r="71" spans="1:5" ht="44.25" customHeight="1" x14ac:dyDescent="0.2">
      <c r="A71" s="8">
        <v>17</v>
      </c>
      <c r="B71" s="129" t="s">
        <v>82</v>
      </c>
      <c r="C71" s="129"/>
      <c r="D71" s="9" t="s">
        <v>83</v>
      </c>
      <c r="E71" s="42">
        <f>(E33*1000)/(E62*1000-E63*1000)</f>
        <v>35.973619710677902</v>
      </c>
    </row>
    <row r="72" spans="1:5" ht="36" customHeight="1" x14ac:dyDescent="0.2">
      <c r="A72" s="8">
        <v>18</v>
      </c>
      <c r="B72" s="129" t="s">
        <v>84</v>
      </c>
      <c r="C72" s="129"/>
      <c r="D72" s="9" t="s">
        <v>85</v>
      </c>
      <c r="E72" s="76">
        <v>0.69399999999999995</v>
      </c>
    </row>
    <row r="73" spans="1:5" ht="52.5" customHeight="1" x14ac:dyDescent="0.2">
      <c r="A73" s="8">
        <v>19</v>
      </c>
      <c r="B73" s="129" t="s">
        <v>86</v>
      </c>
      <c r="C73" s="129"/>
      <c r="D73" s="130" t="s">
        <v>132</v>
      </c>
      <c r="E73" s="131"/>
    </row>
  </sheetData>
  <sheetProtection selectLockedCells="1" selectUnlockedCells="1"/>
  <customSheetViews>
    <customSheetView guid="{107DB466-C8B1-4EC3-A411-650BD2587D1A}" topLeftCell="A4">
      <selection activeCell="E32" sqref="E32"/>
      <pageMargins left="0.75" right="0.75" top="1" bottom="1" header="0.51180555555555551" footer="0.51180555555555551"/>
      <pageSetup paperSize="9" firstPageNumber="0" orientation="portrait" horizontalDpi="300" verticalDpi="300" r:id="rId1"/>
      <headerFooter alignWithMargins="0"/>
    </customSheetView>
    <customSheetView guid="{07A1AA32-C8EB-4C4B-A982-7112EE6C490D}" topLeftCell="A39">
      <selection activeCell="E54" sqref="E54"/>
      <pageMargins left="0.75" right="0.75" top="1" bottom="1" header="0.51180555555555551" footer="0.51180555555555551"/>
      <pageSetup paperSize="9" firstPageNumber="0" orientation="portrait" horizontalDpi="300" verticalDpi="300" r:id="rId2"/>
      <headerFooter alignWithMargins="0"/>
    </customSheetView>
  </customSheetViews>
  <mergeCells count="60">
    <mergeCell ref="E44:E45"/>
    <mergeCell ref="A27:A30"/>
    <mergeCell ref="B27:B30"/>
    <mergeCell ref="B46:C46"/>
    <mergeCell ref="B34:C34"/>
    <mergeCell ref="B35:C35"/>
    <mergeCell ref="B39:C39"/>
    <mergeCell ref="B40:C40"/>
    <mergeCell ref="B41:C41"/>
    <mergeCell ref="B42:C42"/>
    <mergeCell ref="B43:C43"/>
    <mergeCell ref="B44:C44"/>
    <mergeCell ref="B45:C45"/>
    <mergeCell ref="B53:C53"/>
    <mergeCell ref="B54:C54"/>
    <mergeCell ref="B9:C9"/>
    <mergeCell ref="B10:C10"/>
    <mergeCell ref="B11:C11"/>
    <mergeCell ref="B37:C37"/>
    <mergeCell ref="B38:C38"/>
    <mergeCell ref="B36:C36"/>
    <mergeCell ref="B31:C31"/>
    <mergeCell ref="B32:C32"/>
    <mergeCell ref="B33:C33"/>
    <mergeCell ref="B47:B52"/>
    <mergeCell ref="A1:E1"/>
    <mergeCell ref="A2:E2"/>
    <mergeCell ref="A3:E3"/>
    <mergeCell ref="A4:E5"/>
    <mergeCell ref="B7:C7"/>
    <mergeCell ref="B8:C8"/>
    <mergeCell ref="A15:A18"/>
    <mergeCell ref="B15:B18"/>
    <mergeCell ref="A19:A22"/>
    <mergeCell ref="B19:B22"/>
    <mergeCell ref="A23:A26"/>
    <mergeCell ref="B23:B26"/>
    <mergeCell ref="B12:C12"/>
    <mergeCell ref="B13:C13"/>
    <mergeCell ref="B14:C14"/>
    <mergeCell ref="B67:C67"/>
    <mergeCell ref="B55:C55"/>
    <mergeCell ref="B56:C56"/>
    <mergeCell ref="B57:C57"/>
    <mergeCell ref="B58:C58"/>
    <mergeCell ref="B59:C59"/>
    <mergeCell ref="B60:C60"/>
    <mergeCell ref="B61:C61"/>
    <mergeCell ref="B66:C66"/>
    <mergeCell ref="B62:C62"/>
    <mergeCell ref="B63:C63"/>
    <mergeCell ref="B64:C64"/>
    <mergeCell ref="B65:C65"/>
    <mergeCell ref="B72:C72"/>
    <mergeCell ref="B73:C73"/>
    <mergeCell ref="D73:E73"/>
    <mergeCell ref="B68:C68"/>
    <mergeCell ref="B70:C70"/>
    <mergeCell ref="B71:C71"/>
    <mergeCell ref="B69:C69"/>
  </mergeCells>
  <phoneticPr fontId="0" type="noConversion"/>
  <pageMargins left="0.75" right="0.17" top="0.27" bottom="0.27" header="0.17" footer="0.17"/>
  <pageSetup paperSize="9" scale="62" firstPageNumber="0" fitToHeight="0" orientation="portrait" horizontalDpi="300" verticalDpi="300" r:id="rId3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F71"/>
  <sheetViews>
    <sheetView workbookViewId="0">
      <pane xSplit="4" ySplit="8" topLeftCell="E9" activePane="bottomRight" state="frozen"/>
      <selection pane="topRight" activeCell="E1" sqref="E1"/>
      <selection pane="bottomLeft" activeCell="A9" sqref="A9"/>
      <selection pane="bottomRight" activeCell="E13" sqref="E13"/>
    </sheetView>
  </sheetViews>
  <sheetFormatPr defaultColWidth="8.7109375" defaultRowHeight="12.75" x14ac:dyDescent="0.2"/>
  <cols>
    <col min="1" max="1" width="7.85546875" customWidth="1"/>
    <col min="2" max="2" width="19" customWidth="1"/>
    <col min="3" max="3" width="23.140625" customWidth="1"/>
    <col min="4" max="4" width="20.140625" customWidth="1"/>
    <col min="5" max="5" width="25.42578125" style="77" customWidth="1"/>
    <col min="6" max="6" width="16.85546875" customWidth="1"/>
  </cols>
  <sheetData>
    <row r="1" spans="1:6" ht="18.75" customHeight="1" x14ac:dyDescent="0.2">
      <c r="A1" s="139" t="s">
        <v>0</v>
      </c>
      <c r="B1" s="139"/>
      <c r="C1" s="139"/>
      <c r="D1" s="139"/>
      <c r="E1" s="139"/>
    </row>
    <row r="2" spans="1:6" ht="19.5" customHeight="1" x14ac:dyDescent="0.2">
      <c r="A2" s="139" t="s">
        <v>1</v>
      </c>
      <c r="B2" s="139"/>
      <c r="C2" s="139"/>
      <c r="D2" s="139"/>
      <c r="E2" s="139"/>
    </row>
    <row r="3" spans="1:6" ht="32.25" customHeight="1" x14ac:dyDescent="0.2">
      <c r="A3" s="140" t="str">
        <f>н.п.Высокий!A3</f>
        <v>ДЕЯТЕЛЬНОСТИ  АО "МЭС" ЗА  2015 ГОД</v>
      </c>
      <c r="B3" s="140"/>
      <c r="C3" s="140"/>
      <c r="D3" s="140"/>
      <c r="E3" s="140"/>
    </row>
    <row r="4" spans="1:6" ht="12.75" customHeight="1" x14ac:dyDescent="0.2">
      <c r="A4" s="156" t="s">
        <v>96</v>
      </c>
      <c r="B4" s="156"/>
      <c r="C4" s="156"/>
      <c r="D4" s="156"/>
      <c r="E4" s="156"/>
    </row>
    <row r="5" spans="1:6" ht="1.5" customHeight="1" x14ac:dyDescent="0.2">
      <c r="A5" s="156"/>
      <c r="B5" s="156"/>
      <c r="C5" s="156"/>
      <c r="D5" s="156"/>
      <c r="E5" s="156"/>
    </row>
    <row r="6" spans="1:6" x14ac:dyDescent="0.2">
      <c r="A6" s="1"/>
      <c r="B6" s="1"/>
      <c r="C6" s="1"/>
      <c r="D6" s="1"/>
      <c r="E6" s="2"/>
    </row>
    <row r="7" spans="1:6" ht="30" customHeight="1" x14ac:dyDescent="0.2">
      <c r="A7" s="3" t="s">
        <v>2</v>
      </c>
      <c r="B7" s="142" t="s">
        <v>3</v>
      </c>
      <c r="C7" s="142"/>
      <c r="D7" s="3" t="s">
        <v>4</v>
      </c>
      <c r="E7" s="4" t="s">
        <v>5</v>
      </c>
    </row>
    <row r="8" spans="1:6" x14ac:dyDescent="0.2">
      <c r="A8" s="26">
        <v>1</v>
      </c>
      <c r="B8" s="138">
        <v>2</v>
      </c>
      <c r="C8" s="138"/>
      <c r="D8" s="26">
        <v>3</v>
      </c>
      <c r="E8" s="6">
        <v>4</v>
      </c>
      <c r="F8" s="7"/>
    </row>
    <row r="9" spans="1:6" ht="25.5" customHeight="1" x14ac:dyDescent="0.2">
      <c r="A9" s="8">
        <v>1</v>
      </c>
      <c r="B9" s="129" t="s">
        <v>6</v>
      </c>
      <c r="C9" s="129"/>
      <c r="D9" s="9" t="s">
        <v>7</v>
      </c>
      <c r="E9" s="10" t="s">
        <v>8</v>
      </c>
    </row>
    <row r="10" spans="1:6" s="14" customFormat="1" ht="15.75" customHeight="1" x14ac:dyDescent="0.2">
      <c r="A10" s="11">
        <v>2</v>
      </c>
      <c r="B10" s="135" t="s">
        <v>9</v>
      </c>
      <c r="C10" s="135"/>
      <c r="D10" s="12" t="s">
        <v>10</v>
      </c>
      <c r="E10" s="13">
        <v>217042.78859000001</v>
      </c>
    </row>
    <row r="11" spans="1:6" s="14" customFormat="1" ht="38.25" customHeight="1" x14ac:dyDescent="0.2">
      <c r="A11" s="11">
        <v>3</v>
      </c>
      <c r="B11" s="135" t="s">
        <v>11</v>
      </c>
      <c r="C11" s="135"/>
      <c r="D11" s="12" t="s">
        <v>10</v>
      </c>
      <c r="E11" s="15">
        <f>E12+E13+E31+E34+E35+E36+E37+E38+E39+E40+E43+E46+E51+E52</f>
        <v>217980.71179999999</v>
      </c>
      <c r="F11" s="103">
        <v>217980.71179999999</v>
      </c>
    </row>
    <row r="12" spans="1:6" ht="25.5" customHeight="1" x14ac:dyDescent="0.2">
      <c r="A12" s="16" t="s">
        <v>12</v>
      </c>
      <c r="B12" s="129" t="s">
        <v>13</v>
      </c>
      <c r="C12" s="129"/>
      <c r="D12" s="9" t="s">
        <v>10</v>
      </c>
      <c r="E12" s="17"/>
      <c r="F12" s="18"/>
    </row>
    <row r="13" spans="1:6" ht="15.75" customHeight="1" x14ac:dyDescent="0.2">
      <c r="A13" s="16" t="s">
        <v>14</v>
      </c>
      <c r="B13" s="129" t="s">
        <v>15</v>
      </c>
      <c r="C13" s="129"/>
      <c r="D13" s="9" t="s">
        <v>10</v>
      </c>
      <c r="E13" s="17">
        <f>E15+E19+E23+E27</f>
        <v>125309.11652</v>
      </c>
    </row>
    <row r="14" spans="1:6" ht="12.75" customHeight="1" x14ac:dyDescent="0.2">
      <c r="A14" s="8"/>
      <c r="B14" s="129" t="s">
        <v>16</v>
      </c>
      <c r="C14" s="129"/>
      <c r="D14" s="9"/>
      <c r="E14" s="19"/>
    </row>
    <row r="15" spans="1:6" s="23" customFormat="1" ht="18" customHeight="1" x14ac:dyDescent="0.2">
      <c r="A15" s="136" t="s">
        <v>17</v>
      </c>
      <c r="B15" s="137" t="s">
        <v>18</v>
      </c>
      <c r="C15" s="20" t="s">
        <v>19</v>
      </c>
      <c r="D15" s="21" t="s">
        <v>10</v>
      </c>
      <c r="E15" s="22">
        <v>125309.11652</v>
      </c>
    </row>
    <row r="16" spans="1:6" s="23" customFormat="1" ht="17.25" customHeight="1" x14ac:dyDescent="0.2">
      <c r="A16" s="136"/>
      <c r="B16" s="137"/>
      <c r="C16" s="20" t="s">
        <v>20</v>
      </c>
      <c r="D16" s="21" t="s">
        <v>21</v>
      </c>
      <c r="E16" s="22">
        <v>12006.677</v>
      </c>
    </row>
    <row r="17" spans="1:5" s="23" customFormat="1" ht="36" x14ac:dyDescent="0.2">
      <c r="A17" s="136"/>
      <c r="B17" s="137"/>
      <c r="C17" s="20" t="s">
        <v>22</v>
      </c>
      <c r="D17" s="21" t="s">
        <v>10</v>
      </c>
      <c r="E17" s="24">
        <f>E15/E16</f>
        <v>10.436619267762429</v>
      </c>
    </row>
    <row r="18" spans="1:5" s="23" customFormat="1" ht="12" x14ac:dyDescent="0.2">
      <c r="A18" s="136"/>
      <c r="B18" s="137"/>
      <c r="C18" s="20" t="s">
        <v>23</v>
      </c>
      <c r="D18" s="21" t="s">
        <v>7</v>
      </c>
      <c r="E18" s="22"/>
    </row>
    <row r="19" spans="1:5" s="23" customFormat="1" ht="12.75" customHeight="1" x14ac:dyDescent="0.2">
      <c r="A19" s="136" t="s">
        <v>24</v>
      </c>
      <c r="B19" s="137" t="s">
        <v>25</v>
      </c>
      <c r="C19" s="20" t="s">
        <v>19</v>
      </c>
      <c r="D19" s="21" t="s">
        <v>10</v>
      </c>
      <c r="E19" s="22">
        <f>E20*E21</f>
        <v>0</v>
      </c>
    </row>
    <row r="20" spans="1:5" s="23" customFormat="1" ht="12" x14ac:dyDescent="0.2">
      <c r="A20" s="136"/>
      <c r="B20" s="137"/>
      <c r="C20" s="20" t="s">
        <v>20</v>
      </c>
      <c r="D20" s="21" t="s">
        <v>21</v>
      </c>
      <c r="E20" s="22"/>
    </row>
    <row r="21" spans="1:5" s="23" customFormat="1" ht="36" x14ac:dyDescent="0.2">
      <c r="A21" s="136"/>
      <c r="B21" s="137"/>
      <c r="C21" s="20" t="s">
        <v>22</v>
      </c>
      <c r="D21" s="21" t="s">
        <v>10</v>
      </c>
      <c r="E21" s="22"/>
    </row>
    <row r="22" spans="1:5" s="23" customFormat="1" ht="14.25" customHeight="1" x14ac:dyDescent="0.2">
      <c r="A22" s="136"/>
      <c r="B22" s="137"/>
      <c r="C22" s="20" t="s">
        <v>23</v>
      </c>
      <c r="D22" s="21" t="s">
        <v>7</v>
      </c>
      <c r="E22" s="22"/>
    </row>
    <row r="23" spans="1:5" s="23" customFormat="1" ht="15" customHeight="1" x14ac:dyDescent="0.2">
      <c r="A23" s="136" t="s">
        <v>26</v>
      </c>
      <c r="B23" s="137" t="s">
        <v>106</v>
      </c>
      <c r="C23" s="20" t="s">
        <v>19</v>
      </c>
      <c r="D23" s="21" t="s">
        <v>10</v>
      </c>
      <c r="E23" s="22">
        <f>E24*E25</f>
        <v>0</v>
      </c>
    </row>
    <row r="24" spans="1:5" s="23" customFormat="1" ht="13.5" customHeight="1" x14ac:dyDescent="0.2">
      <c r="A24" s="136"/>
      <c r="B24" s="137"/>
      <c r="C24" s="20" t="s">
        <v>20</v>
      </c>
      <c r="D24" s="21" t="s">
        <v>21</v>
      </c>
      <c r="E24" s="22"/>
    </row>
    <row r="25" spans="1:5" s="23" customFormat="1" ht="36" x14ac:dyDescent="0.2">
      <c r="A25" s="136"/>
      <c r="B25" s="137"/>
      <c r="C25" s="20" t="s">
        <v>22</v>
      </c>
      <c r="D25" s="21" t="s">
        <v>10</v>
      </c>
      <c r="E25" s="22"/>
    </row>
    <row r="26" spans="1:5" s="23" customFormat="1" ht="12" x14ac:dyDescent="0.2">
      <c r="A26" s="136"/>
      <c r="B26" s="137"/>
      <c r="C26" s="20" t="s">
        <v>23</v>
      </c>
      <c r="D26" s="21" t="s">
        <v>7</v>
      </c>
      <c r="E26" s="22"/>
    </row>
    <row r="27" spans="1:5" s="23" customFormat="1" ht="15" customHeight="1" x14ac:dyDescent="0.2">
      <c r="A27" s="136" t="s">
        <v>105</v>
      </c>
      <c r="B27" s="137" t="s">
        <v>107</v>
      </c>
      <c r="C27" s="20" t="s">
        <v>19</v>
      </c>
      <c r="D27" s="21" t="s">
        <v>10</v>
      </c>
      <c r="E27" s="22">
        <f>E28*E29</f>
        <v>0</v>
      </c>
    </row>
    <row r="28" spans="1:5" s="23" customFormat="1" ht="13.5" customHeight="1" x14ac:dyDescent="0.2">
      <c r="A28" s="136"/>
      <c r="B28" s="137"/>
      <c r="C28" s="20" t="s">
        <v>20</v>
      </c>
      <c r="D28" s="21" t="s">
        <v>21</v>
      </c>
      <c r="E28" s="22"/>
    </row>
    <row r="29" spans="1:5" s="23" customFormat="1" ht="36" x14ac:dyDescent="0.2">
      <c r="A29" s="136"/>
      <c r="B29" s="137"/>
      <c r="C29" s="20" t="s">
        <v>22</v>
      </c>
      <c r="D29" s="21" t="s">
        <v>10</v>
      </c>
      <c r="E29" s="22"/>
    </row>
    <row r="30" spans="1:5" s="23" customFormat="1" ht="12" x14ac:dyDescent="0.2">
      <c r="A30" s="136"/>
      <c r="B30" s="137"/>
      <c r="C30" s="20" t="s">
        <v>23</v>
      </c>
      <c r="D30" s="21" t="s">
        <v>7</v>
      </c>
      <c r="E30" s="22"/>
    </row>
    <row r="31" spans="1:5" ht="38.25" customHeight="1" x14ac:dyDescent="0.2">
      <c r="A31" s="8" t="s">
        <v>27</v>
      </c>
      <c r="B31" s="129" t="s">
        <v>28</v>
      </c>
      <c r="C31" s="129"/>
      <c r="D31" s="9" t="s">
        <v>10</v>
      </c>
      <c r="E31" s="98">
        <v>9147.768</v>
      </c>
    </row>
    <row r="32" spans="1:5" s="23" customFormat="1" ht="12" customHeight="1" x14ac:dyDescent="0.2">
      <c r="A32" s="21" t="s">
        <v>29</v>
      </c>
      <c r="B32" s="143" t="s">
        <v>30</v>
      </c>
      <c r="C32" s="143"/>
      <c r="D32" s="21" t="s">
        <v>31</v>
      </c>
      <c r="E32" s="99">
        <f>E31/E33</f>
        <v>3.665720159167138</v>
      </c>
    </row>
    <row r="33" spans="1:5" s="23" customFormat="1" ht="12" customHeight="1" x14ac:dyDescent="0.2">
      <c r="A33" s="21" t="s">
        <v>32</v>
      </c>
      <c r="B33" s="143" t="s">
        <v>33</v>
      </c>
      <c r="C33" s="143"/>
      <c r="D33" s="21" t="s">
        <v>34</v>
      </c>
      <c r="E33" s="100">
        <v>2495.4899999999998</v>
      </c>
    </row>
    <row r="34" spans="1:5" ht="32.25" customHeight="1" x14ac:dyDescent="0.2">
      <c r="A34" s="9" t="s">
        <v>35</v>
      </c>
      <c r="B34" s="129" t="s">
        <v>36</v>
      </c>
      <c r="C34" s="129"/>
      <c r="D34" s="9" t="s">
        <v>10</v>
      </c>
      <c r="E34" s="25">
        <v>1029.4223</v>
      </c>
    </row>
    <row r="35" spans="1:5" ht="29.25" customHeight="1" x14ac:dyDescent="0.2">
      <c r="A35" s="9" t="s">
        <v>37</v>
      </c>
      <c r="B35" s="132" t="s">
        <v>108</v>
      </c>
      <c r="C35" s="129"/>
      <c r="D35" s="9" t="s">
        <v>10</v>
      </c>
      <c r="E35" s="25">
        <v>0</v>
      </c>
    </row>
    <row r="36" spans="1:5" ht="26.25" customHeight="1" x14ac:dyDescent="0.2">
      <c r="A36" s="9" t="s">
        <v>38</v>
      </c>
      <c r="B36" s="129" t="s">
        <v>39</v>
      </c>
      <c r="C36" s="129"/>
      <c r="D36" s="9" t="s">
        <v>10</v>
      </c>
      <c r="E36" s="25">
        <v>22199.80747</v>
      </c>
    </row>
    <row r="37" spans="1:5" ht="27.75" customHeight="1" x14ac:dyDescent="0.2">
      <c r="A37" s="9" t="s">
        <v>40</v>
      </c>
      <c r="B37" s="129" t="s">
        <v>41</v>
      </c>
      <c r="C37" s="129"/>
      <c r="D37" s="9" t="s">
        <v>10</v>
      </c>
      <c r="E37" s="25">
        <v>7407.2171200000003</v>
      </c>
    </row>
    <row r="38" spans="1:5" ht="38.25" customHeight="1" x14ac:dyDescent="0.2">
      <c r="A38" s="9" t="s">
        <v>42</v>
      </c>
      <c r="B38" s="129" t="s">
        <v>43</v>
      </c>
      <c r="C38" s="129"/>
      <c r="D38" s="9" t="s">
        <v>10</v>
      </c>
      <c r="E38" s="25">
        <v>20.85576</v>
      </c>
    </row>
    <row r="39" spans="1:5" ht="24" customHeight="1" x14ac:dyDescent="0.2">
      <c r="A39" s="9" t="s">
        <v>44</v>
      </c>
      <c r="B39" s="129" t="s">
        <v>45</v>
      </c>
      <c r="C39" s="129"/>
      <c r="D39" s="9" t="s">
        <v>10</v>
      </c>
      <c r="E39" s="25">
        <v>5465.9160000000002</v>
      </c>
    </row>
    <row r="40" spans="1:5" ht="27.75" customHeight="1" x14ac:dyDescent="0.2">
      <c r="A40" s="9" t="s">
        <v>46</v>
      </c>
      <c r="B40" s="129" t="s">
        <v>47</v>
      </c>
      <c r="C40" s="129"/>
      <c r="D40" s="9" t="s">
        <v>10</v>
      </c>
      <c r="E40" s="25">
        <v>19431.493600000002</v>
      </c>
    </row>
    <row r="41" spans="1:5" ht="16.5" customHeight="1" x14ac:dyDescent="0.2">
      <c r="A41" s="9" t="s">
        <v>48</v>
      </c>
      <c r="B41" s="129" t="s">
        <v>49</v>
      </c>
      <c r="C41" s="129"/>
      <c r="D41" s="9" t="s">
        <v>10</v>
      </c>
      <c r="E41" s="25">
        <v>9464.6558000000005</v>
      </c>
    </row>
    <row r="42" spans="1:5" ht="17.25" customHeight="1" x14ac:dyDescent="0.2">
      <c r="A42" s="9" t="s">
        <v>50</v>
      </c>
      <c r="B42" s="129" t="s">
        <v>51</v>
      </c>
      <c r="C42" s="129"/>
      <c r="D42" s="9" t="s">
        <v>10</v>
      </c>
      <c r="E42" s="25">
        <v>2851.5387500000002</v>
      </c>
    </row>
    <row r="43" spans="1:5" ht="24" customHeight="1" x14ac:dyDescent="0.2">
      <c r="A43" s="9" t="s">
        <v>52</v>
      </c>
      <c r="B43" s="129" t="s">
        <v>53</v>
      </c>
      <c r="C43" s="129"/>
      <c r="D43" s="9" t="s">
        <v>10</v>
      </c>
      <c r="E43" s="85">
        <v>2312.4522000000002</v>
      </c>
    </row>
    <row r="44" spans="1:5" ht="30" customHeight="1" x14ac:dyDescent="0.2">
      <c r="A44" s="9" t="s">
        <v>54</v>
      </c>
      <c r="B44" s="129" t="s">
        <v>49</v>
      </c>
      <c r="C44" s="129"/>
      <c r="D44" s="30" t="s">
        <v>10</v>
      </c>
      <c r="E44" s="70">
        <v>17.325810000000001</v>
      </c>
    </row>
    <row r="45" spans="1:5" ht="19.5" customHeight="1" x14ac:dyDescent="0.2">
      <c r="A45" s="9" t="s">
        <v>55</v>
      </c>
      <c r="B45" s="129" t="s">
        <v>51</v>
      </c>
      <c r="C45" s="129"/>
      <c r="D45" s="30" t="s">
        <v>10</v>
      </c>
      <c r="E45" s="70">
        <v>6.0687100000000003</v>
      </c>
    </row>
    <row r="46" spans="1:5" ht="42.6" customHeight="1" x14ac:dyDescent="0.2">
      <c r="A46" s="9" t="s">
        <v>56</v>
      </c>
      <c r="B46" s="132" t="s">
        <v>126</v>
      </c>
      <c r="C46" s="129"/>
      <c r="D46" s="9" t="s">
        <v>10</v>
      </c>
      <c r="E46" s="78"/>
    </row>
    <row r="47" spans="1:5" s="23" customFormat="1" ht="18.600000000000001" customHeight="1" x14ac:dyDescent="0.2">
      <c r="A47" s="33" t="s">
        <v>120</v>
      </c>
      <c r="B47" s="144" t="s">
        <v>109</v>
      </c>
      <c r="C47" s="20"/>
      <c r="D47" s="21"/>
      <c r="E47" s="22"/>
    </row>
    <row r="48" spans="1:5" s="23" customFormat="1" ht="17.25" customHeight="1" x14ac:dyDescent="0.2">
      <c r="A48" s="9"/>
      <c r="B48" s="145"/>
      <c r="C48" s="20"/>
      <c r="D48" s="21"/>
      <c r="E48" s="22"/>
    </row>
    <row r="49" spans="1:5" s="23" customFormat="1" x14ac:dyDescent="0.2">
      <c r="A49" s="9"/>
      <c r="B49" s="145"/>
      <c r="C49" s="20"/>
      <c r="D49" s="21"/>
      <c r="E49" s="24"/>
    </row>
    <row r="50" spans="1:5" s="23" customFormat="1" x14ac:dyDescent="0.2">
      <c r="A50" s="9"/>
      <c r="B50" s="146"/>
      <c r="C50" s="20"/>
      <c r="D50" s="21"/>
      <c r="E50" s="22"/>
    </row>
    <row r="51" spans="1:5" ht="51" customHeight="1" x14ac:dyDescent="0.2">
      <c r="A51" s="9" t="s">
        <v>57</v>
      </c>
      <c r="B51" s="129" t="s">
        <v>58</v>
      </c>
      <c r="C51" s="129"/>
      <c r="D51" s="9" t="s">
        <v>10</v>
      </c>
      <c r="E51" s="25">
        <v>9504.08</v>
      </c>
    </row>
    <row r="52" spans="1:5" ht="51" customHeight="1" x14ac:dyDescent="0.2">
      <c r="A52" s="27" t="s">
        <v>59</v>
      </c>
      <c r="B52" s="132" t="s">
        <v>111</v>
      </c>
      <c r="C52" s="129"/>
      <c r="D52" s="9" t="s">
        <v>10</v>
      </c>
      <c r="E52" s="25">
        <f>F11-E13-E31-E34-E35-E39-E40-E43-E51-E36-E37-E38-E46</f>
        <v>16152.58282999999</v>
      </c>
    </row>
    <row r="53" spans="1:5" s="14" customFormat="1" ht="31.5" customHeight="1" x14ac:dyDescent="0.2">
      <c r="A53" s="11">
        <v>4</v>
      </c>
      <c r="B53" s="135" t="s">
        <v>60</v>
      </c>
      <c r="C53" s="135"/>
      <c r="D53" s="12" t="s">
        <v>10</v>
      </c>
      <c r="E53" s="15">
        <f>E10-E11</f>
        <v>-937.92320999997901</v>
      </c>
    </row>
    <row r="54" spans="1:5" ht="31.5" customHeight="1" x14ac:dyDescent="0.2">
      <c r="A54" s="8">
        <v>5</v>
      </c>
      <c r="B54" s="129" t="s">
        <v>61</v>
      </c>
      <c r="C54" s="129"/>
      <c r="D54" s="9" t="s">
        <v>10</v>
      </c>
      <c r="E54" s="25" t="str">
        <f>г.п.Молочный!E54</f>
        <v>не определяется</v>
      </c>
    </row>
    <row r="55" spans="1:5" ht="51.75" customHeight="1" x14ac:dyDescent="0.2">
      <c r="A55" s="8" t="s">
        <v>62</v>
      </c>
      <c r="B55" s="129" t="s">
        <v>63</v>
      </c>
      <c r="C55" s="129"/>
      <c r="D55" s="9" t="s">
        <v>10</v>
      </c>
      <c r="E55" s="19"/>
    </row>
    <row r="56" spans="1:5" ht="24.75" customHeight="1" x14ac:dyDescent="0.2">
      <c r="A56" s="8" t="s">
        <v>64</v>
      </c>
      <c r="B56" s="129" t="s">
        <v>65</v>
      </c>
      <c r="C56" s="129"/>
      <c r="D56" s="9" t="s">
        <v>10</v>
      </c>
      <c r="E56" s="25">
        <v>927</v>
      </c>
    </row>
    <row r="57" spans="1:5" ht="27" customHeight="1" x14ac:dyDescent="0.2">
      <c r="A57" s="8" t="s">
        <v>66</v>
      </c>
      <c r="B57" s="129" t="s">
        <v>67</v>
      </c>
      <c r="C57" s="129"/>
      <c r="D57" s="9" t="s">
        <v>10</v>
      </c>
      <c r="E57" s="25">
        <v>927</v>
      </c>
    </row>
    <row r="58" spans="1:5" ht="22.5" customHeight="1" x14ac:dyDescent="0.2">
      <c r="A58" s="8">
        <v>7</v>
      </c>
      <c r="B58" s="129" t="s">
        <v>68</v>
      </c>
      <c r="C58" s="129"/>
      <c r="D58" s="9" t="s">
        <v>69</v>
      </c>
      <c r="E58" s="42">
        <v>82.5</v>
      </c>
    </row>
    <row r="59" spans="1:5" ht="20.25" customHeight="1" x14ac:dyDescent="0.2">
      <c r="A59" s="8">
        <v>8</v>
      </c>
      <c r="B59" s="129" t="s">
        <v>70</v>
      </c>
      <c r="C59" s="129"/>
      <c r="D59" s="9" t="s">
        <v>69</v>
      </c>
      <c r="E59" s="42">
        <v>30.414999999999999</v>
      </c>
    </row>
    <row r="60" spans="1:5" ht="30.75" customHeight="1" x14ac:dyDescent="0.2">
      <c r="A60" s="8">
        <v>9</v>
      </c>
      <c r="B60" s="129" t="s">
        <v>71</v>
      </c>
      <c r="C60" s="129"/>
      <c r="D60" s="9" t="s">
        <v>72</v>
      </c>
      <c r="E60" s="72">
        <v>102.316</v>
      </c>
    </row>
    <row r="61" spans="1:5" ht="30" customHeight="1" x14ac:dyDescent="0.2">
      <c r="A61" s="8" t="s">
        <v>73</v>
      </c>
      <c r="B61" s="129" t="s">
        <v>74</v>
      </c>
      <c r="C61" s="129"/>
      <c r="D61" s="9" t="s">
        <v>72</v>
      </c>
      <c r="E61" s="72">
        <v>9.1229999999999993</v>
      </c>
    </row>
    <row r="62" spans="1:5" ht="12.75" customHeight="1" x14ac:dyDescent="0.2">
      <c r="A62" s="8">
        <v>10</v>
      </c>
      <c r="B62" s="129" t="s">
        <v>75</v>
      </c>
      <c r="C62" s="129"/>
      <c r="D62" s="9" t="s">
        <v>72</v>
      </c>
      <c r="E62" s="42">
        <v>0</v>
      </c>
    </row>
    <row r="63" spans="1:5" ht="30" customHeight="1" x14ac:dyDescent="0.2">
      <c r="A63" s="8">
        <v>11</v>
      </c>
      <c r="B63" s="129" t="s">
        <v>76</v>
      </c>
      <c r="C63" s="129"/>
      <c r="D63" s="9" t="s">
        <v>72</v>
      </c>
      <c r="E63" s="72">
        <v>77.427999999999997</v>
      </c>
    </row>
    <row r="64" spans="1:5" ht="25.5" customHeight="1" x14ac:dyDescent="0.2">
      <c r="A64" s="8">
        <v>12</v>
      </c>
      <c r="B64" s="132" t="s">
        <v>112</v>
      </c>
      <c r="C64" s="129"/>
      <c r="D64" s="9" t="s">
        <v>77</v>
      </c>
      <c r="E64" s="73">
        <v>0.18260000000000001</v>
      </c>
    </row>
    <row r="65" spans="1:5" ht="25.5" customHeight="1" x14ac:dyDescent="0.2">
      <c r="A65" s="8">
        <v>13</v>
      </c>
      <c r="B65" s="132" t="s">
        <v>113</v>
      </c>
      <c r="C65" s="129"/>
      <c r="D65" s="9" t="s">
        <v>77</v>
      </c>
      <c r="E65" s="74">
        <v>0.16669999999999999</v>
      </c>
    </row>
    <row r="66" spans="1:5" ht="27.75" customHeight="1" x14ac:dyDescent="0.2">
      <c r="A66" s="8">
        <v>14</v>
      </c>
      <c r="B66" s="129" t="s">
        <v>128</v>
      </c>
      <c r="C66" s="129"/>
      <c r="D66" s="9" t="s">
        <v>79</v>
      </c>
      <c r="E66" s="75">
        <v>66.8</v>
      </c>
    </row>
    <row r="67" spans="1:5" ht="42.75" customHeight="1" x14ac:dyDescent="0.2">
      <c r="A67" s="8">
        <v>15</v>
      </c>
      <c r="B67" s="132" t="s">
        <v>114</v>
      </c>
      <c r="C67" s="129"/>
      <c r="D67" s="9" t="s">
        <v>79</v>
      </c>
      <c r="E67" s="64" t="s">
        <v>129</v>
      </c>
    </row>
    <row r="68" spans="1:5" ht="36.75" customHeight="1" x14ac:dyDescent="0.2">
      <c r="A68" s="8">
        <v>16</v>
      </c>
      <c r="B68" s="129" t="s">
        <v>80</v>
      </c>
      <c r="C68" s="129"/>
      <c r="D68" s="9" t="s">
        <v>81</v>
      </c>
      <c r="E68" s="42">
        <v>176.36</v>
      </c>
    </row>
    <row r="69" spans="1:5" ht="44.25" customHeight="1" x14ac:dyDescent="0.2">
      <c r="A69" s="8">
        <v>17</v>
      </c>
      <c r="B69" s="129" t="s">
        <v>82</v>
      </c>
      <c r="C69" s="129"/>
      <c r="D69" s="9" t="s">
        <v>83</v>
      </c>
      <c r="E69" s="42">
        <f>(E33*1000)/(E60*1000-E61*1000)</f>
        <v>26.777654974086037</v>
      </c>
    </row>
    <row r="70" spans="1:5" ht="36" customHeight="1" x14ac:dyDescent="0.2">
      <c r="A70" s="8">
        <v>18</v>
      </c>
      <c r="B70" s="129" t="s">
        <v>84</v>
      </c>
      <c r="C70" s="129"/>
      <c r="D70" s="9" t="s">
        <v>85</v>
      </c>
      <c r="E70" s="76">
        <v>0.25</v>
      </c>
    </row>
    <row r="71" spans="1:5" ht="52.5" customHeight="1" x14ac:dyDescent="0.2">
      <c r="A71" s="8">
        <v>19</v>
      </c>
      <c r="B71" s="129" t="s">
        <v>86</v>
      </c>
      <c r="C71" s="129"/>
      <c r="D71" s="149"/>
      <c r="E71" s="149"/>
    </row>
  </sheetData>
  <sheetProtection selectLockedCells="1" selectUnlockedCells="1"/>
  <customSheetViews>
    <customSheetView guid="{107DB466-C8B1-4EC3-A411-650BD2587D1A}" topLeftCell="A43">
      <selection activeCell="E52" sqref="E52"/>
      <pageMargins left="0.75" right="0.75" top="1" bottom="1" header="0.51180555555555551" footer="0.51180555555555551"/>
      <pageSetup paperSize="9" firstPageNumber="0" orientation="portrait" horizontalDpi="300" verticalDpi="300" r:id="rId1"/>
      <headerFooter alignWithMargins="0"/>
    </customSheetView>
    <customSheetView guid="{07A1AA32-C8EB-4C4B-A982-7112EE6C490D}" topLeftCell="A40">
      <selection activeCell="E52" sqref="E52"/>
      <pageMargins left="0.75" right="0.75" top="1" bottom="1" header="0.51180555555555551" footer="0.51180555555555551"/>
      <pageSetup paperSize="9" firstPageNumber="0" orientation="portrait" horizontalDpi="300" verticalDpi="300" r:id="rId2"/>
      <headerFooter alignWithMargins="0"/>
    </customSheetView>
  </customSheetViews>
  <mergeCells count="59">
    <mergeCell ref="D71:E71"/>
    <mergeCell ref="B66:C66"/>
    <mergeCell ref="B67:C67"/>
    <mergeCell ref="B68:C68"/>
    <mergeCell ref="B69:C69"/>
    <mergeCell ref="B70:C70"/>
    <mergeCell ref="B71:C71"/>
    <mergeCell ref="B52:C52"/>
    <mergeCell ref="B65:C65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3:C63"/>
    <mergeCell ref="B64:C64"/>
    <mergeCell ref="B53:C53"/>
    <mergeCell ref="B51:C51"/>
    <mergeCell ref="B45:C45"/>
    <mergeCell ref="B35:C35"/>
    <mergeCell ref="B36:C36"/>
    <mergeCell ref="B37:C37"/>
    <mergeCell ref="B38:C38"/>
    <mergeCell ref="B39:C39"/>
    <mergeCell ref="B40:C40"/>
    <mergeCell ref="B47:B50"/>
    <mergeCell ref="B41:C41"/>
    <mergeCell ref="B42:C42"/>
    <mergeCell ref="B43:C43"/>
    <mergeCell ref="B44:C44"/>
    <mergeCell ref="B46:C46"/>
    <mergeCell ref="B34:C34"/>
    <mergeCell ref="A15:A18"/>
    <mergeCell ref="B15:B18"/>
    <mergeCell ref="A19:A22"/>
    <mergeCell ref="B19:B22"/>
    <mergeCell ref="A23:A26"/>
    <mergeCell ref="B23:B26"/>
    <mergeCell ref="A27:A30"/>
    <mergeCell ref="B27:B30"/>
    <mergeCell ref="B31:C31"/>
    <mergeCell ref="B32:C32"/>
    <mergeCell ref="B33:C33"/>
    <mergeCell ref="B14:C14"/>
    <mergeCell ref="A1:E1"/>
    <mergeCell ref="A2:E2"/>
    <mergeCell ref="A3:E3"/>
    <mergeCell ref="A4:E5"/>
    <mergeCell ref="B7:C7"/>
    <mergeCell ref="B8:C8"/>
    <mergeCell ref="B9:C9"/>
    <mergeCell ref="B10:C10"/>
    <mergeCell ref="B11:C11"/>
    <mergeCell ref="B12:C12"/>
    <mergeCell ref="B13:C13"/>
  </mergeCells>
  <pageMargins left="0.45" right="0.45" top="0.49" bottom="0.46" header="0.24" footer="0.22"/>
  <pageSetup paperSize="9" scale="85" firstPageNumber="0" fitToHeight="0" orientation="portrait" horizontalDpi="300" verticalDpi="300" r:id="rId3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F71"/>
  <sheetViews>
    <sheetView workbookViewId="0">
      <pane xSplit="4" ySplit="8" topLeftCell="E9" activePane="bottomRight" state="frozen"/>
      <selection pane="topRight" activeCell="E1" sqref="E1"/>
      <selection pane="bottomLeft" activeCell="A9" sqref="A9"/>
      <selection pane="bottomRight" activeCell="E13" sqref="E13"/>
    </sheetView>
  </sheetViews>
  <sheetFormatPr defaultColWidth="8.7109375" defaultRowHeight="12.75" x14ac:dyDescent="0.2"/>
  <cols>
    <col min="1" max="1" width="7.85546875" customWidth="1"/>
    <col min="2" max="2" width="19" customWidth="1"/>
    <col min="3" max="3" width="23.140625" customWidth="1"/>
    <col min="4" max="4" width="20.140625" customWidth="1"/>
    <col min="5" max="5" width="25.42578125" style="77" customWidth="1"/>
    <col min="6" max="6" width="16.85546875" customWidth="1"/>
  </cols>
  <sheetData>
    <row r="1" spans="1:6" ht="18.75" customHeight="1" x14ac:dyDescent="0.2">
      <c r="A1" s="139" t="s">
        <v>0</v>
      </c>
      <c r="B1" s="139"/>
      <c r="C1" s="139"/>
      <c r="D1" s="139"/>
      <c r="E1" s="139"/>
    </row>
    <row r="2" spans="1:6" ht="19.5" customHeight="1" x14ac:dyDescent="0.2">
      <c r="A2" s="139" t="s">
        <v>1</v>
      </c>
      <c r="B2" s="139"/>
      <c r="C2" s="139"/>
      <c r="D2" s="139"/>
      <c r="E2" s="139"/>
    </row>
    <row r="3" spans="1:6" ht="32.25" customHeight="1" x14ac:dyDescent="0.2">
      <c r="A3" s="140" t="str">
        <f>г.Гаджиево!A3</f>
        <v>ДЕЯТЕЛЬНОСТИ  АО "МЭС" ЗА  2015 ГОД</v>
      </c>
      <c r="B3" s="140"/>
      <c r="C3" s="140"/>
      <c r="D3" s="140"/>
      <c r="E3" s="140"/>
    </row>
    <row r="4" spans="1:6" ht="12.75" customHeight="1" x14ac:dyDescent="0.2">
      <c r="A4" s="141" t="s">
        <v>133</v>
      </c>
      <c r="B4" s="141"/>
      <c r="C4" s="141"/>
      <c r="D4" s="141"/>
      <c r="E4" s="141"/>
    </row>
    <row r="5" spans="1:6" ht="1.5" customHeight="1" x14ac:dyDescent="0.2">
      <c r="A5" s="141"/>
      <c r="B5" s="141"/>
      <c r="C5" s="141"/>
      <c r="D5" s="141"/>
      <c r="E5" s="141"/>
    </row>
    <row r="6" spans="1:6" x14ac:dyDescent="0.2">
      <c r="A6" s="1"/>
      <c r="B6" s="1"/>
      <c r="C6" s="1"/>
      <c r="D6" s="1"/>
      <c r="E6" s="2"/>
    </row>
    <row r="7" spans="1:6" ht="30" customHeight="1" x14ac:dyDescent="0.2">
      <c r="A7" s="3" t="s">
        <v>2</v>
      </c>
      <c r="B7" s="142" t="s">
        <v>3</v>
      </c>
      <c r="C7" s="142"/>
      <c r="D7" s="3" t="s">
        <v>4</v>
      </c>
      <c r="E7" s="4" t="s">
        <v>5</v>
      </c>
    </row>
    <row r="8" spans="1:6" x14ac:dyDescent="0.2">
      <c r="A8" s="26">
        <v>1</v>
      </c>
      <c r="B8" s="138">
        <v>2</v>
      </c>
      <c r="C8" s="138"/>
      <c r="D8" s="26">
        <v>3</v>
      </c>
      <c r="E8" s="6">
        <v>4</v>
      </c>
      <c r="F8" s="7"/>
    </row>
    <row r="9" spans="1:6" ht="25.5" customHeight="1" x14ac:dyDescent="0.2">
      <c r="A9" s="8">
        <v>1</v>
      </c>
      <c r="B9" s="129" t="s">
        <v>6</v>
      </c>
      <c r="C9" s="129"/>
      <c r="D9" s="9" t="s">
        <v>7</v>
      </c>
      <c r="E9" s="10" t="s">
        <v>8</v>
      </c>
    </row>
    <row r="10" spans="1:6" s="14" customFormat="1" ht="15.75" customHeight="1" x14ac:dyDescent="0.2">
      <c r="A10" s="11">
        <v>2</v>
      </c>
      <c r="B10" s="135" t="s">
        <v>9</v>
      </c>
      <c r="C10" s="135"/>
      <c r="D10" s="12" t="s">
        <v>10</v>
      </c>
      <c r="E10" s="13">
        <f>1527155.44484+200281.76117</f>
        <v>1727437.2060100001</v>
      </c>
    </row>
    <row r="11" spans="1:6" s="14" customFormat="1" ht="38.25" customHeight="1" x14ac:dyDescent="0.2">
      <c r="A11" s="11">
        <v>3</v>
      </c>
      <c r="B11" s="135" t="s">
        <v>11</v>
      </c>
      <c r="C11" s="135"/>
      <c r="D11" s="12" t="s">
        <v>10</v>
      </c>
      <c r="E11" s="15">
        <f>E12+E13+E31+E34+E35+E36+E37+E38+E39+E40+E43+E46+E51+E52</f>
        <v>1543201.26214</v>
      </c>
      <c r="F11" s="103">
        <f>1391419.7769+151781.48524</f>
        <v>1543201.26214</v>
      </c>
    </row>
    <row r="12" spans="1:6" ht="25.5" customHeight="1" x14ac:dyDescent="0.2">
      <c r="A12" s="16" t="s">
        <v>12</v>
      </c>
      <c r="B12" s="129" t="s">
        <v>13</v>
      </c>
      <c r="C12" s="129"/>
      <c r="D12" s="9" t="s">
        <v>10</v>
      </c>
      <c r="E12" s="17"/>
      <c r="F12" s="18"/>
    </row>
    <row r="13" spans="1:6" ht="15.75" customHeight="1" x14ac:dyDescent="0.2">
      <c r="A13" s="16" t="s">
        <v>14</v>
      </c>
      <c r="B13" s="129" t="s">
        <v>15</v>
      </c>
      <c r="C13" s="129"/>
      <c r="D13" s="9" t="s">
        <v>10</v>
      </c>
      <c r="E13" s="17">
        <f>E15+E19+E23+E27</f>
        <v>919167.78969999996</v>
      </c>
    </row>
    <row r="14" spans="1:6" ht="12.75" customHeight="1" x14ac:dyDescent="0.2">
      <c r="A14" s="8"/>
      <c r="B14" s="129" t="s">
        <v>16</v>
      </c>
      <c r="C14" s="129"/>
      <c r="D14" s="9"/>
      <c r="E14" s="19"/>
    </row>
    <row r="15" spans="1:6" s="23" customFormat="1" ht="18" customHeight="1" x14ac:dyDescent="0.2">
      <c r="A15" s="136" t="s">
        <v>17</v>
      </c>
      <c r="B15" s="137" t="s">
        <v>18</v>
      </c>
      <c r="C15" s="20" t="s">
        <v>19</v>
      </c>
      <c r="D15" s="21" t="s">
        <v>10</v>
      </c>
      <c r="E15" s="22">
        <v>882091.79050999996</v>
      </c>
    </row>
    <row r="16" spans="1:6" s="23" customFormat="1" ht="17.25" customHeight="1" x14ac:dyDescent="0.2">
      <c r="A16" s="136"/>
      <c r="B16" s="137"/>
      <c r="C16" s="20" t="s">
        <v>20</v>
      </c>
      <c r="D16" s="21" t="s">
        <v>21</v>
      </c>
      <c r="E16" s="22">
        <v>84436.788</v>
      </c>
    </row>
    <row r="17" spans="1:5" s="23" customFormat="1" ht="36" x14ac:dyDescent="0.2">
      <c r="A17" s="136"/>
      <c r="B17" s="137"/>
      <c r="C17" s="20" t="s">
        <v>22</v>
      </c>
      <c r="D17" s="21" t="s">
        <v>10</v>
      </c>
      <c r="E17" s="24">
        <f>E15/E16</f>
        <v>10.446771027220978</v>
      </c>
    </row>
    <row r="18" spans="1:5" s="23" customFormat="1" ht="12" x14ac:dyDescent="0.2">
      <c r="A18" s="136"/>
      <c r="B18" s="137"/>
      <c r="C18" s="20" t="s">
        <v>23</v>
      </c>
      <c r="D18" s="21" t="s">
        <v>7</v>
      </c>
      <c r="E18" s="22"/>
    </row>
    <row r="19" spans="1:5" s="23" customFormat="1" ht="12.75" customHeight="1" x14ac:dyDescent="0.2">
      <c r="A19" s="136" t="s">
        <v>24</v>
      </c>
      <c r="B19" s="137" t="s">
        <v>25</v>
      </c>
      <c r="C19" s="20" t="s">
        <v>19</v>
      </c>
      <c r="D19" s="21" t="s">
        <v>10</v>
      </c>
      <c r="E19" s="22">
        <v>5356.8394500000004</v>
      </c>
    </row>
    <row r="20" spans="1:5" s="23" customFormat="1" ht="12" x14ac:dyDescent="0.2">
      <c r="A20" s="136"/>
      <c r="B20" s="137"/>
      <c r="C20" s="20" t="s">
        <v>20</v>
      </c>
      <c r="D20" s="21" t="s">
        <v>21</v>
      </c>
      <c r="E20" s="22">
        <v>1476.6479999999999</v>
      </c>
    </row>
    <row r="21" spans="1:5" s="23" customFormat="1" ht="36" x14ac:dyDescent="0.2">
      <c r="A21" s="136"/>
      <c r="B21" s="137"/>
      <c r="C21" s="20" t="s">
        <v>22</v>
      </c>
      <c r="D21" s="21" t="s">
        <v>10</v>
      </c>
      <c r="E21" s="22">
        <f>E19/E20</f>
        <v>3.6277023705040068</v>
      </c>
    </row>
    <row r="22" spans="1:5" s="23" customFormat="1" ht="14.25" customHeight="1" x14ac:dyDescent="0.2">
      <c r="A22" s="136"/>
      <c r="B22" s="137"/>
      <c r="C22" s="20" t="s">
        <v>23</v>
      </c>
      <c r="D22" s="21" t="s">
        <v>7</v>
      </c>
      <c r="E22" s="22"/>
    </row>
    <row r="23" spans="1:5" s="23" customFormat="1" ht="15" customHeight="1" x14ac:dyDescent="0.2">
      <c r="A23" s="136" t="s">
        <v>26</v>
      </c>
      <c r="B23" s="137" t="s">
        <v>106</v>
      </c>
      <c r="C23" s="20" t="s">
        <v>19</v>
      </c>
      <c r="D23" s="21" t="s">
        <v>10</v>
      </c>
      <c r="E23" s="22">
        <v>5398.0846899999997</v>
      </c>
    </row>
    <row r="24" spans="1:5" s="23" customFormat="1" ht="13.5" customHeight="1" x14ac:dyDescent="0.2">
      <c r="A24" s="136"/>
      <c r="B24" s="137"/>
      <c r="C24" s="20" t="s">
        <v>20</v>
      </c>
      <c r="D24" s="21" t="s">
        <v>21</v>
      </c>
      <c r="E24" s="22">
        <v>153.42599999999999</v>
      </c>
    </row>
    <row r="25" spans="1:5" s="23" customFormat="1" ht="36" x14ac:dyDescent="0.2">
      <c r="A25" s="136"/>
      <c r="B25" s="137"/>
      <c r="C25" s="20" t="s">
        <v>22</v>
      </c>
      <c r="D25" s="21" t="s">
        <v>10</v>
      </c>
      <c r="E25" s="22">
        <f>E23/E24</f>
        <v>35.183636997640555</v>
      </c>
    </row>
    <row r="26" spans="1:5" s="23" customFormat="1" ht="12" x14ac:dyDescent="0.2">
      <c r="A26" s="136"/>
      <c r="B26" s="137"/>
      <c r="C26" s="20" t="s">
        <v>23</v>
      </c>
      <c r="D26" s="21" t="s">
        <v>7</v>
      </c>
      <c r="E26" s="22"/>
    </row>
    <row r="27" spans="1:5" s="23" customFormat="1" ht="15" customHeight="1" x14ac:dyDescent="0.2">
      <c r="A27" s="136" t="s">
        <v>105</v>
      </c>
      <c r="B27" s="137" t="s">
        <v>107</v>
      </c>
      <c r="C27" s="20" t="s">
        <v>19</v>
      </c>
      <c r="D27" s="21" t="s">
        <v>10</v>
      </c>
      <c r="E27" s="22">
        <v>26321.075049999999</v>
      </c>
    </row>
    <row r="28" spans="1:5" s="23" customFormat="1" ht="13.5" customHeight="1" x14ac:dyDescent="0.2">
      <c r="A28" s="136"/>
      <c r="B28" s="137"/>
      <c r="C28" s="20" t="s">
        <v>20</v>
      </c>
      <c r="D28" s="21" t="s">
        <v>21</v>
      </c>
      <c r="E28" s="22">
        <v>1539.12</v>
      </c>
    </row>
    <row r="29" spans="1:5" s="23" customFormat="1" ht="36" x14ac:dyDescent="0.2">
      <c r="A29" s="136"/>
      <c r="B29" s="137"/>
      <c r="C29" s="20" t="s">
        <v>22</v>
      </c>
      <c r="D29" s="21" t="s">
        <v>10</v>
      </c>
      <c r="E29" s="22">
        <f>E27/E28</f>
        <v>17.101379392120172</v>
      </c>
    </row>
    <row r="30" spans="1:5" s="23" customFormat="1" ht="12" x14ac:dyDescent="0.2">
      <c r="A30" s="136"/>
      <c r="B30" s="137"/>
      <c r="C30" s="20" t="s">
        <v>23</v>
      </c>
      <c r="D30" s="21" t="s">
        <v>7</v>
      </c>
      <c r="E30" s="22"/>
    </row>
    <row r="31" spans="1:5" ht="51.6" customHeight="1" x14ac:dyDescent="0.2">
      <c r="A31" s="8" t="s">
        <v>27</v>
      </c>
      <c r="B31" s="129" t="s">
        <v>28</v>
      </c>
      <c r="C31" s="129"/>
      <c r="D31" s="9" t="s">
        <v>10</v>
      </c>
      <c r="E31" s="98">
        <v>74928.971000000005</v>
      </c>
    </row>
    <row r="32" spans="1:5" s="23" customFormat="1" ht="12" customHeight="1" x14ac:dyDescent="0.2">
      <c r="A32" s="21" t="s">
        <v>29</v>
      </c>
      <c r="B32" s="143" t="s">
        <v>30</v>
      </c>
      <c r="C32" s="143"/>
      <c r="D32" s="21" t="s">
        <v>31</v>
      </c>
      <c r="E32" s="99">
        <f>E31/E33</f>
        <v>2.894319612133442</v>
      </c>
    </row>
    <row r="33" spans="1:5" s="23" customFormat="1" ht="12" customHeight="1" x14ac:dyDescent="0.2">
      <c r="A33" s="21" t="s">
        <v>32</v>
      </c>
      <c r="B33" s="143" t="s">
        <v>33</v>
      </c>
      <c r="C33" s="143"/>
      <c r="D33" s="21" t="s">
        <v>34</v>
      </c>
      <c r="E33" s="100">
        <v>25888.285</v>
      </c>
    </row>
    <row r="34" spans="1:5" ht="32.25" customHeight="1" x14ac:dyDescent="0.2">
      <c r="A34" s="9" t="s">
        <v>35</v>
      </c>
      <c r="B34" s="129" t="s">
        <v>36</v>
      </c>
      <c r="C34" s="129"/>
      <c r="D34" s="9" t="s">
        <v>10</v>
      </c>
      <c r="E34" s="25">
        <v>12767.995279999999</v>
      </c>
    </row>
    <row r="35" spans="1:5" ht="29.25" customHeight="1" x14ac:dyDescent="0.2">
      <c r="A35" s="9" t="s">
        <v>37</v>
      </c>
      <c r="B35" s="132" t="s">
        <v>108</v>
      </c>
      <c r="C35" s="129"/>
      <c r="D35" s="9" t="s">
        <v>10</v>
      </c>
      <c r="E35" s="25"/>
    </row>
    <row r="36" spans="1:5" ht="26.25" customHeight="1" x14ac:dyDescent="0.2">
      <c r="A36" s="9" t="s">
        <v>38</v>
      </c>
      <c r="B36" s="129" t="s">
        <v>39</v>
      </c>
      <c r="C36" s="129"/>
      <c r="D36" s="9" t="s">
        <v>10</v>
      </c>
      <c r="E36" s="25"/>
    </row>
    <row r="37" spans="1:5" ht="27.75" customHeight="1" x14ac:dyDescent="0.2">
      <c r="A37" s="9" t="s">
        <v>40</v>
      </c>
      <c r="B37" s="129" t="s">
        <v>41</v>
      </c>
      <c r="C37" s="129"/>
      <c r="D37" s="9" t="s">
        <v>10</v>
      </c>
      <c r="E37" s="25"/>
    </row>
    <row r="38" spans="1:5" ht="38.25" customHeight="1" x14ac:dyDescent="0.2">
      <c r="A38" s="9" t="s">
        <v>42</v>
      </c>
      <c r="B38" s="129" t="s">
        <v>43</v>
      </c>
      <c r="C38" s="129"/>
      <c r="D38" s="9" t="s">
        <v>10</v>
      </c>
      <c r="E38" s="25"/>
    </row>
    <row r="39" spans="1:5" ht="24" customHeight="1" x14ac:dyDescent="0.2">
      <c r="A39" s="9" t="s">
        <v>44</v>
      </c>
      <c r="B39" s="129" t="s">
        <v>45</v>
      </c>
      <c r="C39" s="129"/>
      <c r="D39" s="9" t="s">
        <v>10</v>
      </c>
      <c r="E39" s="25">
        <v>28528.62138</v>
      </c>
    </row>
    <row r="40" spans="1:5" ht="27.75" customHeight="1" x14ac:dyDescent="0.2">
      <c r="A40" s="9" t="s">
        <v>46</v>
      </c>
      <c r="B40" s="129" t="s">
        <v>47</v>
      </c>
      <c r="C40" s="129"/>
      <c r="D40" s="9" t="s">
        <v>10</v>
      </c>
      <c r="E40" s="25">
        <v>10946.491459999999</v>
      </c>
    </row>
    <row r="41" spans="1:5" ht="16.5" customHeight="1" x14ac:dyDescent="0.2">
      <c r="A41" s="9" t="s">
        <v>48</v>
      </c>
      <c r="B41" s="129" t="s">
        <v>49</v>
      </c>
      <c r="C41" s="129"/>
      <c r="D41" s="9" t="s">
        <v>10</v>
      </c>
      <c r="E41" s="25"/>
    </row>
    <row r="42" spans="1:5" ht="17.25" customHeight="1" x14ac:dyDescent="0.2">
      <c r="A42" s="9" t="s">
        <v>50</v>
      </c>
      <c r="B42" s="129" t="s">
        <v>51</v>
      </c>
      <c r="C42" s="129"/>
      <c r="D42" s="9" t="s">
        <v>10</v>
      </c>
      <c r="E42" s="25"/>
    </row>
    <row r="43" spans="1:5" ht="24" customHeight="1" x14ac:dyDescent="0.2">
      <c r="A43" s="9" t="s">
        <v>52</v>
      </c>
      <c r="B43" s="129" t="s">
        <v>53</v>
      </c>
      <c r="C43" s="129"/>
      <c r="D43" s="9" t="s">
        <v>10</v>
      </c>
      <c r="E43" s="25">
        <v>281.78921000000003</v>
      </c>
    </row>
    <row r="44" spans="1:5" ht="30" customHeight="1" x14ac:dyDescent="0.2">
      <c r="A44" s="9" t="s">
        <v>54</v>
      </c>
      <c r="B44" s="129" t="s">
        <v>49</v>
      </c>
      <c r="C44" s="129"/>
      <c r="D44" s="9" t="s">
        <v>10</v>
      </c>
      <c r="E44" s="150"/>
    </row>
    <row r="45" spans="1:5" ht="19.5" customHeight="1" x14ac:dyDescent="0.2">
      <c r="A45" s="9" t="s">
        <v>55</v>
      </c>
      <c r="B45" s="129" t="s">
        <v>51</v>
      </c>
      <c r="C45" s="129"/>
      <c r="D45" s="9" t="s">
        <v>10</v>
      </c>
      <c r="E45" s="151"/>
    </row>
    <row r="46" spans="1:5" ht="47.45" customHeight="1" x14ac:dyDescent="0.2">
      <c r="A46" s="9" t="s">
        <v>56</v>
      </c>
      <c r="B46" s="132" t="s">
        <v>126</v>
      </c>
      <c r="C46" s="129"/>
      <c r="D46" s="9" t="s">
        <v>10</v>
      </c>
      <c r="E46" s="25"/>
    </row>
    <row r="47" spans="1:5" s="23" customFormat="1" ht="18" customHeight="1" x14ac:dyDescent="0.2">
      <c r="A47" s="33" t="s">
        <v>120</v>
      </c>
      <c r="B47" s="144" t="s">
        <v>109</v>
      </c>
      <c r="C47" s="20"/>
      <c r="D47" s="21"/>
      <c r="E47" s="22"/>
    </row>
    <row r="48" spans="1:5" s="23" customFormat="1" ht="17.25" customHeight="1" x14ac:dyDescent="0.2">
      <c r="A48" s="9"/>
      <c r="B48" s="145"/>
      <c r="C48" s="20"/>
      <c r="D48" s="21"/>
      <c r="E48" s="22"/>
    </row>
    <row r="49" spans="1:5" s="23" customFormat="1" x14ac:dyDescent="0.2">
      <c r="A49" s="9"/>
      <c r="B49" s="145"/>
      <c r="C49" s="20"/>
      <c r="D49" s="21"/>
      <c r="E49" s="24"/>
    </row>
    <row r="50" spans="1:5" s="23" customFormat="1" x14ac:dyDescent="0.2">
      <c r="A50" s="9"/>
      <c r="B50" s="146"/>
      <c r="C50" s="20"/>
      <c r="D50" s="21"/>
      <c r="E50" s="22"/>
    </row>
    <row r="51" spans="1:5" ht="51" customHeight="1" x14ac:dyDescent="0.2">
      <c r="A51" s="9" t="s">
        <v>57</v>
      </c>
      <c r="B51" s="129" t="s">
        <v>58</v>
      </c>
      <c r="C51" s="129"/>
      <c r="D51" s="9" t="s">
        <v>10</v>
      </c>
      <c r="E51" s="25">
        <v>4418.4050500000003</v>
      </c>
    </row>
    <row r="52" spans="1:5" ht="51" customHeight="1" x14ac:dyDescent="0.2">
      <c r="A52" s="27" t="s">
        <v>59</v>
      </c>
      <c r="B52" s="132" t="s">
        <v>111</v>
      </c>
      <c r="C52" s="129"/>
      <c r="D52" s="9" t="s">
        <v>10</v>
      </c>
      <c r="E52" s="25">
        <f>F11-E13-E31-E34-E39-E40-E43-E51</f>
        <v>492161.19905999996</v>
      </c>
    </row>
    <row r="53" spans="1:5" s="14" customFormat="1" ht="31.5" customHeight="1" x14ac:dyDescent="0.2">
      <c r="A53" s="11">
        <v>4</v>
      </c>
      <c r="B53" s="135" t="s">
        <v>60</v>
      </c>
      <c r="C53" s="135"/>
      <c r="D53" s="12" t="s">
        <v>10</v>
      </c>
      <c r="E53" s="15">
        <f>E10-E11</f>
        <v>184235.94387000008</v>
      </c>
    </row>
    <row r="54" spans="1:5" ht="31.5" customHeight="1" x14ac:dyDescent="0.2">
      <c r="A54" s="8">
        <v>5</v>
      </c>
      <c r="B54" s="129" t="s">
        <v>61</v>
      </c>
      <c r="C54" s="129"/>
      <c r="D54" s="9" t="s">
        <v>10</v>
      </c>
      <c r="E54" s="25" t="str">
        <f>г.п.Верхнетуломский!E54</f>
        <v>не определяется</v>
      </c>
    </row>
    <row r="55" spans="1:5" ht="51.75" customHeight="1" x14ac:dyDescent="0.2">
      <c r="A55" s="8" t="s">
        <v>62</v>
      </c>
      <c r="B55" s="129" t="s">
        <v>63</v>
      </c>
      <c r="C55" s="129"/>
      <c r="D55" s="9" t="s">
        <v>10</v>
      </c>
      <c r="E55" s="19"/>
    </row>
    <row r="56" spans="1:5" ht="24.75" customHeight="1" x14ac:dyDescent="0.2">
      <c r="A56" s="8" t="s">
        <v>64</v>
      </c>
      <c r="B56" s="129" t="s">
        <v>65</v>
      </c>
      <c r="C56" s="129"/>
      <c r="D56" s="9" t="s">
        <v>10</v>
      </c>
      <c r="E56" s="19"/>
    </row>
    <row r="57" spans="1:5" ht="27" customHeight="1" x14ac:dyDescent="0.2">
      <c r="A57" s="8" t="s">
        <v>66</v>
      </c>
      <c r="B57" s="129" t="s">
        <v>67</v>
      </c>
      <c r="C57" s="129"/>
      <c r="D57" s="9" t="s">
        <v>10</v>
      </c>
      <c r="E57" s="19"/>
    </row>
    <row r="58" spans="1:5" ht="22.5" customHeight="1" x14ac:dyDescent="0.2">
      <c r="A58" s="8">
        <v>7</v>
      </c>
      <c r="B58" s="129" t="s">
        <v>68</v>
      </c>
      <c r="C58" s="129"/>
      <c r="D58" s="9" t="s">
        <v>69</v>
      </c>
      <c r="E58" s="42">
        <v>487.74</v>
      </c>
    </row>
    <row r="59" spans="1:5" ht="20.25" customHeight="1" x14ac:dyDescent="0.2">
      <c r="A59" s="8">
        <v>8</v>
      </c>
      <c r="B59" s="129" t="s">
        <v>70</v>
      </c>
      <c r="C59" s="129"/>
      <c r="D59" s="9" t="s">
        <v>69</v>
      </c>
      <c r="E59" s="42">
        <v>199.42</v>
      </c>
    </row>
    <row r="60" spans="1:5" ht="30.75" customHeight="1" x14ac:dyDescent="0.2">
      <c r="A60" s="8">
        <v>9</v>
      </c>
      <c r="B60" s="129" t="s">
        <v>71</v>
      </c>
      <c r="C60" s="129"/>
      <c r="D60" s="9" t="s">
        <v>72</v>
      </c>
      <c r="E60" s="72">
        <v>731.63099999999997</v>
      </c>
    </row>
    <row r="61" spans="1:5" ht="30" customHeight="1" x14ac:dyDescent="0.2">
      <c r="A61" s="8" t="s">
        <v>73</v>
      </c>
      <c r="B61" s="129" t="s">
        <v>74</v>
      </c>
      <c r="C61" s="129"/>
      <c r="D61" s="9" t="s">
        <v>72</v>
      </c>
      <c r="E61" s="72">
        <v>55.295999999999999</v>
      </c>
    </row>
    <row r="62" spans="1:5" ht="28.9" customHeight="1" x14ac:dyDescent="0.2">
      <c r="A62" s="8">
        <v>10</v>
      </c>
      <c r="B62" s="129" t="s">
        <v>75</v>
      </c>
      <c r="C62" s="129"/>
      <c r="D62" s="9" t="s">
        <v>72</v>
      </c>
      <c r="E62" s="42">
        <v>0</v>
      </c>
    </row>
    <row r="63" spans="1:5" ht="30" customHeight="1" x14ac:dyDescent="0.2">
      <c r="A63" s="8">
        <v>11</v>
      </c>
      <c r="B63" s="129" t="s">
        <v>76</v>
      </c>
      <c r="C63" s="129"/>
      <c r="D63" s="9" t="s">
        <v>72</v>
      </c>
      <c r="E63" s="72">
        <v>566.96699999999998</v>
      </c>
    </row>
    <row r="64" spans="1:5" ht="25.5" customHeight="1" x14ac:dyDescent="0.2">
      <c r="A64" s="8">
        <v>12</v>
      </c>
      <c r="B64" s="132" t="s">
        <v>112</v>
      </c>
      <c r="C64" s="129"/>
      <c r="D64" s="9" t="s">
        <v>77</v>
      </c>
      <c r="E64" s="73">
        <v>0.1283</v>
      </c>
    </row>
    <row r="65" spans="1:5" ht="25.5" customHeight="1" x14ac:dyDescent="0.2">
      <c r="A65" s="8">
        <v>13</v>
      </c>
      <c r="B65" s="132" t="s">
        <v>113</v>
      </c>
      <c r="C65" s="129"/>
      <c r="D65" s="9" t="s">
        <v>77</v>
      </c>
      <c r="E65" s="74">
        <v>0.16170000000000001</v>
      </c>
    </row>
    <row r="66" spans="1:5" ht="27.75" customHeight="1" x14ac:dyDescent="0.2">
      <c r="A66" s="8">
        <v>14</v>
      </c>
      <c r="B66" s="129" t="s">
        <v>78</v>
      </c>
      <c r="C66" s="129"/>
      <c r="D66" s="9" t="s">
        <v>79</v>
      </c>
      <c r="E66" s="42"/>
    </row>
    <row r="67" spans="1:5" ht="42.75" customHeight="1" x14ac:dyDescent="0.2">
      <c r="A67" s="8">
        <v>15</v>
      </c>
      <c r="B67" s="132" t="s">
        <v>114</v>
      </c>
      <c r="C67" s="129"/>
      <c r="D67" s="9" t="s">
        <v>79</v>
      </c>
      <c r="E67" s="89"/>
    </row>
    <row r="68" spans="1:5" ht="36.75" customHeight="1" x14ac:dyDescent="0.2">
      <c r="A68" s="8">
        <v>16</v>
      </c>
      <c r="B68" s="129" t="s">
        <v>80</v>
      </c>
      <c r="C68" s="129"/>
      <c r="D68" s="9" t="s">
        <v>81</v>
      </c>
      <c r="E68" s="42">
        <v>175.64</v>
      </c>
    </row>
    <row r="69" spans="1:5" ht="44.25" customHeight="1" x14ac:dyDescent="0.2">
      <c r="A69" s="8">
        <v>17</v>
      </c>
      <c r="B69" s="129" t="s">
        <v>82</v>
      </c>
      <c r="C69" s="129"/>
      <c r="D69" s="9" t="s">
        <v>83</v>
      </c>
      <c r="E69" s="42">
        <f>(E33*1000)/(E60*1000-E61*1000)</f>
        <v>38.277310800121242</v>
      </c>
    </row>
    <row r="70" spans="1:5" ht="36" customHeight="1" x14ac:dyDescent="0.2">
      <c r="A70" s="8">
        <v>18</v>
      </c>
      <c r="B70" s="129" t="s">
        <v>84</v>
      </c>
      <c r="C70" s="129"/>
      <c r="D70" s="9" t="s">
        <v>85</v>
      </c>
      <c r="E70" s="76">
        <v>1.458</v>
      </c>
    </row>
    <row r="71" spans="1:5" ht="52.5" customHeight="1" x14ac:dyDescent="0.2">
      <c r="A71" s="8">
        <v>19</v>
      </c>
      <c r="B71" s="129" t="s">
        <v>86</v>
      </c>
      <c r="C71" s="129"/>
      <c r="D71" s="149" t="s">
        <v>116</v>
      </c>
      <c r="E71" s="149"/>
    </row>
  </sheetData>
  <sheetProtection selectLockedCells="1" selectUnlockedCells="1"/>
  <customSheetViews>
    <customSheetView guid="{107DB466-C8B1-4EC3-A411-650BD2587D1A}" topLeftCell="A39">
      <selection activeCell="E53" sqref="E53"/>
      <pageMargins left="0.75" right="0.75" top="1" bottom="1" header="0.51180555555555551" footer="0.51180555555555551"/>
      <pageSetup paperSize="9" firstPageNumber="0" orientation="portrait" horizontalDpi="300" verticalDpi="300" r:id="rId1"/>
      <headerFooter alignWithMargins="0"/>
    </customSheetView>
    <customSheetView guid="{07A1AA32-C8EB-4C4B-A982-7112EE6C490D}" topLeftCell="A49">
      <selection activeCell="E52" sqref="E52"/>
      <pageMargins left="0.75" right="0.75" top="1" bottom="1" header="0.51180555555555551" footer="0.51180555555555551"/>
      <pageSetup paperSize="9" firstPageNumber="0" orientation="portrait" horizontalDpi="300" verticalDpi="300" r:id="rId2"/>
      <headerFooter alignWithMargins="0"/>
    </customSheetView>
  </customSheetViews>
  <mergeCells count="60">
    <mergeCell ref="D71:E71"/>
    <mergeCell ref="B66:C66"/>
    <mergeCell ref="B67:C67"/>
    <mergeCell ref="B68:C68"/>
    <mergeCell ref="B69:C69"/>
    <mergeCell ref="B70:C70"/>
    <mergeCell ref="B71:C71"/>
    <mergeCell ref="B52:C52"/>
    <mergeCell ref="B65:C65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3:C63"/>
    <mergeCell ref="B64:C64"/>
    <mergeCell ref="B53:C53"/>
    <mergeCell ref="B51:C51"/>
    <mergeCell ref="E44:E45"/>
    <mergeCell ref="B45:C45"/>
    <mergeCell ref="B35:C35"/>
    <mergeCell ref="B36:C36"/>
    <mergeCell ref="B37:C37"/>
    <mergeCell ref="B38:C38"/>
    <mergeCell ref="B39:C39"/>
    <mergeCell ref="B40:C40"/>
    <mergeCell ref="B47:B50"/>
    <mergeCell ref="B41:C41"/>
    <mergeCell ref="B42:C42"/>
    <mergeCell ref="B43:C43"/>
    <mergeCell ref="B44:C44"/>
    <mergeCell ref="B46:C46"/>
    <mergeCell ref="B34:C34"/>
    <mergeCell ref="A15:A18"/>
    <mergeCell ref="B15:B18"/>
    <mergeCell ref="A19:A22"/>
    <mergeCell ref="B19:B22"/>
    <mergeCell ref="A23:A26"/>
    <mergeCell ref="B23:B26"/>
    <mergeCell ref="A27:A30"/>
    <mergeCell ref="B27:B30"/>
    <mergeCell ref="B31:C31"/>
    <mergeCell ref="B32:C32"/>
    <mergeCell ref="B33:C33"/>
    <mergeCell ref="B14:C14"/>
    <mergeCell ref="A1:E1"/>
    <mergeCell ref="A2:E2"/>
    <mergeCell ref="A3:E3"/>
    <mergeCell ref="A4:E5"/>
    <mergeCell ref="B7:C7"/>
    <mergeCell ref="B8:C8"/>
    <mergeCell ref="B9:C9"/>
    <mergeCell ref="B10:C10"/>
    <mergeCell ref="B11:C11"/>
    <mergeCell ref="B12:C12"/>
    <mergeCell ref="B13:C13"/>
  </mergeCells>
  <pageMargins left="0.42" right="0.37" top="0.46" bottom="0.44" header="0.22" footer="0.24"/>
  <pageSetup paperSize="9" scale="86" firstPageNumber="0" fitToHeight="0" orientation="portrait" horizontalDpi="300" verticalDpi="300" r:id="rId3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H71"/>
  <sheetViews>
    <sheetView workbookViewId="0">
      <pane xSplit="4" ySplit="8" topLeftCell="E9" activePane="bottomRight" state="frozen"/>
      <selection pane="topRight" activeCell="E1" sqref="E1"/>
      <selection pane="bottomLeft" activeCell="A9" sqref="A9"/>
      <selection pane="bottomRight" activeCell="E13" sqref="E13"/>
    </sheetView>
  </sheetViews>
  <sheetFormatPr defaultColWidth="8.7109375" defaultRowHeight="12.75" x14ac:dyDescent="0.2"/>
  <cols>
    <col min="1" max="1" width="7.85546875" customWidth="1"/>
    <col min="2" max="2" width="19" customWidth="1"/>
    <col min="3" max="3" width="23.140625" customWidth="1"/>
    <col min="4" max="4" width="20.140625" customWidth="1"/>
    <col min="5" max="5" width="25.42578125" style="77" customWidth="1"/>
    <col min="6" max="6" width="16.85546875" customWidth="1"/>
    <col min="8" max="8" width="12.140625" bestFit="1" customWidth="1"/>
  </cols>
  <sheetData>
    <row r="1" spans="1:8" ht="18.75" customHeight="1" x14ac:dyDescent="0.2">
      <c r="A1" s="139" t="s">
        <v>0</v>
      </c>
      <c r="B1" s="139"/>
      <c r="C1" s="139"/>
      <c r="D1" s="139"/>
      <c r="E1" s="139"/>
    </row>
    <row r="2" spans="1:8" ht="19.5" customHeight="1" x14ac:dyDescent="0.2">
      <c r="A2" s="139" t="s">
        <v>1</v>
      </c>
      <c r="B2" s="139"/>
      <c r="C2" s="139"/>
      <c r="D2" s="139"/>
      <c r="E2" s="139"/>
    </row>
    <row r="3" spans="1:8" ht="32.25" customHeight="1" x14ac:dyDescent="0.2">
      <c r="A3" s="140" t="str">
        <f>г.п.Верхнетуломский!A3</f>
        <v>ДЕЯТЕЛЬНОСТИ  АО "МЭС" ЗА  2015 ГОД</v>
      </c>
      <c r="B3" s="140"/>
      <c r="C3" s="140"/>
      <c r="D3" s="140"/>
      <c r="E3" s="140"/>
    </row>
    <row r="4" spans="1:8" ht="12.75" customHeight="1" x14ac:dyDescent="0.2">
      <c r="A4" s="157" t="s">
        <v>97</v>
      </c>
      <c r="B4" s="157"/>
      <c r="C4" s="157"/>
      <c r="D4" s="157"/>
      <c r="E4" s="157"/>
    </row>
    <row r="5" spans="1:8" ht="1.5" customHeight="1" x14ac:dyDescent="0.2">
      <c r="A5" s="157"/>
      <c r="B5" s="157"/>
      <c r="C5" s="157"/>
      <c r="D5" s="157"/>
      <c r="E5" s="157"/>
    </row>
    <row r="6" spans="1:8" x14ac:dyDescent="0.2">
      <c r="A6" s="1"/>
      <c r="B6" s="1"/>
      <c r="C6" s="1"/>
      <c r="D6" s="1"/>
      <c r="E6" s="2"/>
    </row>
    <row r="7" spans="1:8" ht="30" customHeight="1" x14ac:dyDescent="0.2">
      <c r="A7" s="3" t="s">
        <v>2</v>
      </c>
      <c r="B7" s="142" t="s">
        <v>3</v>
      </c>
      <c r="C7" s="142"/>
      <c r="D7" s="3" t="s">
        <v>4</v>
      </c>
      <c r="E7" s="4" t="s">
        <v>5</v>
      </c>
    </row>
    <row r="8" spans="1:8" x14ac:dyDescent="0.2">
      <c r="A8" s="26">
        <v>1</v>
      </c>
      <c r="B8" s="138">
        <v>2</v>
      </c>
      <c r="C8" s="138"/>
      <c r="D8" s="26">
        <v>3</v>
      </c>
      <c r="E8" s="6">
        <v>4</v>
      </c>
      <c r="F8" s="7"/>
    </row>
    <row r="9" spans="1:8" ht="25.5" customHeight="1" x14ac:dyDescent="0.2">
      <c r="A9" s="8">
        <v>1</v>
      </c>
      <c r="B9" s="129" t="s">
        <v>6</v>
      </c>
      <c r="C9" s="129"/>
      <c r="D9" s="9" t="s">
        <v>7</v>
      </c>
      <c r="E9" s="10" t="s">
        <v>8</v>
      </c>
    </row>
    <row r="10" spans="1:8" s="14" customFormat="1" ht="15.75" customHeight="1" x14ac:dyDescent="0.2">
      <c r="A10" s="11">
        <v>2</v>
      </c>
      <c r="B10" s="135" t="s">
        <v>9</v>
      </c>
      <c r="C10" s="135"/>
      <c r="D10" s="12" t="s">
        <v>10</v>
      </c>
      <c r="E10" s="13">
        <v>310300.42288000003</v>
      </c>
    </row>
    <row r="11" spans="1:8" s="14" customFormat="1" ht="38.25" customHeight="1" x14ac:dyDescent="0.2">
      <c r="A11" s="11">
        <v>3</v>
      </c>
      <c r="B11" s="135" t="s">
        <v>11</v>
      </c>
      <c r="C11" s="135"/>
      <c r="D11" s="12" t="s">
        <v>10</v>
      </c>
      <c r="E11" s="15">
        <f>E12+E13+E31+E34+E35+E36+E37+E38+E39+E40+E43+E46+E51+E52</f>
        <v>409453.36144000001</v>
      </c>
      <c r="F11" s="108">
        <v>409453.36144000001</v>
      </c>
      <c r="H11" s="57"/>
    </row>
    <row r="12" spans="1:8" ht="25.5" customHeight="1" x14ac:dyDescent="0.2">
      <c r="A12" s="16" t="s">
        <v>12</v>
      </c>
      <c r="B12" s="129" t="s">
        <v>13</v>
      </c>
      <c r="C12" s="129"/>
      <c r="D12" s="9" t="s">
        <v>10</v>
      </c>
      <c r="E12" s="17"/>
      <c r="F12" s="18"/>
    </row>
    <row r="13" spans="1:8" ht="15.75" customHeight="1" x14ac:dyDescent="0.2">
      <c r="A13" s="16" t="s">
        <v>14</v>
      </c>
      <c r="B13" s="129" t="s">
        <v>15</v>
      </c>
      <c r="C13" s="129"/>
      <c r="D13" s="9" t="s">
        <v>10</v>
      </c>
      <c r="E13" s="17">
        <f>E15+E19+E23+E27</f>
        <v>303588.12764999998</v>
      </c>
    </row>
    <row r="14" spans="1:8" ht="12.75" customHeight="1" x14ac:dyDescent="0.2">
      <c r="A14" s="8"/>
      <c r="B14" s="129" t="s">
        <v>16</v>
      </c>
      <c r="C14" s="129"/>
      <c r="D14" s="9"/>
      <c r="E14" s="19"/>
    </row>
    <row r="15" spans="1:8" s="23" customFormat="1" ht="18" customHeight="1" x14ac:dyDescent="0.2">
      <c r="A15" s="136" t="s">
        <v>17</v>
      </c>
      <c r="B15" s="137" t="s">
        <v>18</v>
      </c>
      <c r="C15" s="20" t="s">
        <v>19</v>
      </c>
      <c r="D15" s="21" t="s">
        <v>10</v>
      </c>
      <c r="E15" s="22">
        <v>303588.12764999998</v>
      </c>
    </row>
    <row r="16" spans="1:8" s="23" customFormat="1" ht="17.25" customHeight="1" x14ac:dyDescent="0.2">
      <c r="A16" s="136"/>
      <c r="B16" s="137"/>
      <c r="C16" s="20" t="s">
        <v>20</v>
      </c>
      <c r="D16" s="21" t="s">
        <v>21</v>
      </c>
      <c r="E16" s="22">
        <v>29039.581999999999</v>
      </c>
    </row>
    <row r="17" spans="1:5" s="23" customFormat="1" ht="36" x14ac:dyDescent="0.2">
      <c r="A17" s="136"/>
      <c r="B17" s="137"/>
      <c r="C17" s="20" t="s">
        <v>22</v>
      </c>
      <c r="D17" s="21" t="s">
        <v>10</v>
      </c>
      <c r="E17" s="24">
        <f>E15/E16</f>
        <v>10.454287105441118</v>
      </c>
    </row>
    <row r="18" spans="1:5" s="23" customFormat="1" ht="12" x14ac:dyDescent="0.2">
      <c r="A18" s="136"/>
      <c r="B18" s="137"/>
      <c r="C18" s="20" t="s">
        <v>23</v>
      </c>
      <c r="D18" s="21" t="s">
        <v>7</v>
      </c>
      <c r="E18" s="22"/>
    </row>
    <row r="19" spans="1:5" s="23" customFormat="1" ht="12.75" customHeight="1" x14ac:dyDescent="0.2">
      <c r="A19" s="136" t="s">
        <v>24</v>
      </c>
      <c r="B19" s="137" t="s">
        <v>25</v>
      </c>
      <c r="C19" s="20" t="s">
        <v>19</v>
      </c>
      <c r="D19" s="21" t="s">
        <v>10</v>
      </c>
      <c r="E19" s="22">
        <f>E20*E21</f>
        <v>0</v>
      </c>
    </row>
    <row r="20" spans="1:5" s="23" customFormat="1" ht="12" x14ac:dyDescent="0.2">
      <c r="A20" s="136"/>
      <c r="B20" s="137"/>
      <c r="C20" s="20" t="s">
        <v>20</v>
      </c>
      <c r="D20" s="21" t="s">
        <v>21</v>
      </c>
      <c r="E20" s="22"/>
    </row>
    <row r="21" spans="1:5" s="23" customFormat="1" ht="36" x14ac:dyDescent="0.2">
      <c r="A21" s="136"/>
      <c r="B21" s="137"/>
      <c r="C21" s="20" t="s">
        <v>22</v>
      </c>
      <c r="D21" s="21" t="s">
        <v>10</v>
      </c>
      <c r="E21" s="22"/>
    </row>
    <row r="22" spans="1:5" s="23" customFormat="1" ht="14.25" customHeight="1" x14ac:dyDescent="0.2">
      <c r="A22" s="136"/>
      <c r="B22" s="137"/>
      <c r="C22" s="20" t="s">
        <v>23</v>
      </c>
      <c r="D22" s="21" t="s">
        <v>7</v>
      </c>
      <c r="E22" s="22"/>
    </row>
    <row r="23" spans="1:5" s="23" customFormat="1" ht="15" customHeight="1" x14ac:dyDescent="0.2">
      <c r="A23" s="136" t="s">
        <v>26</v>
      </c>
      <c r="B23" s="137" t="s">
        <v>106</v>
      </c>
      <c r="C23" s="20" t="s">
        <v>19</v>
      </c>
      <c r="D23" s="21" t="s">
        <v>10</v>
      </c>
      <c r="E23" s="22">
        <f>E24*E25</f>
        <v>0</v>
      </c>
    </row>
    <row r="24" spans="1:5" s="23" customFormat="1" ht="13.5" customHeight="1" x14ac:dyDescent="0.2">
      <c r="A24" s="136"/>
      <c r="B24" s="137"/>
      <c r="C24" s="20" t="s">
        <v>20</v>
      </c>
      <c r="D24" s="21" t="s">
        <v>21</v>
      </c>
      <c r="E24" s="22"/>
    </row>
    <row r="25" spans="1:5" s="23" customFormat="1" ht="36" x14ac:dyDescent="0.2">
      <c r="A25" s="136"/>
      <c r="B25" s="137"/>
      <c r="C25" s="20" t="s">
        <v>22</v>
      </c>
      <c r="D25" s="21" t="s">
        <v>10</v>
      </c>
      <c r="E25" s="22"/>
    </row>
    <row r="26" spans="1:5" s="23" customFormat="1" ht="12" x14ac:dyDescent="0.2">
      <c r="A26" s="136"/>
      <c r="B26" s="137"/>
      <c r="C26" s="20" t="s">
        <v>23</v>
      </c>
      <c r="D26" s="21" t="s">
        <v>7</v>
      </c>
      <c r="E26" s="22"/>
    </row>
    <row r="27" spans="1:5" s="23" customFormat="1" ht="15" customHeight="1" x14ac:dyDescent="0.2">
      <c r="A27" s="136" t="s">
        <v>105</v>
      </c>
      <c r="B27" s="137" t="s">
        <v>107</v>
      </c>
      <c r="C27" s="20" t="s">
        <v>19</v>
      </c>
      <c r="D27" s="21" t="s">
        <v>10</v>
      </c>
      <c r="E27" s="22">
        <f>E28*E29</f>
        <v>0</v>
      </c>
    </row>
    <row r="28" spans="1:5" s="23" customFormat="1" ht="13.5" customHeight="1" x14ac:dyDescent="0.2">
      <c r="A28" s="136"/>
      <c r="B28" s="137"/>
      <c r="C28" s="20" t="s">
        <v>20</v>
      </c>
      <c r="D28" s="21" t="s">
        <v>21</v>
      </c>
      <c r="E28" s="22"/>
    </row>
    <row r="29" spans="1:5" s="23" customFormat="1" ht="36" x14ac:dyDescent="0.2">
      <c r="A29" s="136"/>
      <c r="B29" s="137"/>
      <c r="C29" s="20" t="s">
        <v>22</v>
      </c>
      <c r="D29" s="21" t="s">
        <v>10</v>
      </c>
      <c r="E29" s="22"/>
    </row>
    <row r="30" spans="1:5" s="23" customFormat="1" ht="12" x14ac:dyDescent="0.2">
      <c r="A30" s="136"/>
      <c r="B30" s="137"/>
      <c r="C30" s="20" t="s">
        <v>23</v>
      </c>
      <c r="D30" s="21" t="s">
        <v>7</v>
      </c>
      <c r="E30" s="22"/>
    </row>
    <row r="31" spans="1:5" ht="38.25" customHeight="1" x14ac:dyDescent="0.2">
      <c r="A31" s="8" t="s">
        <v>27</v>
      </c>
      <c r="B31" s="129" t="s">
        <v>28</v>
      </c>
      <c r="C31" s="129"/>
      <c r="D31" s="9" t="s">
        <v>10</v>
      </c>
      <c r="E31" s="98">
        <v>21441.073</v>
      </c>
    </row>
    <row r="32" spans="1:5" s="23" customFormat="1" ht="12" customHeight="1" x14ac:dyDescent="0.2">
      <c r="A32" s="21" t="s">
        <v>29</v>
      </c>
      <c r="B32" s="143" t="s">
        <v>30</v>
      </c>
      <c r="C32" s="143"/>
      <c r="D32" s="21" t="s">
        <v>31</v>
      </c>
      <c r="E32" s="99">
        <f>E31/E33</f>
        <v>1.9426561848214388</v>
      </c>
    </row>
    <row r="33" spans="1:5" s="23" customFormat="1" ht="12" customHeight="1" x14ac:dyDescent="0.2">
      <c r="A33" s="21" t="s">
        <v>32</v>
      </c>
      <c r="B33" s="143" t="s">
        <v>33</v>
      </c>
      <c r="C33" s="143"/>
      <c r="D33" s="21" t="s">
        <v>34</v>
      </c>
      <c r="E33" s="100">
        <v>11036.987999999999</v>
      </c>
    </row>
    <row r="34" spans="1:5" ht="32.25" customHeight="1" x14ac:dyDescent="0.2">
      <c r="A34" s="9" t="s">
        <v>35</v>
      </c>
      <c r="B34" s="129" t="s">
        <v>36</v>
      </c>
      <c r="C34" s="129"/>
      <c r="D34" s="9" t="s">
        <v>10</v>
      </c>
      <c r="E34" s="25">
        <v>4490.2038199999997</v>
      </c>
    </row>
    <row r="35" spans="1:5" ht="29.25" customHeight="1" x14ac:dyDescent="0.2">
      <c r="A35" s="9" t="s">
        <v>37</v>
      </c>
      <c r="B35" s="132" t="s">
        <v>108</v>
      </c>
      <c r="C35" s="129"/>
      <c r="D35" s="9" t="s">
        <v>10</v>
      </c>
      <c r="E35" s="25">
        <v>12.257160000000001</v>
      </c>
    </row>
    <row r="36" spans="1:5" ht="26.25" customHeight="1" x14ac:dyDescent="0.2">
      <c r="A36" s="9" t="s">
        <v>38</v>
      </c>
      <c r="B36" s="129" t="s">
        <v>39</v>
      </c>
      <c r="C36" s="129"/>
      <c r="D36" s="9" t="s">
        <v>10</v>
      </c>
      <c r="E36" s="25">
        <v>12991.82559</v>
      </c>
    </row>
    <row r="37" spans="1:5" ht="27.75" customHeight="1" x14ac:dyDescent="0.2">
      <c r="A37" s="9" t="s">
        <v>40</v>
      </c>
      <c r="B37" s="129" t="s">
        <v>41</v>
      </c>
      <c r="C37" s="129"/>
      <c r="D37" s="9" t="s">
        <v>10</v>
      </c>
      <c r="E37" s="25">
        <v>4438.3505400000004</v>
      </c>
    </row>
    <row r="38" spans="1:5" ht="38.25" customHeight="1" x14ac:dyDescent="0.2">
      <c r="A38" s="9" t="s">
        <v>42</v>
      </c>
      <c r="B38" s="129" t="s">
        <v>43</v>
      </c>
      <c r="C38" s="129"/>
      <c r="D38" s="9" t="s">
        <v>10</v>
      </c>
      <c r="E38" s="25"/>
    </row>
    <row r="39" spans="1:5" ht="24" customHeight="1" x14ac:dyDescent="0.2">
      <c r="A39" s="9" t="s">
        <v>44</v>
      </c>
      <c r="B39" s="129" t="s">
        <v>45</v>
      </c>
      <c r="C39" s="129"/>
      <c r="D39" s="9" t="s">
        <v>10</v>
      </c>
      <c r="E39" s="25">
        <v>2430.47174</v>
      </c>
    </row>
    <row r="40" spans="1:5" ht="27.75" customHeight="1" x14ac:dyDescent="0.2">
      <c r="A40" s="9" t="s">
        <v>46</v>
      </c>
      <c r="B40" s="129" t="s">
        <v>47</v>
      </c>
      <c r="C40" s="129"/>
      <c r="D40" s="9" t="s">
        <v>10</v>
      </c>
      <c r="E40" s="25">
        <v>11889.54839</v>
      </c>
    </row>
    <row r="41" spans="1:5" ht="16.5" customHeight="1" x14ac:dyDescent="0.2">
      <c r="A41" s="9" t="s">
        <v>48</v>
      </c>
      <c r="B41" s="129" t="s">
        <v>49</v>
      </c>
      <c r="C41" s="129"/>
      <c r="D41" s="9" t="s">
        <v>10</v>
      </c>
      <c r="E41" s="25">
        <v>4225.0636599999998</v>
      </c>
    </row>
    <row r="42" spans="1:5" ht="17.25" customHeight="1" x14ac:dyDescent="0.2">
      <c r="A42" s="9" t="s">
        <v>50</v>
      </c>
      <c r="B42" s="129" t="s">
        <v>51</v>
      </c>
      <c r="C42" s="129"/>
      <c r="D42" s="9" t="s">
        <v>10</v>
      </c>
      <c r="E42" s="25">
        <v>1296.0878</v>
      </c>
    </row>
    <row r="43" spans="1:5" ht="24" customHeight="1" x14ac:dyDescent="0.2">
      <c r="A43" s="9" t="s">
        <v>52</v>
      </c>
      <c r="B43" s="129" t="s">
        <v>53</v>
      </c>
      <c r="C43" s="129"/>
      <c r="D43" s="9" t="s">
        <v>10</v>
      </c>
      <c r="E43" s="25">
        <v>192.81004999999999</v>
      </c>
    </row>
    <row r="44" spans="1:5" ht="30" customHeight="1" x14ac:dyDescent="0.2">
      <c r="A44" s="9" t="s">
        <v>54</v>
      </c>
      <c r="B44" s="129" t="s">
        <v>49</v>
      </c>
      <c r="C44" s="129"/>
      <c r="D44" s="9" t="s">
        <v>10</v>
      </c>
      <c r="E44" s="150"/>
    </row>
    <row r="45" spans="1:5" ht="19.5" customHeight="1" x14ac:dyDescent="0.2">
      <c r="A45" s="9" t="s">
        <v>55</v>
      </c>
      <c r="B45" s="129" t="s">
        <v>51</v>
      </c>
      <c r="C45" s="129"/>
      <c r="D45" s="9" t="s">
        <v>10</v>
      </c>
      <c r="E45" s="151"/>
    </row>
    <row r="46" spans="1:5" ht="45.6" customHeight="1" x14ac:dyDescent="0.2">
      <c r="A46" s="9" t="s">
        <v>56</v>
      </c>
      <c r="B46" s="132" t="s">
        <v>126</v>
      </c>
      <c r="C46" s="129"/>
      <c r="D46" s="9" t="s">
        <v>10</v>
      </c>
      <c r="E46" s="25"/>
    </row>
    <row r="47" spans="1:5" s="23" customFormat="1" ht="18" customHeight="1" x14ac:dyDescent="0.2">
      <c r="A47" s="33" t="s">
        <v>120</v>
      </c>
      <c r="B47" s="144" t="s">
        <v>109</v>
      </c>
      <c r="C47" s="20"/>
      <c r="D47" s="21"/>
      <c r="E47" s="22"/>
    </row>
    <row r="48" spans="1:5" s="23" customFormat="1" ht="17.25" customHeight="1" x14ac:dyDescent="0.2">
      <c r="A48" s="9"/>
      <c r="B48" s="145"/>
      <c r="C48" s="20"/>
      <c r="D48" s="21"/>
      <c r="E48" s="22"/>
    </row>
    <row r="49" spans="1:5" s="23" customFormat="1" x14ac:dyDescent="0.2">
      <c r="A49" s="9"/>
      <c r="B49" s="145"/>
      <c r="C49" s="20"/>
      <c r="D49" s="21"/>
      <c r="E49" s="24"/>
    </row>
    <row r="50" spans="1:5" s="23" customFormat="1" x14ac:dyDescent="0.2">
      <c r="A50" s="9"/>
      <c r="B50" s="146"/>
      <c r="C50" s="20"/>
      <c r="D50" s="21"/>
      <c r="E50" s="22"/>
    </row>
    <row r="51" spans="1:5" ht="51" customHeight="1" x14ac:dyDescent="0.2">
      <c r="A51" s="9" t="s">
        <v>57</v>
      </c>
      <c r="B51" s="129" t="s">
        <v>58</v>
      </c>
      <c r="C51" s="129"/>
      <c r="D51" s="9" t="s">
        <v>10</v>
      </c>
      <c r="E51" s="25">
        <v>4450.3913000000002</v>
      </c>
    </row>
    <row r="52" spans="1:5" ht="51" customHeight="1" x14ac:dyDescent="0.2">
      <c r="A52" s="27" t="s">
        <v>59</v>
      </c>
      <c r="B52" s="132" t="s">
        <v>111</v>
      </c>
      <c r="C52" s="129"/>
      <c r="D52" s="9" t="s">
        <v>10</v>
      </c>
      <c r="E52" s="25">
        <f>F11-E13-E31-E34-E35-E39-E40-E43-E51-E36-E37</f>
        <v>43528.302200000042</v>
      </c>
    </row>
    <row r="53" spans="1:5" s="14" customFormat="1" ht="31.5" customHeight="1" x14ac:dyDescent="0.2">
      <c r="A53" s="11">
        <v>4</v>
      </c>
      <c r="B53" s="135" t="s">
        <v>60</v>
      </c>
      <c r="C53" s="135"/>
      <c r="D53" s="12" t="s">
        <v>10</v>
      </c>
      <c r="E53" s="15">
        <f>E10-E11</f>
        <v>-99152.93855999998</v>
      </c>
    </row>
    <row r="54" spans="1:5" ht="31.5" customHeight="1" x14ac:dyDescent="0.2">
      <c r="A54" s="8">
        <v>5</v>
      </c>
      <c r="B54" s="129" t="s">
        <v>61</v>
      </c>
      <c r="C54" s="129"/>
      <c r="D54" s="9" t="s">
        <v>10</v>
      </c>
      <c r="E54" s="25" t="str">
        <f>г.п.Верхнетуломский!E54</f>
        <v>не определяется</v>
      </c>
    </row>
    <row r="55" spans="1:5" ht="51.75" customHeight="1" x14ac:dyDescent="0.2">
      <c r="A55" s="8" t="s">
        <v>62</v>
      </c>
      <c r="B55" s="129" t="s">
        <v>63</v>
      </c>
      <c r="C55" s="129"/>
      <c r="D55" s="9" t="s">
        <v>10</v>
      </c>
      <c r="E55" s="19"/>
    </row>
    <row r="56" spans="1:5" ht="24.75" customHeight="1" x14ac:dyDescent="0.2">
      <c r="A56" s="8" t="s">
        <v>64</v>
      </c>
      <c r="B56" s="129" t="s">
        <v>65</v>
      </c>
      <c r="C56" s="129"/>
      <c r="D56" s="9" t="s">
        <v>10</v>
      </c>
      <c r="E56" s="25">
        <v>495</v>
      </c>
    </row>
    <row r="57" spans="1:5" ht="27" customHeight="1" x14ac:dyDescent="0.2">
      <c r="A57" s="8" t="s">
        <v>66</v>
      </c>
      <c r="B57" s="129" t="s">
        <v>67</v>
      </c>
      <c r="C57" s="129"/>
      <c r="D57" s="9" t="s">
        <v>10</v>
      </c>
      <c r="E57" s="25">
        <v>495</v>
      </c>
    </row>
    <row r="58" spans="1:5" ht="22.5" customHeight="1" x14ac:dyDescent="0.2">
      <c r="A58" s="8">
        <v>7</v>
      </c>
      <c r="B58" s="129" t="s">
        <v>68</v>
      </c>
      <c r="C58" s="129"/>
      <c r="D58" s="9" t="s">
        <v>69</v>
      </c>
      <c r="E58" s="42">
        <v>183</v>
      </c>
    </row>
    <row r="59" spans="1:5" ht="20.25" customHeight="1" x14ac:dyDescent="0.2">
      <c r="A59" s="8">
        <v>8</v>
      </c>
      <c r="B59" s="129" t="s">
        <v>70</v>
      </c>
      <c r="C59" s="129"/>
      <c r="D59" s="9" t="s">
        <v>69</v>
      </c>
      <c r="E59" s="42">
        <v>60.37</v>
      </c>
    </row>
    <row r="60" spans="1:5" ht="30.75" customHeight="1" x14ac:dyDescent="0.2">
      <c r="A60" s="8">
        <v>9</v>
      </c>
      <c r="B60" s="129" t="s">
        <v>71</v>
      </c>
      <c r="C60" s="129"/>
      <c r="D60" s="9" t="s">
        <v>72</v>
      </c>
      <c r="E60" s="72">
        <v>199.989</v>
      </c>
    </row>
    <row r="61" spans="1:5" ht="30" customHeight="1" x14ac:dyDescent="0.2">
      <c r="A61" s="8" t="s">
        <v>73</v>
      </c>
      <c r="B61" s="129" t="s">
        <v>74</v>
      </c>
      <c r="C61" s="129"/>
      <c r="D61" s="9" t="s">
        <v>72</v>
      </c>
      <c r="E61" s="72">
        <v>12.298999999999999</v>
      </c>
    </row>
    <row r="62" spans="1:5" ht="29.45" customHeight="1" x14ac:dyDescent="0.2">
      <c r="A62" s="8">
        <v>10</v>
      </c>
      <c r="B62" s="129" t="s">
        <v>75</v>
      </c>
      <c r="C62" s="129"/>
      <c r="D62" s="9" t="s">
        <v>72</v>
      </c>
      <c r="E62" s="42">
        <v>0</v>
      </c>
    </row>
    <row r="63" spans="1:5" ht="30" customHeight="1" x14ac:dyDescent="0.2">
      <c r="A63" s="8">
        <v>11</v>
      </c>
      <c r="B63" s="132" t="s">
        <v>76</v>
      </c>
      <c r="C63" s="129"/>
      <c r="D63" s="9" t="s">
        <v>72</v>
      </c>
      <c r="E63" s="72">
        <v>159.154</v>
      </c>
    </row>
    <row r="64" spans="1:5" ht="25.5" customHeight="1" x14ac:dyDescent="0.2">
      <c r="A64" s="8">
        <v>12</v>
      </c>
      <c r="B64" s="132" t="s">
        <v>112</v>
      </c>
      <c r="C64" s="129"/>
      <c r="D64" s="9" t="s">
        <v>77</v>
      </c>
      <c r="E64" s="73">
        <v>0.12180000000000001</v>
      </c>
    </row>
    <row r="65" spans="1:5" ht="25.5" customHeight="1" x14ac:dyDescent="0.2">
      <c r="A65" s="8">
        <v>13</v>
      </c>
      <c r="B65" s="132" t="s">
        <v>113</v>
      </c>
      <c r="C65" s="129"/>
      <c r="D65" s="9" t="s">
        <v>77</v>
      </c>
      <c r="E65" s="74">
        <v>0.14990000000000001</v>
      </c>
    </row>
    <row r="66" spans="1:5" ht="27.75" customHeight="1" x14ac:dyDescent="0.2">
      <c r="A66" s="8">
        <v>14</v>
      </c>
      <c r="B66" s="129" t="s">
        <v>78</v>
      </c>
      <c r="C66" s="129"/>
      <c r="D66" s="9" t="s">
        <v>79</v>
      </c>
      <c r="E66" s="42">
        <v>36.1</v>
      </c>
    </row>
    <row r="67" spans="1:5" ht="42.75" customHeight="1" x14ac:dyDescent="0.2">
      <c r="A67" s="8">
        <v>15</v>
      </c>
      <c r="B67" s="132" t="s">
        <v>114</v>
      </c>
      <c r="C67" s="129"/>
      <c r="D67" s="9" t="s">
        <v>79</v>
      </c>
      <c r="E67" s="89"/>
    </row>
    <row r="68" spans="1:5" ht="36.75" customHeight="1" x14ac:dyDescent="0.2">
      <c r="A68" s="8">
        <v>16</v>
      </c>
      <c r="B68" s="129" t="s">
        <v>80</v>
      </c>
      <c r="C68" s="129"/>
      <c r="D68" s="9" t="s">
        <v>81</v>
      </c>
      <c r="E68" s="42">
        <v>211.55</v>
      </c>
    </row>
    <row r="69" spans="1:5" ht="44.25" customHeight="1" x14ac:dyDescent="0.2">
      <c r="A69" s="8">
        <v>17</v>
      </c>
      <c r="B69" s="129" t="s">
        <v>82</v>
      </c>
      <c r="C69" s="129"/>
      <c r="D69" s="9" t="s">
        <v>83</v>
      </c>
      <c r="E69" s="42">
        <f>(E33*1000)/(E60*1000-E61*1000)</f>
        <v>58.804347594437637</v>
      </c>
    </row>
    <row r="70" spans="1:5" ht="36" customHeight="1" x14ac:dyDescent="0.2">
      <c r="A70" s="8">
        <v>18</v>
      </c>
      <c r="B70" s="129" t="s">
        <v>84</v>
      </c>
      <c r="C70" s="129"/>
      <c r="D70" s="9" t="s">
        <v>85</v>
      </c>
      <c r="E70" s="76">
        <v>1.69</v>
      </c>
    </row>
    <row r="71" spans="1:5" ht="52.5" customHeight="1" x14ac:dyDescent="0.2">
      <c r="A71" s="8">
        <v>19</v>
      </c>
      <c r="B71" s="129" t="s">
        <v>86</v>
      </c>
      <c r="C71" s="129"/>
      <c r="D71" s="149" t="s">
        <v>134</v>
      </c>
      <c r="E71" s="149"/>
    </row>
  </sheetData>
  <sheetProtection selectLockedCells="1" selectUnlockedCells="1"/>
  <customSheetViews>
    <customSheetView guid="{107DB466-C8B1-4EC3-A411-650BD2587D1A}" topLeftCell="A35">
      <selection activeCell="E52" sqref="E52"/>
      <pageMargins left="0.75" right="0.75" top="1" bottom="1" header="0.51180555555555551" footer="0.51180555555555551"/>
      <pageSetup paperSize="9" firstPageNumber="0" orientation="portrait" horizontalDpi="300" verticalDpi="300" r:id="rId1"/>
      <headerFooter alignWithMargins="0"/>
    </customSheetView>
    <customSheetView guid="{07A1AA32-C8EB-4C4B-A982-7112EE6C490D}" topLeftCell="A34">
      <selection activeCell="E43" sqref="E43"/>
      <pageMargins left="0.75" right="0.75" top="1" bottom="1" header="0.51180555555555551" footer="0.51180555555555551"/>
      <pageSetup paperSize="9" firstPageNumber="0" orientation="portrait" horizontalDpi="300" verticalDpi="300" r:id="rId2"/>
      <headerFooter alignWithMargins="0"/>
    </customSheetView>
  </customSheetViews>
  <mergeCells count="60">
    <mergeCell ref="D71:E71"/>
    <mergeCell ref="B66:C66"/>
    <mergeCell ref="B67:C67"/>
    <mergeCell ref="B68:C68"/>
    <mergeCell ref="B69:C69"/>
    <mergeCell ref="B70:C70"/>
    <mergeCell ref="B71:C71"/>
    <mergeCell ref="B52:C52"/>
    <mergeCell ref="B65:C65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3:C63"/>
    <mergeCell ref="B64:C64"/>
    <mergeCell ref="B53:C53"/>
    <mergeCell ref="B51:C51"/>
    <mergeCell ref="E44:E45"/>
    <mergeCell ref="B45:C45"/>
    <mergeCell ref="B35:C35"/>
    <mergeCell ref="B36:C36"/>
    <mergeCell ref="B37:C37"/>
    <mergeCell ref="B38:C38"/>
    <mergeCell ref="B39:C39"/>
    <mergeCell ref="B40:C40"/>
    <mergeCell ref="B47:B50"/>
    <mergeCell ref="B41:C41"/>
    <mergeCell ref="B42:C42"/>
    <mergeCell ref="B43:C43"/>
    <mergeCell ref="B44:C44"/>
    <mergeCell ref="B46:C46"/>
    <mergeCell ref="B34:C34"/>
    <mergeCell ref="A15:A18"/>
    <mergeCell ref="B15:B18"/>
    <mergeCell ref="A19:A22"/>
    <mergeCell ref="B19:B22"/>
    <mergeCell ref="A23:A26"/>
    <mergeCell ref="B23:B26"/>
    <mergeCell ref="A27:A30"/>
    <mergeCell ref="B27:B30"/>
    <mergeCell ref="B31:C31"/>
    <mergeCell ref="B32:C32"/>
    <mergeCell ref="B33:C33"/>
    <mergeCell ref="B14:C14"/>
    <mergeCell ref="A1:E1"/>
    <mergeCell ref="A2:E2"/>
    <mergeCell ref="A3:E3"/>
    <mergeCell ref="A4:E5"/>
    <mergeCell ref="B7:C7"/>
    <mergeCell ref="B8:C8"/>
    <mergeCell ref="B9:C9"/>
    <mergeCell ref="B10:C10"/>
    <mergeCell ref="B11:C11"/>
    <mergeCell ref="B12:C12"/>
    <mergeCell ref="B13:C13"/>
  </mergeCells>
  <pageMargins left="0.54" right="0.37" top="0.51" bottom="0.41" header="0.27" footer="0.2"/>
  <pageSetup paperSize="9" scale="85" firstPageNumber="0" fitToHeight="0" orientation="portrait" horizontalDpi="300" verticalDpi="300" r:id="rId3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  <pageSetUpPr fitToPage="1"/>
  </sheetPr>
  <dimension ref="A1:G71"/>
  <sheetViews>
    <sheetView workbookViewId="0">
      <pane xSplit="4" ySplit="8" topLeftCell="E9" activePane="bottomRight" state="frozen"/>
      <selection pane="topRight" activeCell="E1" sqref="E1"/>
      <selection pane="bottomLeft" activeCell="A9" sqref="A9"/>
      <selection pane="bottomRight" activeCell="E13" sqref="E13"/>
    </sheetView>
  </sheetViews>
  <sheetFormatPr defaultColWidth="8.7109375" defaultRowHeight="12.75" x14ac:dyDescent="0.2"/>
  <cols>
    <col min="1" max="1" width="7.85546875" customWidth="1"/>
    <col min="2" max="2" width="19" customWidth="1"/>
    <col min="3" max="3" width="23.140625" customWidth="1"/>
    <col min="4" max="4" width="20.140625" customWidth="1"/>
    <col min="5" max="5" width="25.42578125" style="77" customWidth="1"/>
    <col min="6" max="6" width="16.85546875" customWidth="1"/>
  </cols>
  <sheetData>
    <row r="1" spans="1:7" ht="18.75" customHeight="1" x14ac:dyDescent="0.2">
      <c r="A1" s="139" t="s">
        <v>0</v>
      </c>
      <c r="B1" s="139"/>
      <c r="C1" s="139"/>
      <c r="D1" s="139"/>
      <c r="E1" s="139"/>
    </row>
    <row r="2" spans="1:7" ht="19.5" customHeight="1" x14ac:dyDescent="0.2">
      <c r="A2" s="139" t="s">
        <v>1</v>
      </c>
      <c r="B2" s="139"/>
      <c r="C2" s="139"/>
      <c r="D2" s="139"/>
      <c r="E2" s="139"/>
    </row>
    <row r="3" spans="1:7" ht="32.25" customHeight="1" x14ac:dyDescent="0.2">
      <c r="A3" s="140" t="str">
        <f>г.п.Никель!A3</f>
        <v>ДЕЯТЕЛЬНОСТИ  АО "МЭС" ЗА  2015 ГОД</v>
      </c>
      <c r="B3" s="140"/>
      <c r="C3" s="140"/>
      <c r="D3" s="140"/>
      <c r="E3" s="140"/>
    </row>
    <row r="4" spans="1:7" ht="12.75" customHeight="1" x14ac:dyDescent="0.2">
      <c r="A4" s="157" t="s">
        <v>98</v>
      </c>
      <c r="B4" s="157"/>
      <c r="C4" s="157"/>
      <c r="D4" s="157"/>
      <c r="E4" s="157"/>
    </row>
    <row r="5" spans="1:7" ht="1.5" customHeight="1" x14ac:dyDescent="0.2">
      <c r="A5" s="157"/>
      <c r="B5" s="157"/>
      <c r="C5" s="157"/>
      <c r="D5" s="157"/>
      <c r="E5" s="157"/>
    </row>
    <row r="6" spans="1:7" x14ac:dyDescent="0.2">
      <c r="A6" s="1"/>
      <c r="B6" s="1"/>
      <c r="C6" s="1"/>
      <c r="D6" s="1"/>
      <c r="E6" s="2"/>
    </row>
    <row r="7" spans="1:7" ht="30" customHeight="1" x14ac:dyDescent="0.2">
      <c r="A7" s="3" t="s">
        <v>2</v>
      </c>
      <c r="B7" s="142" t="s">
        <v>3</v>
      </c>
      <c r="C7" s="142"/>
      <c r="D7" s="3" t="s">
        <v>4</v>
      </c>
      <c r="E7" s="4" t="s">
        <v>5</v>
      </c>
    </row>
    <row r="8" spans="1:7" x14ac:dyDescent="0.2">
      <c r="A8" s="26">
        <v>1</v>
      </c>
      <c r="B8" s="138">
        <v>2</v>
      </c>
      <c r="C8" s="138"/>
      <c r="D8" s="26">
        <v>3</v>
      </c>
      <c r="E8" s="6">
        <v>4</v>
      </c>
      <c r="F8" s="7"/>
    </row>
    <row r="9" spans="1:7" ht="25.5" customHeight="1" x14ac:dyDescent="0.2">
      <c r="A9" s="8">
        <v>1</v>
      </c>
      <c r="B9" s="129" t="s">
        <v>6</v>
      </c>
      <c r="C9" s="129"/>
      <c r="D9" s="9" t="s">
        <v>7</v>
      </c>
      <c r="E9" s="10" t="s">
        <v>8</v>
      </c>
    </row>
    <row r="10" spans="1:7" s="14" customFormat="1" ht="15.75" customHeight="1" x14ac:dyDescent="0.2">
      <c r="A10" s="11">
        <v>2</v>
      </c>
      <c r="B10" s="135" t="s">
        <v>9</v>
      </c>
      <c r="C10" s="135"/>
      <c r="D10" s="12" t="s">
        <v>10</v>
      </c>
      <c r="E10" s="13">
        <v>428753.26442000002</v>
      </c>
    </row>
    <row r="11" spans="1:7" s="14" customFormat="1" ht="38.25" customHeight="1" x14ac:dyDescent="0.2">
      <c r="A11" s="11">
        <v>3</v>
      </c>
      <c r="B11" s="135" t="s">
        <v>11</v>
      </c>
      <c r="C11" s="135"/>
      <c r="D11" s="12" t="s">
        <v>10</v>
      </c>
      <c r="E11" s="15">
        <f>E12+E13+E31+E34+E35+E36+E37+E38+E39+E40+E43+E46+E51+E52</f>
        <v>473304.81902</v>
      </c>
      <c r="F11" s="107">
        <f>470368.64654+2936.17248</f>
        <v>473304.81902</v>
      </c>
      <c r="G11" s="103" t="s">
        <v>137</v>
      </c>
    </row>
    <row r="12" spans="1:7" ht="25.5" customHeight="1" x14ac:dyDescent="0.2">
      <c r="A12" s="16" t="s">
        <v>12</v>
      </c>
      <c r="B12" s="129" t="s">
        <v>13</v>
      </c>
      <c r="C12" s="129"/>
      <c r="D12" s="9" t="s">
        <v>10</v>
      </c>
      <c r="E12" s="17"/>
      <c r="F12" s="18"/>
    </row>
    <row r="13" spans="1:7" ht="15.75" customHeight="1" x14ac:dyDescent="0.2">
      <c r="A13" s="16" t="s">
        <v>14</v>
      </c>
      <c r="B13" s="129" t="s">
        <v>15</v>
      </c>
      <c r="C13" s="129"/>
      <c r="D13" s="9" t="s">
        <v>10</v>
      </c>
      <c r="E13" s="17">
        <f>E15+E19+E23+E27</f>
        <v>244174.24197999999</v>
      </c>
    </row>
    <row r="14" spans="1:7" ht="12.75" customHeight="1" x14ac:dyDescent="0.2">
      <c r="A14" s="8"/>
      <c r="B14" s="132" t="s">
        <v>119</v>
      </c>
      <c r="C14" s="129"/>
      <c r="D14" s="9"/>
      <c r="E14" s="19"/>
    </row>
    <row r="15" spans="1:7" s="23" customFormat="1" ht="18" customHeight="1" x14ac:dyDescent="0.2">
      <c r="A15" s="136" t="s">
        <v>17</v>
      </c>
      <c r="B15" s="137" t="s">
        <v>18</v>
      </c>
      <c r="C15" s="20" t="s">
        <v>19</v>
      </c>
      <c r="D15" s="21" t="s">
        <v>10</v>
      </c>
      <c r="E15" s="22">
        <v>244174.24197999999</v>
      </c>
    </row>
    <row r="16" spans="1:7" s="23" customFormat="1" ht="17.25" customHeight="1" x14ac:dyDescent="0.2">
      <c r="A16" s="136"/>
      <c r="B16" s="137"/>
      <c r="C16" s="20" t="s">
        <v>20</v>
      </c>
      <c r="D16" s="21" t="s">
        <v>21</v>
      </c>
      <c r="E16" s="22">
        <v>23353.477999999999</v>
      </c>
    </row>
    <row r="17" spans="1:5" s="23" customFormat="1" ht="36" x14ac:dyDescent="0.2">
      <c r="A17" s="136"/>
      <c r="B17" s="137"/>
      <c r="C17" s="20" t="s">
        <v>22</v>
      </c>
      <c r="D17" s="21" t="s">
        <v>10</v>
      </c>
      <c r="E17" s="24">
        <f>E15/E16</f>
        <v>10.455583617138313</v>
      </c>
    </row>
    <row r="18" spans="1:5" s="23" customFormat="1" ht="12" x14ac:dyDescent="0.2">
      <c r="A18" s="136"/>
      <c r="B18" s="137"/>
      <c r="C18" s="20" t="s">
        <v>23</v>
      </c>
      <c r="D18" s="21" t="s">
        <v>7</v>
      </c>
      <c r="E18" s="22"/>
    </row>
    <row r="19" spans="1:5" s="23" customFormat="1" ht="12.75" customHeight="1" x14ac:dyDescent="0.2">
      <c r="A19" s="136" t="s">
        <v>24</v>
      </c>
      <c r="B19" s="137" t="s">
        <v>25</v>
      </c>
      <c r="C19" s="20" t="s">
        <v>19</v>
      </c>
      <c r="D19" s="21" t="s">
        <v>10</v>
      </c>
      <c r="E19" s="22">
        <f>E20*E21</f>
        <v>0</v>
      </c>
    </row>
    <row r="20" spans="1:5" s="23" customFormat="1" ht="12" x14ac:dyDescent="0.2">
      <c r="A20" s="136"/>
      <c r="B20" s="137"/>
      <c r="C20" s="20" t="s">
        <v>20</v>
      </c>
      <c r="D20" s="21" t="s">
        <v>21</v>
      </c>
      <c r="E20" s="22"/>
    </row>
    <row r="21" spans="1:5" s="23" customFormat="1" ht="36" x14ac:dyDescent="0.2">
      <c r="A21" s="136"/>
      <c r="B21" s="137"/>
      <c r="C21" s="20" t="s">
        <v>22</v>
      </c>
      <c r="D21" s="21" t="s">
        <v>10</v>
      </c>
      <c r="E21" s="22"/>
    </row>
    <row r="22" spans="1:5" s="23" customFormat="1" ht="14.25" customHeight="1" x14ac:dyDescent="0.2">
      <c r="A22" s="136"/>
      <c r="B22" s="137"/>
      <c r="C22" s="20" t="s">
        <v>23</v>
      </c>
      <c r="D22" s="21" t="s">
        <v>7</v>
      </c>
      <c r="E22" s="22"/>
    </row>
    <row r="23" spans="1:5" s="23" customFormat="1" ht="15" customHeight="1" x14ac:dyDescent="0.2">
      <c r="A23" s="136" t="s">
        <v>26</v>
      </c>
      <c r="B23" s="137" t="s">
        <v>106</v>
      </c>
      <c r="C23" s="20" t="s">
        <v>19</v>
      </c>
      <c r="D23" s="21" t="s">
        <v>10</v>
      </c>
      <c r="E23" s="22">
        <f>E24*E25</f>
        <v>0</v>
      </c>
    </row>
    <row r="24" spans="1:5" s="23" customFormat="1" ht="13.5" customHeight="1" x14ac:dyDescent="0.2">
      <c r="A24" s="136"/>
      <c r="B24" s="137"/>
      <c r="C24" s="20" t="s">
        <v>20</v>
      </c>
      <c r="D24" s="21" t="s">
        <v>21</v>
      </c>
      <c r="E24" s="22"/>
    </row>
    <row r="25" spans="1:5" s="23" customFormat="1" ht="36" x14ac:dyDescent="0.2">
      <c r="A25" s="136"/>
      <c r="B25" s="137"/>
      <c r="C25" s="20" t="s">
        <v>22</v>
      </c>
      <c r="D25" s="21" t="s">
        <v>10</v>
      </c>
      <c r="E25" s="22"/>
    </row>
    <row r="26" spans="1:5" s="23" customFormat="1" ht="12" x14ac:dyDescent="0.2">
      <c r="A26" s="136"/>
      <c r="B26" s="137"/>
      <c r="C26" s="20" t="s">
        <v>23</v>
      </c>
      <c r="D26" s="21" t="s">
        <v>7</v>
      </c>
      <c r="E26" s="22"/>
    </row>
    <row r="27" spans="1:5" s="23" customFormat="1" ht="15" customHeight="1" x14ac:dyDescent="0.2">
      <c r="A27" s="136" t="s">
        <v>105</v>
      </c>
      <c r="B27" s="137" t="s">
        <v>107</v>
      </c>
      <c r="C27" s="20" t="s">
        <v>19</v>
      </c>
      <c r="D27" s="21" t="s">
        <v>10</v>
      </c>
      <c r="E27" s="22">
        <f>E28*E29</f>
        <v>0</v>
      </c>
    </row>
    <row r="28" spans="1:5" s="23" customFormat="1" ht="13.5" customHeight="1" x14ac:dyDescent="0.2">
      <c r="A28" s="136"/>
      <c r="B28" s="137"/>
      <c r="C28" s="20" t="s">
        <v>20</v>
      </c>
      <c r="D28" s="21" t="s">
        <v>21</v>
      </c>
      <c r="E28" s="22"/>
    </row>
    <row r="29" spans="1:5" s="23" customFormat="1" ht="36" x14ac:dyDescent="0.2">
      <c r="A29" s="136"/>
      <c r="B29" s="137"/>
      <c r="C29" s="20" t="s">
        <v>22</v>
      </c>
      <c r="D29" s="21" t="s">
        <v>10</v>
      </c>
      <c r="E29" s="22"/>
    </row>
    <row r="30" spans="1:5" s="23" customFormat="1" ht="12" x14ac:dyDescent="0.2">
      <c r="A30" s="136"/>
      <c r="B30" s="137"/>
      <c r="C30" s="20" t="s">
        <v>23</v>
      </c>
      <c r="D30" s="21" t="s">
        <v>7</v>
      </c>
      <c r="E30" s="22"/>
    </row>
    <row r="31" spans="1:5" ht="38.25" customHeight="1" x14ac:dyDescent="0.2">
      <c r="A31" s="8" t="s">
        <v>27</v>
      </c>
      <c r="B31" s="129" t="s">
        <v>28</v>
      </c>
      <c r="C31" s="129"/>
      <c r="D31" s="9" t="s">
        <v>10</v>
      </c>
      <c r="E31" s="98">
        <v>30337.435000000001</v>
      </c>
    </row>
    <row r="32" spans="1:5" s="23" customFormat="1" ht="12" customHeight="1" x14ac:dyDescent="0.2">
      <c r="A32" s="21" t="s">
        <v>29</v>
      </c>
      <c r="B32" s="143" t="s">
        <v>30</v>
      </c>
      <c r="C32" s="143"/>
      <c r="D32" s="21" t="s">
        <v>31</v>
      </c>
      <c r="E32" s="99">
        <f>E31/E33</f>
        <v>3.6700843839949018</v>
      </c>
    </row>
    <row r="33" spans="1:5" s="23" customFormat="1" ht="12" customHeight="1" x14ac:dyDescent="0.2">
      <c r="A33" s="21" t="s">
        <v>32</v>
      </c>
      <c r="B33" s="143" t="s">
        <v>33</v>
      </c>
      <c r="C33" s="143"/>
      <c r="D33" s="21" t="s">
        <v>34</v>
      </c>
      <c r="E33" s="100">
        <v>8266.1409999999996</v>
      </c>
    </row>
    <row r="34" spans="1:5" ht="32.25" customHeight="1" x14ac:dyDescent="0.2">
      <c r="A34" s="9" t="s">
        <v>35</v>
      </c>
      <c r="B34" s="129" t="s">
        <v>36</v>
      </c>
      <c r="C34" s="129"/>
      <c r="D34" s="9" t="s">
        <v>10</v>
      </c>
      <c r="E34" s="25">
        <v>3485.2288530000001</v>
      </c>
    </row>
    <row r="35" spans="1:5" ht="29.25" customHeight="1" x14ac:dyDescent="0.2">
      <c r="A35" s="9" t="s">
        <v>37</v>
      </c>
      <c r="B35" s="132" t="s">
        <v>108</v>
      </c>
      <c r="C35" s="129"/>
      <c r="D35" s="9" t="s">
        <v>10</v>
      </c>
      <c r="E35" s="25"/>
    </row>
    <row r="36" spans="1:5" ht="26.25" customHeight="1" x14ac:dyDescent="0.2">
      <c r="A36" s="9" t="s">
        <v>38</v>
      </c>
      <c r="B36" s="129" t="s">
        <v>39</v>
      </c>
      <c r="C36" s="129"/>
      <c r="D36" s="9" t="s">
        <v>10</v>
      </c>
      <c r="E36" s="25"/>
    </row>
    <row r="37" spans="1:5" ht="27.75" customHeight="1" x14ac:dyDescent="0.2">
      <c r="A37" s="9" t="s">
        <v>40</v>
      </c>
      <c r="B37" s="129" t="s">
        <v>41</v>
      </c>
      <c r="C37" s="129"/>
      <c r="D37" s="9" t="s">
        <v>10</v>
      </c>
      <c r="E37" s="25"/>
    </row>
    <row r="38" spans="1:5" ht="38.25" customHeight="1" x14ac:dyDescent="0.2">
      <c r="A38" s="9" t="s">
        <v>42</v>
      </c>
      <c r="B38" s="129" t="s">
        <v>43</v>
      </c>
      <c r="C38" s="129"/>
      <c r="D38" s="9" t="s">
        <v>10</v>
      </c>
      <c r="E38" s="25"/>
    </row>
    <row r="39" spans="1:5" ht="24" customHeight="1" x14ac:dyDescent="0.2">
      <c r="A39" s="9" t="s">
        <v>44</v>
      </c>
      <c r="B39" s="129" t="s">
        <v>45</v>
      </c>
      <c r="C39" s="129"/>
      <c r="D39" s="9" t="s">
        <v>10</v>
      </c>
      <c r="E39" s="25">
        <v>11070.41264</v>
      </c>
    </row>
    <row r="40" spans="1:5" ht="27.75" customHeight="1" x14ac:dyDescent="0.2">
      <c r="A40" s="9" t="s">
        <v>46</v>
      </c>
      <c r="B40" s="129" t="s">
        <v>47</v>
      </c>
      <c r="C40" s="129"/>
      <c r="D40" s="9" t="s">
        <v>10</v>
      </c>
      <c r="E40" s="25">
        <v>10227.65438</v>
      </c>
    </row>
    <row r="41" spans="1:5" ht="16.5" customHeight="1" x14ac:dyDescent="0.2">
      <c r="A41" s="9" t="s">
        <v>48</v>
      </c>
      <c r="B41" s="129" t="s">
        <v>49</v>
      </c>
      <c r="C41" s="129"/>
      <c r="D41" s="9" t="s">
        <v>10</v>
      </c>
      <c r="E41" s="25"/>
    </row>
    <row r="42" spans="1:5" ht="17.25" customHeight="1" x14ac:dyDescent="0.2">
      <c r="A42" s="9" t="s">
        <v>50</v>
      </c>
      <c r="B42" s="129" t="s">
        <v>51</v>
      </c>
      <c r="C42" s="129"/>
      <c r="D42" s="9" t="s">
        <v>10</v>
      </c>
      <c r="E42" s="25"/>
    </row>
    <row r="43" spans="1:5" ht="24" customHeight="1" x14ac:dyDescent="0.2">
      <c r="A43" s="9" t="s">
        <v>52</v>
      </c>
      <c r="B43" s="129" t="s">
        <v>53</v>
      </c>
      <c r="C43" s="129"/>
      <c r="D43" s="9" t="s">
        <v>10</v>
      </c>
      <c r="E43" s="25"/>
    </row>
    <row r="44" spans="1:5" ht="30" customHeight="1" x14ac:dyDescent="0.2">
      <c r="A44" s="9" t="s">
        <v>54</v>
      </c>
      <c r="B44" s="129" t="s">
        <v>49</v>
      </c>
      <c r="C44" s="129"/>
      <c r="D44" s="9" t="s">
        <v>10</v>
      </c>
      <c r="E44" s="150"/>
    </row>
    <row r="45" spans="1:5" ht="19.5" customHeight="1" x14ac:dyDescent="0.2">
      <c r="A45" s="9" t="s">
        <v>55</v>
      </c>
      <c r="B45" s="129" t="s">
        <v>51</v>
      </c>
      <c r="C45" s="129"/>
      <c r="D45" s="9" t="s">
        <v>10</v>
      </c>
      <c r="E45" s="151"/>
    </row>
    <row r="46" spans="1:5" ht="45.6" customHeight="1" x14ac:dyDescent="0.2">
      <c r="A46" s="9" t="s">
        <v>56</v>
      </c>
      <c r="B46" s="132" t="s">
        <v>126</v>
      </c>
      <c r="C46" s="129"/>
      <c r="D46" s="9" t="s">
        <v>10</v>
      </c>
      <c r="E46" s="25"/>
    </row>
    <row r="47" spans="1:5" s="23" customFormat="1" ht="18" customHeight="1" x14ac:dyDescent="0.2">
      <c r="A47" s="33" t="s">
        <v>120</v>
      </c>
      <c r="B47" s="144" t="s">
        <v>109</v>
      </c>
      <c r="C47" s="20"/>
      <c r="D47" s="21"/>
      <c r="E47" s="22"/>
    </row>
    <row r="48" spans="1:5" s="23" customFormat="1" ht="17.25" customHeight="1" x14ac:dyDescent="0.2">
      <c r="A48" s="9"/>
      <c r="B48" s="145"/>
      <c r="C48" s="20"/>
      <c r="D48" s="21"/>
      <c r="E48" s="22"/>
    </row>
    <row r="49" spans="1:6" s="23" customFormat="1" x14ac:dyDescent="0.2">
      <c r="A49" s="9"/>
      <c r="B49" s="145"/>
      <c r="C49" s="20"/>
      <c r="D49" s="21"/>
      <c r="E49" s="24"/>
    </row>
    <row r="50" spans="1:6" s="23" customFormat="1" x14ac:dyDescent="0.2">
      <c r="A50" s="9"/>
      <c r="B50" s="146"/>
      <c r="C50" s="20"/>
      <c r="D50" s="21"/>
      <c r="E50" s="22"/>
    </row>
    <row r="51" spans="1:6" ht="51" customHeight="1" x14ac:dyDescent="0.2">
      <c r="A51" s="9" t="s">
        <v>57</v>
      </c>
      <c r="B51" s="129" t="s">
        <v>58</v>
      </c>
      <c r="C51" s="129"/>
      <c r="D51" s="9" t="s">
        <v>10</v>
      </c>
      <c r="E51" s="25">
        <v>24310.116429999998</v>
      </c>
      <c r="F51" s="46"/>
    </row>
    <row r="52" spans="1:6" ht="51" customHeight="1" x14ac:dyDescent="0.2">
      <c r="A52" s="27" t="s">
        <v>59</v>
      </c>
      <c r="B52" s="132" t="s">
        <v>111</v>
      </c>
      <c r="C52" s="129"/>
      <c r="D52" s="9" t="s">
        <v>10</v>
      </c>
      <c r="E52" s="25">
        <f>F11-E13-E31-E34-E39-E40-E43-E51</f>
        <v>149699.72973700002</v>
      </c>
    </row>
    <row r="53" spans="1:6" s="14" customFormat="1" ht="31.5" customHeight="1" x14ac:dyDescent="0.2">
      <c r="A53" s="11">
        <v>4</v>
      </c>
      <c r="B53" s="135" t="s">
        <v>60</v>
      </c>
      <c r="C53" s="135"/>
      <c r="D53" s="12" t="s">
        <v>10</v>
      </c>
      <c r="E53" s="15">
        <f>E10-E11</f>
        <v>-44551.554599999974</v>
      </c>
      <c r="F53" s="47"/>
    </row>
    <row r="54" spans="1:6" ht="31.5" customHeight="1" x14ac:dyDescent="0.2">
      <c r="A54" s="8">
        <v>5</v>
      </c>
      <c r="B54" s="129" t="s">
        <v>61</v>
      </c>
      <c r="C54" s="129"/>
      <c r="D54" s="9" t="s">
        <v>10</v>
      </c>
      <c r="E54" s="25" t="str">
        <f>г.п.Никель!E54</f>
        <v>не определяется</v>
      </c>
    </row>
    <row r="55" spans="1:6" ht="51.75" customHeight="1" x14ac:dyDescent="0.2">
      <c r="A55" s="8" t="s">
        <v>62</v>
      </c>
      <c r="B55" s="129" t="s">
        <v>63</v>
      </c>
      <c r="C55" s="129"/>
      <c r="D55" s="9" t="s">
        <v>10</v>
      </c>
      <c r="E55" s="19"/>
    </row>
    <row r="56" spans="1:6" ht="24.75" customHeight="1" x14ac:dyDescent="0.2">
      <c r="A56" s="8" t="s">
        <v>64</v>
      </c>
      <c r="B56" s="129" t="s">
        <v>65</v>
      </c>
      <c r="C56" s="129"/>
      <c r="D56" s="9" t="s">
        <v>10</v>
      </c>
      <c r="E56" s="19"/>
    </row>
    <row r="57" spans="1:6" ht="27" customHeight="1" x14ac:dyDescent="0.2">
      <c r="A57" s="8" t="s">
        <v>66</v>
      </c>
      <c r="B57" s="129" t="s">
        <v>67</v>
      </c>
      <c r="C57" s="129"/>
      <c r="D57" s="9" t="s">
        <v>10</v>
      </c>
      <c r="E57" s="19"/>
    </row>
    <row r="58" spans="1:6" ht="22.5" customHeight="1" x14ac:dyDescent="0.2">
      <c r="A58" s="8">
        <v>7</v>
      </c>
      <c r="B58" s="129" t="s">
        <v>68</v>
      </c>
      <c r="C58" s="129"/>
      <c r="D58" s="9" t="s">
        <v>69</v>
      </c>
      <c r="E58" s="42">
        <v>102</v>
      </c>
    </row>
    <row r="59" spans="1:6" ht="20.25" customHeight="1" x14ac:dyDescent="0.2">
      <c r="A59" s="8">
        <v>8</v>
      </c>
      <c r="B59" s="129" t="s">
        <v>70</v>
      </c>
      <c r="C59" s="129"/>
      <c r="D59" s="9" t="s">
        <v>69</v>
      </c>
      <c r="E59" s="42">
        <v>52.45</v>
      </c>
    </row>
    <row r="60" spans="1:6" ht="30.75" customHeight="1" x14ac:dyDescent="0.2">
      <c r="A60" s="8">
        <v>9</v>
      </c>
      <c r="B60" s="129" t="s">
        <v>71</v>
      </c>
      <c r="C60" s="129"/>
      <c r="D60" s="9" t="s">
        <v>72</v>
      </c>
      <c r="E60" s="72">
        <v>200.684</v>
      </c>
    </row>
    <row r="61" spans="1:6" ht="30" customHeight="1" x14ac:dyDescent="0.2">
      <c r="A61" s="8" t="s">
        <v>73</v>
      </c>
      <c r="B61" s="129" t="s">
        <v>74</v>
      </c>
      <c r="C61" s="129"/>
      <c r="D61" s="9" t="s">
        <v>72</v>
      </c>
      <c r="E61" s="72">
        <v>17.782</v>
      </c>
    </row>
    <row r="62" spans="1:6" ht="28.9" customHeight="1" x14ac:dyDescent="0.2">
      <c r="A62" s="8">
        <v>10</v>
      </c>
      <c r="B62" s="129" t="s">
        <v>75</v>
      </c>
      <c r="C62" s="129"/>
      <c r="D62" s="9" t="s">
        <v>72</v>
      </c>
      <c r="E62" s="42">
        <v>0</v>
      </c>
    </row>
    <row r="63" spans="1:6" ht="30" customHeight="1" x14ac:dyDescent="0.2">
      <c r="A63" s="8">
        <v>11</v>
      </c>
      <c r="B63" s="129" t="s">
        <v>76</v>
      </c>
      <c r="C63" s="129"/>
      <c r="D63" s="9" t="s">
        <v>72</v>
      </c>
      <c r="E63" s="72">
        <v>160.148</v>
      </c>
    </row>
    <row r="64" spans="1:6" ht="25.5" customHeight="1" x14ac:dyDescent="0.2">
      <c r="A64" s="8">
        <v>12</v>
      </c>
      <c r="B64" s="132" t="s">
        <v>112</v>
      </c>
      <c r="C64" s="129"/>
      <c r="D64" s="9" t="s">
        <v>77</v>
      </c>
      <c r="E64" s="73">
        <v>0.1198</v>
      </c>
    </row>
    <row r="65" spans="1:5" ht="25.5" customHeight="1" x14ac:dyDescent="0.2">
      <c r="A65" s="8">
        <v>13</v>
      </c>
      <c r="B65" s="132" t="s">
        <v>113</v>
      </c>
      <c r="C65" s="129"/>
      <c r="D65" s="9" t="s">
        <v>77</v>
      </c>
      <c r="E65" s="74">
        <v>0.1244</v>
      </c>
    </row>
    <row r="66" spans="1:5" ht="27.75" customHeight="1" x14ac:dyDescent="0.2">
      <c r="A66" s="8">
        <v>14</v>
      </c>
      <c r="B66" s="129" t="s">
        <v>78</v>
      </c>
      <c r="C66" s="129"/>
      <c r="D66" s="9" t="s">
        <v>79</v>
      </c>
      <c r="E66" s="42"/>
    </row>
    <row r="67" spans="1:5" ht="42.75" customHeight="1" x14ac:dyDescent="0.2">
      <c r="A67" s="8">
        <v>15</v>
      </c>
      <c r="B67" s="132" t="s">
        <v>114</v>
      </c>
      <c r="C67" s="129"/>
      <c r="D67" s="9" t="s">
        <v>79</v>
      </c>
      <c r="E67" s="89"/>
    </row>
    <row r="68" spans="1:5" ht="36.75" customHeight="1" x14ac:dyDescent="0.2">
      <c r="A68" s="8">
        <v>16</v>
      </c>
      <c r="B68" s="129" t="s">
        <v>80</v>
      </c>
      <c r="C68" s="129"/>
      <c r="D68" s="9" t="s">
        <v>81</v>
      </c>
      <c r="E68" s="42">
        <v>174.55</v>
      </c>
    </row>
    <row r="69" spans="1:5" ht="44.25" customHeight="1" x14ac:dyDescent="0.2">
      <c r="A69" s="8">
        <v>17</v>
      </c>
      <c r="B69" s="129" t="s">
        <v>82</v>
      </c>
      <c r="C69" s="129"/>
      <c r="D69" s="9" t="s">
        <v>83</v>
      </c>
      <c r="E69" s="42">
        <f>(E33*1000)/(E60*1000-E61*1000)</f>
        <v>45.194371849405691</v>
      </c>
    </row>
    <row r="70" spans="1:5" ht="36" customHeight="1" x14ac:dyDescent="0.2">
      <c r="A70" s="8">
        <v>18</v>
      </c>
      <c r="B70" s="129" t="s">
        <v>84</v>
      </c>
      <c r="C70" s="129"/>
      <c r="D70" s="9" t="s">
        <v>85</v>
      </c>
      <c r="E70" s="76">
        <v>0.62</v>
      </c>
    </row>
    <row r="71" spans="1:5" ht="52.5" customHeight="1" x14ac:dyDescent="0.2">
      <c r="A71" s="8">
        <v>19</v>
      </c>
      <c r="B71" s="129" t="s">
        <v>86</v>
      </c>
      <c r="C71" s="129"/>
      <c r="D71" s="149" t="s">
        <v>115</v>
      </c>
      <c r="E71" s="149"/>
    </row>
  </sheetData>
  <sheetProtection selectLockedCells="1" selectUnlockedCells="1"/>
  <customSheetViews>
    <customSheetView guid="{107DB466-C8B1-4EC3-A411-650BD2587D1A}" topLeftCell="A38">
      <selection activeCell="E53" sqref="E53"/>
      <pageMargins left="0.75" right="0.75" top="1" bottom="1" header="0.51180555555555551" footer="0.51180555555555551"/>
      <pageSetup paperSize="9" firstPageNumber="0" orientation="portrait" horizontalDpi="300" verticalDpi="300" r:id="rId1"/>
      <headerFooter alignWithMargins="0"/>
    </customSheetView>
    <customSheetView guid="{07A1AA32-C8EB-4C4B-A982-7112EE6C490D}" topLeftCell="A34">
      <selection activeCell="E43" sqref="E43"/>
      <pageMargins left="0.75" right="0.75" top="1" bottom="1" header="0.51180555555555551" footer="0.51180555555555551"/>
      <pageSetup paperSize="9" firstPageNumber="0" orientation="portrait" horizontalDpi="300" verticalDpi="300" r:id="rId2"/>
      <headerFooter alignWithMargins="0"/>
    </customSheetView>
  </customSheetViews>
  <mergeCells count="60">
    <mergeCell ref="D71:E71"/>
    <mergeCell ref="B66:C66"/>
    <mergeCell ref="B67:C67"/>
    <mergeCell ref="B68:C68"/>
    <mergeCell ref="B69:C69"/>
    <mergeCell ref="B70:C70"/>
    <mergeCell ref="B71:C71"/>
    <mergeCell ref="B52:C52"/>
    <mergeCell ref="B65:C65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3:C63"/>
    <mergeCell ref="B64:C64"/>
    <mergeCell ref="B53:C53"/>
    <mergeCell ref="B51:C51"/>
    <mergeCell ref="E44:E45"/>
    <mergeCell ref="B45:C45"/>
    <mergeCell ref="B35:C35"/>
    <mergeCell ref="B36:C36"/>
    <mergeCell ref="B37:C37"/>
    <mergeCell ref="B38:C38"/>
    <mergeCell ref="B39:C39"/>
    <mergeCell ref="B40:C40"/>
    <mergeCell ref="B47:B50"/>
    <mergeCell ref="B41:C41"/>
    <mergeCell ref="B42:C42"/>
    <mergeCell ref="B43:C43"/>
    <mergeCell ref="B44:C44"/>
    <mergeCell ref="B46:C46"/>
    <mergeCell ref="B34:C34"/>
    <mergeCell ref="A15:A18"/>
    <mergeCell ref="B15:B18"/>
    <mergeCell ref="A19:A22"/>
    <mergeCell ref="B19:B22"/>
    <mergeCell ref="A23:A26"/>
    <mergeCell ref="B23:B26"/>
    <mergeCell ref="A27:A30"/>
    <mergeCell ref="B27:B30"/>
    <mergeCell ref="B31:C31"/>
    <mergeCell ref="B32:C32"/>
    <mergeCell ref="B33:C33"/>
    <mergeCell ref="B14:C14"/>
    <mergeCell ref="A1:E1"/>
    <mergeCell ref="A2:E2"/>
    <mergeCell ref="A3:E3"/>
    <mergeCell ref="A4:E5"/>
    <mergeCell ref="B7:C7"/>
    <mergeCell ref="B8:C8"/>
    <mergeCell ref="B9:C9"/>
    <mergeCell ref="B10:C10"/>
    <mergeCell ref="B11:C11"/>
    <mergeCell ref="B12:C12"/>
    <mergeCell ref="B13:C13"/>
  </mergeCells>
  <pageMargins left="0.36" right="0.2" top="0.47" bottom="0.4" header="0.25" footer="0.2"/>
  <pageSetup paperSize="9" scale="89" firstPageNumber="0" fitToHeight="0" orientation="portrait" horizontalDpi="300" verticalDpi="300" r:id="rId3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G71"/>
  <sheetViews>
    <sheetView workbookViewId="0">
      <pane xSplit="4" ySplit="8" topLeftCell="E9" activePane="bottomRight" state="frozen"/>
      <selection pane="topRight" activeCell="E1" sqref="E1"/>
      <selection pane="bottomLeft" activeCell="A9" sqref="A9"/>
      <selection pane="bottomRight" activeCell="E13" sqref="E13"/>
    </sheetView>
  </sheetViews>
  <sheetFormatPr defaultColWidth="8.7109375" defaultRowHeight="12.75" x14ac:dyDescent="0.2"/>
  <cols>
    <col min="1" max="1" width="7.85546875" customWidth="1"/>
    <col min="2" max="2" width="19" customWidth="1"/>
    <col min="3" max="3" width="23.140625" customWidth="1"/>
    <col min="4" max="4" width="20.140625" customWidth="1"/>
    <col min="5" max="5" width="25.42578125" style="77" customWidth="1"/>
    <col min="6" max="6" width="16.85546875" customWidth="1"/>
  </cols>
  <sheetData>
    <row r="1" spans="1:7" ht="18.75" customHeight="1" x14ac:dyDescent="0.2">
      <c r="A1" s="139" t="s">
        <v>0</v>
      </c>
      <c r="B1" s="139"/>
      <c r="C1" s="139"/>
      <c r="D1" s="139"/>
      <c r="E1" s="139"/>
    </row>
    <row r="2" spans="1:7" ht="19.5" customHeight="1" x14ac:dyDescent="0.2">
      <c r="A2" s="139" t="s">
        <v>1</v>
      </c>
      <c r="B2" s="139"/>
      <c r="C2" s="139"/>
      <c r="D2" s="139"/>
      <c r="E2" s="139"/>
    </row>
    <row r="3" spans="1:7" ht="32.25" customHeight="1" x14ac:dyDescent="0.2">
      <c r="A3" s="140" t="str">
        <f>Полярный!A3</f>
        <v>ДЕЯТЕЛЬНОСТИ  АО "МЭС" ЗА  2015 ГОД</v>
      </c>
      <c r="B3" s="140"/>
      <c r="C3" s="140"/>
      <c r="D3" s="140"/>
      <c r="E3" s="140"/>
    </row>
    <row r="4" spans="1:7" ht="12.75" customHeight="1" x14ac:dyDescent="0.2">
      <c r="A4" s="157" t="s">
        <v>99</v>
      </c>
      <c r="B4" s="157"/>
      <c r="C4" s="157"/>
      <c r="D4" s="157"/>
      <c r="E4" s="157"/>
    </row>
    <row r="5" spans="1:7" ht="1.5" customHeight="1" x14ac:dyDescent="0.2">
      <c r="A5" s="157"/>
      <c r="B5" s="157"/>
      <c r="C5" s="157"/>
      <c r="D5" s="157"/>
      <c r="E5" s="157"/>
    </row>
    <row r="6" spans="1:7" x14ac:dyDescent="0.2">
      <c r="A6" s="1"/>
      <c r="B6" s="1"/>
      <c r="C6" s="1"/>
      <c r="D6" s="1"/>
      <c r="E6" s="90" t="s">
        <v>122</v>
      </c>
    </row>
    <row r="7" spans="1:7" ht="30" customHeight="1" x14ac:dyDescent="0.2">
      <c r="A7" s="3" t="s">
        <v>2</v>
      </c>
      <c r="B7" s="142" t="s">
        <v>3</v>
      </c>
      <c r="C7" s="142"/>
      <c r="D7" s="3" t="s">
        <v>4</v>
      </c>
      <c r="E7" s="4" t="s">
        <v>5</v>
      </c>
    </row>
    <row r="8" spans="1:7" x14ac:dyDescent="0.2">
      <c r="A8" s="26">
        <v>1</v>
      </c>
      <c r="B8" s="138">
        <v>2</v>
      </c>
      <c r="C8" s="138"/>
      <c r="D8" s="26">
        <v>3</v>
      </c>
      <c r="E8" s="6">
        <v>4</v>
      </c>
      <c r="F8" s="7"/>
    </row>
    <row r="9" spans="1:7" ht="25.5" customHeight="1" x14ac:dyDescent="0.2">
      <c r="A9" s="8">
        <v>1</v>
      </c>
      <c r="B9" s="129" t="s">
        <v>6</v>
      </c>
      <c r="C9" s="129"/>
      <c r="D9" s="9" t="s">
        <v>7</v>
      </c>
      <c r="E9" s="10" t="s">
        <v>8</v>
      </c>
    </row>
    <row r="10" spans="1:7" s="14" customFormat="1" ht="15.75" customHeight="1" x14ac:dyDescent="0.2">
      <c r="A10" s="11">
        <v>2</v>
      </c>
      <c r="B10" s="135" t="s">
        <v>9</v>
      </c>
      <c r="C10" s="135"/>
      <c r="D10" s="12" t="s">
        <v>10</v>
      </c>
      <c r="E10" s="13">
        <f>312854.10736+20181.79387</f>
        <v>333035.90123000002</v>
      </c>
    </row>
    <row r="11" spans="1:7" s="14" customFormat="1" ht="38.25" customHeight="1" x14ac:dyDescent="0.2">
      <c r="A11" s="11">
        <v>3</v>
      </c>
      <c r="B11" s="135" t="s">
        <v>11</v>
      </c>
      <c r="C11" s="135"/>
      <c r="D11" s="12" t="s">
        <v>10</v>
      </c>
      <c r="E11" s="15">
        <f>E12+E13+E31+E34+E35+E36+E37+E38+E39+E40+E43+E46+E51+E52</f>
        <v>329632.21252999996</v>
      </c>
      <c r="F11" s="109">
        <f>297041.21667+26252.25976+6338.7361</f>
        <v>329632.21252999996</v>
      </c>
      <c r="G11" s="103" t="str">
        <f>Полярный!G11</f>
        <v>вместе с т/с УМПП</v>
      </c>
    </row>
    <row r="12" spans="1:7" ht="25.5" customHeight="1" x14ac:dyDescent="0.2">
      <c r="A12" s="16" t="s">
        <v>12</v>
      </c>
      <c r="B12" s="129" t="s">
        <v>13</v>
      </c>
      <c r="C12" s="129"/>
      <c r="D12" s="9" t="s">
        <v>10</v>
      </c>
      <c r="E12" s="17"/>
      <c r="F12" s="18"/>
    </row>
    <row r="13" spans="1:7" ht="15.75" customHeight="1" x14ac:dyDescent="0.2">
      <c r="A13" s="16" t="s">
        <v>14</v>
      </c>
      <c r="B13" s="129" t="s">
        <v>15</v>
      </c>
      <c r="C13" s="129"/>
      <c r="D13" s="9" t="s">
        <v>10</v>
      </c>
      <c r="E13" s="17">
        <f>E15+E19+E23+E27</f>
        <v>178589.5295</v>
      </c>
    </row>
    <row r="14" spans="1:7" ht="12.75" customHeight="1" x14ac:dyDescent="0.2">
      <c r="A14" s="8"/>
      <c r="B14" s="129" t="s">
        <v>16</v>
      </c>
      <c r="C14" s="129"/>
      <c r="D14" s="9"/>
      <c r="E14" s="19"/>
    </row>
    <row r="15" spans="1:7" s="23" customFormat="1" ht="18" customHeight="1" x14ac:dyDescent="0.2">
      <c r="A15" s="136" t="s">
        <v>17</v>
      </c>
      <c r="B15" s="137" t="s">
        <v>18</v>
      </c>
      <c r="C15" s="20" t="s">
        <v>19</v>
      </c>
      <c r="D15" s="21" t="s">
        <v>10</v>
      </c>
      <c r="E15" s="22">
        <f>168085.5423+10503.9872</f>
        <v>178589.5295</v>
      </c>
    </row>
    <row r="16" spans="1:7" s="23" customFormat="1" ht="17.25" customHeight="1" x14ac:dyDescent="0.2">
      <c r="A16" s="136"/>
      <c r="B16" s="137"/>
      <c r="C16" s="20" t="s">
        <v>20</v>
      </c>
      <c r="D16" s="21" t="s">
        <v>21</v>
      </c>
      <c r="E16" s="22">
        <f>16174.535+1013.432</f>
        <v>17187.967000000001</v>
      </c>
    </row>
    <row r="17" spans="1:5" s="23" customFormat="1" ht="36" x14ac:dyDescent="0.2">
      <c r="A17" s="136"/>
      <c r="B17" s="137"/>
      <c r="C17" s="20" t="s">
        <v>22</v>
      </c>
      <c r="D17" s="21" t="s">
        <v>10</v>
      </c>
      <c r="E17" s="24">
        <f>E15/E16</f>
        <v>10.390381218441949</v>
      </c>
    </row>
    <row r="18" spans="1:5" s="23" customFormat="1" ht="12" x14ac:dyDescent="0.2">
      <c r="A18" s="136"/>
      <c r="B18" s="137"/>
      <c r="C18" s="20" t="s">
        <v>23</v>
      </c>
      <c r="D18" s="21" t="s">
        <v>7</v>
      </c>
      <c r="E18" s="22"/>
    </row>
    <row r="19" spans="1:5" s="23" customFormat="1" ht="12.75" customHeight="1" x14ac:dyDescent="0.2">
      <c r="A19" s="136" t="s">
        <v>24</v>
      </c>
      <c r="B19" s="137" t="s">
        <v>25</v>
      </c>
      <c r="C19" s="20" t="s">
        <v>19</v>
      </c>
      <c r="D19" s="21" t="s">
        <v>10</v>
      </c>
      <c r="E19" s="22">
        <f>E20*E21</f>
        <v>0</v>
      </c>
    </row>
    <row r="20" spans="1:5" s="23" customFormat="1" ht="12" x14ac:dyDescent="0.2">
      <c r="A20" s="136"/>
      <c r="B20" s="137"/>
      <c r="C20" s="20" t="s">
        <v>20</v>
      </c>
      <c r="D20" s="21" t="s">
        <v>21</v>
      </c>
      <c r="E20" s="22"/>
    </row>
    <row r="21" spans="1:5" s="23" customFormat="1" ht="36" x14ac:dyDescent="0.2">
      <c r="A21" s="136"/>
      <c r="B21" s="137"/>
      <c r="C21" s="20" t="s">
        <v>22</v>
      </c>
      <c r="D21" s="21" t="s">
        <v>10</v>
      </c>
      <c r="E21" s="22"/>
    </row>
    <row r="22" spans="1:5" s="23" customFormat="1" ht="14.25" customHeight="1" x14ac:dyDescent="0.2">
      <c r="A22" s="136"/>
      <c r="B22" s="137"/>
      <c r="C22" s="20" t="s">
        <v>23</v>
      </c>
      <c r="D22" s="21" t="s">
        <v>7</v>
      </c>
      <c r="E22" s="22"/>
    </row>
    <row r="23" spans="1:5" s="23" customFormat="1" ht="15" customHeight="1" x14ac:dyDescent="0.2">
      <c r="A23" s="136" t="s">
        <v>26</v>
      </c>
      <c r="B23" s="137" t="s">
        <v>106</v>
      </c>
      <c r="C23" s="20" t="s">
        <v>19</v>
      </c>
      <c r="D23" s="21" t="s">
        <v>10</v>
      </c>
      <c r="E23" s="22">
        <f>E24*E25</f>
        <v>0</v>
      </c>
    </row>
    <row r="24" spans="1:5" s="23" customFormat="1" ht="13.5" customHeight="1" x14ac:dyDescent="0.2">
      <c r="A24" s="136"/>
      <c r="B24" s="137"/>
      <c r="C24" s="20" t="s">
        <v>20</v>
      </c>
      <c r="D24" s="21" t="s">
        <v>21</v>
      </c>
      <c r="E24" s="22"/>
    </row>
    <row r="25" spans="1:5" s="23" customFormat="1" ht="36" x14ac:dyDescent="0.2">
      <c r="A25" s="136"/>
      <c r="B25" s="137"/>
      <c r="C25" s="20" t="s">
        <v>22</v>
      </c>
      <c r="D25" s="21" t="s">
        <v>10</v>
      </c>
      <c r="E25" s="22"/>
    </row>
    <row r="26" spans="1:5" s="23" customFormat="1" ht="12" x14ac:dyDescent="0.2">
      <c r="A26" s="136"/>
      <c r="B26" s="137"/>
      <c r="C26" s="20" t="s">
        <v>23</v>
      </c>
      <c r="D26" s="21" t="s">
        <v>7</v>
      </c>
      <c r="E26" s="22"/>
    </row>
    <row r="27" spans="1:5" s="23" customFormat="1" ht="15" customHeight="1" x14ac:dyDescent="0.2">
      <c r="A27" s="136" t="s">
        <v>105</v>
      </c>
      <c r="B27" s="137" t="s">
        <v>107</v>
      </c>
      <c r="C27" s="20" t="s">
        <v>19</v>
      </c>
      <c r="D27" s="21" t="s">
        <v>10</v>
      </c>
      <c r="E27" s="22">
        <f>E28*E29</f>
        <v>0</v>
      </c>
    </row>
    <row r="28" spans="1:5" s="23" customFormat="1" ht="13.5" customHeight="1" x14ac:dyDescent="0.2">
      <c r="A28" s="136"/>
      <c r="B28" s="137"/>
      <c r="C28" s="20" t="s">
        <v>20</v>
      </c>
      <c r="D28" s="21" t="s">
        <v>21</v>
      </c>
      <c r="E28" s="22"/>
    </row>
    <row r="29" spans="1:5" s="23" customFormat="1" ht="36" x14ac:dyDescent="0.2">
      <c r="A29" s="136"/>
      <c r="B29" s="137"/>
      <c r="C29" s="20" t="s">
        <v>22</v>
      </c>
      <c r="D29" s="21" t="s">
        <v>10</v>
      </c>
      <c r="E29" s="22"/>
    </row>
    <row r="30" spans="1:5" s="23" customFormat="1" ht="12" x14ac:dyDescent="0.2">
      <c r="A30" s="136"/>
      <c r="B30" s="137"/>
      <c r="C30" s="20" t="s">
        <v>23</v>
      </c>
      <c r="D30" s="21" t="s">
        <v>7</v>
      </c>
      <c r="E30" s="22"/>
    </row>
    <row r="31" spans="1:5" ht="53.45" customHeight="1" x14ac:dyDescent="0.2">
      <c r="A31" s="8" t="s">
        <v>27</v>
      </c>
      <c r="B31" s="129" t="s">
        <v>28</v>
      </c>
      <c r="C31" s="129"/>
      <c r="D31" s="9" t="s">
        <v>10</v>
      </c>
      <c r="E31" s="98">
        <f>15187.225+1834.622</f>
        <v>17021.847000000002</v>
      </c>
    </row>
    <row r="32" spans="1:5" s="23" customFormat="1" ht="12" customHeight="1" x14ac:dyDescent="0.2">
      <c r="A32" s="21" t="s">
        <v>29</v>
      </c>
      <c r="B32" s="143" t="s">
        <v>30</v>
      </c>
      <c r="C32" s="143"/>
      <c r="D32" s="21" t="s">
        <v>31</v>
      </c>
      <c r="E32" s="99">
        <f>E31/E33</f>
        <v>3.6524950786789105</v>
      </c>
    </row>
    <row r="33" spans="1:5" s="23" customFormat="1" ht="12" customHeight="1" x14ac:dyDescent="0.2">
      <c r="A33" s="21" t="s">
        <v>32</v>
      </c>
      <c r="B33" s="143" t="s">
        <v>33</v>
      </c>
      <c r="C33" s="143"/>
      <c r="D33" s="21" t="s">
        <v>34</v>
      </c>
      <c r="E33" s="100">
        <f>4121.822+538.512</f>
        <v>4660.3339999999998</v>
      </c>
    </row>
    <row r="34" spans="1:5" ht="32.25" customHeight="1" x14ac:dyDescent="0.2">
      <c r="A34" s="9" t="s">
        <v>35</v>
      </c>
      <c r="B34" s="129" t="s">
        <v>36</v>
      </c>
      <c r="C34" s="129"/>
      <c r="D34" s="9" t="s">
        <v>10</v>
      </c>
      <c r="E34" s="25">
        <v>1047.7405200000001</v>
      </c>
    </row>
    <row r="35" spans="1:5" ht="29.25" customHeight="1" x14ac:dyDescent="0.2">
      <c r="A35" s="9" t="s">
        <v>37</v>
      </c>
      <c r="B35" s="132" t="s">
        <v>108</v>
      </c>
      <c r="C35" s="129"/>
      <c r="D35" s="9" t="s">
        <v>10</v>
      </c>
      <c r="E35" s="25"/>
    </row>
    <row r="36" spans="1:5" ht="26.25" customHeight="1" x14ac:dyDescent="0.2">
      <c r="A36" s="9" t="s">
        <v>38</v>
      </c>
      <c r="B36" s="129" t="s">
        <v>39</v>
      </c>
      <c r="C36" s="129"/>
      <c r="D36" s="9" t="s">
        <v>10</v>
      </c>
      <c r="E36" s="25">
        <v>36075.856970000001</v>
      </c>
    </row>
    <row r="37" spans="1:5" ht="27.75" customHeight="1" x14ac:dyDescent="0.2">
      <c r="A37" s="9" t="s">
        <v>40</v>
      </c>
      <c r="B37" s="129" t="s">
        <v>41</v>
      </c>
      <c r="C37" s="129"/>
      <c r="D37" s="9" t="s">
        <v>10</v>
      </c>
      <c r="E37" s="25">
        <v>12611.654409999999</v>
      </c>
    </row>
    <row r="38" spans="1:5" ht="38.25" customHeight="1" x14ac:dyDescent="0.2">
      <c r="A38" s="9" t="s">
        <v>42</v>
      </c>
      <c r="B38" s="129" t="s">
        <v>43</v>
      </c>
      <c r="C38" s="129"/>
      <c r="D38" s="9" t="s">
        <v>10</v>
      </c>
      <c r="E38" s="25"/>
    </row>
    <row r="39" spans="1:5" ht="24" customHeight="1" x14ac:dyDescent="0.2">
      <c r="A39" s="9" t="s">
        <v>44</v>
      </c>
      <c r="B39" s="129" t="s">
        <v>45</v>
      </c>
      <c r="C39" s="129"/>
      <c r="D39" s="9" t="s">
        <v>10</v>
      </c>
      <c r="E39" s="25">
        <v>13986.145200000001</v>
      </c>
    </row>
    <row r="40" spans="1:5" ht="27.75" customHeight="1" x14ac:dyDescent="0.2">
      <c r="A40" s="9" t="s">
        <v>46</v>
      </c>
      <c r="B40" s="129" t="s">
        <v>47</v>
      </c>
      <c r="C40" s="129"/>
      <c r="D40" s="9" t="s">
        <v>10</v>
      </c>
      <c r="E40" s="25">
        <v>32547.528859999999</v>
      </c>
    </row>
    <row r="41" spans="1:5" ht="16.5" customHeight="1" x14ac:dyDescent="0.2">
      <c r="A41" s="9" t="s">
        <v>48</v>
      </c>
      <c r="B41" s="129" t="s">
        <v>49</v>
      </c>
      <c r="C41" s="129"/>
      <c r="D41" s="9" t="s">
        <v>10</v>
      </c>
      <c r="E41" s="25">
        <v>12758.51512</v>
      </c>
    </row>
    <row r="42" spans="1:5" ht="17.25" customHeight="1" x14ac:dyDescent="0.2">
      <c r="A42" s="9" t="s">
        <v>50</v>
      </c>
      <c r="B42" s="129" t="s">
        <v>51</v>
      </c>
      <c r="C42" s="129"/>
      <c r="D42" s="9" t="s">
        <v>10</v>
      </c>
      <c r="E42" s="25">
        <v>2989.7874400000001</v>
      </c>
    </row>
    <row r="43" spans="1:5" ht="24" customHeight="1" x14ac:dyDescent="0.2">
      <c r="A43" s="9" t="s">
        <v>52</v>
      </c>
      <c r="B43" s="129" t="s">
        <v>53</v>
      </c>
      <c r="C43" s="129"/>
      <c r="D43" s="9" t="s">
        <v>10</v>
      </c>
      <c r="E43" s="25">
        <v>2311.4523199999999</v>
      </c>
    </row>
    <row r="44" spans="1:5" ht="30" customHeight="1" x14ac:dyDescent="0.2">
      <c r="A44" s="9" t="s">
        <v>54</v>
      </c>
      <c r="B44" s="129" t="s">
        <v>49</v>
      </c>
      <c r="C44" s="129"/>
      <c r="D44" s="9" t="s">
        <v>10</v>
      </c>
      <c r="E44" s="150"/>
    </row>
    <row r="45" spans="1:5" ht="19.5" customHeight="1" x14ac:dyDescent="0.2">
      <c r="A45" s="9" t="s">
        <v>55</v>
      </c>
      <c r="B45" s="129" t="s">
        <v>51</v>
      </c>
      <c r="C45" s="129"/>
      <c r="D45" s="9" t="s">
        <v>10</v>
      </c>
      <c r="E45" s="151"/>
    </row>
    <row r="46" spans="1:5" ht="40.5" customHeight="1" x14ac:dyDescent="0.2">
      <c r="A46" s="9" t="s">
        <v>56</v>
      </c>
      <c r="B46" s="132" t="s">
        <v>126</v>
      </c>
      <c r="C46" s="129"/>
      <c r="D46" s="9" t="s">
        <v>10</v>
      </c>
      <c r="E46" s="25">
        <v>2136.1390000000001</v>
      </c>
    </row>
    <row r="47" spans="1:5" s="23" customFormat="1" ht="18" customHeight="1" x14ac:dyDescent="0.2">
      <c r="A47" s="33" t="s">
        <v>120</v>
      </c>
      <c r="B47" s="144" t="s">
        <v>109</v>
      </c>
      <c r="C47" s="20" t="s">
        <v>142</v>
      </c>
      <c r="D47" s="21"/>
      <c r="E47" s="22">
        <v>2136.1390000000001</v>
      </c>
    </row>
    <row r="48" spans="1:5" s="23" customFormat="1" ht="17.25" customHeight="1" x14ac:dyDescent="0.2">
      <c r="A48" s="9"/>
      <c r="B48" s="145"/>
      <c r="C48" s="20"/>
      <c r="D48" s="21"/>
      <c r="E48" s="22"/>
    </row>
    <row r="49" spans="1:5" s="23" customFormat="1" x14ac:dyDescent="0.2">
      <c r="A49" s="9"/>
      <c r="B49" s="145"/>
      <c r="C49" s="20"/>
      <c r="D49" s="21"/>
      <c r="E49" s="24"/>
    </row>
    <row r="50" spans="1:5" s="23" customFormat="1" x14ac:dyDescent="0.2">
      <c r="A50" s="9"/>
      <c r="B50" s="146"/>
      <c r="C50" s="20"/>
      <c r="D50" s="21"/>
      <c r="E50" s="22"/>
    </row>
    <row r="51" spans="1:5" ht="51" customHeight="1" x14ac:dyDescent="0.2">
      <c r="A51" s="9" t="s">
        <v>57</v>
      </c>
      <c r="B51" s="129" t="s">
        <v>58</v>
      </c>
      <c r="C51" s="129"/>
      <c r="D51" s="9" t="s">
        <v>10</v>
      </c>
      <c r="E51" s="25">
        <v>19859.388309999998</v>
      </c>
    </row>
    <row r="52" spans="1:5" ht="51" customHeight="1" x14ac:dyDescent="0.2">
      <c r="A52" s="27" t="s">
        <v>59</v>
      </c>
      <c r="B52" s="132" t="s">
        <v>111</v>
      </c>
      <c r="C52" s="129"/>
      <c r="D52" s="9" t="s">
        <v>10</v>
      </c>
      <c r="E52" s="25">
        <f>F11-E13-E31-E34-E39-E43-E51-E36-E37-E40-E46</f>
        <v>13444.930439999971</v>
      </c>
    </row>
    <row r="53" spans="1:5" s="14" customFormat="1" ht="31.5" customHeight="1" x14ac:dyDescent="0.2">
      <c r="A53" s="11">
        <v>4</v>
      </c>
      <c r="B53" s="135" t="s">
        <v>60</v>
      </c>
      <c r="C53" s="135"/>
      <c r="D53" s="12" t="s">
        <v>10</v>
      </c>
      <c r="E53" s="15">
        <f>E10-E11</f>
        <v>3403.688700000057</v>
      </c>
    </row>
    <row r="54" spans="1:5" ht="31.5" customHeight="1" x14ac:dyDescent="0.2">
      <c r="A54" s="8">
        <v>5</v>
      </c>
      <c r="B54" s="129" t="s">
        <v>61</v>
      </c>
      <c r="C54" s="129"/>
      <c r="D54" s="9" t="s">
        <v>10</v>
      </c>
      <c r="E54" s="25" t="str">
        <f>г.Гаджиево!E54</f>
        <v>не определяется</v>
      </c>
    </row>
    <row r="55" spans="1:5" ht="51.75" customHeight="1" x14ac:dyDescent="0.2">
      <c r="A55" s="8" t="s">
        <v>62</v>
      </c>
      <c r="B55" s="129" t="s">
        <v>63</v>
      </c>
      <c r="C55" s="129"/>
      <c r="D55" s="9" t="s">
        <v>10</v>
      </c>
      <c r="E55" s="19"/>
    </row>
    <row r="56" spans="1:5" ht="24.75" customHeight="1" x14ac:dyDescent="0.2">
      <c r="A56" s="8" t="s">
        <v>64</v>
      </c>
      <c r="B56" s="129" t="s">
        <v>65</v>
      </c>
      <c r="C56" s="129"/>
      <c r="D56" s="9" t="s">
        <v>10</v>
      </c>
      <c r="E56" s="25">
        <v>162</v>
      </c>
    </row>
    <row r="57" spans="1:5" ht="27" customHeight="1" x14ac:dyDescent="0.2">
      <c r="A57" s="8" t="s">
        <v>66</v>
      </c>
      <c r="B57" s="129" t="s">
        <v>67</v>
      </c>
      <c r="C57" s="129"/>
      <c r="D57" s="9" t="s">
        <v>10</v>
      </c>
      <c r="E57" s="25">
        <v>162</v>
      </c>
    </row>
    <row r="58" spans="1:5" ht="22.5" customHeight="1" x14ac:dyDescent="0.2">
      <c r="A58" s="8">
        <v>7</v>
      </c>
      <c r="B58" s="129" t="s">
        <v>68</v>
      </c>
      <c r="C58" s="129"/>
      <c r="D58" s="9" t="s">
        <v>69</v>
      </c>
      <c r="E58" s="42">
        <v>110</v>
      </c>
    </row>
    <row r="59" spans="1:5" ht="20.25" customHeight="1" x14ac:dyDescent="0.2">
      <c r="A59" s="8">
        <v>8</v>
      </c>
      <c r="B59" s="129" t="s">
        <v>70</v>
      </c>
      <c r="C59" s="129"/>
      <c r="D59" s="9" t="s">
        <v>69</v>
      </c>
      <c r="E59" s="42">
        <v>46.38</v>
      </c>
    </row>
    <row r="60" spans="1:5" ht="30.75" customHeight="1" x14ac:dyDescent="0.2">
      <c r="A60" s="8">
        <v>9</v>
      </c>
      <c r="B60" s="129" t="s">
        <v>71</v>
      </c>
      <c r="C60" s="129"/>
      <c r="D60" s="9" t="s">
        <v>72</v>
      </c>
      <c r="E60" s="72">
        <v>151.91</v>
      </c>
    </row>
    <row r="61" spans="1:5" ht="30" customHeight="1" x14ac:dyDescent="0.2">
      <c r="A61" s="8" t="s">
        <v>73</v>
      </c>
      <c r="B61" s="129" t="s">
        <v>74</v>
      </c>
      <c r="C61" s="129"/>
      <c r="D61" s="9" t="s">
        <v>72</v>
      </c>
      <c r="E61" s="72">
        <v>12.863</v>
      </c>
    </row>
    <row r="62" spans="1:5" ht="27.6" customHeight="1" x14ac:dyDescent="0.2">
      <c r="A62" s="8">
        <v>10</v>
      </c>
      <c r="B62" s="129" t="s">
        <v>75</v>
      </c>
      <c r="C62" s="129"/>
      <c r="D62" s="9" t="s">
        <v>72</v>
      </c>
      <c r="E62" s="42">
        <v>0</v>
      </c>
    </row>
    <row r="63" spans="1:5" ht="30" customHeight="1" x14ac:dyDescent="0.2">
      <c r="A63" s="8">
        <v>11</v>
      </c>
      <c r="B63" s="129" t="s">
        <v>76</v>
      </c>
      <c r="C63" s="129"/>
      <c r="D63" s="9" t="s">
        <v>72</v>
      </c>
      <c r="E63" s="72">
        <v>123.03400000000001</v>
      </c>
    </row>
    <row r="64" spans="1:5" ht="25.5" customHeight="1" x14ac:dyDescent="0.2">
      <c r="A64" s="8">
        <v>12</v>
      </c>
      <c r="B64" s="132" t="s">
        <v>112</v>
      </c>
      <c r="C64" s="129"/>
      <c r="D64" s="9" t="s">
        <v>77</v>
      </c>
      <c r="E64" s="73">
        <v>0.1109</v>
      </c>
    </row>
    <row r="65" spans="1:5" ht="25.5" customHeight="1" x14ac:dyDescent="0.2">
      <c r="A65" s="8">
        <v>13</v>
      </c>
      <c r="B65" s="132" t="s">
        <v>113</v>
      </c>
      <c r="C65" s="129"/>
      <c r="D65" s="9" t="s">
        <v>77</v>
      </c>
      <c r="E65" s="74">
        <v>0.1152</v>
      </c>
    </row>
    <row r="66" spans="1:5" ht="27.75" customHeight="1" x14ac:dyDescent="0.2">
      <c r="A66" s="8">
        <v>14</v>
      </c>
      <c r="B66" s="129" t="s">
        <v>128</v>
      </c>
      <c r="C66" s="129"/>
      <c r="D66" s="9" t="s">
        <v>79</v>
      </c>
      <c r="E66" s="75">
        <v>96.8</v>
      </c>
    </row>
    <row r="67" spans="1:5" ht="42.75" customHeight="1" x14ac:dyDescent="0.2">
      <c r="A67" s="8">
        <v>15</v>
      </c>
      <c r="B67" s="132" t="s">
        <v>114</v>
      </c>
      <c r="C67" s="129"/>
      <c r="D67" s="9" t="s">
        <v>79</v>
      </c>
      <c r="E67" s="64" t="s">
        <v>129</v>
      </c>
    </row>
    <row r="68" spans="1:5" ht="36.75" customHeight="1" x14ac:dyDescent="0.2">
      <c r="A68" s="8">
        <v>16</v>
      </c>
      <c r="B68" s="129" t="s">
        <v>80</v>
      </c>
      <c r="C68" s="129"/>
      <c r="D68" s="9" t="s">
        <v>81</v>
      </c>
      <c r="E68" s="42"/>
    </row>
    <row r="69" spans="1:5" ht="44.25" customHeight="1" x14ac:dyDescent="0.2">
      <c r="A69" s="8">
        <v>17</v>
      </c>
      <c r="B69" s="129" t="s">
        <v>82</v>
      </c>
      <c r="C69" s="129"/>
      <c r="D69" s="9" t="s">
        <v>83</v>
      </c>
      <c r="E69" s="42">
        <f>(E33*1000)/(E60*1000-E61*1000)</f>
        <v>33.516249901112573</v>
      </c>
    </row>
    <row r="70" spans="1:5" ht="36" customHeight="1" x14ac:dyDescent="0.2">
      <c r="A70" s="8">
        <v>18</v>
      </c>
      <c r="B70" s="129" t="s">
        <v>84</v>
      </c>
      <c r="C70" s="129"/>
      <c r="D70" s="9" t="s">
        <v>85</v>
      </c>
      <c r="E70" s="76">
        <v>0.28799999999999998</v>
      </c>
    </row>
    <row r="71" spans="1:5" ht="52.5" customHeight="1" x14ac:dyDescent="0.2">
      <c r="A71" s="8">
        <v>19</v>
      </c>
      <c r="B71" s="129" t="s">
        <v>86</v>
      </c>
      <c r="C71" s="129"/>
      <c r="D71" s="149"/>
      <c r="E71" s="149"/>
    </row>
  </sheetData>
  <sheetProtection selectLockedCells="1" selectUnlockedCells="1"/>
  <customSheetViews>
    <customSheetView guid="{107DB466-C8B1-4EC3-A411-650BD2587D1A}" topLeftCell="A35">
      <selection activeCell="E53" sqref="E53"/>
      <pageMargins left="0.75" right="0.75" top="1" bottom="1" header="0.51180555555555551" footer="0.51180555555555551"/>
      <pageSetup paperSize="9" firstPageNumber="0" orientation="portrait" horizontalDpi="300" verticalDpi="300" r:id="rId1"/>
      <headerFooter alignWithMargins="0"/>
    </customSheetView>
    <customSheetView guid="{07A1AA32-C8EB-4C4B-A982-7112EE6C490D}" topLeftCell="A37">
      <selection activeCell="E52" sqref="E52"/>
      <pageMargins left="0.75" right="0.75" top="1" bottom="1" header="0.51180555555555551" footer="0.51180555555555551"/>
      <pageSetup paperSize="9" firstPageNumber="0" orientation="portrait" horizontalDpi="300" verticalDpi="300" r:id="rId2"/>
      <headerFooter alignWithMargins="0"/>
    </customSheetView>
  </customSheetViews>
  <mergeCells count="60">
    <mergeCell ref="D71:E71"/>
    <mergeCell ref="B66:C66"/>
    <mergeCell ref="B67:C67"/>
    <mergeCell ref="B68:C68"/>
    <mergeCell ref="B69:C69"/>
    <mergeCell ref="B70:C70"/>
    <mergeCell ref="B71:C71"/>
    <mergeCell ref="B52:C52"/>
    <mergeCell ref="B65:C65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3:C63"/>
    <mergeCell ref="B64:C64"/>
    <mergeCell ref="B53:C53"/>
    <mergeCell ref="B51:C51"/>
    <mergeCell ref="E44:E45"/>
    <mergeCell ref="B45:C45"/>
    <mergeCell ref="B35:C35"/>
    <mergeCell ref="B36:C36"/>
    <mergeCell ref="B37:C37"/>
    <mergeCell ref="B38:C38"/>
    <mergeCell ref="B39:C39"/>
    <mergeCell ref="B40:C40"/>
    <mergeCell ref="B47:B50"/>
    <mergeCell ref="B41:C41"/>
    <mergeCell ref="B42:C42"/>
    <mergeCell ref="B43:C43"/>
    <mergeCell ref="B44:C44"/>
    <mergeCell ref="B46:C46"/>
    <mergeCell ref="B34:C34"/>
    <mergeCell ref="A15:A18"/>
    <mergeCell ref="B15:B18"/>
    <mergeCell ref="A19:A22"/>
    <mergeCell ref="B19:B22"/>
    <mergeCell ref="A23:A26"/>
    <mergeCell ref="B23:B26"/>
    <mergeCell ref="A27:A30"/>
    <mergeCell ref="B27:B30"/>
    <mergeCell ref="B31:C31"/>
    <mergeCell ref="B32:C32"/>
    <mergeCell ref="B33:C33"/>
    <mergeCell ref="B14:C14"/>
    <mergeCell ref="A1:E1"/>
    <mergeCell ref="A2:E2"/>
    <mergeCell ref="A3:E3"/>
    <mergeCell ref="A4:E5"/>
    <mergeCell ref="B7:C7"/>
    <mergeCell ref="B8:C8"/>
    <mergeCell ref="B9:C9"/>
    <mergeCell ref="B10:C10"/>
    <mergeCell ref="B11:C11"/>
    <mergeCell ref="B12:C12"/>
    <mergeCell ref="B13:C13"/>
  </mergeCells>
  <pageMargins left="0.75" right="0.39" top="0.64" bottom="0.54" header="0.24" footer="0.2"/>
  <pageSetup paperSize="9" scale="82" firstPageNumber="0" fitToHeight="0" orientation="portrait" horizontalDpi="300" verticalDpi="300" r:id="rId3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F71"/>
  <sheetViews>
    <sheetView workbookViewId="0">
      <pane xSplit="4" ySplit="8" topLeftCell="E9" activePane="bottomRight" state="frozen"/>
      <selection pane="topRight" activeCell="E1" sqref="E1"/>
      <selection pane="bottomLeft" activeCell="A9" sqref="A9"/>
      <selection pane="bottomRight" activeCell="E13" sqref="E13"/>
    </sheetView>
  </sheetViews>
  <sheetFormatPr defaultColWidth="8.7109375" defaultRowHeight="12.75" x14ac:dyDescent="0.2"/>
  <cols>
    <col min="1" max="1" width="7.85546875" customWidth="1"/>
    <col min="2" max="2" width="19" customWidth="1"/>
    <col min="3" max="3" width="23.140625" customWidth="1"/>
    <col min="4" max="4" width="20.140625" customWidth="1"/>
    <col min="5" max="5" width="25.7109375" style="77" customWidth="1"/>
    <col min="6" max="6" width="16.85546875" customWidth="1"/>
    <col min="8" max="8" width="8.140625" customWidth="1"/>
  </cols>
  <sheetData>
    <row r="1" spans="1:6" ht="18.75" customHeight="1" x14ac:dyDescent="0.2">
      <c r="A1" s="139" t="s">
        <v>0</v>
      </c>
      <c r="B1" s="139"/>
      <c r="C1" s="139"/>
      <c r="D1" s="139"/>
      <c r="E1" s="139"/>
    </row>
    <row r="2" spans="1:6" ht="19.5" customHeight="1" x14ac:dyDescent="0.2">
      <c r="A2" s="139" t="s">
        <v>1</v>
      </c>
      <c r="B2" s="139"/>
      <c r="C2" s="139"/>
      <c r="D2" s="139"/>
      <c r="E2" s="139"/>
    </row>
    <row r="3" spans="1:6" ht="32.25" customHeight="1" x14ac:dyDescent="0.2">
      <c r="A3" s="140" t="str">
        <f>г.Снежногорск!A3</f>
        <v>ДЕЯТЕЛЬНОСТИ  АО "МЭС" ЗА  2015 ГОД</v>
      </c>
      <c r="B3" s="140"/>
      <c r="C3" s="140"/>
      <c r="D3" s="140"/>
      <c r="E3" s="140"/>
    </row>
    <row r="4" spans="1:6" ht="12.75" customHeight="1" x14ac:dyDescent="0.2">
      <c r="A4" s="157" t="s">
        <v>123</v>
      </c>
      <c r="B4" s="157"/>
      <c r="C4" s="157"/>
      <c r="D4" s="157"/>
      <c r="E4" s="157"/>
    </row>
    <row r="5" spans="1:6" ht="1.5" customHeight="1" x14ac:dyDescent="0.2">
      <c r="A5" s="157"/>
      <c r="B5" s="157"/>
      <c r="C5" s="157"/>
      <c r="D5" s="157"/>
      <c r="E5" s="157"/>
    </row>
    <row r="6" spans="1:6" x14ac:dyDescent="0.2">
      <c r="A6" s="1"/>
      <c r="B6" s="1"/>
      <c r="C6" s="1"/>
      <c r="D6" s="1"/>
      <c r="E6" s="88" t="s">
        <v>138</v>
      </c>
    </row>
    <row r="7" spans="1:6" ht="30" customHeight="1" x14ac:dyDescent="0.2">
      <c r="A7" s="3" t="s">
        <v>2</v>
      </c>
      <c r="B7" s="142" t="s">
        <v>3</v>
      </c>
      <c r="C7" s="142"/>
      <c r="D7" s="3" t="s">
        <v>4</v>
      </c>
      <c r="E7" s="4" t="s">
        <v>5</v>
      </c>
    </row>
    <row r="8" spans="1:6" x14ac:dyDescent="0.2">
      <c r="A8" s="26">
        <v>1</v>
      </c>
      <c r="B8" s="138">
        <v>2</v>
      </c>
      <c r="C8" s="138"/>
      <c r="D8" s="26">
        <v>3</v>
      </c>
      <c r="E8" s="6">
        <v>4</v>
      </c>
      <c r="F8" s="7"/>
    </row>
    <row r="9" spans="1:6" ht="25.5" customHeight="1" x14ac:dyDescent="0.2">
      <c r="A9" s="8">
        <v>1</v>
      </c>
      <c r="B9" s="129" t="s">
        <v>6</v>
      </c>
      <c r="C9" s="129"/>
      <c r="D9" s="9" t="s">
        <v>7</v>
      </c>
      <c r="E9" s="10" t="s">
        <v>8</v>
      </c>
    </row>
    <row r="10" spans="1:6" s="14" customFormat="1" ht="15.75" customHeight="1" x14ac:dyDescent="0.2">
      <c r="A10" s="11">
        <v>2</v>
      </c>
      <c r="B10" s="135" t="s">
        <v>9</v>
      </c>
      <c r="C10" s="135"/>
      <c r="D10" s="12" t="s">
        <v>10</v>
      </c>
      <c r="E10" s="13">
        <f>14437.22256+2745.80365</f>
        <v>17183.02621</v>
      </c>
    </row>
    <row r="11" spans="1:6" s="14" customFormat="1" ht="38.25" customHeight="1" x14ac:dyDescent="0.2">
      <c r="A11" s="11">
        <v>3</v>
      </c>
      <c r="B11" s="135" t="s">
        <v>11</v>
      </c>
      <c r="C11" s="135"/>
      <c r="D11" s="12" t="s">
        <v>10</v>
      </c>
      <c r="E11" s="15">
        <f>E12+E13+E31+E34+E35+E36+E37+E38+E39+E40+E43+E46+E51+E52</f>
        <v>30214.252390000001</v>
      </c>
      <c r="F11" s="109">
        <f>6699.52283+23514.72956</f>
        <v>30214.252390000001</v>
      </c>
    </row>
    <row r="12" spans="1:6" ht="25.5" customHeight="1" x14ac:dyDescent="0.2">
      <c r="A12" s="16" t="s">
        <v>12</v>
      </c>
      <c r="B12" s="129" t="s">
        <v>13</v>
      </c>
      <c r="C12" s="129"/>
      <c r="D12" s="9" t="s">
        <v>10</v>
      </c>
      <c r="E12" s="17"/>
      <c r="F12" s="18"/>
    </row>
    <row r="13" spans="1:6" ht="15.75" customHeight="1" x14ac:dyDescent="0.2">
      <c r="A13" s="16" t="s">
        <v>14</v>
      </c>
      <c r="B13" s="129" t="s">
        <v>15</v>
      </c>
      <c r="C13" s="129"/>
      <c r="D13" s="9" t="s">
        <v>10</v>
      </c>
      <c r="E13" s="17">
        <f>E15+E19+E23+E27</f>
        <v>9832.0512699999999</v>
      </c>
    </row>
    <row r="14" spans="1:6" ht="12.75" customHeight="1" x14ac:dyDescent="0.2">
      <c r="A14" s="8"/>
      <c r="B14" s="129" t="s">
        <v>16</v>
      </c>
      <c r="C14" s="129"/>
      <c r="D14" s="9"/>
      <c r="E14" s="19"/>
    </row>
    <row r="15" spans="1:6" s="23" customFormat="1" ht="18" customHeight="1" x14ac:dyDescent="0.2">
      <c r="A15" s="136" t="s">
        <v>17</v>
      </c>
      <c r="B15" s="137" t="s">
        <v>18</v>
      </c>
      <c r="C15" s="20" t="s">
        <v>19</v>
      </c>
      <c r="D15" s="21" t="s">
        <v>10</v>
      </c>
      <c r="E15" s="22">
        <v>7301.65985</v>
      </c>
    </row>
    <row r="16" spans="1:6" s="23" customFormat="1" ht="17.25" customHeight="1" x14ac:dyDescent="0.2">
      <c r="A16" s="136"/>
      <c r="B16" s="137"/>
      <c r="C16" s="20" t="s">
        <v>20</v>
      </c>
      <c r="D16" s="21" t="s">
        <v>21</v>
      </c>
      <c r="E16" s="22">
        <v>709.57600000000002</v>
      </c>
    </row>
    <row r="17" spans="1:5" s="23" customFormat="1" ht="36" x14ac:dyDescent="0.2">
      <c r="A17" s="136"/>
      <c r="B17" s="137"/>
      <c r="C17" s="20" t="s">
        <v>22</v>
      </c>
      <c r="D17" s="21" t="s">
        <v>10</v>
      </c>
      <c r="E17" s="24">
        <f>E15/E16</f>
        <v>10.290173075188562</v>
      </c>
    </row>
    <row r="18" spans="1:5" s="23" customFormat="1" ht="12" x14ac:dyDescent="0.2">
      <c r="A18" s="136"/>
      <c r="B18" s="137"/>
      <c r="C18" s="20" t="s">
        <v>23</v>
      </c>
      <c r="D18" s="21" t="s">
        <v>7</v>
      </c>
      <c r="E18" s="22"/>
    </row>
    <row r="19" spans="1:5" s="23" customFormat="1" ht="12.75" customHeight="1" x14ac:dyDescent="0.2">
      <c r="A19" s="136" t="s">
        <v>24</v>
      </c>
      <c r="B19" s="137" t="s">
        <v>25</v>
      </c>
      <c r="C19" s="20" t="s">
        <v>19</v>
      </c>
      <c r="D19" s="21" t="s">
        <v>10</v>
      </c>
      <c r="E19" s="22">
        <v>2530.3914199999999</v>
      </c>
    </row>
    <row r="20" spans="1:5" s="23" customFormat="1" ht="12" x14ac:dyDescent="0.2">
      <c r="A20" s="136"/>
      <c r="B20" s="137"/>
      <c r="C20" s="20" t="s">
        <v>20</v>
      </c>
      <c r="D20" s="21" t="s">
        <v>21</v>
      </c>
      <c r="E20" s="22">
        <v>700.91</v>
      </c>
    </row>
    <row r="21" spans="1:5" s="23" customFormat="1" ht="36" x14ac:dyDescent="0.2">
      <c r="A21" s="136"/>
      <c r="B21" s="137"/>
      <c r="C21" s="20" t="s">
        <v>22</v>
      </c>
      <c r="D21" s="21" t="s">
        <v>10</v>
      </c>
      <c r="E21" s="22">
        <f>E19/E20</f>
        <v>3.6101516885192106</v>
      </c>
    </row>
    <row r="22" spans="1:5" s="23" customFormat="1" ht="14.25" customHeight="1" x14ac:dyDescent="0.2">
      <c r="A22" s="136"/>
      <c r="B22" s="137"/>
      <c r="C22" s="20" t="s">
        <v>23</v>
      </c>
      <c r="D22" s="21" t="s">
        <v>7</v>
      </c>
      <c r="E22" s="22"/>
    </row>
    <row r="23" spans="1:5" s="23" customFormat="1" ht="15" customHeight="1" x14ac:dyDescent="0.2">
      <c r="A23" s="136" t="s">
        <v>26</v>
      </c>
      <c r="B23" s="137" t="s">
        <v>106</v>
      </c>
      <c r="C23" s="20" t="s">
        <v>19</v>
      </c>
      <c r="D23" s="21" t="s">
        <v>10</v>
      </c>
      <c r="E23" s="22">
        <f>E24*E25</f>
        <v>0</v>
      </c>
    </row>
    <row r="24" spans="1:5" s="23" customFormat="1" ht="13.5" customHeight="1" x14ac:dyDescent="0.2">
      <c r="A24" s="136"/>
      <c r="B24" s="137"/>
      <c r="C24" s="20" t="s">
        <v>20</v>
      </c>
      <c r="D24" s="21" t="s">
        <v>21</v>
      </c>
      <c r="E24" s="22"/>
    </row>
    <row r="25" spans="1:5" s="23" customFormat="1" ht="36" x14ac:dyDescent="0.2">
      <c r="A25" s="136"/>
      <c r="B25" s="137"/>
      <c r="C25" s="20" t="s">
        <v>22</v>
      </c>
      <c r="D25" s="21" t="s">
        <v>10</v>
      </c>
      <c r="E25" s="22"/>
    </row>
    <row r="26" spans="1:5" s="23" customFormat="1" ht="12" x14ac:dyDescent="0.2">
      <c r="A26" s="136"/>
      <c r="B26" s="137"/>
      <c r="C26" s="20" t="s">
        <v>23</v>
      </c>
      <c r="D26" s="21" t="s">
        <v>7</v>
      </c>
      <c r="E26" s="22"/>
    </row>
    <row r="27" spans="1:5" s="23" customFormat="1" ht="15" customHeight="1" x14ac:dyDescent="0.2">
      <c r="A27" s="136" t="s">
        <v>105</v>
      </c>
      <c r="B27" s="137" t="s">
        <v>107</v>
      </c>
      <c r="C27" s="20" t="s">
        <v>19</v>
      </c>
      <c r="D27" s="21" t="s">
        <v>10</v>
      </c>
      <c r="E27" s="22">
        <f>E28*E29</f>
        <v>0</v>
      </c>
    </row>
    <row r="28" spans="1:5" s="23" customFormat="1" ht="13.5" customHeight="1" x14ac:dyDescent="0.2">
      <c r="A28" s="136"/>
      <c r="B28" s="137"/>
      <c r="C28" s="20" t="s">
        <v>20</v>
      </c>
      <c r="D28" s="21" t="s">
        <v>21</v>
      </c>
      <c r="E28" s="22"/>
    </row>
    <row r="29" spans="1:5" s="23" customFormat="1" ht="36" x14ac:dyDescent="0.2">
      <c r="A29" s="136"/>
      <c r="B29" s="137"/>
      <c r="C29" s="20" t="s">
        <v>22</v>
      </c>
      <c r="D29" s="21" t="s">
        <v>10</v>
      </c>
      <c r="E29" s="22"/>
    </row>
    <row r="30" spans="1:5" s="23" customFormat="1" ht="12" x14ac:dyDescent="0.2">
      <c r="A30" s="136"/>
      <c r="B30" s="137"/>
      <c r="C30" s="20" t="s">
        <v>23</v>
      </c>
      <c r="D30" s="21" t="s">
        <v>7</v>
      </c>
      <c r="E30" s="22"/>
    </row>
    <row r="31" spans="1:5" ht="38.25" customHeight="1" x14ac:dyDescent="0.2">
      <c r="A31" s="8" t="s">
        <v>27</v>
      </c>
      <c r="B31" s="129" t="s">
        <v>28</v>
      </c>
      <c r="C31" s="129"/>
      <c r="D31" s="9" t="s">
        <v>10</v>
      </c>
      <c r="E31" s="98">
        <v>1209.5478599999999</v>
      </c>
    </row>
    <row r="32" spans="1:5" s="23" customFormat="1" ht="12" customHeight="1" x14ac:dyDescent="0.2">
      <c r="A32" s="21" t="s">
        <v>29</v>
      </c>
      <c r="B32" s="143" t="s">
        <v>30</v>
      </c>
      <c r="C32" s="143"/>
      <c r="D32" s="21" t="s">
        <v>31</v>
      </c>
      <c r="E32" s="99">
        <f>E31/E33</f>
        <v>3.7534107052533257</v>
      </c>
    </row>
    <row r="33" spans="1:5" s="23" customFormat="1" ht="12" customHeight="1" x14ac:dyDescent="0.2">
      <c r="A33" s="21" t="s">
        <v>32</v>
      </c>
      <c r="B33" s="143" t="s">
        <v>33</v>
      </c>
      <c r="C33" s="143"/>
      <c r="D33" s="21" t="s">
        <v>34</v>
      </c>
      <c r="E33" s="100">
        <v>322.25299999999999</v>
      </c>
    </row>
    <row r="34" spans="1:5" ht="32.25" customHeight="1" x14ac:dyDescent="0.2">
      <c r="A34" s="9" t="s">
        <v>35</v>
      </c>
      <c r="B34" s="129" t="s">
        <v>36</v>
      </c>
      <c r="C34" s="129"/>
      <c r="D34" s="9" t="s">
        <v>10</v>
      </c>
      <c r="E34" s="25">
        <v>89.815520000000006</v>
      </c>
    </row>
    <row r="35" spans="1:5" ht="29.25" customHeight="1" x14ac:dyDescent="0.2">
      <c r="A35" s="9" t="s">
        <v>37</v>
      </c>
      <c r="B35" s="132" t="s">
        <v>108</v>
      </c>
      <c r="C35" s="129"/>
      <c r="D35" s="9" t="s">
        <v>10</v>
      </c>
      <c r="E35" s="25"/>
    </row>
    <row r="36" spans="1:5" ht="26.25" customHeight="1" x14ac:dyDescent="0.2">
      <c r="A36" s="9" t="s">
        <v>38</v>
      </c>
      <c r="B36" s="129" t="s">
        <v>39</v>
      </c>
      <c r="C36" s="129"/>
      <c r="D36" s="9" t="s">
        <v>10</v>
      </c>
      <c r="E36" s="25">
        <v>7765.6600200000003</v>
      </c>
    </row>
    <row r="37" spans="1:5" ht="27.75" customHeight="1" x14ac:dyDescent="0.2">
      <c r="A37" s="9" t="s">
        <v>40</v>
      </c>
      <c r="B37" s="129" t="s">
        <v>41</v>
      </c>
      <c r="C37" s="129"/>
      <c r="D37" s="9" t="s">
        <v>10</v>
      </c>
      <c r="E37" s="25">
        <v>2604.585</v>
      </c>
    </row>
    <row r="38" spans="1:5" ht="38.25" customHeight="1" x14ac:dyDescent="0.2">
      <c r="A38" s="9" t="s">
        <v>42</v>
      </c>
      <c r="B38" s="129" t="s">
        <v>43</v>
      </c>
      <c r="C38" s="129"/>
      <c r="D38" s="9" t="s">
        <v>10</v>
      </c>
      <c r="E38" s="25">
        <v>8.0293799999999997</v>
      </c>
    </row>
    <row r="39" spans="1:5" ht="24" customHeight="1" x14ac:dyDescent="0.2">
      <c r="A39" s="9" t="s">
        <v>44</v>
      </c>
      <c r="B39" s="129" t="s">
        <v>45</v>
      </c>
      <c r="C39" s="129"/>
      <c r="D39" s="9" t="s">
        <v>10</v>
      </c>
      <c r="E39" s="25">
        <v>716.45160999999996</v>
      </c>
    </row>
    <row r="40" spans="1:5" ht="27.75" customHeight="1" x14ac:dyDescent="0.2">
      <c r="A40" s="9" t="s">
        <v>46</v>
      </c>
      <c r="B40" s="129" t="s">
        <v>47</v>
      </c>
      <c r="C40" s="129"/>
      <c r="D40" s="9" t="s">
        <v>10</v>
      </c>
      <c r="E40" s="25">
        <v>4072.8779100000002</v>
      </c>
    </row>
    <row r="41" spans="1:5" ht="16.5" customHeight="1" x14ac:dyDescent="0.2">
      <c r="A41" s="9" t="s">
        <v>48</v>
      </c>
      <c r="B41" s="129" t="s">
        <v>49</v>
      </c>
      <c r="C41" s="129"/>
      <c r="D41" s="9" t="s">
        <v>10</v>
      </c>
      <c r="E41" s="25">
        <v>663.03157999999996</v>
      </c>
    </row>
    <row r="42" spans="1:5" ht="17.25" customHeight="1" x14ac:dyDescent="0.2">
      <c r="A42" s="9" t="s">
        <v>50</v>
      </c>
      <c r="B42" s="129" t="s">
        <v>51</v>
      </c>
      <c r="C42" s="129"/>
      <c r="D42" s="9" t="s">
        <v>10</v>
      </c>
      <c r="E42" s="25">
        <v>199.78219999999999</v>
      </c>
    </row>
    <row r="43" spans="1:5" ht="24" customHeight="1" x14ac:dyDescent="0.2">
      <c r="A43" s="9" t="s">
        <v>52</v>
      </c>
      <c r="B43" s="129" t="s">
        <v>53</v>
      </c>
      <c r="C43" s="129"/>
      <c r="D43" s="9" t="s">
        <v>10</v>
      </c>
      <c r="E43" s="25">
        <v>232.82631000000001</v>
      </c>
    </row>
    <row r="44" spans="1:5" ht="30" customHeight="1" x14ac:dyDescent="0.2">
      <c r="A44" s="9" t="s">
        <v>54</v>
      </c>
      <c r="B44" s="129" t="s">
        <v>49</v>
      </c>
      <c r="C44" s="129"/>
      <c r="D44" s="9" t="s">
        <v>10</v>
      </c>
      <c r="E44" s="150"/>
    </row>
    <row r="45" spans="1:5" ht="19.5" customHeight="1" x14ac:dyDescent="0.2">
      <c r="A45" s="9" t="s">
        <v>55</v>
      </c>
      <c r="B45" s="129" t="s">
        <v>51</v>
      </c>
      <c r="C45" s="129"/>
      <c r="D45" s="9" t="s">
        <v>10</v>
      </c>
      <c r="E45" s="151"/>
    </row>
    <row r="46" spans="1:5" ht="40.9" customHeight="1" x14ac:dyDescent="0.2">
      <c r="A46" s="9" t="s">
        <v>56</v>
      </c>
      <c r="B46" s="132" t="s">
        <v>126</v>
      </c>
      <c r="C46" s="129"/>
      <c r="D46" s="9" t="s">
        <v>10</v>
      </c>
      <c r="E46" s="25"/>
    </row>
    <row r="47" spans="1:5" s="23" customFormat="1" ht="18" customHeight="1" x14ac:dyDescent="0.2">
      <c r="A47" s="33" t="s">
        <v>120</v>
      </c>
      <c r="B47" s="144" t="s">
        <v>109</v>
      </c>
      <c r="C47" s="20"/>
      <c r="D47" s="21"/>
      <c r="E47" s="22"/>
    </row>
    <row r="48" spans="1:5" s="23" customFormat="1" ht="17.25" customHeight="1" x14ac:dyDescent="0.2">
      <c r="A48" s="9"/>
      <c r="B48" s="145"/>
      <c r="C48" s="20"/>
      <c r="D48" s="21"/>
      <c r="E48" s="22"/>
    </row>
    <row r="49" spans="1:5" s="23" customFormat="1" x14ac:dyDescent="0.2">
      <c r="A49" s="9"/>
      <c r="B49" s="145"/>
      <c r="C49" s="20"/>
      <c r="D49" s="21"/>
      <c r="E49" s="24"/>
    </row>
    <row r="50" spans="1:5" s="23" customFormat="1" x14ac:dyDescent="0.2">
      <c r="A50" s="9"/>
      <c r="B50" s="146"/>
      <c r="C50" s="20"/>
      <c r="D50" s="21"/>
      <c r="E50" s="22"/>
    </row>
    <row r="51" spans="1:5" ht="51" customHeight="1" x14ac:dyDescent="0.2">
      <c r="A51" s="9" t="s">
        <v>57</v>
      </c>
      <c r="B51" s="129" t="s">
        <v>58</v>
      </c>
      <c r="C51" s="129"/>
      <c r="D51" s="9" t="s">
        <v>10</v>
      </c>
      <c r="E51" s="25">
        <v>2365.8227099999999</v>
      </c>
    </row>
    <row r="52" spans="1:5" ht="51" customHeight="1" x14ac:dyDescent="0.2">
      <c r="A52" s="27" t="s">
        <v>59</v>
      </c>
      <c r="B52" s="132" t="s">
        <v>111</v>
      </c>
      <c r="C52" s="129"/>
      <c r="D52" s="9" t="s">
        <v>10</v>
      </c>
      <c r="E52" s="25">
        <f>F11-E13-E31-E34-E39-E51-E43-E36-E37-E40-E38</f>
        <v>1316.5848000000015</v>
      </c>
    </row>
    <row r="53" spans="1:5" s="14" customFormat="1" ht="31.5" customHeight="1" x14ac:dyDescent="0.2">
      <c r="A53" s="11">
        <v>4</v>
      </c>
      <c r="B53" s="135" t="s">
        <v>60</v>
      </c>
      <c r="C53" s="135"/>
      <c r="D53" s="12" t="s">
        <v>10</v>
      </c>
      <c r="E53" s="15">
        <f>E10-E11</f>
        <v>-13031.226180000001</v>
      </c>
    </row>
    <row r="54" spans="1:5" ht="31.5" customHeight="1" x14ac:dyDescent="0.2">
      <c r="A54" s="8">
        <v>5</v>
      </c>
      <c r="B54" s="129" t="s">
        <v>61</v>
      </c>
      <c r="C54" s="129"/>
      <c r="D54" s="9" t="s">
        <v>10</v>
      </c>
      <c r="E54" s="25" t="str">
        <f>г.Снежногорск!E54</f>
        <v>не определяется</v>
      </c>
    </row>
    <row r="55" spans="1:5" ht="51.75" customHeight="1" x14ac:dyDescent="0.2">
      <c r="A55" s="8" t="s">
        <v>62</v>
      </c>
      <c r="B55" s="129" t="s">
        <v>63</v>
      </c>
      <c r="C55" s="129"/>
      <c r="D55" s="9" t="s">
        <v>10</v>
      </c>
      <c r="E55" s="19"/>
    </row>
    <row r="56" spans="1:5" ht="24.75" customHeight="1" x14ac:dyDescent="0.2">
      <c r="A56" s="8" t="s">
        <v>64</v>
      </c>
      <c r="B56" s="129" t="s">
        <v>65</v>
      </c>
      <c r="C56" s="129"/>
      <c r="D56" s="9" t="s">
        <v>10</v>
      </c>
      <c r="E56" s="25">
        <v>151</v>
      </c>
    </row>
    <row r="57" spans="1:5" ht="27" customHeight="1" x14ac:dyDescent="0.2">
      <c r="A57" s="8" t="s">
        <v>66</v>
      </c>
      <c r="B57" s="129" t="s">
        <v>67</v>
      </c>
      <c r="C57" s="129"/>
      <c r="D57" s="9" t="s">
        <v>10</v>
      </c>
      <c r="E57" s="25">
        <v>151</v>
      </c>
    </row>
    <row r="58" spans="1:5" ht="22.5" customHeight="1" x14ac:dyDescent="0.2">
      <c r="A58" s="8">
        <v>7</v>
      </c>
      <c r="B58" s="129" t="s">
        <v>68</v>
      </c>
      <c r="C58" s="129"/>
      <c r="D58" s="9" t="s">
        <v>69</v>
      </c>
      <c r="E58" s="42">
        <v>9.68</v>
      </c>
    </row>
    <row r="59" spans="1:5" ht="20.25" customHeight="1" x14ac:dyDescent="0.2">
      <c r="A59" s="8">
        <v>8</v>
      </c>
      <c r="B59" s="129" t="s">
        <v>70</v>
      </c>
      <c r="C59" s="129"/>
      <c r="D59" s="9" t="s">
        <v>69</v>
      </c>
      <c r="E59" s="42">
        <v>2.37</v>
      </c>
    </row>
    <row r="60" spans="1:5" ht="30.75" customHeight="1" x14ac:dyDescent="0.2">
      <c r="A60" s="8">
        <v>9</v>
      </c>
      <c r="B60" s="129" t="s">
        <v>71</v>
      </c>
      <c r="C60" s="129"/>
      <c r="D60" s="9" t="s">
        <v>72</v>
      </c>
      <c r="E60" s="72">
        <v>6.851</v>
      </c>
    </row>
    <row r="61" spans="1:5" ht="30" customHeight="1" x14ac:dyDescent="0.2">
      <c r="A61" s="8" t="s">
        <v>73</v>
      </c>
      <c r="B61" s="129" t="s">
        <v>74</v>
      </c>
      <c r="C61" s="129"/>
      <c r="D61" s="9" t="s">
        <v>72</v>
      </c>
      <c r="E61" s="72">
        <v>0.26</v>
      </c>
    </row>
    <row r="62" spans="1:5" ht="12.75" customHeight="1" x14ac:dyDescent="0.2">
      <c r="A62" s="8">
        <v>10</v>
      </c>
      <c r="B62" s="129" t="s">
        <v>75</v>
      </c>
      <c r="C62" s="129"/>
      <c r="D62" s="9" t="s">
        <v>72</v>
      </c>
      <c r="E62" s="42">
        <v>0</v>
      </c>
    </row>
    <row r="63" spans="1:5" ht="30" customHeight="1" x14ac:dyDescent="0.2">
      <c r="A63" s="8">
        <v>11</v>
      </c>
      <c r="B63" s="129" t="s">
        <v>76</v>
      </c>
      <c r="C63" s="129"/>
      <c r="D63" s="9" t="s">
        <v>72</v>
      </c>
      <c r="E63" s="72">
        <v>4.8449999999999998</v>
      </c>
    </row>
    <row r="64" spans="1:5" ht="25.5" customHeight="1" x14ac:dyDescent="0.2">
      <c r="A64" s="8">
        <v>12</v>
      </c>
      <c r="B64" s="132" t="s">
        <v>112</v>
      </c>
      <c r="C64" s="129"/>
      <c r="D64" s="9" t="s">
        <v>77</v>
      </c>
      <c r="E64" s="74">
        <v>0.2137</v>
      </c>
    </row>
    <row r="65" spans="1:5" ht="25.5" customHeight="1" x14ac:dyDescent="0.2">
      <c r="A65" s="8">
        <v>13</v>
      </c>
      <c r="B65" s="132" t="s">
        <v>113</v>
      </c>
      <c r="C65" s="129"/>
      <c r="D65" s="9" t="s">
        <v>77</v>
      </c>
      <c r="E65" s="74">
        <v>0.2631</v>
      </c>
    </row>
    <row r="66" spans="1:5" ht="27.75" customHeight="1" x14ac:dyDescent="0.2">
      <c r="A66" s="8">
        <v>14</v>
      </c>
      <c r="B66" s="129" t="s">
        <v>128</v>
      </c>
      <c r="C66" s="129"/>
      <c r="D66" s="9" t="s">
        <v>79</v>
      </c>
      <c r="E66" s="87">
        <v>19.899999999999999</v>
      </c>
    </row>
    <row r="67" spans="1:5" ht="42.75" customHeight="1" x14ac:dyDescent="0.2">
      <c r="A67" s="8">
        <v>15</v>
      </c>
      <c r="B67" s="132" t="s">
        <v>114</v>
      </c>
      <c r="C67" s="129"/>
      <c r="D67" s="9" t="s">
        <v>79</v>
      </c>
      <c r="E67" s="64" t="s">
        <v>129</v>
      </c>
    </row>
    <row r="68" spans="1:5" ht="36.75" customHeight="1" x14ac:dyDescent="0.2">
      <c r="A68" s="8">
        <v>16</v>
      </c>
      <c r="B68" s="129" t="s">
        <v>80</v>
      </c>
      <c r="C68" s="129"/>
      <c r="D68" s="9" t="s">
        <v>81</v>
      </c>
      <c r="E68" s="42"/>
    </row>
    <row r="69" spans="1:5" ht="44.25" customHeight="1" x14ac:dyDescent="0.2">
      <c r="A69" s="8">
        <v>17</v>
      </c>
      <c r="B69" s="129" t="s">
        <v>82</v>
      </c>
      <c r="C69" s="129"/>
      <c r="D69" s="9" t="s">
        <v>83</v>
      </c>
      <c r="E69" s="42">
        <f>(E33*1000)/(E60*1000-E61*1000)</f>
        <v>48.892884236079503</v>
      </c>
    </row>
    <row r="70" spans="1:5" ht="36" customHeight="1" x14ac:dyDescent="0.2">
      <c r="A70" s="8">
        <v>18</v>
      </c>
      <c r="B70" s="129" t="s">
        <v>84</v>
      </c>
      <c r="C70" s="129"/>
      <c r="D70" s="9" t="s">
        <v>85</v>
      </c>
      <c r="E70" s="76">
        <v>0.55800000000000005</v>
      </c>
    </row>
    <row r="71" spans="1:5" ht="52.5" customHeight="1" x14ac:dyDescent="0.2">
      <c r="A71" s="8">
        <v>19</v>
      </c>
      <c r="B71" s="129" t="s">
        <v>86</v>
      </c>
      <c r="C71" s="129"/>
      <c r="D71" s="149"/>
      <c r="E71" s="149"/>
    </row>
  </sheetData>
  <sheetProtection selectLockedCells="1" selectUnlockedCells="1"/>
  <customSheetViews>
    <customSheetView guid="{107DB466-C8B1-4EC3-A411-650BD2587D1A}" topLeftCell="A35">
      <selection activeCell="E53" sqref="E53"/>
      <pageMargins left="0.75" right="0.75" top="1" bottom="1" header="0.51180555555555551" footer="0.51180555555555551"/>
      <pageSetup paperSize="9" firstPageNumber="0" orientation="portrait" horizontalDpi="300" verticalDpi="300" r:id="rId1"/>
      <headerFooter alignWithMargins="0"/>
    </customSheetView>
    <customSheetView guid="{07A1AA32-C8EB-4C4B-A982-7112EE6C490D}" topLeftCell="A37">
      <selection activeCell="E52" sqref="E52"/>
      <pageMargins left="0.75" right="0.75" top="1" bottom="1" header="0.51180555555555551" footer="0.51180555555555551"/>
      <pageSetup paperSize="9" firstPageNumber="0" orientation="portrait" horizontalDpi="300" verticalDpi="300" r:id="rId2"/>
      <headerFooter alignWithMargins="0"/>
    </customSheetView>
  </customSheetViews>
  <mergeCells count="60">
    <mergeCell ref="D71:E71"/>
    <mergeCell ref="B66:C66"/>
    <mergeCell ref="B67:C67"/>
    <mergeCell ref="B68:C68"/>
    <mergeCell ref="B69:C69"/>
    <mergeCell ref="B70:C70"/>
    <mergeCell ref="B71:C71"/>
    <mergeCell ref="B52:C52"/>
    <mergeCell ref="B65:C65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3:C63"/>
    <mergeCell ref="B64:C64"/>
    <mergeCell ref="B53:C53"/>
    <mergeCell ref="B51:C51"/>
    <mergeCell ref="E44:E45"/>
    <mergeCell ref="B45:C45"/>
    <mergeCell ref="B35:C35"/>
    <mergeCell ref="B36:C36"/>
    <mergeCell ref="B37:C37"/>
    <mergeCell ref="B38:C38"/>
    <mergeCell ref="B39:C39"/>
    <mergeCell ref="B40:C40"/>
    <mergeCell ref="B47:B50"/>
    <mergeCell ref="B41:C41"/>
    <mergeCell ref="B42:C42"/>
    <mergeCell ref="B43:C43"/>
    <mergeCell ref="B44:C44"/>
    <mergeCell ref="B46:C46"/>
    <mergeCell ref="B34:C34"/>
    <mergeCell ref="A15:A18"/>
    <mergeCell ref="B15:B18"/>
    <mergeCell ref="A19:A22"/>
    <mergeCell ref="B19:B22"/>
    <mergeCell ref="A23:A26"/>
    <mergeCell ref="B23:B26"/>
    <mergeCell ref="A27:A30"/>
    <mergeCell ref="B27:B30"/>
    <mergeCell ref="B31:C31"/>
    <mergeCell ref="B32:C32"/>
    <mergeCell ref="B33:C33"/>
    <mergeCell ref="B14:C14"/>
    <mergeCell ref="A1:E1"/>
    <mergeCell ref="A2:E2"/>
    <mergeCell ref="A3:E3"/>
    <mergeCell ref="A4:E5"/>
    <mergeCell ref="B7:C7"/>
    <mergeCell ref="B8:C8"/>
    <mergeCell ref="B9:C9"/>
    <mergeCell ref="B10:C10"/>
    <mergeCell ref="B11:C11"/>
    <mergeCell ref="B12:C12"/>
    <mergeCell ref="B13:C13"/>
  </mergeCells>
  <pageMargins left="0.46" right="0.41" top="0.45" bottom="0.44" header="0.22" footer="0.24"/>
  <pageSetup paperSize="9" scale="85" firstPageNumber="0" fitToHeight="0" orientation="portrait" horizontalDpi="300" verticalDpi="300" r:id="rId3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  <pageSetUpPr fitToPage="1"/>
  </sheetPr>
  <dimension ref="A1:I72"/>
  <sheetViews>
    <sheetView workbookViewId="0">
      <pane xSplit="4" ySplit="8" topLeftCell="E9" activePane="bottomRight" state="frozen"/>
      <selection pane="topRight" activeCell="E1" sqref="E1"/>
      <selection pane="bottomLeft" activeCell="A9" sqref="A9"/>
      <selection pane="bottomRight" activeCell="E13" sqref="E13"/>
    </sheetView>
  </sheetViews>
  <sheetFormatPr defaultColWidth="8.7109375" defaultRowHeight="12.75" x14ac:dyDescent="0.2"/>
  <cols>
    <col min="1" max="1" width="7.85546875" customWidth="1"/>
    <col min="2" max="2" width="19" customWidth="1"/>
    <col min="3" max="3" width="23.140625" customWidth="1"/>
    <col min="4" max="4" width="20.140625" customWidth="1"/>
    <col min="5" max="5" width="25.42578125" style="77" customWidth="1"/>
    <col min="6" max="6" width="16.85546875" customWidth="1"/>
  </cols>
  <sheetData>
    <row r="1" spans="1:6" ht="18.75" customHeight="1" x14ac:dyDescent="0.2">
      <c r="A1" s="139" t="s">
        <v>0</v>
      </c>
      <c r="B1" s="139"/>
      <c r="C1" s="139"/>
      <c r="D1" s="139"/>
      <c r="E1" s="139"/>
    </row>
    <row r="2" spans="1:6" ht="19.5" customHeight="1" x14ac:dyDescent="0.2">
      <c r="A2" s="139" t="s">
        <v>1</v>
      </c>
      <c r="B2" s="139"/>
      <c r="C2" s="139"/>
      <c r="D2" s="139"/>
      <c r="E2" s="139"/>
    </row>
    <row r="3" spans="1:6" ht="32.25" customHeight="1" x14ac:dyDescent="0.2">
      <c r="A3" s="140" t="str">
        <f>Териберка!A3</f>
        <v>ДЕЯТЕЛЬНОСТИ  АО "МЭС" ЗА  2015 ГОД</v>
      </c>
      <c r="B3" s="140"/>
      <c r="C3" s="140"/>
      <c r="D3" s="140"/>
      <c r="E3" s="140"/>
    </row>
    <row r="4" spans="1:6" ht="12.75" customHeight="1" x14ac:dyDescent="0.2">
      <c r="A4" s="156" t="s">
        <v>102</v>
      </c>
      <c r="B4" s="156"/>
      <c r="C4" s="156"/>
      <c r="D4" s="156"/>
      <c r="E4" s="156"/>
    </row>
    <row r="5" spans="1:6" ht="1.5" customHeight="1" x14ac:dyDescent="0.2">
      <c r="A5" s="156"/>
      <c r="B5" s="156"/>
      <c r="C5" s="156"/>
      <c r="D5" s="156"/>
      <c r="E5" s="156"/>
    </row>
    <row r="6" spans="1:6" x14ac:dyDescent="0.2">
      <c r="A6" s="1"/>
      <c r="B6" s="1"/>
      <c r="C6" s="1"/>
      <c r="D6" s="1"/>
      <c r="E6" s="2"/>
    </row>
    <row r="7" spans="1:6" ht="30" customHeight="1" x14ac:dyDescent="0.2">
      <c r="A7" s="3" t="s">
        <v>2</v>
      </c>
      <c r="B7" s="142" t="s">
        <v>3</v>
      </c>
      <c r="C7" s="142"/>
      <c r="D7" s="3" t="s">
        <v>4</v>
      </c>
      <c r="E7" s="4" t="s">
        <v>5</v>
      </c>
    </row>
    <row r="8" spans="1:6" x14ac:dyDescent="0.2">
      <c r="A8" s="26">
        <v>1</v>
      </c>
      <c r="B8" s="138">
        <v>2</v>
      </c>
      <c r="C8" s="138"/>
      <c r="D8" s="26">
        <v>3</v>
      </c>
      <c r="E8" s="6">
        <v>4</v>
      </c>
      <c r="F8" s="7"/>
    </row>
    <row r="9" spans="1:6" ht="25.5" customHeight="1" x14ac:dyDescent="0.2">
      <c r="A9" s="8">
        <v>1</v>
      </c>
      <c r="B9" s="129" t="s">
        <v>6</v>
      </c>
      <c r="C9" s="129"/>
      <c r="D9" s="9" t="s">
        <v>7</v>
      </c>
      <c r="E9" s="10" t="s">
        <v>8</v>
      </c>
    </row>
    <row r="10" spans="1:6" s="14" customFormat="1" ht="15.75" customHeight="1" x14ac:dyDescent="0.2">
      <c r="A10" s="11">
        <v>2</v>
      </c>
      <c r="B10" s="135" t="s">
        <v>9</v>
      </c>
      <c r="C10" s="135"/>
      <c r="D10" s="12" t="s">
        <v>10</v>
      </c>
      <c r="E10" s="13">
        <f>636681.89194+25646.07939</f>
        <v>662327.97132999997</v>
      </c>
    </row>
    <row r="11" spans="1:6" s="14" customFormat="1" ht="38.25" customHeight="1" x14ac:dyDescent="0.2">
      <c r="A11" s="11">
        <v>3</v>
      </c>
      <c r="B11" s="135" t="s">
        <v>11</v>
      </c>
      <c r="C11" s="135"/>
      <c r="D11" s="12" t="s">
        <v>10</v>
      </c>
      <c r="E11" s="15">
        <f>E12+E13+E31+E34+E35+E36+E37+E38+E39+E40+E43+E46+E52+E53</f>
        <v>773014.32192000002</v>
      </c>
      <c r="F11" s="109">
        <f>749262.21447+23752.10745</f>
        <v>773014.32192000002</v>
      </c>
    </row>
    <row r="12" spans="1:6" ht="25.5" customHeight="1" x14ac:dyDescent="0.2">
      <c r="A12" s="16" t="s">
        <v>12</v>
      </c>
      <c r="B12" s="129" t="s">
        <v>13</v>
      </c>
      <c r="C12" s="129"/>
      <c r="D12" s="9" t="s">
        <v>10</v>
      </c>
      <c r="E12" s="17"/>
      <c r="F12" s="18"/>
    </row>
    <row r="13" spans="1:6" ht="15.75" customHeight="1" x14ac:dyDescent="0.2">
      <c r="A13" s="16" t="s">
        <v>14</v>
      </c>
      <c r="B13" s="129" t="s">
        <v>15</v>
      </c>
      <c r="C13" s="129"/>
      <c r="D13" s="9" t="s">
        <v>10</v>
      </c>
      <c r="E13" s="17">
        <f>E15+E19+E23+E27</f>
        <v>371881.89739</v>
      </c>
    </row>
    <row r="14" spans="1:6" ht="12.75" customHeight="1" x14ac:dyDescent="0.2">
      <c r="A14" s="8"/>
      <c r="B14" s="129" t="s">
        <v>16</v>
      </c>
      <c r="C14" s="129"/>
      <c r="D14" s="9"/>
      <c r="E14" s="19"/>
    </row>
    <row r="15" spans="1:6" s="23" customFormat="1" ht="18" customHeight="1" x14ac:dyDescent="0.2">
      <c r="A15" s="136" t="s">
        <v>17</v>
      </c>
      <c r="B15" s="137" t="s">
        <v>18</v>
      </c>
      <c r="C15" s="20" t="s">
        <v>19</v>
      </c>
      <c r="D15" s="21" t="s">
        <v>10</v>
      </c>
      <c r="E15" s="22">
        <v>371881.89739</v>
      </c>
    </row>
    <row r="16" spans="1:6" s="23" customFormat="1" ht="17.25" customHeight="1" x14ac:dyDescent="0.2">
      <c r="A16" s="136"/>
      <c r="B16" s="137"/>
      <c r="C16" s="20" t="s">
        <v>20</v>
      </c>
      <c r="D16" s="21" t="s">
        <v>21</v>
      </c>
      <c r="E16" s="22">
        <v>35830.972999999998</v>
      </c>
    </row>
    <row r="17" spans="1:5" s="23" customFormat="1" ht="36" x14ac:dyDescent="0.2">
      <c r="A17" s="136"/>
      <c r="B17" s="137"/>
      <c r="C17" s="20" t="s">
        <v>22</v>
      </c>
      <c r="D17" s="21" t="s">
        <v>10</v>
      </c>
      <c r="E17" s="24">
        <f>E15/E16</f>
        <v>10.378783110076302</v>
      </c>
    </row>
    <row r="18" spans="1:5" s="23" customFormat="1" ht="12" x14ac:dyDescent="0.2">
      <c r="A18" s="136"/>
      <c r="B18" s="137"/>
      <c r="C18" s="20" t="s">
        <v>23</v>
      </c>
      <c r="D18" s="21" t="s">
        <v>7</v>
      </c>
      <c r="E18" s="22"/>
    </row>
    <row r="19" spans="1:5" s="23" customFormat="1" ht="12.75" customHeight="1" x14ac:dyDescent="0.2">
      <c r="A19" s="136" t="s">
        <v>24</v>
      </c>
      <c r="B19" s="137" t="s">
        <v>25</v>
      </c>
      <c r="C19" s="20" t="s">
        <v>19</v>
      </c>
      <c r="D19" s="21" t="s">
        <v>10</v>
      </c>
      <c r="E19" s="22">
        <f>E20*E21</f>
        <v>0</v>
      </c>
    </row>
    <row r="20" spans="1:5" s="23" customFormat="1" ht="12" x14ac:dyDescent="0.2">
      <c r="A20" s="136"/>
      <c r="B20" s="137"/>
      <c r="C20" s="20" t="s">
        <v>20</v>
      </c>
      <c r="D20" s="21" t="s">
        <v>21</v>
      </c>
      <c r="E20" s="22"/>
    </row>
    <row r="21" spans="1:5" s="23" customFormat="1" ht="36" x14ac:dyDescent="0.2">
      <c r="A21" s="136"/>
      <c r="B21" s="137"/>
      <c r="C21" s="20" t="s">
        <v>22</v>
      </c>
      <c r="D21" s="21" t="s">
        <v>10</v>
      </c>
      <c r="E21" s="22"/>
    </row>
    <row r="22" spans="1:5" s="23" customFormat="1" ht="14.25" customHeight="1" x14ac:dyDescent="0.2">
      <c r="A22" s="136"/>
      <c r="B22" s="137"/>
      <c r="C22" s="20" t="s">
        <v>23</v>
      </c>
      <c r="D22" s="21" t="s">
        <v>7</v>
      </c>
      <c r="E22" s="22"/>
    </row>
    <row r="23" spans="1:5" s="23" customFormat="1" ht="15" customHeight="1" x14ac:dyDescent="0.2">
      <c r="A23" s="136" t="s">
        <v>26</v>
      </c>
      <c r="B23" s="137" t="s">
        <v>106</v>
      </c>
      <c r="C23" s="20" t="s">
        <v>19</v>
      </c>
      <c r="D23" s="21" t="s">
        <v>10</v>
      </c>
      <c r="E23" s="22"/>
    </row>
    <row r="24" spans="1:5" s="23" customFormat="1" ht="13.5" customHeight="1" x14ac:dyDescent="0.2">
      <c r="A24" s="136"/>
      <c r="B24" s="137"/>
      <c r="C24" s="20" t="s">
        <v>20</v>
      </c>
      <c r="D24" s="21" t="s">
        <v>21</v>
      </c>
      <c r="E24" s="22"/>
    </row>
    <row r="25" spans="1:5" s="23" customFormat="1" ht="36" x14ac:dyDescent="0.2">
      <c r="A25" s="136"/>
      <c r="B25" s="137"/>
      <c r="C25" s="20" t="s">
        <v>22</v>
      </c>
      <c r="D25" s="21" t="s">
        <v>10</v>
      </c>
      <c r="E25" s="22"/>
    </row>
    <row r="26" spans="1:5" s="23" customFormat="1" ht="12" x14ac:dyDescent="0.2">
      <c r="A26" s="136"/>
      <c r="B26" s="137"/>
      <c r="C26" s="20" t="s">
        <v>23</v>
      </c>
      <c r="D26" s="21" t="s">
        <v>7</v>
      </c>
      <c r="E26" s="22"/>
    </row>
    <row r="27" spans="1:5" s="23" customFormat="1" ht="15" customHeight="1" x14ac:dyDescent="0.2">
      <c r="A27" s="136" t="s">
        <v>105</v>
      </c>
      <c r="B27" s="137" t="s">
        <v>107</v>
      </c>
      <c r="C27" s="20" t="s">
        <v>19</v>
      </c>
      <c r="D27" s="21" t="s">
        <v>10</v>
      </c>
      <c r="E27" s="22">
        <f>E28*E29</f>
        <v>0</v>
      </c>
    </row>
    <row r="28" spans="1:5" s="23" customFormat="1" ht="13.5" customHeight="1" x14ac:dyDescent="0.2">
      <c r="A28" s="136"/>
      <c r="B28" s="137"/>
      <c r="C28" s="20" t="s">
        <v>20</v>
      </c>
      <c r="D28" s="21" t="s">
        <v>21</v>
      </c>
      <c r="E28" s="22"/>
    </row>
    <row r="29" spans="1:5" s="23" customFormat="1" ht="36" x14ac:dyDescent="0.2">
      <c r="A29" s="136"/>
      <c r="B29" s="137"/>
      <c r="C29" s="20" t="s">
        <v>22</v>
      </c>
      <c r="D29" s="21" t="s">
        <v>10</v>
      </c>
      <c r="E29" s="22"/>
    </row>
    <row r="30" spans="1:5" s="23" customFormat="1" ht="12" x14ac:dyDescent="0.2">
      <c r="A30" s="136"/>
      <c r="B30" s="137"/>
      <c r="C30" s="20" t="s">
        <v>23</v>
      </c>
      <c r="D30" s="21" t="s">
        <v>7</v>
      </c>
      <c r="E30" s="22"/>
    </row>
    <row r="31" spans="1:5" ht="38.25" customHeight="1" x14ac:dyDescent="0.2">
      <c r="A31" s="8" t="s">
        <v>27</v>
      </c>
      <c r="B31" s="129" t="s">
        <v>28</v>
      </c>
      <c r="C31" s="129"/>
      <c r="D31" s="9" t="s">
        <v>10</v>
      </c>
      <c r="E31" s="98">
        <v>33289.127999999997</v>
      </c>
    </row>
    <row r="32" spans="1:5" s="23" customFormat="1" ht="12" customHeight="1" x14ac:dyDescent="0.2">
      <c r="A32" s="21" t="s">
        <v>29</v>
      </c>
      <c r="B32" s="143" t="s">
        <v>30</v>
      </c>
      <c r="C32" s="143"/>
      <c r="D32" s="21" t="s">
        <v>31</v>
      </c>
      <c r="E32" s="99">
        <f>E31/E33</f>
        <v>3.5947581028337239</v>
      </c>
    </row>
    <row r="33" spans="1:5" s="23" customFormat="1" ht="12" customHeight="1" x14ac:dyDescent="0.2">
      <c r="A33" s="21" t="s">
        <v>32</v>
      </c>
      <c r="B33" s="143" t="s">
        <v>33</v>
      </c>
      <c r="C33" s="143"/>
      <c r="D33" s="21" t="s">
        <v>34</v>
      </c>
      <c r="E33" s="100">
        <f>9260.464</f>
        <v>9260.4639999999999</v>
      </c>
    </row>
    <row r="34" spans="1:5" ht="32.25" customHeight="1" x14ac:dyDescent="0.2">
      <c r="A34" s="9" t="s">
        <v>35</v>
      </c>
      <c r="B34" s="129" t="s">
        <v>36</v>
      </c>
      <c r="C34" s="129"/>
      <c r="D34" s="9" t="s">
        <v>10</v>
      </c>
      <c r="E34" s="25">
        <v>16212.91273</v>
      </c>
    </row>
    <row r="35" spans="1:5" ht="29.25" customHeight="1" x14ac:dyDescent="0.2">
      <c r="A35" s="9" t="s">
        <v>37</v>
      </c>
      <c r="B35" s="132" t="s">
        <v>108</v>
      </c>
      <c r="C35" s="129"/>
      <c r="D35" s="9" t="s">
        <v>10</v>
      </c>
      <c r="E35" s="25">
        <v>65.626459999999994</v>
      </c>
    </row>
    <row r="36" spans="1:5" ht="26.25" customHeight="1" x14ac:dyDescent="0.2">
      <c r="A36" s="9" t="s">
        <v>38</v>
      </c>
      <c r="B36" s="129" t="s">
        <v>39</v>
      </c>
      <c r="C36" s="129"/>
      <c r="D36" s="9" t="s">
        <v>10</v>
      </c>
      <c r="E36" s="25">
        <v>93370.540059999999</v>
      </c>
    </row>
    <row r="37" spans="1:5" ht="27.75" customHeight="1" x14ac:dyDescent="0.2">
      <c r="A37" s="9" t="s">
        <v>40</v>
      </c>
      <c r="B37" s="129" t="s">
        <v>41</v>
      </c>
      <c r="C37" s="129"/>
      <c r="D37" s="9" t="s">
        <v>10</v>
      </c>
      <c r="E37" s="25">
        <v>32791.373330000002</v>
      </c>
    </row>
    <row r="38" spans="1:5" ht="38.25" customHeight="1" x14ac:dyDescent="0.2">
      <c r="A38" s="9" t="s">
        <v>42</v>
      </c>
      <c r="B38" s="129" t="s">
        <v>43</v>
      </c>
      <c r="C38" s="129"/>
      <c r="D38" s="9" t="s">
        <v>10</v>
      </c>
      <c r="E38" s="25">
        <v>1002.5197899999999</v>
      </c>
    </row>
    <row r="39" spans="1:5" ht="24" customHeight="1" x14ac:dyDescent="0.2">
      <c r="A39" s="9" t="s">
        <v>44</v>
      </c>
      <c r="B39" s="129" t="s">
        <v>45</v>
      </c>
      <c r="C39" s="129"/>
      <c r="D39" s="9" t="s">
        <v>10</v>
      </c>
      <c r="E39" s="25">
        <v>18287.232</v>
      </c>
    </row>
    <row r="40" spans="1:5" ht="27.75" customHeight="1" x14ac:dyDescent="0.2">
      <c r="A40" s="9" t="s">
        <v>46</v>
      </c>
      <c r="B40" s="129" t="s">
        <v>47</v>
      </c>
      <c r="C40" s="129"/>
      <c r="D40" s="9" t="s">
        <v>10</v>
      </c>
      <c r="E40" s="25">
        <v>106129.47478999999</v>
      </c>
    </row>
    <row r="41" spans="1:5" ht="16.5" customHeight="1" x14ac:dyDescent="0.2">
      <c r="A41" s="9" t="s">
        <v>48</v>
      </c>
      <c r="B41" s="129" t="s">
        <v>49</v>
      </c>
      <c r="C41" s="129"/>
      <c r="D41" s="9" t="s">
        <v>10</v>
      </c>
      <c r="E41" s="25">
        <v>52876.462229999997</v>
      </c>
    </row>
    <row r="42" spans="1:5" ht="17.25" customHeight="1" x14ac:dyDescent="0.2">
      <c r="A42" s="9" t="s">
        <v>50</v>
      </c>
      <c r="B42" s="129" t="s">
        <v>51</v>
      </c>
      <c r="C42" s="129"/>
      <c r="D42" s="9" t="s">
        <v>10</v>
      </c>
      <c r="E42" s="25">
        <v>16315.57308</v>
      </c>
    </row>
    <row r="43" spans="1:5" ht="24" customHeight="1" x14ac:dyDescent="0.2">
      <c r="A43" s="9" t="s">
        <v>52</v>
      </c>
      <c r="B43" s="129" t="s">
        <v>53</v>
      </c>
      <c r="C43" s="129"/>
      <c r="D43" s="9" t="s">
        <v>10</v>
      </c>
      <c r="E43" s="25">
        <v>3280.74431</v>
      </c>
    </row>
    <row r="44" spans="1:5" ht="30" customHeight="1" x14ac:dyDescent="0.2">
      <c r="A44" s="9" t="s">
        <v>54</v>
      </c>
      <c r="B44" s="129" t="s">
        <v>49</v>
      </c>
      <c r="C44" s="129"/>
      <c r="D44" s="9" t="s">
        <v>10</v>
      </c>
      <c r="E44" s="150"/>
    </row>
    <row r="45" spans="1:5" ht="19.5" customHeight="1" x14ac:dyDescent="0.2">
      <c r="A45" s="9" t="s">
        <v>55</v>
      </c>
      <c r="B45" s="129" t="s">
        <v>51</v>
      </c>
      <c r="C45" s="129"/>
      <c r="D45" s="9" t="s">
        <v>10</v>
      </c>
      <c r="E45" s="151"/>
    </row>
    <row r="46" spans="1:5" ht="43.5" customHeight="1" x14ac:dyDescent="0.2">
      <c r="A46" s="9" t="s">
        <v>56</v>
      </c>
      <c r="B46" s="132" t="s">
        <v>126</v>
      </c>
      <c r="C46" s="129"/>
      <c r="D46" s="9" t="s">
        <v>10</v>
      </c>
      <c r="E46" s="25">
        <v>9766.1599399999996</v>
      </c>
    </row>
    <row r="47" spans="1:5" s="23" customFormat="1" ht="17.45" customHeight="1" x14ac:dyDescent="0.2">
      <c r="A47" s="33" t="s">
        <v>110</v>
      </c>
      <c r="B47" s="144" t="s">
        <v>109</v>
      </c>
      <c r="C47" s="20" t="s">
        <v>144</v>
      </c>
      <c r="D47" s="21"/>
      <c r="E47" s="34">
        <v>2278.3910000000001</v>
      </c>
    </row>
    <row r="48" spans="1:5" s="23" customFormat="1" ht="17.45" customHeight="1" x14ac:dyDescent="0.2">
      <c r="A48" s="9"/>
      <c r="B48" s="145"/>
      <c r="C48" s="20" t="s">
        <v>145</v>
      </c>
      <c r="D48" s="21"/>
      <c r="E48" s="34">
        <v>792.16102000000001</v>
      </c>
    </row>
    <row r="49" spans="1:9" s="23" customFormat="1" ht="17.45" customHeight="1" x14ac:dyDescent="0.2">
      <c r="A49" s="9"/>
      <c r="B49" s="145"/>
      <c r="C49" s="20" t="s">
        <v>147</v>
      </c>
      <c r="D49" s="21"/>
      <c r="E49" s="34">
        <v>1071.67904</v>
      </c>
      <c r="F49" s="158"/>
      <c r="G49" s="159"/>
      <c r="H49" s="159"/>
      <c r="I49" s="159"/>
    </row>
    <row r="50" spans="1:9" s="23" customFormat="1" ht="17.45" customHeight="1" x14ac:dyDescent="0.2">
      <c r="A50" s="9"/>
      <c r="B50" s="145"/>
      <c r="C50" s="20" t="s">
        <v>148</v>
      </c>
      <c r="D50" s="21"/>
      <c r="E50" s="34">
        <v>2600.0569999999998</v>
      </c>
    </row>
    <row r="51" spans="1:9" s="23" customFormat="1" ht="17.45" customHeight="1" x14ac:dyDescent="0.2">
      <c r="A51" s="9"/>
      <c r="B51" s="146"/>
      <c r="C51" s="20" t="s">
        <v>146</v>
      </c>
      <c r="D51" s="21"/>
      <c r="E51" s="34">
        <v>1497.4547500000001</v>
      </c>
    </row>
    <row r="52" spans="1:9" ht="51" customHeight="1" x14ac:dyDescent="0.2">
      <c r="A52" s="9" t="s">
        <v>57</v>
      </c>
      <c r="B52" s="129" t="s">
        <v>58</v>
      </c>
      <c r="C52" s="129"/>
      <c r="D52" s="9" t="s">
        <v>10</v>
      </c>
      <c r="E52" s="25">
        <v>6071.0458900000003</v>
      </c>
    </row>
    <row r="53" spans="1:9" ht="51" customHeight="1" x14ac:dyDescent="0.2">
      <c r="A53" s="27" t="s">
        <v>59</v>
      </c>
      <c r="B53" s="132" t="s">
        <v>111</v>
      </c>
      <c r="C53" s="129"/>
      <c r="D53" s="9" t="s">
        <v>10</v>
      </c>
      <c r="E53" s="25">
        <f>F11-E13-E31-E34-E35-E36-E37-E38-E39-E40-E43-E46-E52</f>
        <v>80865.667230000108</v>
      </c>
    </row>
    <row r="54" spans="1:9" s="14" customFormat="1" ht="31.5" customHeight="1" x14ac:dyDescent="0.2">
      <c r="A54" s="11">
        <v>4</v>
      </c>
      <c r="B54" s="135" t="s">
        <v>60</v>
      </c>
      <c r="C54" s="135"/>
      <c r="D54" s="12" t="s">
        <v>10</v>
      </c>
      <c r="E54" s="15">
        <f>E10-E11</f>
        <v>-110686.35059000005</v>
      </c>
    </row>
    <row r="55" spans="1:9" ht="31.5" customHeight="1" x14ac:dyDescent="0.2">
      <c r="A55" s="8">
        <v>5</v>
      </c>
      <c r="B55" s="129" t="s">
        <v>61</v>
      </c>
      <c r="C55" s="129"/>
      <c r="D55" s="9" t="s">
        <v>10</v>
      </c>
      <c r="E55" s="25" t="str">
        <f>Териберка!E54</f>
        <v>не определяется</v>
      </c>
    </row>
    <row r="56" spans="1:9" ht="51.75" customHeight="1" x14ac:dyDescent="0.2">
      <c r="A56" s="8" t="s">
        <v>62</v>
      </c>
      <c r="B56" s="129" t="s">
        <v>63</v>
      </c>
      <c r="C56" s="129"/>
      <c r="D56" s="9" t="s">
        <v>10</v>
      </c>
      <c r="E56" s="19"/>
    </row>
    <row r="57" spans="1:9" ht="24.75" customHeight="1" x14ac:dyDescent="0.2">
      <c r="A57" s="8" t="s">
        <v>64</v>
      </c>
      <c r="B57" s="129" t="s">
        <v>65</v>
      </c>
      <c r="C57" s="129"/>
      <c r="D57" s="9" t="s">
        <v>10</v>
      </c>
      <c r="E57" s="25">
        <v>943</v>
      </c>
    </row>
    <row r="58" spans="1:9" ht="27" customHeight="1" x14ac:dyDescent="0.2">
      <c r="A58" s="8" t="s">
        <v>66</v>
      </c>
      <c r="B58" s="129" t="s">
        <v>67</v>
      </c>
      <c r="C58" s="129"/>
      <c r="D58" s="9" t="s">
        <v>10</v>
      </c>
      <c r="E58" s="25">
        <v>943</v>
      </c>
    </row>
    <row r="59" spans="1:9" ht="22.5" customHeight="1" x14ac:dyDescent="0.2">
      <c r="A59" s="8">
        <v>7</v>
      </c>
      <c r="B59" s="129" t="s">
        <v>68</v>
      </c>
      <c r="C59" s="129"/>
      <c r="D59" s="9" t="s">
        <v>69</v>
      </c>
      <c r="E59" s="42">
        <v>165.619</v>
      </c>
    </row>
    <row r="60" spans="1:9" ht="20.25" customHeight="1" x14ac:dyDescent="0.2">
      <c r="A60" s="8">
        <v>8</v>
      </c>
      <c r="B60" s="129" t="s">
        <v>70</v>
      </c>
      <c r="C60" s="129"/>
      <c r="D60" s="9" t="s">
        <v>69</v>
      </c>
      <c r="E60" s="42">
        <v>102.694</v>
      </c>
    </row>
    <row r="61" spans="1:9" ht="30.75" customHeight="1" x14ac:dyDescent="0.2">
      <c r="A61" s="8">
        <v>9</v>
      </c>
      <c r="B61" s="129" t="s">
        <v>71</v>
      </c>
      <c r="C61" s="129"/>
      <c r="D61" s="9" t="s">
        <v>72</v>
      </c>
      <c r="E61" s="72">
        <v>281.63200000000001</v>
      </c>
    </row>
    <row r="62" spans="1:9" ht="30" customHeight="1" x14ac:dyDescent="0.2">
      <c r="A62" s="8" t="s">
        <v>73</v>
      </c>
      <c r="B62" s="129" t="s">
        <v>74</v>
      </c>
      <c r="C62" s="129"/>
      <c r="D62" s="9" t="s">
        <v>72</v>
      </c>
      <c r="E62" s="72">
        <v>25.95</v>
      </c>
    </row>
    <row r="63" spans="1:9" ht="12.75" customHeight="1" x14ac:dyDescent="0.2">
      <c r="A63" s="8">
        <v>10</v>
      </c>
      <c r="B63" s="129" t="s">
        <v>75</v>
      </c>
      <c r="C63" s="129"/>
      <c r="D63" s="9" t="s">
        <v>72</v>
      </c>
      <c r="E63" s="42">
        <v>0</v>
      </c>
    </row>
    <row r="64" spans="1:9" ht="30" customHeight="1" x14ac:dyDescent="0.2">
      <c r="A64" s="8">
        <v>11</v>
      </c>
      <c r="B64" s="129" t="s">
        <v>76</v>
      </c>
      <c r="C64" s="129"/>
      <c r="D64" s="9" t="s">
        <v>72</v>
      </c>
      <c r="E64" s="72">
        <v>211.36500000000001</v>
      </c>
    </row>
    <row r="65" spans="1:5" ht="25.5" customHeight="1" x14ac:dyDescent="0.2">
      <c r="A65" s="8">
        <v>12</v>
      </c>
      <c r="B65" s="132" t="s">
        <v>112</v>
      </c>
      <c r="C65" s="129"/>
      <c r="D65" s="9" t="s">
        <v>77</v>
      </c>
      <c r="E65" s="74">
        <v>0.16320000000000001</v>
      </c>
    </row>
    <row r="66" spans="1:5" ht="25.5" customHeight="1" x14ac:dyDescent="0.2">
      <c r="A66" s="8">
        <v>13</v>
      </c>
      <c r="B66" s="132" t="s">
        <v>113</v>
      </c>
      <c r="C66" s="129"/>
      <c r="D66" s="9" t="s">
        <v>77</v>
      </c>
      <c r="E66" s="74">
        <v>0.16800000000000001</v>
      </c>
    </row>
    <row r="67" spans="1:5" ht="27.75" customHeight="1" x14ac:dyDescent="0.2">
      <c r="A67" s="8">
        <v>14</v>
      </c>
      <c r="B67" s="129" t="s">
        <v>128</v>
      </c>
      <c r="C67" s="129"/>
      <c r="D67" s="9" t="s">
        <v>79</v>
      </c>
      <c r="E67" s="92">
        <v>340.4</v>
      </c>
    </row>
    <row r="68" spans="1:5" ht="42.75" customHeight="1" x14ac:dyDescent="0.2">
      <c r="A68" s="8">
        <v>15</v>
      </c>
      <c r="B68" s="132" t="s">
        <v>114</v>
      </c>
      <c r="C68" s="129"/>
      <c r="D68" s="9" t="s">
        <v>79</v>
      </c>
      <c r="E68" s="64" t="s">
        <v>129</v>
      </c>
    </row>
    <row r="69" spans="1:5" ht="36.75" customHeight="1" x14ac:dyDescent="0.2">
      <c r="A69" s="8">
        <v>16</v>
      </c>
      <c r="B69" s="129" t="s">
        <v>80</v>
      </c>
      <c r="C69" s="129"/>
      <c r="D69" s="9" t="s">
        <v>81</v>
      </c>
      <c r="E69" s="42">
        <v>190.92</v>
      </c>
    </row>
    <row r="70" spans="1:5" ht="44.25" customHeight="1" x14ac:dyDescent="0.2">
      <c r="A70" s="8">
        <v>17</v>
      </c>
      <c r="B70" s="129" t="s">
        <v>82</v>
      </c>
      <c r="C70" s="129"/>
      <c r="D70" s="9" t="s">
        <v>83</v>
      </c>
      <c r="E70" s="42">
        <f>(E33*1000)/(E61*1000-E62*1000)</f>
        <v>36.218677888940171</v>
      </c>
    </row>
    <row r="71" spans="1:5" ht="36" customHeight="1" x14ac:dyDescent="0.2">
      <c r="A71" s="8">
        <v>18</v>
      </c>
      <c r="B71" s="129" t="s">
        <v>84</v>
      </c>
      <c r="C71" s="129"/>
      <c r="D71" s="9" t="s">
        <v>85</v>
      </c>
      <c r="E71" s="76">
        <v>1.3320000000000001</v>
      </c>
    </row>
    <row r="72" spans="1:5" ht="52.5" customHeight="1" x14ac:dyDescent="0.2">
      <c r="A72" s="8">
        <v>19</v>
      </c>
      <c r="B72" s="129" t="s">
        <v>86</v>
      </c>
      <c r="C72" s="129"/>
      <c r="D72" s="149"/>
      <c r="E72" s="149"/>
    </row>
  </sheetData>
  <sheetProtection selectLockedCells="1" selectUnlockedCells="1"/>
  <customSheetViews>
    <customSheetView guid="{107DB466-C8B1-4EC3-A411-650BD2587D1A}" topLeftCell="A35">
      <selection activeCell="E53" sqref="E53"/>
      <pageMargins left="0.75" right="0.75" top="1" bottom="1" header="0.51180555555555551" footer="0.51180555555555551"/>
      <pageSetup paperSize="9" firstPageNumber="0" orientation="portrait" horizontalDpi="300" verticalDpi="300" r:id="rId1"/>
      <headerFooter alignWithMargins="0"/>
    </customSheetView>
    <customSheetView guid="{07A1AA32-C8EB-4C4B-A982-7112EE6C490D}" topLeftCell="A40">
      <selection activeCell="E43" sqref="E43"/>
      <pageMargins left="0.75" right="0.75" top="1" bottom="1" header="0.51180555555555551" footer="0.51180555555555551"/>
      <pageSetup paperSize="9" firstPageNumber="0" orientation="portrait" horizontalDpi="300" verticalDpi="300" r:id="rId2"/>
      <headerFooter alignWithMargins="0"/>
    </customSheetView>
  </customSheetViews>
  <mergeCells count="61">
    <mergeCell ref="D72:E72"/>
    <mergeCell ref="B67:C67"/>
    <mergeCell ref="B68:C68"/>
    <mergeCell ref="B69:C69"/>
    <mergeCell ref="B70:C70"/>
    <mergeCell ref="B71:C71"/>
    <mergeCell ref="B72:C72"/>
    <mergeCell ref="B44:C44"/>
    <mergeCell ref="B46:C46"/>
    <mergeCell ref="B53:C53"/>
    <mergeCell ref="B66:C66"/>
    <mergeCell ref="B55:C55"/>
    <mergeCell ref="B56:C56"/>
    <mergeCell ref="B57:C57"/>
    <mergeCell ref="B58:C58"/>
    <mergeCell ref="B59:C59"/>
    <mergeCell ref="B60:C60"/>
    <mergeCell ref="B61:C61"/>
    <mergeCell ref="B62:C62"/>
    <mergeCell ref="B63:C63"/>
    <mergeCell ref="B64:C64"/>
    <mergeCell ref="B65:C65"/>
    <mergeCell ref="B54:C54"/>
    <mergeCell ref="B31:C31"/>
    <mergeCell ref="B32:C32"/>
    <mergeCell ref="B33:C33"/>
    <mergeCell ref="B52:C52"/>
    <mergeCell ref="E44:E45"/>
    <mergeCell ref="B45:C45"/>
    <mergeCell ref="B35:C35"/>
    <mergeCell ref="B36:C36"/>
    <mergeCell ref="B37:C37"/>
    <mergeCell ref="B38:C38"/>
    <mergeCell ref="B39:C39"/>
    <mergeCell ref="B40:C40"/>
    <mergeCell ref="B47:B51"/>
    <mergeCell ref="B41:C41"/>
    <mergeCell ref="B42:C42"/>
    <mergeCell ref="B43:C43"/>
    <mergeCell ref="A19:A22"/>
    <mergeCell ref="B19:B22"/>
    <mergeCell ref="A23:A26"/>
    <mergeCell ref="B23:B26"/>
    <mergeCell ref="A27:A30"/>
    <mergeCell ref="B27:B30"/>
    <mergeCell ref="F49:I49"/>
    <mergeCell ref="B14:C14"/>
    <mergeCell ref="A1:E1"/>
    <mergeCell ref="A2:E2"/>
    <mergeCell ref="A3:E3"/>
    <mergeCell ref="A4:E5"/>
    <mergeCell ref="B7:C7"/>
    <mergeCell ref="B8:C8"/>
    <mergeCell ref="B9:C9"/>
    <mergeCell ref="B10:C10"/>
    <mergeCell ref="B11:C11"/>
    <mergeCell ref="B12:C12"/>
    <mergeCell ref="B13:C13"/>
    <mergeCell ref="B34:C34"/>
    <mergeCell ref="A15:A18"/>
    <mergeCell ref="B15:B18"/>
  </mergeCells>
  <pageMargins left="0.54" right="0.4" top="0.4" bottom="0.42" header="0.19" footer="0.25"/>
  <pageSetup paperSize="9" scale="84" firstPageNumber="0" fitToHeight="0" orientation="portrait" horizontalDpi="300" verticalDpi="300" r:id="rId3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F71"/>
  <sheetViews>
    <sheetView workbookViewId="0">
      <pane xSplit="4" ySplit="8" topLeftCell="E9" activePane="bottomRight" state="frozen"/>
      <selection pane="topRight" activeCell="E1" sqref="E1"/>
      <selection pane="bottomLeft" activeCell="A9" sqref="A9"/>
      <selection pane="bottomRight" activeCell="E13" sqref="E13"/>
    </sheetView>
  </sheetViews>
  <sheetFormatPr defaultColWidth="8.7109375" defaultRowHeight="12.75" x14ac:dyDescent="0.2"/>
  <cols>
    <col min="1" max="1" width="7.85546875" customWidth="1"/>
    <col min="2" max="2" width="19" customWidth="1"/>
    <col min="3" max="3" width="23.140625" customWidth="1"/>
    <col min="4" max="4" width="20.140625" customWidth="1"/>
    <col min="5" max="5" width="26.140625" style="77" customWidth="1"/>
    <col min="6" max="6" width="16.85546875" customWidth="1"/>
  </cols>
  <sheetData>
    <row r="1" spans="1:6" ht="18.75" customHeight="1" x14ac:dyDescent="0.2">
      <c r="A1" s="139" t="s">
        <v>0</v>
      </c>
      <c r="B1" s="139"/>
      <c r="C1" s="139"/>
      <c r="D1" s="139"/>
      <c r="E1" s="139"/>
    </row>
    <row r="2" spans="1:6" ht="19.5" customHeight="1" x14ac:dyDescent="0.2">
      <c r="A2" s="139" t="s">
        <v>1</v>
      </c>
      <c r="B2" s="139"/>
      <c r="C2" s="139"/>
      <c r="D2" s="139"/>
      <c r="E2" s="139"/>
    </row>
    <row r="3" spans="1:6" ht="32.25" customHeight="1" x14ac:dyDescent="0.2">
      <c r="A3" s="140" t="str">
        <f>г.Кандалакша!A3</f>
        <v>ДЕЯТЕЛЬНОСТИ  АО "МЭС" ЗА  2015 ГОД</v>
      </c>
      <c r="B3" s="140"/>
      <c r="C3" s="140"/>
      <c r="D3" s="140"/>
      <c r="E3" s="140"/>
    </row>
    <row r="4" spans="1:6" ht="12.75" customHeight="1" x14ac:dyDescent="0.2">
      <c r="A4" s="156" t="s">
        <v>103</v>
      </c>
      <c r="B4" s="156"/>
      <c r="C4" s="156"/>
      <c r="D4" s="156"/>
      <c r="E4" s="156"/>
    </row>
    <row r="5" spans="1:6" ht="1.5" customHeight="1" x14ac:dyDescent="0.2">
      <c r="A5" s="156"/>
      <c r="B5" s="156"/>
      <c r="C5" s="156"/>
      <c r="D5" s="156"/>
      <c r="E5" s="156"/>
    </row>
    <row r="6" spans="1:6" x14ac:dyDescent="0.2">
      <c r="A6" s="1"/>
      <c r="B6" s="1"/>
      <c r="C6" s="1"/>
      <c r="D6" s="1"/>
      <c r="E6" s="2"/>
    </row>
    <row r="7" spans="1:6" ht="30" customHeight="1" x14ac:dyDescent="0.2">
      <c r="A7" s="3" t="s">
        <v>2</v>
      </c>
      <c r="B7" s="142" t="s">
        <v>3</v>
      </c>
      <c r="C7" s="142"/>
      <c r="D7" s="3" t="s">
        <v>4</v>
      </c>
      <c r="E7" s="4" t="s">
        <v>5</v>
      </c>
    </row>
    <row r="8" spans="1:6" x14ac:dyDescent="0.2">
      <c r="A8" s="26">
        <v>1</v>
      </c>
      <c r="B8" s="138">
        <v>2</v>
      </c>
      <c r="C8" s="138"/>
      <c r="D8" s="26">
        <v>3</v>
      </c>
      <c r="E8" s="6">
        <v>4</v>
      </c>
      <c r="F8" s="7"/>
    </row>
    <row r="9" spans="1:6" ht="25.5" customHeight="1" x14ac:dyDescent="0.2">
      <c r="A9" s="8">
        <v>1</v>
      </c>
      <c r="B9" s="129" t="s">
        <v>6</v>
      </c>
      <c r="C9" s="129"/>
      <c r="D9" s="9" t="s">
        <v>7</v>
      </c>
      <c r="E9" s="10" t="s">
        <v>8</v>
      </c>
    </row>
    <row r="10" spans="1:6" s="14" customFormat="1" ht="15.75" customHeight="1" x14ac:dyDescent="0.2">
      <c r="A10" s="11">
        <v>2</v>
      </c>
      <c r="B10" s="135" t="s">
        <v>9</v>
      </c>
      <c r="C10" s="135"/>
      <c r="D10" s="12" t="s">
        <v>10</v>
      </c>
      <c r="E10" s="13">
        <v>98883.763579999999</v>
      </c>
    </row>
    <row r="11" spans="1:6" s="14" customFormat="1" ht="38.25" customHeight="1" x14ac:dyDescent="0.2">
      <c r="A11" s="11">
        <v>3</v>
      </c>
      <c r="B11" s="135" t="s">
        <v>11</v>
      </c>
      <c r="C11" s="135"/>
      <c r="D11" s="12" t="s">
        <v>10</v>
      </c>
      <c r="E11" s="15">
        <f>E12+E13+E31+E34+E35+E36+E37+E38+E39+E40+E43+E46+E51+E52</f>
        <v>139405.79853000003</v>
      </c>
      <c r="F11" s="103">
        <v>139405.79853</v>
      </c>
    </row>
    <row r="12" spans="1:6" ht="25.5" customHeight="1" x14ac:dyDescent="0.2">
      <c r="A12" s="16" t="s">
        <v>12</v>
      </c>
      <c r="B12" s="129" t="s">
        <v>13</v>
      </c>
      <c r="C12" s="129"/>
      <c r="D12" s="9" t="s">
        <v>10</v>
      </c>
      <c r="E12" s="17"/>
      <c r="F12" s="18"/>
    </row>
    <row r="13" spans="1:6" ht="15.75" customHeight="1" x14ac:dyDescent="0.2">
      <c r="A13" s="16" t="s">
        <v>14</v>
      </c>
      <c r="B13" s="129" t="s">
        <v>15</v>
      </c>
      <c r="C13" s="129"/>
      <c r="D13" s="9" t="s">
        <v>10</v>
      </c>
      <c r="E13" s="17">
        <f>E15+E19+E23+E27</f>
        <v>61733.120360000001</v>
      </c>
    </row>
    <row r="14" spans="1:6" ht="12.75" customHeight="1" x14ac:dyDescent="0.2">
      <c r="A14" s="8"/>
      <c r="B14" s="129" t="s">
        <v>16</v>
      </c>
      <c r="C14" s="129"/>
      <c r="D14" s="9"/>
      <c r="E14" s="19"/>
    </row>
    <row r="15" spans="1:6" s="23" customFormat="1" ht="18" customHeight="1" x14ac:dyDescent="0.2">
      <c r="A15" s="136" t="s">
        <v>17</v>
      </c>
      <c r="B15" s="137" t="s">
        <v>18</v>
      </c>
      <c r="C15" s="20" t="s">
        <v>19</v>
      </c>
      <c r="D15" s="21" t="s">
        <v>10</v>
      </c>
      <c r="E15" s="22">
        <v>61733.120360000001</v>
      </c>
    </row>
    <row r="16" spans="1:6" s="23" customFormat="1" ht="17.25" customHeight="1" x14ac:dyDescent="0.2">
      <c r="A16" s="136"/>
      <c r="B16" s="137"/>
      <c r="C16" s="20" t="s">
        <v>20</v>
      </c>
      <c r="D16" s="21" t="s">
        <v>21</v>
      </c>
      <c r="E16" s="22">
        <v>5925.348</v>
      </c>
    </row>
    <row r="17" spans="1:5" s="23" customFormat="1" ht="36" x14ac:dyDescent="0.2">
      <c r="A17" s="136"/>
      <c r="B17" s="137"/>
      <c r="C17" s="20" t="s">
        <v>22</v>
      </c>
      <c r="D17" s="21" t="s">
        <v>10</v>
      </c>
      <c r="E17" s="24">
        <f>E15/E16</f>
        <v>10.418480123023999</v>
      </c>
    </row>
    <row r="18" spans="1:5" s="23" customFormat="1" ht="12" x14ac:dyDescent="0.2">
      <c r="A18" s="136"/>
      <c r="B18" s="137"/>
      <c r="C18" s="20" t="s">
        <v>23</v>
      </c>
      <c r="D18" s="21" t="s">
        <v>7</v>
      </c>
      <c r="E18" s="22"/>
    </row>
    <row r="19" spans="1:5" s="23" customFormat="1" ht="12.75" customHeight="1" x14ac:dyDescent="0.2">
      <c r="A19" s="136" t="s">
        <v>24</v>
      </c>
      <c r="B19" s="137" t="s">
        <v>25</v>
      </c>
      <c r="C19" s="20" t="s">
        <v>19</v>
      </c>
      <c r="D19" s="21" t="s">
        <v>10</v>
      </c>
      <c r="E19" s="22">
        <f>E20*E21</f>
        <v>0</v>
      </c>
    </row>
    <row r="20" spans="1:5" s="23" customFormat="1" ht="12" x14ac:dyDescent="0.2">
      <c r="A20" s="136"/>
      <c r="B20" s="137"/>
      <c r="C20" s="20" t="s">
        <v>20</v>
      </c>
      <c r="D20" s="21" t="s">
        <v>21</v>
      </c>
      <c r="E20" s="22"/>
    </row>
    <row r="21" spans="1:5" s="23" customFormat="1" ht="36" x14ac:dyDescent="0.2">
      <c r="A21" s="136"/>
      <c r="B21" s="137"/>
      <c r="C21" s="20" t="s">
        <v>22</v>
      </c>
      <c r="D21" s="21" t="s">
        <v>10</v>
      </c>
      <c r="E21" s="22"/>
    </row>
    <row r="22" spans="1:5" s="23" customFormat="1" ht="14.25" customHeight="1" x14ac:dyDescent="0.2">
      <c r="A22" s="136"/>
      <c r="B22" s="137"/>
      <c r="C22" s="20" t="s">
        <v>23</v>
      </c>
      <c r="D22" s="21" t="s">
        <v>7</v>
      </c>
      <c r="E22" s="22"/>
    </row>
    <row r="23" spans="1:5" s="23" customFormat="1" ht="15" customHeight="1" x14ac:dyDescent="0.2">
      <c r="A23" s="136" t="s">
        <v>26</v>
      </c>
      <c r="B23" s="137" t="s">
        <v>106</v>
      </c>
      <c r="C23" s="20" t="s">
        <v>19</v>
      </c>
      <c r="D23" s="21" t="s">
        <v>10</v>
      </c>
      <c r="E23" s="22">
        <f>E24*E25</f>
        <v>0</v>
      </c>
    </row>
    <row r="24" spans="1:5" s="23" customFormat="1" ht="13.5" customHeight="1" x14ac:dyDescent="0.2">
      <c r="A24" s="136"/>
      <c r="B24" s="137"/>
      <c r="C24" s="20" t="s">
        <v>20</v>
      </c>
      <c r="D24" s="21" t="s">
        <v>21</v>
      </c>
      <c r="E24" s="22"/>
    </row>
    <row r="25" spans="1:5" s="23" customFormat="1" ht="36" x14ac:dyDescent="0.2">
      <c r="A25" s="136"/>
      <c r="B25" s="137"/>
      <c r="C25" s="20" t="s">
        <v>22</v>
      </c>
      <c r="D25" s="21" t="s">
        <v>10</v>
      </c>
      <c r="E25" s="22"/>
    </row>
    <row r="26" spans="1:5" s="23" customFormat="1" ht="12" x14ac:dyDescent="0.2">
      <c r="A26" s="136"/>
      <c r="B26" s="137"/>
      <c r="C26" s="20" t="s">
        <v>23</v>
      </c>
      <c r="D26" s="21" t="s">
        <v>7</v>
      </c>
      <c r="E26" s="22"/>
    </row>
    <row r="27" spans="1:5" s="23" customFormat="1" ht="15" customHeight="1" x14ac:dyDescent="0.2">
      <c r="A27" s="136" t="s">
        <v>105</v>
      </c>
      <c r="B27" s="137" t="s">
        <v>107</v>
      </c>
      <c r="C27" s="20" t="s">
        <v>19</v>
      </c>
      <c r="D27" s="21" t="s">
        <v>10</v>
      </c>
      <c r="E27" s="22">
        <f>E28*E29</f>
        <v>0</v>
      </c>
    </row>
    <row r="28" spans="1:5" s="23" customFormat="1" ht="13.5" customHeight="1" x14ac:dyDescent="0.2">
      <c r="A28" s="136"/>
      <c r="B28" s="137"/>
      <c r="C28" s="20" t="s">
        <v>20</v>
      </c>
      <c r="D28" s="21" t="s">
        <v>21</v>
      </c>
      <c r="E28" s="22"/>
    </row>
    <row r="29" spans="1:5" s="23" customFormat="1" ht="36" x14ac:dyDescent="0.2">
      <c r="A29" s="136"/>
      <c r="B29" s="137"/>
      <c r="C29" s="20" t="s">
        <v>22</v>
      </c>
      <c r="D29" s="21" t="s">
        <v>10</v>
      </c>
      <c r="E29" s="22"/>
    </row>
    <row r="30" spans="1:5" s="23" customFormat="1" ht="12" x14ac:dyDescent="0.2">
      <c r="A30" s="136"/>
      <c r="B30" s="137"/>
      <c r="C30" s="20" t="s">
        <v>23</v>
      </c>
      <c r="D30" s="21" t="s">
        <v>7</v>
      </c>
      <c r="E30" s="22"/>
    </row>
    <row r="31" spans="1:5" ht="38.25" customHeight="1" x14ac:dyDescent="0.2">
      <c r="A31" s="8" t="s">
        <v>27</v>
      </c>
      <c r="B31" s="129" t="s">
        <v>28</v>
      </c>
      <c r="C31" s="129"/>
      <c r="D31" s="9" t="s">
        <v>10</v>
      </c>
      <c r="E31" s="98">
        <v>4112.8869199999999</v>
      </c>
    </row>
    <row r="32" spans="1:5" s="23" customFormat="1" ht="12" customHeight="1" x14ac:dyDescent="0.2">
      <c r="A32" s="21" t="s">
        <v>29</v>
      </c>
      <c r="B32" s="143" t="s">
        <v>30</v>
      </c>
      <c r="C32" s="143"/>
      <c r="D32" s="21" t="s">
        <v>31</v>
      </c>
      <c r="E32" s="99">
        <f>E31/E33</f>
        <v>3.8429216725064235</v>
      </c>
    </row>
    <row r="33" spans="1:5" s="23" customFormat="1" ht="12" customHeight="1" x14ac:dyDescent="0.2">
      <c r="A33" s="21" t="s">
        <v>32</v>
      </c>
      <c r="B33" s="143" t="s">
        <v>33</v>
      </c>
      <c r="C33" s="143"/>
      <c r="D33" s="21" t="s">
        <v>34</v>
      </c>
      <c r="E33" s="100">
        <v>1070.25</v>
      </c>
    </row>
    <row r="34" spans="1:5" ht="32.25" customHeight="1" x14ac:dyDescent="0.2">
      <c r="A34" s="9" t="s">
        <v>35</v>
      </c>
      <c r="B34" s="129" t="s">
        <v>36</v>
      </c>
      <c r="C34" s="129"/>
      <c r="D34" s="9" t="s">
        <v>10</v>
      </c>
      <c r="E34" s="25">
        <v>703.55330000000004</v>
      </c>
    </row>
    <row r="35" spans="1:5" ht="29.25" customHeight="1" x14ac:dyDescent="0.2">
      <c r="A35" s="9" t="s">
        <v>37</v>
      </c>
      <c r="B35" s="132" t="s">
        <v>108</v>
      </c>
      <c r="C35" s="129"/>
      <c r="D35" s="9" t="s">
        <v>10</v>
      </c>
      <c r="E35" s="25">
        <v>0.96416999999999997</v>
      </c>
    </row>
    <row r="36" spans="1:5" ht="26.25" customHeight="1" x14ac:dyDescent="0.2">
      <c r="A36" s="9" t="s">
        <v>38</v>
      </c>
      <c r="B36" s="129" t="s">
        <v>39</v>
      </c>
      <c r="C36" s="129"/>
      <c r="D36" s="9" t="s">
        <v>10</v>
      </c>
      <c r="E36" s="25">
        <v>23157.064600000002</v>
      </c>
    </row>
    <row r="37" spans="1:5" ht="27.75" customHeight="1" x14ac:dyDescent="0.2">
      <c r="A37" s="9" t="s">
        <v>40</v>
      </c>
      <c r="B37" s="129" t="s">
        <v>41</v>
      </c>
      <c r="C37" s="129"/>
      <c r="D37" s="9" t="s">
        <v>10</v>
      </c>
      <c r="E37" s="25">
        <v>7952.6307299999999</v>
      </c>
    </row>
    <row r="38" spans="1:5" ht="38.25" customHeight="1" x14ac:dyDescent="0.2">
      <c r="A38" s="9" t="s">
        <v>42</v>
      </c>
      <c r="B38" s="129" t="s">
        <v>43</v>
      </c>
      <c r="C38" s="129"/>
      <c r="D38" s="9" t="s">
        <v>10</v>
      </c>
      <c r="E38" s="25"/>
    </row>
    <row r="39" spans="1:5" ht="24" customHeight="1" x14ac:dyDescent="0.2">
      <c r="A39" s="9" t="s">
        <v>44</v>
      </c>
      <c r="B39" s="129" t="s">
        <v>45</v>
      </c>
      <c r="C39" s="129"/>
      <c r="D39" s="9" t="s">
        <v>10</v>
      </c>
      <c r="E39" s="25">
        <v>2902.1039999999998</v>
      </c>
    </row>
    <row r="40" spans="1:5" ht="27.75" customHeight="1" x14ac:dyDescent="0.2">
      <c r="A40" s="9" t="s">
        <v>46</v>
      </c>
      <c r="B40" s="129" t="s">
        <v>47</v>
      </c>
      <c r="C40" s="129"/>
      <c r="D40" s="9" t="s">
        <v>10</v>
      </c>
      <c r="E40" s="25">
        <v>15016.448710000001</v>
      </c>
    </row>
    <row r="41" spans="1:5" ht="16.5" customHeight="1" x14ac:dyDescent="0.2">
      <c r="A41" s="9" t="s">
        <v>48</v>
      </c>
      <c r="B41" s="129" t="s">
        <v>49</v>
      </c>
      <c r="C41" s="129"/>
      <c r="D41" s="9" t="s">
        <v>10</v>
      </c>
      <c r="E41" s="25">
        <v>6631.1984000000002</v>
      </c>
    </row>
    <row r="42" spans="1:5" ht="17.25" customHeight="1" x14ac:dyDescent="0.2">
      <c r="A42" s="9" t="s">
        <v>50</v>
      </c>
      <c r="B42" s="129" t="s">
        <v>51</v>
      </c>
      <c r="C42" s="129"/>
      <c r="D42" s="9" t="s">
        <v>10</v>
      </c>
      <c r="E42" s="25">
        <v>2044.07918</v>
      </c>
    </row>
    <row r="43" spans="1:5" ht="24" customHeight="1" x14ac:dyDescent="0.2">
      <c r="A43" s="9" t="s">
        <v>52</v>
      </c>
      <c r="B43" s="129" t="s">
        <v>53</v>
      </c>
      <c r="C43" s="129"/>
      <c r="D43" s="9" t="s">
        <v>10</v>
      </c>
      <c r="E43" s="25">
        <v>747.91135999999995</v>
      </c>
    </row>
    <row r="44" spans="1:5" ht="30" customHeight="1" x14ac:dyDescent="0.2">
      <c r="A44" s="9" t="s">
        <v>54</v>
      </c>
      <c r="B44" s="129" t="s">
        <v>49</v>
      </c>
      <c r="C44" s="129"/>
      <c r="D44" s="9" t="s">
        <v>10</v>
      </c>
      <c r="E44" s="150"/>
    </row>
    <row r="45" spans="1:5" ht="19.5" customHeight="1" x14ac:dyDescent="0.2">
      <c r="A45" s="9" t="s">
        <v>55</v>
      </c>
      <c r="B45" s="129" t="s">
        <v>51</v>
      </c>
      <c r="C45" s="129"/>
      <c r="D45" s="9" t="s">
        <v>10</v>
      </c>
      <c r="E45" s="151"/>
    </row>
    <row r="46" spans="1:5" ht="47.45" customHeight="1" x14ac:dyDescent="0.2">
      <c r="A46" s="9" t="s">
        <v>56</v>
      </c>
      <c r="B46" s="132" t="s">
        <v>126</v>
      </c>
      <c r="C46" s="129"/>
      <c r="D46" s="9" t="s">
        <v>10</v>
      </c>
      <c r="E46" s="25"/>
    </row>
    <row r="47" spans="1:5" s="23" customFormat="1" ht="18" customHeight="1" x14ac:dyDescent="0.2">
      <c r="A47" s="33" t="s">
        <v>120</v>
      </c>
      <c r="B47" s="144" t="s">
        <v>109</v>
      </c>
      <c r="C47" s="20"/>
      <c r="D47" s="21"/>
      <c r="E47" s="34"/>
    </row>
    <row r="48" spans="1:5" s="23" customFormat="1" ht="17.25" customHeight="1" x14ac:dyDescent="0.2">
      <c r="A48" s="9"/>
      <c r="B48" s="145"/>
      <c r="C48" s="20"/>
      <c r="D48" s="21"/>
      <c r="E48" s="34"/>
    </row>
    <row r="49" spans="1:5" s="23" customFormat="1" x14ac:dyDescent="0.2">
      <c r="A49" s="9"/>
      <c r="B49" s="145"/>
      <c r="C49" s="20"/>
      <c r="D49" s="21"/>
      <c r="E49" s="34"/>
    </row>
    <row r="50" spans="1:5" s="23" customFormat="1" x14ac:dyDescent="0.2">
      <c r="A50" s="9"/>
      <c r="B50" s="146"/>
      <c r="C50" s="20"/>
      <c r="D50" s="21"/>
      <c r="E50" s="34"/>
    </row>
    <row r="51" spans="1:5" ht="51" customHeight="1" x14ac:dyDescent="0.2">
      <c r="A51" s="9" t="s">
        <v>57</v>
      </c>
      <c r="B51" s="129" t="s">
        <v>58</v>
      </c>
      <c r="C51" s="129"/>
      <c r="D51" s="9" t="s">
        <v>10</v>
      </c>
      <c r="E51" s="25">
        <v>5397.3849</v>
      </c>
    </row>
    <row r="52" spans="1:5" ht="51" customHeight="1" x14ac:dyDescent="0.2">
      <c r="A52" s="27" t="s">
        <v>59</v>
      </c>
      <c r="B52" s="132" t="s">
        <v>111</v>
      </c>
      <c r="C52" s="129"/>
      <c r="D52" s="9" t="s">
        <v>10</v>
      </c>
      <c r="E52" s="25">
        <f>F11-E31-E34-E36-E37-E39-E40-E43-E46-E51-E13-E35</f>
        <v>17681.729480000002</v>
      </c>
    </row>
    <row r="53" spans="1:5" s="14" customFormat="1" ht="31.5" customHeight="1" x14ac:dyDescent="0.2">
      <c r="A53" s="11">
        <v>4</v>
      </c>
      <c r="B53" s="135" t="s">
        <v>60</v>
      </c>
      <c r="C53" s="135"/>
      <c r="D53" s="12" t="s">
        <v>10</v>
      </c>
      <c r="E53" s="15">
        <f>E10-E11</f>
        <v>-40522.03495000003</v>
      </c>
    </row>
    <row r="54" spans="1:5" ht="31.5" customHeight="1" x14ac:dyDescent="0.2">
      <c r="A54" s="8">
        <v>5</v>
      </c>
      <c r="B54" s="129" t="s">
        <v>61</v>
      </c>
      <c r="C54" s="129"/>
      <c r="D54" s="9" t="s">
        <v>10</v>
      </c>
      <c r="E54" s="25" t="str">
        <f>г.Кандалакша!E55</f>
        <v>не определяется</v>
      </c>
    </row>
    <row r="55" spans="1:5" ht="51.75" customHeight="1" x14ac:dyDescent="0.2">
      <c r="A55" s="8" t="s">
        <v>62</v>
      </c>
      <c r="B55" s="129" t="s">
        <v>63</v>
      </c>
      <c r="C55" s="129"/>
      <c r="D55" s="9" t="s">
        <v>10</v>
      </c>
      <c r="E55" s="19"/>
    </row>
    <row r="56" spans="1:5" ht="24.75" customHeight="1" x14ac:dyDescent="0.2">
      <c r="A56" s="8" t="s">
        <v>64</v>
      </c>
      <c r="B56" s="129" t="s">
        <v>65</v>
      </c>
      <c r="C56" s="129"/>
      <c r="D56" s="9" t="s">
        <v>10</v>
      </c>
      <c r="E56" s="19"/>
    </row>
    <row r="57" spans="1:5" ht="27" customHeight="1" x14ac:dyDescent="0.2">
      <c r="A57" s="8" t="s">
        <v>66</v>
      </c>
      <c r="B57" s="129" t="s">
        <v>67</v>
      </c>
      <c r="C57" s="129"/>
      <c r="D57" s="9" t="s">
        <v>10</v>
      </c>
      <c r="E57" s="19"/>
    </row>
    <row r="58" spans="1:5" ht="22.5" customHeight="1" x14ac:dyDescent="0.2">
      <c r="A58" s="8">
        <v>7</v>
      </c>
      <c r="B58" s="129" t="s">
        <v>68</v>
      </c>
      <c r="C58" s="129"/>
      <c r="D58" s="9" t="s">
        <v>69</v>
      </c>
      <c r="E58" s="42">
        <v>19.376000000000001</v>
      </c>
    </row>
    <row r="59" spans="1:5" ht="20.25" customHeight="1" x14ac:dyDescent="0.2">
      <c r="A59" s="8">
        <v>8</v>
      </c>
      <c r="B59" s="129" t="s">
        <v>70</v>
      </c>
      <c r="C59" s="129"/>
      <c r="D59" s="9" t="s">
        <v>69</v>
      </c>
      <c r="E59" s="42">
        <v>13.76</v>
      </c>
    </row>
    <row r="60" spans="1:5" ht="30.75" customHeight="1" x14ac:dyDescent="0.2">
      <c r="A60" s="8">
        <v>9</v>
      </c>
      <c r="B60" s="129" t="s">
        <v>71</v>
      </c>
      <c r="C60" s="129"/>
      <c r="D60" s="9" t="s">
        <v>72</v>
      </c>
      <c r="E60" s="72">
        <v>44.267000000000003</v>
      </c>
    </row>
    <row r="61" spans="1:5" ht="30" customHeight="1" x14ac:dyDescent="0.2">
      <c r="A61" s="8" t="s">
        <v>73</v>
      </c>
      <c r="B61" s="129" t="s">
        <v>74</v>
      </c>
      <c r="C61" s="129"/>
      <c r="D61" s="9" t="s">
        <v>72</v>
      </c>
      <c r="E61" s="72">
        <v>3.9609999999999999</v>
      </c>
    </row>
    <row r="62" spans="1:5" ht="28.9" customHeight="1" x14ac:dyDescent="0.2">
      <c r="A62" s="8">
        <v>10</v>
      </c>
      <c r="B62" s="129" t="s">
        <v>75</v>
      </c>
      <c r="C62" s="129"/>
      <c r="D62" s="9" t="s">
        <v>72</v>
      </c>
      <c r="E62" s="42">
        <v>0</v>
      </c>
    </row>
    <row r="63" spans="1:5" ht="30" customHeight="1" x14ac:dyDescent="0.2">
      <c r="A63" s="8">
        <v>11</v>
      </c>
      <c r="B63" s="129" t="s">
        <v>76</v>
      </c>
      <c r="C63" s="129"/>
      <c r="D63" s="9" t="s">
        <v>72</v>
      </c>
      <c r="E63" s="72">
        <v>33.427</v>
      </c>
    </row>
    <row r="64" spans="1:5" ht="25.5" customHeight="1" x14ac:dyDescent="0.2">
      <c r="A64" s="8">
        <v>12</v>
      </c>
      <c r="B64" s="132" t="s">
        <v>112</v>
      </c>
      <c r="C64" s="129"/>
      <c r="D64" s="9" t="s">
        <v>77</v>
      </c>
      <c r="E64" s="73">
        <v>0.17699999999999999</v>
      </c>
    </row>
    <row r="65" spans="1:5" ht="25.5" customHeight="1" x14ac:dyDescent="0.2">
      <c r="A65" s="8">
        <v>13</v>
      </c>
      <c r="B65" s="132" t="s">
        <v>113</v>
      </c>
      <c r="C65" s="129"/>
      <c r="D65" s="9" t="s">
        <v>77</v>
      </c>
      <c r="E65" s="74">
        <v>0.1663</v>
      </c>
    </row>
    <row r="66" spans="1:5" ht="27.75" customHeight="1" x14ac:dyDescent="0.2">
      <c r="A66" s="8">
        <v>14</v>
      </c>
      <c r="B66" s="129" t="s">
        <v>128</v>
      </c>
      <c r="C66" s="129"/>
      <c r="D66" s="9" t="s">
        <v>79</v>
      </c>
      <c r="E66" s="75">
        <v>70.400000000000006</v>
      </c>
    </row>
    <row r="67" spans="1:5" ht="42.75" customHeight="1" x14ac:dyDescent="0.2">
      <c r="A67" s="8">
        <v>15</v>
      </c>
      <c r="B67" s="132" t="s">
        <v>114</v>
      </c>
      <c r="C67" s="129"/>
      <c r="D67" s="9" t="s">
        <v>79</v>
      </c>
      <c r="E67" s="64" t="s">
        <v>129</v>
      </c>
    </row>
    <row r="68" spans="1:5" ht="36.75" customHeight="1" x14ac:dyDescent="0.2">
      <c r="A68" s="8">
        <v>16</v>
      </c>
      <c r="B68" s="129" t="s">
        <v>80</v>
      </c>
      <c r="C68" s="129"/>
      <c r="D68" s="9" t="s">
        <v>81</v>
      </c>
      <c r="E68" s="42">
        <v>200.27</v>
      </c>
    </row>
    <row r="69" spans="1:5" ht="44.25" customHeight="1" x14ac:dyDescent="0.2">
      <c r="A69" s="8">
        <v>17</v>
      </c>
      <c r="B69" s="129" t="s">
        <v>82</v>
      </c>
      <c r="C69" s="129"/>
      <c r="D69" s="9" t="s">
        <v>83</v>
      </c>
      <c r="E69" s="42">
        <f>(E33*1000)/(E60*1000-E61*1000)</f>
        <v>26.553118642385748</v>
      </c>
    </row>
    <row r="70" spans="1:5" ht="36" customHeight="1" x14ac:dyDescent="0.2">
      <c r="A70" s="8">
        <v>18</v>
      </c>
      <c r="B70" s="129" t="s">
        <v>84</v>
      </c>
      <c r="C70" s="129"/>
      <c r="D70" s="9" t="s">
        <v>85</v>
      </c>
      <c r="E70" s="76">
        <v>0.54700000000000004</v>
      </c>
    </row>
    <row r="71" spans="1:5" ht="52.5" customHeight="1" x14ac:dyDescent="0.2">
      <c r="A71" s="8">
        <v>19</v>
      </c>
      <c r="B71" s="129" t="s">
        <v>86</v>
      </c>
      <c r="C71" s="129"/>
      <c r="D71" s="149"/>
      <c r="E71" s="149"/>
    </row>
  </sheetData>
  <sheetProtection selectLockedCells="1" selectUnlockedCells="1"/>
  <customSheetViews>
    <customSheetView guid="{107DB466-C8B1-4EC3-A411-650BD2587D1A}" topLeftCell="A36">
      <selection activeCell="E53" sqref="E53"/>
      <pageMargins left="0.75" right="0.75" top="1" bottom="1" header="0.51180555555555551" footer="0.51180555555555551"/>
      <pageSetup paperSize="9" firstPageNumber="0" orientation="portrait" horizontalDpi="300" verticalDpi="300" r:id="rId1"/>
      <headerFooter alignWithMargins="0"/>
    </customSheetView>
    <customSheetView guid="{07A1AA32-C8EB-4C4B-A982-7112EE6C490D}" topLeftCell="A40">
      <selection activeCell="E44" sqref="E44:E45"/>
      <pageMargins left="0.75" right="0.75" top="1" bottom="1" header="0.51180555555555551" footer="0.51180555555555551"/>
      <pageSetup paperSize="9" firstPageNumber="0" orientation="portrait" horizontalDpi="300" verticalDpi="300" r:id="rId2"/>
      <headerFooter alignWithMargins="0"/>
    </customSheetView>
  </customSheetViews>
  <mergeCells count="60">
    <mergeCell ref="D71:E71"/>
    <mergeCell ref="B66:C66"/>
    <mergeCell ref="B67:C67"/>
    <mergeCell ref="B68:C68"/>
    <mergeCell ref="B69:C69"/>
    <mergeCell ref="B70:C70"/>
    <mergeCell ref="B71:C71"/>
    <mergeCell ref="B52:C52"/>
    <mergeCell ref="B65:C65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3:C63"/>
    <mergeCell ref="B64:C64"/>
    <mergeCell ref="B53:C53"/>
    <mergeCell ref="B51:C51"/>
    <mergeCell ref="E44:E45"/>
    <mergeCell ref="B45:C45"/>
    <mergeCell ref="B35:C35"/>
    <mergeCell ref="B36:C36"/>
    <mergeCell ref="B37:C37"/>
    <mergeCell ref="B38:C38"/>
    <mergeCell ref="B39:C39"/>
    <mergeCell ref="B40:C40"/>
    <mergeCell ref="B47:B50"/>
    <mergeCell ref="B41:C41"/>
    <mergeCell ref="B42:C42"/>
    <mergeCell ref="B43:C43"/>
    <mergeCell ref="B44:C44"/>
    <mergeCell ref="B46:C46"/>
    <mergeCell ref="B34:C34"/>
    <mergeCell ref="A15:A18"/>
    <mergeCell ref="B15:B18"/>
    <mergeCell ref="A19:A22"/>
    <mergeCell ref="B19:B22"/>
    <mergeCell ref="A23:A26"/>
    <mergeCell ref="B23:B26"/>
    <mergeCell ref="A27:A30"/>
    <mergeCell ref="B27:B30"/>
    <mergeCell ref="B31:C31"/>
    <mergeCell ref="B32:C32"/>
    <mergeCell ref="B33:C33"/>
    <mergeCell ref="B14:C14"/>
    <mergeCell ref="A1:E1"/>
    <mergeCell ref="A2:E2"/>
    <mergeCell ref="A3:E3"/>
    <mergeCell ref="A4:E5"/>
    <mergeCell ref="B7:C7"/>
    <mergeCell ref="B8:C8"/>
    <mergeCell ref="B9:C9"/>
    <mergeCell ref="B10:C10"/>
    <mergeCell ref="B11:C11"/>
    <mergeCell ref="B12:C12"/>
    <mergeCell ref="B13:C13"/>
  </mergeCells>
  <pageMargins left="0.36" right="0.44" top="0.75" bottom="0.41" header="0.31" footer="0.17"/>
  <pageSetup paperSize="9" scale="85" firstPageNumber="0" fitToHeight="0" orientation="portrait" horizontalDpi="300" verticalDpi="300" r:id="rId3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  <pageSetUpPr fitToPage="1"/>
  </sheetPr>
  <dimension ref="A1:F71"/>
  <sheetViews>
    <sheetView workbookViewId="0">
      <pane xSplit="4" ySplit="8" topLeftCell="E9" activePane="bottomRight" state="frozen"/>
      <selection pane="topRight" activeCell="E1" sqref="E1"/>
      <selection pane="bottomLeft" activeCell="A9" sqref="A9"/>
      <selection pane="bottomRight" activeCell="E13" sqref="E13"/>
    </sheetView>
  </sheetViews>
  <sheetFormatPr defaultColWidth="8.7109375" defaultRowHeight="12.75" x14ac:dyDescent="0.2"/>
  <cols>
    <col min="1" max="1" width="7.85546875" customWidth="1"/>
    <col min="2" max="2" width="19" customWidth="1"/>
    <col min="3" max="3" width="23.140625" customWidth="1"/>
    <col min="4" max="4" width="20.140625" customWidth="1"/>
    <col min="5" max="5" width="25.42578125" style="77" customWidth="1"/>
    <col min="6" max="6" width="16.85546875" customWidth="1"/>
  </cols>
  <sheetData>
    <row r="1" spans="1:6" ht="18.75" customHeight="1" x14ac:dyDescent="0.2">
      <c r="A1" s="139" t="s">
        <v>0</v>
      </c>
      <c r="B1" s="139"/>
      <c r="C1" s="139"/>
      <c r="D1" s="139"/>
      <c r="E1" s="139"/>
    </row>
    <row r="2" spans="1:6" ht="19.5" customHeight="1" x14ac:dyDescent="0.2">
      <c r="A2" s="139" t="s">
        <v>1</v>
      </c>
      <c r="B2" s="139"/>
      <c r="C2" s="139"/>
      <c r="D2" s="139"/>
      <c r="E2" s="139"/>
    </row>
    <row r="3" spans="1:6" ht="32.25" customHeight="1" x14ac:dyDescent="0.2">
      <c r="A3" s="140" t="str">
        <f>с.п.Умба!A3</f>
        <v>ДЕЯТЕЛЬНОСТИ  АО "МЭС" ЗА  2015 ГОД</v>
      </c>
      <c r="B3" s="140"/>
      <c r="C3" s="140"/>
      <c r="D3" s="140"/>
      <c r="E3" s="140"/>
    </row>
    <row r="4" spans="1:6" ht="12.75" customHeight="1" x14ac:dyDescent="0.2">
      <c r="A4" s="156" t="s">
        <v>104</v>
      </c>
      <c r="B4" s="156"/>
      <c r="C4" s="156"/>
      <c r="D4" s="156"/>
      <c r="E4" s="156"/>
    </row>
    <row r="5" spans="1:6" ht="1.5" customHeight="1" x14ac:dyDescent="0.2">
      <c r="A5" s="156"/>
      <c r="B5" s="156"/>
      <c r="C5" s="156"/>
      <c r="D5" s="156"/>
      <c r="E5" s="156"/>
    </row>
    <row r="6" spans="1:6" x14ac:dyDescent="0.2">
      <c r="A6" s="1"/>
      <c r="B6" s="1"/>
      <c r="C6" s="1"/>
      <c r="D6" s="1"/>
      <c r="E6" s="2"/>
    </row>
    <row r="7" spans="1:6" ht="30" customHeight="1" x14ac:dyDescent="0.2">
      <c r="A7" s="3" t="s">
        <v>2</v>
      </c>
      <c r="B7" s="142" t="s">
        <v>3</v>
      </c>
      <c r="C7" s="142"/>
      <c r="D7" s="3" t="s">
        <v>4</v>
      </c>
      <c r="E7" s="4" t="s">
        <v>5</v>
      </c>
    </row>
    <row r="8" spans="1:6" x14ac:dyDescent="0.2">
      <c r="A8" s="26">
        <v>1</v>
      </c>
      <c r="B8" s="138">
        <v>2</v>
      </c>
      <c r="C8" s="138"/>
      <c r="D8" s="26">
        <v>3</v>
      </c>
      <c r="E8" s="6">
        <v>4</v>
      </c>
      <c r="F8" s="7"/>
    </row>
    <row r="9" spans="1:6" ht="25.5" customHeight="1" x14ac:dyDescent="0.2">
      <c r="A9" s="8">
        <v>1</v>
      </c>
      <c r="B9" s="129" t="s">
        <v>6</v>
      </c>
      <c r="C9" s="129"/>
      <c r="D9" s="9" t="s">
        <v>7</v>
      </c>
      <c r="E9" s="10" t="s">
        <v>8</v>
      </c>
    </row>
    <row r="10" spans="1:6" s="14" customFormat="1" ht="15.75" customHeight="1" x14ac:dyDescent="0.2">
      <c r="A10" s="11">
        <v>2</v>
      </c>
      <c r="B10" s="135" t="s">
        <v>9</v>
      </c>
      <c r="C10" s="135"/>
      <c r="D10" s="12" t="s">
        <v>10</v>
      </c>
      <c r="E10" s="13">
        <v>115598.60580999999</v>
      </c>
    </row>
    <row r="11" spans="1:6" s="14" customFormat="1" ht="38.25" customHeight="1" x14ac:dyDescent="0.2">
      <c r="A11" s="11">
        <v>3</v>
      </c>
      <c r="B11" s="135" t="s">
        <v>11</v>
      </c>
      <c r="C11" s="135"/>
      <c r="D11" s="12" t="s">
        <v>10</v>
      </c>
      <c r="E11" s="15">
        <f>E12+E13+E31+E34+E35+E36+E37+E38+E39+E40+E43+E46+E51+E52</f>
        <v>153913.89613000001</v>
      </c>
      <c r="F11" s="103">
        <v>153913.89613000001</v>
      </c>
    </row>
    <row r="12" spans="1:6" ht="25.5" customHeight="1" x14ac:dyDescent="0.2">
      <c r="A12" s="16" t="s">
        <v>12</v>
      </c>
      <c r="B12" s="129" t="s">
        <v>13</v>
      </c>
      <c r="C12" s="129"/>
      <c r="D12" s="9" t="s">
        <v>10</v>
      </c>
      <c r="E12" s="17"/>
      <c r="F12" s="18"/>
    </row>
    <row r="13" spans="1:6" ht="15.75" customHeight="1" x14ac:dyDescent="0.2">
      <c r="A13" s="16" t="s">
        <v>14</v>
      </c>
      <c r="B13" s="129" t="s">
        <v>15</v>
      </c>
      <c r="C13" s="129"/>
      <c r="D13" s="9" t="s">
        <v>10</v>
      </c>
      <c r="E13" s="17">
        <f>E15+E19+E23+E27</f>
        <v>72110.420790000004</v>
      </c>
    </row>
    <row r="14" spans="1:6" ht="12.75" customHeight="1" x14ac:dyDescent="0.2">
      <c r="A14" s="8"/>
      <c r="B14" s="129" t="s">
        <v>16</v>
      </c>
      <c r="C14" s="129"/>
      <c r="D14" s="9"/>
      <c r="E14" s="19"/>
    </row>
    <row r="15" spans="1:6" s="23" customFormat="1" ht="18" customHeight="1" x14ac:dyDescent="0.2">
      <c r="A15" s="136" t="s">
        <v>17</v>
      </c>
      <c r="B15" s="137" t="s">
        <v>18</v>
      </c>
      <c r="C15" s="20" t="s">
        <v>19</v>
      </c>
      <c r="D15" s="21" t="s">
        <v>10</v>
      </c>
      <c r="E15" s="22">
        <v>70086.795599999998</v>
      </c>
    </row>
    <row r="16" spans="1:6" s="23" customFormat="1" ht="17.25" customHeight="1" x14ac:dyDescent="0.2">
      <c r="A16" s="136"/>
      <c r="B16" s="137"/>
      <c r="C16" s="20" t="s">
        <v>20</v>
      </c>
      <c r="D16" s="21" t="s">
        <v>21</v>
      </c>
      <c r="E16" s="22">
        <v>6739.8540000000003</v>
      </c>
    </row>
    <row r="17" spans="1:5" s="23" customFormat="1" ht="36" x14ac:dyDescent="0.2">
      <c r="A17" s="136"/>
      <c r="B17" s="137"/>
      <c r="C17" s="20" t="s">
        <v>22</v>
      </c>
      <c r="D17" s="21" t="s">
        <v>10</v>
      </c>
      <c r="E17" s="24">
        <f>E15/E16</f>
        <v>10.398859619214303</v>
      </c>
    </row>
    <row r="18" spans="1:5" s="23" customFormat="1" ht="12" x14ac:dyDescent="0.2">
      <c r="A18" s="136"/>
      <c r="B18" s="137"/>
      <c r="C18" s="20" t="s">
        <v>23</v>
      </c>
      <c r="D18" s="21" t="s">
        <v>7</v>
      </c>
      <c r="E18" s="22"/>
    </row>
    <row r="19" spans="1:5" s="23" customFormat="1" ht="12.75" customHeight="1" x14ac:dyDescent="0.2">
      <c r="A19" s="136" t="s">
        <v>24</v>
      </c>
      <c r="B19" s="137" t="s">
        <v>25</v>
      </c>
      <c r="C19" s="20" t="s">
        <v>19</v>
      </c>
      <c r="D19" s="21" t="s">
        <v>10</v>
      </c>
      <c r="E19" s="22"/>
    </row>
    <row r="20" spans="1:5" s="23" customFormat="1" ht="12" x14ac:dyDescent="0.2">
      <c r="A20" s="136"/>
      <c r="B20" s="137"/>
      <c r="C20" s="20" t="s">
        <v>20</v>
      </c>
      <c r="D20" s="21" t="s">
        <v>21</v>
      </c>
      <c r="E20" s="22"/>
    </row>
    <row r="21" spans="1:5" s="23" customFormat="1" ht="36" x14ac:dyDescent="0.2">
      <c r="A21" s="136"/>
      <c r="B21" s="137"/>
      <c r="C21" s="20" t="s">
        <v>22</v>
      </c>
      <c r="D21" s="21" t="s">
        <v>10</v>
      </c>
      <c r="E21" s="22"/>
    </row>
    <row r="22" spans="1:5" s="23" customFormat="1" ht="14.25" customHeight="1" x14ac:dyDescent="0.2">
      <c r="A22" s="136"/>
      <c r="B22" s="137"/>
      <c r="C22" s="20" t="s">
        <v>23</v>
      </c>
      <c r="D22" s="21" t="s">
        <v>7</v>
      </c>
      <c r="E22" s="22"/>
    </row>
    <row r="23" spans="1:5" s="23" customFormat="1" ht="15" customHeight="1" x14ac:dyDescent="0.2">
      <c r="A23" s="136" t="s">
        <v>26</v>
      </c>
      <c r="B23" s="137" t="s">
        <v>106</v>
      </c>
      <c r="C23" s="20" t="s">
        <v>19</v>
      </c>
      <c r="D23" s="21" t="s">
        <v>10</v>
      </c>
      <c r="E23" s="22">
        <v>2023.62519</v>
      </c>
    </row>
    <row r="24" spans="1:5" s="23" customFormat="1" ht="13.5" customHeight="1" x14ac:dyDescent="0.2">
      <c r="A24" s="136"/>
      <c r="B24" s="137"/>
      <c r="C24" s="20" t="s">
        <v>20</v>
      </c>
      <c r="D24" s="21" t="s">
        <v>21</v>
      </c>
      <c r="E24" s="22">
        <v>57.637999999999998</v>
      </c>
    </row>
    <row r="25" spans="1:5" s="23" customFormat="1" ht="36" x14ac:dyDescent="0.2">
      <c r="A25" s="136"/>
      <c r="B25" s="137"/>
      <c r="C25" s="20" t="s">
        <v>22</v>
      </c>
      <c r="D25" s="21" t="s">
        <v>10</v>
      </c>
      <c r="E25" s="22">
        <f>E23/E24</f>
        <v>35.109219438564836</v>
      </c>
    </row>
    <row r="26" spans="1:5" s="23" customFormat="1" ht="12" x14ac:dyDescent="0.2">
      <c r="A26" s="136"/>
      <c r="B26" s="137"/>
      <c r="C26" s="20" t="s">
        <v>23</v>
      </c>
      <c r="D26" s="21" t="s">
        <v>7</v>
      </c>
      <c r="E26" s="22"/>
    </row>
    <row r="27" spans="1:5" s="23" customFormat="1" ht="15" customHeight="1" x14ac:dyDescent="0.2">
      <c r="A27" s="136" t="s">
        <v>105</v>
      </c>
      <c r="B27" s="137" t="s">
        <v>107</v>
      </c>
      <c r="C27" s="20" t="s">
        <v>19</v>
      </c>
      <c r="D27" s="21" t="s">
        <v>10</v>
      </c>
      <c r="E27" s="22">
        <f>E28*E29</f>
        <v>0</v>
      </c>
    </row>
    <row r="28" spans="1:5" s="23" customFormat="1" ht="13.5" customHeight="1" x14ac:dyDescent="0.2">
      <c r="A28" s="136"/>
      <c r="B28" s="137"/>
      <c r="C28" s="20" t="s">
        <v>20</v>
      </c>
      <c r="D28" s="21" t="s">
        <v>21</v>
      </c>
      <c r="E28" s="22"/>
    </row>
    <row r="29" spans="1:5" s="23" customFormat="1" ht="36" x14ac:dyDescent="0.2">
      <c r="A29" s="136"/>
      <c r="B29" s="137"/>
      <c r="C29" s="20" t="s">
        <v>22</v>
      </c>
      <c r="D29" s="21" t="s">
        <v>10</v>
      </c>
      <c r="E29" s="22"/>
    </row>
    <row r="30" spans="1:5" s="23" customFormat="1" ht="12" x14ac:dyDescent="0.2">
      <c r="A30" s="136"/>
      <c r="B30" s="137"/>
      <c r="C30" s="20" t="s">
        <v>23</v>
      </c>
      <c r="D30" s="21" t="s">
        <v>7</v>
      </c>
      <c r="E30" s="22"/>
    </row>
    <row r="31" spans="1:5" ht="38.25" customHeight="1" x14ac:dyDescent="0.2">
      <c r="A31" s="8" t="s">
        <v>27</v>
      </c>
      <c r="B31" s="129" t="s">
        <v>28</v>
      </c>
      <c r="C31" s="129"/>
      <c r="D31" s="9" t="s">
        <v>10</v>
      </c>
      <c r="E31" s="98">
        <v>3444.9036099999998</v>
      </c>
    </row>
    <row r="32" spans="1:5" s="23" customFormat="1" ht="12" customHeight="1" x14ac:dyDescent="0.2">
      <c r="A32" s="21" t="s">
        <v>29</v>
      </c>
      <c r="B32" s="143" t="s">
        <v>30</v>
      </c>
      <c r="C32" s="143"/>
      <c r="D32" s="21" t="s">
        <v>31</v>
      </c>
      <c r="E32" s="99">
        <f>E31/E33</f>
        <v>3.513135732190606</v>
      </c>
    </row>
    <row r="33" spans="1:5" s="23" customFormat="1" ht="12" customHeight="1" x14ac:dyDescent="0.2">
      <c r="A33" s="21" t="s">
        <v>32</v>
      </c>
      <c r="B33" s="143" t="s">
        <v>33</v>
      </c>
      <c r="C33" s="143"/>
      <c r="D33" s="21" t="s">
        <v>34</v>
      </c>
      <c r="E33" s="100">
        <v>980.57799999999997</v>
      </c>
    </row>
    <row r="34" spans="1:5" ht="32.25" customHeight="1" x14ac:dyDescent="0.2">
      <c r="A34" s="9" t="s">
        <v>35</v>
      </c>
      <c r="B34" s="129" t="s">
        <v>36</v>
      </c>
      <c r="C34" s="129"/>
      <c r="D34" s="9" t="s">
        <v>10</v>
      </c>
      <c r="E34" s="25">
        <v>2295.3199199999999</v>
      </c>
    </row>
    <row r="35" spans="1:5" ht="29.25" customHeight="1" x14ac:dyDescent="0.2">
      <c r="A35" s="9" t="s">
        <v>37</v>
      </c>
      <c r="B35" s="132" t="s">
        <v>108</v>
      </c>
      <c r="C35" s="129"/>
      <c r="D35" s="9" t="s">
        <v>10</v>
      </c>
      <c r="E35" s="25">
        <v>1.4495499999999999</v>
      </c>
    </row>
    <row r="36" spans="1:5" ht="26.25" customHeight="1" x14ac:dyDescent="0.2">
      <c r="A36" s="9" t="s">
        <v>38</v>
      </c>
      <c r="B36" s="129" t="s">
        <v>39</v>
      </c>
      <c r="C36" s="129"/>
      <c r="D36" s="9" t="s">
        <v>10</v>
      </c>
      <c r="E36" s="25">
        <v>23792.66013</v>
      </c>
    </row>
    <row r="37" spans="1:5" ht="27.75" customHeight="1" x14ac:dyDescent="0.2">
      <c r="A37" s="9" t="s">
        <v>40</v>
      </c>
      <c r="B37" s="129" t="s">
        <v>41</v>
      </c>
      <c r="C37" s="129"/>
      <c r="D37" s="9" t="s">
        <v>10</v>
      </c>
      <c r="E37" s="25">
        <v>8433.6744699999999</v>
      </c>
    </row>
    <row r="38" spans="1:5" ht="38.25" customHeight="1" x14ac:dyDescent="0.2">
      <c r="A38" s="9" t="s">
        <v>42</v>
      </c>
      <c r="B38" s="129" t="s">
        <v>43</v>
      </c>
      <c r="C38" s="129"/>
      <c r="D38" s="9" t="s">
        <v>10</v>
      </c>
      <c r="E38" s="25">
        <v>629.86860000000001</v>
      </c>
    </row>
    <row r="39" spans="1:5" ht="24" customHeight="1" x14ac:dyDescent="0.2">
      <c r="A39" s="9" t="s">
        <v>44</v>
      </c>
      <c r="B39" s="129" t="s">
        <v>45</v>
      </c>
      <c r="C39" s="129"/>
      <c r="D39" s="9" t="s">
        <v>10</v>
      </c>
      <c r="E39" s="25">
        <v>2797.5</v>
      </c>
    </row>
    <row r="40" spans="1:5" ht="27.75" customHeight="1" x14ac:dyDescent="0.2">
      <c r="A40" s="9" t="s">
        <v>46</v>
      </c>
      <c r="B40" s="129" t="s">
        <v>47</v>
      </c>
      <c r="C40" s="129"/>
      <c r="D40" s="9" t="s">
        <v>10</v>
      </c>
      <c r="E40" s="25">
        <v>15461.2</v>
      </c>
    </row>
    <row r="41" spans="1:5" ht="16.5" customHeight="1" x14ac:dyDescent="0.2">
      <c r="A41" s="9" t="s">
        <v>48</v>
      </c>
      <c r="B41" s="129" t="s">
        <v>49</v>
      </c>
      <c r="C41" s="129"/>
      <c r="D41" s="9" t="s">
        <v>10</v>
      </c>
      <c r="E41" s="25">
        <v>8150.83313</v>
      </c>
    </row>
    <row r="42" spans="1:5" ht="17.25" customHeight="1" x14ac:dyDescent="0.2">
      <c r="A42" s="9" t="s">
        <v>50</v>
      </c>
      <c r="B42" s="129" t="s">
        <v>51</v>
      </c>
      <c r="C42" s="129"/>
      <c r="D42" s="9" t="s">
        <v>10</v>
      </c>
      <c r="E42" s="25">
        <v>2502.7706400000002</v>
      </c>
    </row>
    <row r="43" spans="1:5" ht="24" customHeight="1" x14ac:dyDescent="0.2">
      <c r="A43" s="9" t="s">
        <v>52</v>
      </c>
      <c r="B43" s="129" t="s">
        <v>53</v>
      </c>
      <c r="C43" s="129"/>
      <c r="D43" s="9" t="s">
        <v>10</v>
      </c>
      <c r="E43" s="25"/>
    </row>
    <row r="44" spans="1:5" ht="30" customHeight="1" x14ac:dyDescent="0.2">
      <c r="A44" s="9" t="s">
        <v>54</v>
      </c>
      <c r="B44" s="129" t="s">
        <v>49</v>
      </c>
      <c r="C44" s="129"/>
      <c r="D44" s="9" t="s">
        <v>10</v>
      </c>
      <c r="E44" s="150"/>
    </row>
    <row r="45" spans="1:5" ht="19.5" customHeight="1" x14ac:dyDescent="0.2">
      <c r="A45" s="9" t="s">
        <v>55</v>
      </c>
      <c r="B45" s="129" t="s">
        <v>51</v>
      </c>
      <c r="C45" s="129"/>
      <c r="D45" s="9" t="s">
        <v>10</v>
      </c>
      <c r="E45" s="151"/>
    </row>
    <row r="46" spans="1:5" ht="42.6" customHeight="1" x14ac:dyDescent="0.2">
      <c r="A46" s="9" t="s">
        <v>56</v>
      </c>
      <c r="B46" s="132" t="s">
        <v>126</v>
      </c>
      <c r="C46" s="129"/>
      <c r="D46" s="9" t="s">
        <v>10</v>
      </c>
      <c r="E46" s="25">
        <v>1639.2954</v>
      </c>
    </row>
    <row r="47" spans="1:5" s="23" customFormat="1" ht="18" customHeight="1" x14ac:dyDescent="0.2">
      <c r="A47" s="33" t="s">
        <v>120</v>
      </c>
      <c r="B47" s="144" t="s">
        <v>109</v>
      </c>
      <c r="C47" s="20" t="s">
        <v>146</v>
      </c>
      <c r="D47" s="21"/>
      <c r="E47" s="34">
        <v>190.76939999999999</v>
      </c>
    </row>
    <row r="48" spans="1:5" s="23" customFormat="1" ht="17.25" customHeight="1" x14ac:dyDescent="0.2">
      <c r="A48" s="9"/>
      <c r="B48" s="145"/>
      <c r="C48" s="20" t="s">
        <v>145</v>
      </c>
      <c r="D48" s="21"/>
      <c r="E48" s="34">
        <v>1448.5260000000001</v>
      </c>
    </row>
    <row r="49" spans="1:5" s="23" customFormat="1" x14ac:dyDescent="0.2">
      <c r="A49" s="9"/>
      <c r="B49" s="145"/>
      <c r="C49" s="20"/>
      <c r="D49" s="21"/>
      <c r="E49" s="34"/>
    </row>
    <row r="50" spans="1:5" s="23" customFormat="1" x14ac:dyDescent="0.2">
      <c r="A50" s="9"/>
      <c r="B50" s="146"/>
      <c r="C50" s="20"/>
      <c r="D50" s="21"/>
      <c r="E50" s="22"/>
    </row>
    <row r="51" spans="1:5" ht="51" customHeight="1" x14ac:dyDescent="0.2">
      <c r="A51" s="9" t="s">
        <v>57</v>
      </c>
      <c r="B51" s="129" t="s">
        <v>58</v>
      </c>
      <c r="C51" s="129"/>
      <c r="D51" s="9" t="s">
        <v>10</v>
      </c>
      <c r="E51" s="25">
        <v>3338.3530700000001</v>
      </c>
    </row>
    <row r="52" spans="1:5" ht="51" customHeight="1" x14ac:dyDescent="0.2">
      <c r="A52" s="27" t="s">
        <v>59</v>
      </c>
      <c r="B52" s="132" t="s">
        <v>111</v>
      </c>
      <c r="C52" s="129"/>
      <c r="D52" s="9" t="s">
        <v>10</v>
      </c>
      <c r="E52" s="25">
        <f>F11-E13-E31-E34-E36-E37-E39-E40-E43-E46-E51-E38-E35</f>
        <v>19969.250590000011</v>
      </c>
    </row>
    <row r="53" spans="1:5" s="14" customFormat="1" ht="31.5" customHeight="1" x14ac:dyDescent="0.2">
      <c r="A53" s="11">
        <v>4</v>
      </c>
      <c r="B53" s="135" t="s">
        <v>60</v>
      </c>
      <c r="C53" s="135"/>
      <c r="D53" s="12" t="s">
        <v>10</v>
      </c>
      <c r="E53" s="15">
        <f>E10-E11</f>
        <v>-38315.290320000015</v>
      </c>
    </row>
    <row r="54" spans="1:5" ht="31.5" customHeight="1" x14ac:dyDescent="0.2">
      <c r="A54" s="8">
        <v>5</v>
      </c>
      <c r="B54" s="129" t="s">
        <v>61</v>
      </c>
      <c r="C54" s="129"/>
      <c r="D54" s="9" t="s">
        <v>10</v>
      </c>
      <c r="E54" s="25" t="str">
        <f>с.п.Умба!E54</f>
        <v>не определяется</v>
      </c>
    </row>
    <row r="55" spans="1:5" ht="51.75" customHeight="1" x14ac:dyDescent="0.2">
      <c r="A55" s="8" t="s">
        <v>62</v>
      </c>
      <c r="B55" s="129" t="s">
        <v>63</v>
      </c>
      <c r="C55" s="129"/>
      <c r="D55" s="9" t="s">
        <v>10</v>
      </c>
      <c r="E55" s="19"/>
    </row>
    <row r="56" spans="1:5" ht="24.75" customHeight="1" x14ac:dyDescent="0.2">
      <c r="A56" s="8" t="s">
        <v>64</v>
      </c>
      <c r="B56" s="129" t="s">
        <v>65</v>
      </c>
      <c r="C56" s="129"/>
      <c r="D56" s="9" t="s">
        <v>10</v>
      </c>
      <c r="E56" s="19"/>
    </row>
    <row r="57" spans="1:5" ht="27" customHeight="1" x14ac:dyDescent="0.2">
      <c r="A57" s="8" t="s">
        <v>66</v>
      </c>
      <c r="B57" s="129" t="s">
        <v>67</v>
      </c>
      <c r="C57" s="129"/>
      <c r="D57" s="9" t="s">
        <v>10</v>
      </c>
      <c r="E57" s="19"/>
    </row>
    <row r="58" spans="1:5" ht="22.5" customHeight="1" x14ac:dyDescent="0.2">
      <c r="A58" s="8">
        <v>7</v>
      </c>
      <c r="B58" s="129" t="s">
        <v>68</v>
      </c>
      <c r="C58" s="129"/>
      <c r="D58" s="9" t="s">
        <v>69</v>
      </c>
      <c r="E58" s="42">
        <v>19.181000000000001</v>
      </c>
    </row>
    <row r="59" spans="1:5" ht="20.25" customHeight="1" x14ac:dyDescent="0.2">
      <c r="A59" s="8">
        <v>8</v>
      </c>
      <c r="B59" s="129" t="s">
        <v>70</v>
      </c>
      <c r="C59" s="129"/>
      <c r="D59" s="9" t="s">
        <v>69</v>
      </c>
      <c r="E59" s="42">
        <v>13.61</v>
      </c>
    </row>
    <row r="60" spans="1:5" ht="30.75" customHeight="1" x14ac:dyDescent="0.2">
      <c r="A60" s="8">
        <v>9</v>
      </c>
      <c r="B60" s="129" t="s">
        <v>71</v>
      </c>
      <c r="C60" s="129"/>
      <c r="D60" s="9" t="s">
        <v>72</v>
      </c>
      <c r="E60" s="72">
        <v>51.552</v>
      </c>
    </row>
    <row r="61" spans="1:5" ht="30" customHeight="1" x14ac:dyDescent="0.2">
      <c r="A61" s="8" t="s">
        <v>73</v>
      </c>
      <c r="B61" s="129" t="s">
        <v>74</v>
      </c>
      <c r="C61" s="129"/>
      <c r="D61" s="9" t="s">
        <v>72</v>
      </c>
      <c r="E61" s="72">
        <v>4.1399999999999997</v>
      </c>
    </row>
    <row r="62" spans="1:5" ht="12.75" customHeight="1" x14ac:dyDescent="0.2">
      <c r="A62" s="8">
        <v>10</v>
      </c>
      <c r="B62" s="129" t="s">
        <v>75</v>
      </c>
      <c r="C62" s="129"/>
      <c r="D62" s="9" t="s">
        <v>72</v>
      </c>
      <c r="E62" s="42">
        <v>0</v>
      </c>
    </row>
    <row r="63" spans="1:5" ht="30" customHeight="1" x14ac:dyDescent="0.2">
      <c r="A63" s="8">
        <v>11</v>
      </c>
      <c r="B63" s="129" t="s">
        <v>76</v>
      </c>
      <c r="C63" s="129"/>
      <c r="D63" s="9" t="s">
        <v>72</v>
      </c>
      <c r="E63" s="72">
        <v>34.67</v>
      </c>
    </row>
    <row r="64" spans="1:5" ht="25.5" customHeight="1" x14ac:dyDescent="0.2">
      <c r="A64" s="8">
        <v>12</v>
      </c>
      <c r="B64" s="132" t="s">
        <v>112</v>
      </c>
      <c r="C64" s="129"/>
      <c r="D64" s="9" t="s">
        <v>77</v>
      </c>
      <c r="E64" s="73">
        <v>0.25019999999999998</v>
      </c>
    </row>
    <row r="65" spans="1:5" ht="25.5" customHeight="1" x14ac:dyDescent="0.2">
      <c r="A65" s="8">
        <v>13</v>
      </c>
      <c r="B65" s="132" t="s">
        <v>113</v>
      </c>
      <c r="C65" s="129"/>
      <c r="D65" s="9" t="s">
        <v>77</v>
      </c>
      <c r="E65" s="74">
        <v>0.2591</v>
      </c>
    </row>
    <row r="66" spans="1:5" ht="27.75" customHeight="1" x14ac:dyDescent="0.2">
      <c r="A66" s="8">
        <v>14</v>
      </c>
      <c r="B66" s="129" t="s">
        <v>128</v>
      </c>
      <c r="C66" s="129"/>
      <c r="D66" s="9" t="s">
        <v>79</v>
      </c>
      <c r="E66" s="75">
        <v>74.8</v>
      </c>
    </row>
    <row r="67" spans="1:5" ht="42.75" customHeight="1" x14ac:dyDescent="0.2">
      <c r="A67" s="8">
        <v>15</v>
      </c>
      <c r="B67" s="132" t="s">
        <v>114</v>
      </c>
      <c r="C67" s="129"/>
      <c r="D67" s="9" t="s">
        <v>79</v>
      </c>
      <c r="E67" s="64" t="s">
        <v>129</v>
      </c>
    </row>
    <row r="68" spans="1:5" ht="36.75" customHeight="1" x14ac:dyDescent="0.2">
      <c r="A68" s="8">
        <v>16</v>
      </c>
      <c r="B68" s="129" t="s">
        <v>80</v>
      </c>
      <c r="C68" s="129"/>
      <c r="D68" s="9" t="s">
        <v>81</v>
      </c>
      <c r="E68" s="42">
        <v>195.41900000000001</v>
      </c>
    </row>
    <row r="69" spans="1:5" ht="44.25" customHeight="1" x14ac:dyDescent="0.2">
      <c r="A69" s="8">
        <v>17</v>
      </c>
      <c r="B69" s="129" t="s">
        <v>82</v>
      </c>
      <c r="C69" s="129"/>
      <c r="D69" s="9" t="s">
        <v>83</v>
      </c>
      <c r="E69" s="42">
        <f>(E33*1000)/(E60*1000-E61*1000)</f>
        <v>20.68206361258753</v>
      </c>
    </row>
    <row r="70" spans="1:5" ht="36" customHeight="1" x14ac:dyDescent="0.2">
      <c r="A70" s="8">
        <v>18</v>
      </c>
      <c r="B70" s="129" t="s">
        <v>84</v>
      </c>
      <c r="C70" s="129"/>
      <c r="D70" s="9" t="s">
        <v>85</v>
      </c>
      <c r="E70" s="76">
        <v>0.79300000000000004</v>
      </c>
    </row>
    <row r="71" spans="1:5" ht="52.5" customHeight="1" x14ac:dyDescent="0.2">
      <c r="A71" s="8">
        <v>19</v>
      </c>
      <c r="B71" s="129" t="s">
        <v>86</v>
      </c>
      <c r="C71" s="129"/>
      <c r="D71" s="149"/>
      <c r="E71" s="149"/>
    </row>
  </sheetData>
  <sheetProtection selectLockedCells="1" selectUnlockedCells="1"/>
  <customSheetViews>
    <customSheetView guid="{107DB466-C8B1-4EC3-A411-650BD2587D1A}" topLeftCell="A38">
      <selection activeCell="E53" sqref="E53"/>
      <pageMargins left="0.75" right="0.75" top="1" bottom="1" header="0.51180555555555551" footer="0.51180555555555551"/>
      <pageSetup paperSize="9" firstPageNumber="0" orientation="portrait" horizontalDpi="300" verticalDpi="300" r:id="rId1"/>
      <headerFooter alignWithMargins="0"/>
    </customSheetView>
    <customSheetView guid="{07A1AA32-C8EB-4C4B-A982-7112EE6C490D}" topLeftCell="A37">
      <selection activeCell="E44" sqref="E44:E45"/>
      <pageMargins left="0.75" right="0.75" top="1" bottom="1" header="0.51180555555555551" footer="0.51180555555555551"/>
      <pageSetup paperSize="9" firstPageNumber="0" orientation="portrait" horizontalDpi="300" verticalDpi="300" r:id="rId2"/>
      <headerFooter alignWithMargins="0"/>
    </customSheetView>
  </customSheetViews>
  <mergeCells count="60">
    <mergeCell ref="D71:E71"/>
    <mergeCell ref="B66:C66"/>
    <mergeCell ref="B67:C67"/>
    <mergeCell ref="B68:C68"/>
    <mergeCell ref="B69:C69"/>
    <mergeCell ref="B70:C70"/>
    <mergeCell ref="B71:C71"/>
    <mergeCell ref="B52:C52"/>
    <mergeCell ref="B65:C65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3:C63"/>
    <mergeCell ref="B64:C64"/>
    <mergeCell ref="B53:C53"/>
    <mergeCell ref="B51:C51"/>
    <mergeCell ref="E44:E45"/>
    <mergeCell ref="B45:C45"/>
    <mergeCell ref="B35:C35"/>
    <mergeCell ref="B36:C36"/>
    <mergeCell ref="B37:C37"/>
    <mergeCell ref="B38:C38"/>
    <mergeCell ref="B39:C39"/>
    <mergeCell ref="B40:C40"/>
    <mergeCell ref="B47:B50"/>
    <mergeCell ref="B41:C41"/>
    <mergeCell ref="B42:C42"/>
    <mergeCell ref="B43:C43"/>
    <mergeCell ref="B44:C44"/>
    <mergeCell ref="B46:C46"/>
    <mergeCell ref="B34:C34"/>
    <mergeCell ref="A15:A18"/>
    <mergeCell ref="B15:B18"/>
    <mergeCell ref="A19:A22"/>
    <mergeCell ref="B19:B22"/>
    <mergeCell ref="A23:A26"/>
    <mergeCell ref="B23:B26"/>
    <mergeCell ref="A27:A30"/>
    <mergeCell ref="B27:B30"/>
    <mergeCell ref="B31:C31"/>
    <mergeCell ref="B32:C32"/>
    <mergeCell ref="B33:C33"/>
    <mergeCell ref="B14:C14"/>
    <mergeCell ref="A1:E1"/>
    <mergeCell ref="A2:E2"/>
    <mergeCell ref="A3:E3"/>
    <mergeCell ref="A4:E5"/>
    <mergeCell ref="B7:C7"/>
    <mergeCell ref="B8:C8"/>
    <mergeCell ref="B9:C9"/>
    <mergeCell ref="B10:C10"/>
    <mergeCell ref="B11:C11"/>
    <mergeCell ref="B12:C12"/>
    <mergeCell ref="B13:C13"/>
  </mergeCells>
  <pageMargins left="0.51" right="0.28000000000000003" top="0.45" bottom="0.52" header="0.24" footer="0.27"/>
  <pageSetup paperSize="9" scale="86" firstPageNumber="0" fitToHeight="0" orientation="portrait" horizontalDpi="300" verticalDpi="300" r:id="rId3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  <pageSetUpPr fitToPage="1"/>
  </sheetPr>
  <dimension ref="A1:F71"/>
  <sheetViews>
    <sheetView workbookViewId="0">
      <pane xSplit="4" ySplit="8" topLeftCell="E9" activePane="bottomRight" state="frozen"/>
      <selection pane="topRight" activeCell="E1" sqref="E1"/>
      <selection pane="bottomLeft" activeCell="A9" sqref="A9"/>
      <selection pane="bottomRight" activeCell="E13" sqref="E13"/>
    </sheetView>
  </sheetViews>
  <sheetFormatPr defaultColWidth="8.7109375" defaultRowHeight="12.75" x14ac:dyDescent="0.2"/>
  <cols>
    <col min="1" max="1" width="7.85546875" customWidth="1"/>
    <col min="2" max="2" width="19" customWidth="1"/>
    <col min="3" max="3" width="23.140625" customWidth="1"/>
    <col min="4" max="4" width="20.140625" customWidth="1"/>
    <col min="5" max="5" width="25.42578125" style="77" customWidth="1"/>
    <col min="6" max="6" width="16.85546875" customWidth="1"/>
  </cols>
  <sheetData>
    <row r="1" spans="1:6" ht="18.75" customHeight="1" x14ac:dyDescent="0.2">
      <c r="A1" s="139" t="s">
        <v>0</v>
      </c>
      <c r="B1" s="139"/>
      <c r="C1" s="139"/>
      <c r="D1" s="139"/>
      <c r="E1" s="139"/>
    </row>
    <row r="2" spans="1:6" ht="19.5" customHeight="1" x14ac:dyDescent="0.2">
      <c r="A2" s="139" t="s">
        <v>1</v>
      </c>
      <c r="B2" s="139"/>
      <c r="C2" s="139"/>
      <c r="D2" s="139"/>
      <c r="E2" s="139"/>
    </row>
    <row r="3" spans="1:6" ht="32.25" customHeight="1" x14ac:dyDescent="0.2">
      <c r="A3" s="140" t="str">
        <f>с.п.Зеленоборский!A3</f>
        <v>ДЕЯТЕЛЬНОСТИ  АО "МЭС" ЗА  2015 ГОД</v>
      </c>
      <c r="B3" s="140"/>
      <c r="C3" s="140"/>
      <c r="D3" s="140"/>
      <c r="E3" s="140"/>
    </row>
    <row r="4" spans="1:6" ht="12.75" customHeight="1" x14ac:dyDescent="0.2">
      <c r="A4" s="156" t="s">
        <v>124</v>
      </c>
      <c r="B4" s="156"/>
      <c r="C4" s="156"/>
      <c r="D4" s="156"/>
      <c r="E4" s="156"/>
    </row>
    <row r="5" spans="1:6" ht="1.5" customHeight="1" x14ac:dyDescent="0.2">
      <c r="A5" s="156"/>
      <c r="B5" s="156"/>
      <c r="C5" s="156"/>
      <c r="D5" s="156"/>
      <c r="E5" s="156"/>
    </row>
    <row r="6" spans="1:6" x14ac:dyDescent="0.2">
      <c r="A6" s="1"/>
      <c r="B6" s="1"/>
      <c r="C6" s="1"/>
      <c r="D6" s="1"/>
      <c r="E6" s="2"/>
    </row>
    <row r="7" spans="1:6" ht="30" customHeight="1" x14ac:dyDescent="0.2">
      <c r="A7" s="3" t="s">
        <v>2</v>
      </c>
      <c r="B7" s="142" t="s">
        <v>3</v>
      </c>
      <c r="C7" s="142"/>
      <c r="D7" s="3" t="s">
        <v>4</v>
      </c>
      <c r="E7" s="4" t="s">
        <v>5</v>
      </c>
    </row>
    <row r="8" spans="1:6" x14ac:dyDescent="0.2">
      <c r="A8" s="36">
        <v>1</v>
      </c>
      <c r="B8" s="138">
        <v>2</v>
      </c>
      <c r="C8" s="138"/>
      <c r="D8" s="36">
        <v>3</v>
      </c>
      <c r="E8" s="6">
        <v>4</v>
      </c>
      <c r="F8" s="7"/>
    </row>
    <row r="9" spans="1:6" ht="25.5" customHeight="1" x14ac:dyDescent="0.2">
      <c r="A9" s="8">
        <v>1</v>
      </c>
      <c r="B9" s="129" t="s">
        <v>6</v>
      </c>
      <c r="C9" s="129"/>
      <c r="D9" s="9" t="s">
        <v>7</v>
      </c>
      <c r="E9" s="10" t="s">
        <v>8</v>
      </c>
    </row>
    <row r="10" spans="1:6" s="14" customFormat="1" ht="15.75" customHeight="1" x14ac:dyDescent="0.2">
      <c r="A10" s="11">
        <v>2</v>
      </c>
      <c r="B10" s="135" t="s">
        <v>9</v>
      </c>
      <c r="C10" s="135"/>
      <c r="D10" s="12" t="s">
        <v>10</v>
      </c>
      <c r="E10" s="13">
        <f>203831.79806+1726.47924</f>
        <v>205558.27729999999</v>
      </c>
    </row>
    <row r="11" spans="1:6" s="14" customFormat="1" ht="38.25" customHeight="1" x14ac:dyDescent="0.2">
      <c r="A11" s="11">
        <v>3</v>
      </c>
      <c r="B11" s="135" t="s">
        <v>11</v>
      </c>
      <c r="C11" s="135"/>
      <c r="D11" s="12" t="s">
        <v>10</v>
      </c>
      <c r="E11" s="15">
        <f>E12+E13+E31+E34+E35+E36+E37+E38+E39+E40+E43+E46+E51+E52</f>
        <v>236041.18055999995</v>
      </c>
      <c r="F11" s="107">
        <f>232856.65528+3184.52528</f>
        <v>236041.18056000001</v>
      </c>
    </row>
    <row r="12" spans="1:6" ht="25.5" customHeight="1" x14ac:dyDescent="0.2">
      <c r="A12" s="16" t="s">
        <v>12</v>
      </c>
      <c r="B12" s="129" t="s">
        <v>13</v>
      </c>
      <c r="C12" s="129"/>
      <c r="D12" s="9" t="s">
        <v>10</v>
      </c>
      <c r="E12" s="17"/>
      <c r="F12" s="18"/>
    </row>
    <row r="13" spans="1:6" ht="15.75" customHeight="1" x14ac:dyDescent="0.2">
      <c r="A13" s="16" t="s">
        <v>14</v>
      </c>
      <c r="B13" s="129" t="s">
        <v>15</v>
      </c>
      <c r="C13" s="129"/>
      <c r="D13" s="9" t="s">
        <v>10</v>
      </c>
      <c r="E13" s="17">
        <f>E15+E19+E23+E27</f>
        <v>155509.30666999999</v>
      </c>
    </row>
    <row r="14" spans="1:6" ht="12.75" customHeight="1" x14ac:dyDescent="0.2">
      <c r="A14" s="8"/>
      <c r="B14" s="129" t="s">
        <v>16</v>
      </c>
      <c r="C14" s="129"/>
      <c r="D14" s="9"/>
      <c r="E14" s="19"/>
    </row>
    <row r="15" spans="1:6" s="23" customFormat="1" ht="18" customHeight="1" x14ac:dyDescent="0.2">
      <c r="A15" s="136" t="s">
        <v>17</v>
      </c>
      <c r="B15" s="137" t="s">
        <v>18</v>
      </c>
      <c r="C15" s="20" t="s">
        <v>19</v>
      </c>
      <c r="D15" s="21" t="s">
        <v>10</v>
      </c>
      <c r="E15" s="22">
        <v>155509.30666999999</v>
      </c>
    </row>
    <row r="16" spans="1:6" s="23" customFormat="1" ht="17.25" customHeight="1" x14ac:dyDescent="0.2">
      <c r="A16" s="136"/>
      <c r="B16" s="137"/>
      <c r="C16" s="20" t="s">
        <v>20</v>
      </c>
      <c r="D16" s="21" t="s">
        <v>21</v>
      </c>
      <c r="E16" s="22">
        <v>14800.995000000001</v>
      </c>
    </row>
    <row r="17" spans="1:5" s="23" customFormat="1" ht="36" x14ac:dyDescent="0.2">
      <c r="A17" s="136"/>
      <c r="B17" s="137"/>
      <c r="C17" s="20" t="s">
        <v>22</v>
      </c>
      <c r="D17" s="21" t="s">
        <v>10</v>
      </c>
      <c r="E17" s="24">
        <f>E15/E16</f>
        <v>10.506679224606183</v>
      </c>
    </row>
    <row r="18" spans="1:5" s="23" customFormat="1" ht="12" x14ac:dyDescent="0.2">
      <c r="A18" s="136"/>
      <c r="B18" s="137"/>
      <c r="C18" s="20" t="s">
        <v>23</v>
      </c>
      <c r="D18" s="21" t="s">
        <v>7</v>
      </c>
      <c r="E18" s="22"/>
    </row>
    <row r="19" spans="1:5" s="23" customFormat="1" ht="12.75" customHeight="1" x14ac:dyDescent="0.2">
      <c r="A19" s="136" t="s">
        <v>24</v>
      </c>
      <c r="B19" s="137" t="s">
        <v>25</v>
      </c>
      <c r="C19" s="20" t="s">
        <v>19</v>
      </c>
      <c r="D19" s="21" t="s">
        <v>10</v>
      </c>
      <c r="E19" s="22">
        <v>0</v>
      </c>
    </row>
    <row r="20" spans="1:5" s="23" customFormat="1" ht="12" x14ac:dyDescent="0.2">
      <c r="A20" s="136"/>
      <c r="B20" s="137"/>
      <c r="C20" s="20" t="s">
        <v>20</v>
      </c>
      <c r="D20" s="21" t="s">
        <v>21</v>
      </c>
      <c r="E20" s="22">
        <v>0</v>
      </c>
    </row>
    <row r="21" spans="1:5" s="23" customFormat="1" ht="36" x14ac:dyDescent="0.2">
      <c r="A21" s="136"/>
      <c r="B21" s="137"/>
      <c r="C21" s="20" t="s">
        <v>22</v>
      </c>
      <c r="D21" s="21" t="s">
        <v>10</v>
      </c>
      <c r="E21" s="22" t="e">
        <f>E19/E20</f>
        <v>#DIV/0!</v>
      </c>
    </row>
    <row r="22" spans="1:5" s="23" customFormat="1" ht="14.25" customHeight="1" x14ac:dyDescent="0.2">
      <c r="A22" s="136"/>
      <c r="B22" s="137"/>
      <c r="C22" s="20" t="s">
        <v>23</v>
      </c>
      <c r="D22" s="21" t="s">
        <v>7</v>
      </c>
      <c r="E22" s="22"/>
    </row>
    <row r="23" spans="1:5" s="23" customFormat="1" ht="15" customHeight="1" x14ac:dyDescent="0.2">
      <c r="A23" s="136" t="s">
        <v>26</v>
      </c>
      <c r="B23" s="137" t="s">
        <v>106</v>
      </c>
      <c r="C23" s="20" t="s">
        <v>19</v>
      </c>
      <c r="D23" s="21" t="s">
        <v>10</v>
      </c>
      <c r="E23" s="22">
        <f>E24*E25</f>
        <v>0</v>
      </c>
    </row>
    <row r="24" spans="1:5" s="23" customFormat="1" ht="13.5" customHeight="1" x14ac:dyDescent="0.2">
      <c r="A24" s="136"/>
      <c r="B24" s="137"/>
      <c r="C24" s="20" t="s">
        <v>20</v>
      </c>
      <c r="D24" s="21" t="s">
        <v>21</v>
      </c>
      <c r="E24" s="22"/>
    </row>
    <row r="25" spans="1:5" s="23" customFormat="1" ht="36" x14ac:dyDescent="0.2">
      <c r="A25" s="136"/>
      <c r="B25" s="137"/>
      <c r="C25" s="20" t="s">
        <v>22</v>
      </c>
      <c r="D25" s="21" t="s">
        <v>10</v>
      </c>
      <c r="E25" s="22"/>
    </row>
    <row r="26" spans="1:5" s="23" customFormat="1" ht="12" x14ac:dyDescent="0.2">
      <c r="A26" s="136"/>
      <c r="B26" s="137"/>
      <c r="C26" s="20" t="s">
        <v>23</v>
      </c>
      <c r="D26" s="21" t="s">
        <v>7</v>
      </c>
      <c r="E26" s="22"/>
    </row>
    <row r="27" spans="1:5" s="23" customFormat="1" ht="15" customHeight="1" x14ac:dyDescent="0.2">
      <c r="A27" s="136" t="s">
        <v>105</v>
      </c>
      <c r="B27" s="137" t="s">
        <v>107</v>
      </c>
      <c r="C27" s="20" t="s">
        <v>19</v>
      </c>
      <c r="D27" s="21" t="s">
        <v>10</v>
      </c>
      <c r="E27" s="22">
        <f>E28*E29</f>
        <v>0</v>
      </c>
    </row>
    <row r="28" spans="1:5" s="23" customFormat="1" ht="13.5" customHeight="1" x14ac:dyDescent="0.2">
      <c r="A28" s="136"/>
      <c r="B28" s="137"/>
      <c r="C28" s="20" t="s">
        <v>20</v>
      </c>
      <c r="D28" s="21" t="s">
        <v>21</v>
      </c>
      <c r="E28" s="22"/>
    </row>
    <row r="29" spans="1:5" s="23" customFormat="1" ht="36" x14ac:dyDescent="0.2">
      <c r="A29" s="136"/>
      <c r="B29" s="137"/>
      <c r="C29" s="20" t="s">
        <v>22</v>
      </c>
      <c r="D29" s="21" t="s">
        <v>10</v>
      </c>
      <c r="E29" s="22"/>
    </row>
    <row r="30" spans="1:5" s="23" customFormat="1" ht="12" x14ac:dyDescent="0.2">
      <c r="A30" s="136"/>
      <c r="B30" s="137"/>
      <c r="C30" s="20" t="s">
        <v>23</v>
      </c>
      <c r="D30" s="21" t="s">
        <v>7</v>
      </c>
      <c r="E30" s="22"/>
    </row>
    <row r="31" spans="1:5" ht="38.25" customHeight="1" x14ac:dyDescent="0.2">
      <c r="A31" s="8" t="s">
        <v>27</v>
      </c>
      <c r="B31" s="129" t="s">
        <v>28</v>
      </c>
      <c r="C31" s="129"/>
      <c r="D31" s="9" t="s">
        <v>10</v>
      </c>
      <c r="E31" s="98">
        <v>12761.753000000001</v>
      </c>
    </row>
    <row r="32" spans="1:5" s="23" customFormat="1" ht="12" customHeight="1" x14ac:dyDescent="0.2">
      <c r="A32" s="21" t="s">
        <v>29</v>
      </c>
      <c r="B32" s="143" t="s">
        <v>30</v>
      </c>
      <c r="C32" s="143"/>
      <c r="D32" s="21" t="s">
        <v>31</v>
      </c>
      <c r="E32" s="99">
        <f>E31/E33</f>
        <v>2.1405944197873792</v>
      </c>
    </row>
    <row r="33" spans="1:5" s="23" customFormat="1" ht="12" customHeight="1" x14ac:dyDescent="0.2">
      <c r="A33" s="21" t="s">
        <v>32</v>
      </c>
      <c r="B33" s="143" t="s">
        <v>33</v>
      </c>
      <c r="C33" s="143"/>
      <c r="D33" s="21" t="s">
        <v>34</v>
      </c>
      <c r="E33" s="100">
        <v>5961.78</v>
      </c>
    </row>
    <row r="34" spans="1:5" ht="32.25" customHeight="1" x14ac:dyDescent="0.2">
      <c r="A34" s="9" t="s">
        <v>35</v>
      </c>
      <c r="B34" s="129" t="s">
        <v>36</v>
      </c>
      <c r="C34" s="129"/>
      <c r="D34" s="9" t="s">
        <v>10</v>
      </c>
      <c r="E34" s="25">
        <v>4200.4214000000002</v>
      </c>
    </row>
    <row r="35" spans="1:5" ht="29.25" customHeight="1" x14ac:dyDescent="0.2">
      <c r="A35" s="9" t="s">
        <v>37</v>
      </c>
      <c r="B35" s="132" t="s">
        <v>108</v>
      </c>
      <c r="C35" s="129"/>
      <c r="D35" s="9" t="s">
        <v>10</v>
      </c>
      <c r="E35" s="25">
        <v>2.7283200000000001</v>
      </c>
    </row>
    <row r="36" spans="1:5" ht="26.25" customHeight="1" x14ac:dyDescent="0.2">
      <c r="A36" s="9" t="s">
        <v>38</v>
      </c>
      <c r="B36" s="129" t="s">
        <v>39</v>
      </c>
      <c r="C36" s="129"/>
      <c r="D36" s="9" t="s">
        <v>10</v>
      </c>
      <c r="E36" s="25">
        <v>16879.377949999998</v>
      </c>
    </row>
    <row r="37" spans="1:5" ht="27.75" customHeight="1" x14ac:dyDescent="0.2">
      <c r="A37" s="9" t="s">
        <v>40</v>
      </c>
      <c r="B37" s="129" t="s">
        <v>41</v>
      </c>
      <c r="C37" s="129"/>
      <c r="D37" s="9" t="s">
        <v>10</v>
      </c>
      <c r="E37" s="25">
        <v>5755.7868099999996</v>
      </c>
    </row>
    <row r="38" spans="1:5" ht="38.25" customHeight="1" x14ac:dyDescent="0.2">
      <c r="A38" s="9" t="s">
        <v>42</v>
      </c>
      <c r="B38" s="129" t="s">
        <v>43</v>
      </c>
      <c r="C38" s="129"/>
      <c r="D38" s="9" t="s">
        <v>10</v>
      </c>
      <c r="E38" s="25">
        <v>6448.71443</v>
      </c>
    </row>
    <row r="39" spans="1:5" ht="24" customHeight="1" x14ac:dyDescent="0.2">
      <c r="A39" s="9" t="s">
        <v>44</v>
      </c>
      <c r="B39" s="129" t="s">
        <v>45</v>
      </c>
      <c r="C39" s="129"/>
      <c r="D39" s="9" t="s">
        <v>10</v>
      </c>
      <c r="E39" s="25"/>
    </row>
    <row r="40" spans="1:5" ht="27.75" customHeight="1" x14ac:dyDescent="0.2">
      <c r="A40" s="9" t="s">
        <v>46</v>
      </c>
      <c r="B40" s="129" t="s">
        <v>47</v>
      </c>
      <c r="C40" s="129"/>
      <c r="D40" s="9" t="s">
        <v>10</v>
      </c>
      <c r="E40" s="25">
        <v>9708.4682900000007</v>
      </c>
    </row>
    <row r="41" spans="1:5" ht="16.5" customHeight="1" x14ac:dyDescent="0.2">
      <c r="A41" s="9" t="s">
        <v>48</v>
      </c>
      <c r="B41" s="129" t="s">
        <v>49</v>
      </c>
      <c r="C41" s="129"/>
      <c r="D41" s="9" t="s">
        <v>10</v>
      </c>
      <c r="E41" s="25">
        <v>2961.10223</v>
      </c>
    </row>
    <row r="42" spans="1:5" ht="17.25" customHeight="1" x14ac:dyDescent="0.2">
      <c r="A42" s="9" t="s">
        <v>50</v>
      </c>
      <c r="B42" s="129" t="s">
        <v>51</v>
      </c>
      <c r="C42" s="129"/>
      <c r="D42" s="9" t="s">
        <v>10</v>
      </c>
      <c r="E42" s="25">
        <v>951.52637000000004</v>
      </c>
    </row>
    <row r="43" spans="1:5" ht="24" customHeight="1" x14ac:dyDescent="0.2">
      <c r="A43" s="9" t="s">
        <v>52</v>
      </c>
      <c r="B43" s="129" t="s">
        <v>53</v>
      </c>
      <c r="C43" s="129"/>
      <c r="D43" s="9" t="s">
        <v>10</v>
      </c>
      <c r="E43" s="25">
        <v>2718.8309800000002</v>
      </c>
    </row>
    <row r="44" spans="1:5" ht="30" customHeight="1" x14ac:dyDescent="0.2">
      <c r="A44" s="9" t="s">
        <v>54</v>
      </c>
      <c r="B44" s="129" t="s">
        <v>49</v>
      </c>
      <c r="C44" s="129"/>
      <c r="D44" s="9" t="s">
        <v>10</v>
      </c>
      <c r="E44" s="150"/>
    </row>
    <row r="45" spans="1:5" ht="19.5" customHeight="1" x14ac:dyDescent="0.2">
      <c r="A45" s="9" t="s">
        <v>55</v>
      </c>
      <c r="B45" s="129" t="s">
        <v>51</v>
      </c>
      <c r="C45" s="129"/>
      <c r="D45" s="9" t="s">
        <v>10</v>
      </c>
      <c r="E45" s="151"/>
    </row>
    <row r="46" spans="1:5" ht="47.45" customHeight="1" x14ac:dyDescent="0.2">
      <c r="A46" s="9" t="s">
        <v>56</v>
      </c>
      <c r="B46" s="132" t="s">
        <v>126</v>
      </c>
      <c r="C46" s="129"/>
      <c r="D46" s="9" t="s">
        <v>10</v>
      </c>
      <c r="E46" s="25">
        <v>1664.7213899999999</v>
      </c>
    </row>
    <row r="47" spans="1:5" s="23" customFormat="1" ht="18" customHeight="1" x14ac:dyDescent="0.2">
      <c r="A47" s="33" t="s">
        <v>120</v>
      </c>
      <c r="B47" s="144" t="s">
        <v>109</v>
      </c>
      <c r="C47" s="20" t="s">
        <v>149</v>
      </c>
      <c r="D47" s="21"/>
      <c r="E47" s="67">
        <v>370</v>
      </c>
    </row>
    <row r="48" spans="1:5" s="23" customFormat="1" ht="17.25" customHeight="1" x14ac:dyDescent="0.2">
      <c r="A48" s="9"/>
      <c r="B48" s="145"/>
      <c r="C48" s="20" t="s">
        <v>141</v>
      </c>
      <c r="D48" s="21"/>
      <c r="E48" s="67">
        <v>484.94400000000002</v>
      </c>
    </row>
    <row r="49" spans="1:5" s="23" customFormat="1" x14ac:dyDescent="0.2">
      <c r="A49" s="9"/>
      <c r="B49" s="145"/>
      <c r="C49" s="20" t="s">
        <v>146</v>
      </c>
      <c r="D49" s="21"/>
      <c r="E49" s="67">
        <v>809.77738999999997</v>
      </c>
    </row>
    <row r="50" spans="1:5" s="23" customFormat="1" x14ac:dyDescent="0.2">
      <c r="A50" s="9"/>
      <c r="B50" s="146"/>
      <c r="C50" s="20"/>
      <c r="D50" s="21"/>
      <c r="E50" s="22"/>
    </row>
    <row r="51" spans="1:5" ht="51" customHeight="1" x14ac:dyDescent="0.2">
      <c r="A51" s="9" t="s">
        <v>57</v>
      </c>
      <c r="B51" s="129" t="s">
        <v>58</v>
      </c>
      <c r="C51" s="129"/>
      <c r="D51" s="9" t="s">
        <v>10</v>
      </c>
      <c r="E51" s="25">
        <v>3263.00092</v>
      </c>
    </row>
    <row r="52" spans="1:5" ht="51" customHeight="1" x14ac:dyDescent="0.2">
      <c r="A52" s="27" t="s">
        <v>59</v>
      </c>
      <c r="B52" s="132" t="s">
        <v>111</v>
      </c>
      <c r="C52" s="129"/>
      <c r="D52" s="9" t="s">
        <v>10</v>
      </c>
      <c r="E52" s="25">
        <f>F11-E13-E31-E34-E39-E51-E43-E36-E37-E38-E40-E35-E46</f>
        <v>17128.070400000033</v>
      </c>
    </row>
    <row r="53" spans="1:5" s="14" customFormat="1" ht="31.5" customHeight="1" x14ac:dyDescent="0.2">
      <c r="A53" s="11">
        <v>4</v>
      </c>
      <c r="B53" s="135" t="s">
        <v>60</v>
      </c>
      <c r="C53" s="135"/>
      <c r="D53" s="12" t="s">
        <v>10</v>
      </c>
      <c r="E53" s="15">
        <f>E10-E11</f>
        <v>-30482.903259999963</v>
      </c>
    </row>
    <row r="54" spans="1:5" ht="31.5" customHeight="1" x14ac:dyDescent="0.2">
      <c r="A54" s="8">
        <v>5</v>
      </c>
      <c r="B54" s="129" t="s">
        <v>61</v>
      </c>
      <c r="C54" s="129"/>
      <c r="D54" s="9" t="s">
        <v>10</v>
      </c>
      <c r="E54" s="25" t="str">
        <f>с.п.Зеленоборский!E54</f>
        <v>не определяется</v>
      </c>
    </row>
    <row r="55" spans="1:5" ht="51.75" customHeight="1" x14ac:dyDescent="0.2">
      <c r="A55" s="8" t="s">
        <v>62</v>
      </c>
      <c r="B55" s="129" t="s">
        <v>63</v>
      </c>
      <c r="C55" s="129"/>
      <c r="D55" s="9" t="s">
        <v>10</v>
      </c>
      <c r="E55" s="19"/>
    </row>
    <row r="56" spans="1:5" ht="24.75" customHeight="1" x14ac:dyDescent="0.2">
      <c r="A56" s="8" t="s">
        <v>64</v>
      </c>
      <c r="B56" s="129" t="s">
        <v>65</v>
      </c>
      <c r="C56" s="129"/>
      <c r="D56" s="9" t="s">
        <v>10</v>
      </c>
      <c r="E56" s="25">
        <v>865</v>
      </c>
    </row>
    <row r="57" spans="1:5" ht="27" customHeight="1" x14ac:dyDescent="0.2">
      <c r="A57" s="8" t="s">
        <v>66</v>
      </c>
      <c r="B57" s="129" t="s">
        <v>67</v>
      </c>
      <c r="C57" s="129"/>
      <c r="D57" s="9" t="s">
        <v>10</v>
      </c>
      <c r="E57" s="25">
        <v>865</v>
      </c>
    </row>
    <row r="58" spans="1:5" ht="22.5" customHeight="1" x14ac:dyDescent="0.2">
      <c r="A58" s="8">
        <v>7</v>
      </c>
      <c r="B58" s="129" t="s">
        <v>68</v>
      </c>
      <c r="C58" s="129"/>
      <c r="D58" s="9" t="s">
        <v>69</v>
      </c>
      <c r="E58" s="42">
        <v>74</v>
      </c>
    </row>
    <row r="59" spans="1:5" ht="20.25" customHeight="1" x14ac:dyDescent="0.2">
      <c r="A59" s="8">
        <v>8</v>
      </c>
      <c r="B59" s="129" t="s">
        <v>70</v>
      </c>
      <c r="C59" s="129"/>
      <c r="D59" s="9" t="s">
        <v>69</v>
      </c>
      <c r="E59" s="42">
        <v>30.01</v>
      </c>
    </row>
    <row r="60" spans="1:5" ht="30.75" customHeight="1" x14ac:dyDescent="0.2">
      <c r="A60" s="8">
        <v>9</v>
      </c>
      <c r="B60" s="129" t="s">
        <v>71</v>
      </c>
      <c r="C60" s="129"/>
      <c r="D60" s="9" t="s">
        <v>72</v>
      </c>
      <c r="E60" s="72">
        <v>107.72199999999999</v>
      </c>
    </row>
    <row r="61" spans="1:5" ht="30" customHeight="1" x14ac:dyDescent="0.2">
      <c r="A61" s="8" t="s">
        <v>73</v>
      </c>
      <c r="B61" s="129" t="s">
        <v>74</v>
      </c>
      <c r="C61" s="129"/>
      <c r="D61" s="9" t="s">
        <v>72</v>
      </c>
      <c r="E61" s="72">
        <v>9.8179999999999996</v>
      </c>
    </row>
    <row r="62" spans="1:5" ht="12.75" customHeight="1" x14ac:dyDescent="0.2">
      <c r="A62" s="8">
        <v>10</v>
      </c>
      <c r="B62" s="129" t="s">
        <v>75</v>
      </c>
      <c r="C62" s="129"/>
      <c r="D62" s="9" t="s">
        <v>72</v>
      </c>
      <c r="E62" s="42">
        <v>0</v>
      </c>
    </row>
    <row r="63" spans="1:5" ht="30" customHeight="1" x14ac:dyDescent="0.2">
      <c r="A63" s="8">
        <v>11</v>
      </c>
      <c r="B63" s="129" t="s">
        <v>76</v>
      </c>
      <c r="C63" s="129"/>
      <c r="D63" s="9" t="s">
        <v>72</v>
      </c>
      <c r="E63" s="72">
        <v>82.983000000000004</v>
      </c>
    </row>
    <row r="64" spans="1:5" ht="25.5" customHeight="1" x14ac:dyDescent="0.2">
      <c r="A64" s="8">
        <v>12</v>
      </c>
      <c r="B64" s="132" t="s">
        <v>112</v>
      </c>
      <c r="C64" s="129"/>
      <c r="D64" s="9" t="s">
        <v>77</v>
      </c>
      <c r="E64" s="73">
        <v>0.25019999999999998</v>
      </c>
    </row>
    <row r="65" spans="1:5" ht="25.5" customHeight="1" x14ac:dyDescent="0.2">
      <c r="A65" s="8">
        <v>13</v>
      </c>
      <c r="B65" s="132" t="s">
        <v>113</v>
      </c>
      <c r="C65" s="129"/>
      <c r="D65" s="9" t="s">
        <v>77</v>
      </c>
      <c r="E65" s="74">
        <v>0.15240000000000001</v>
      </c>
    </row>
    <row r="66" spans="1:5" ht="27.75" customHeight="1" x14ac:dyDescent="0.2">
      <c r="A66" s="8">
        <v>14</v>
      </c>
      <c r="B66" s="129" t="s">
        <v>128</v>
      </c>
      <c r="C66" s="129"/>
      <c r="D66" s="9" t="s">
        <v>79</v>
      </c>
      <c r="E66" s="87">
        <v>43.4</v>
      </c>
    </row>
    <row r="67" spans="1:5" ht="42.75" customHeight="1" x14ac:dyDescent="0.2">
      <c r="A67" s="8">
        <v>15</v>
      </c>
      <c r="B67" s="132" t="s">
        <v>114</v>
      </c>
      <c r="C67" s="129"/>
      <c r="D67" s="9" t="s">
        <v>79</v>
      </c>
      <c r="E67" s="64" t="s">
        <v>129</v>
      </c>
    </row>
    <row r="68" spans="1:5" ht="36.75" customHeight="1" x14ac:dyDescent="0.2">
      <c r="A68" s="8">
        <v>16</v>
      </c>
      <c r="B68" s="129" t="s">
        <v>80</v>
      </c>
      <c r="C68" s="129"/>
      <c r="D68" s="9" t="s">
        <v>81</v>
      </c>
      <c r="E68" s="42">
        <v>205.95</v>
      </c>
    </row>
    <row r="69" spans="1:5" ht="44.25" customHeight="1" x14ac:dyDescent="0.2">
      <c r="A69" s="8">
        <v>17</v>
      </c>
      <c r="B69" s="129" t="s">
        <v>82</v>
      </c>
      <c r="C69" s="129"/>
      <c r="D69" s="9" t="s">
        <v>83</v>
      </c>
      <c r="E69" s="42">
        <f>(E33*1000)/(E60*1000-E61*1000)</f>
        <v>60.89414119954241</v>
      </c>
    </row>
    <row r="70" spans="1:5" ht="36" customHeight="1" x14ac:dyDescent="0.2">
      <c r="A70" s="8">
        <v>18</v>
      </c>
      <c r="B70" s="129" t="s">
        <v>84</v>
      </c>
      <c r="C70" s="129"/>
      <c r="D70" s="9" t="s">
        <v>85</v>
      </c>
      <c r="E70" s="76">
        <v>0.74</v>
      </c>
    </row>
    <row r="71" spans="1:5" ht="52.5" customHeight="1" x14ac:dyDescent="0.2">
      <c r="A71" s="8">
        <v>19</v>
      </c>
      <c r="B71" s="129" t="s">
        <v>86</v>
      </c>
      <c r="C71" s="129"/>
      <c r="D71" s="149"/>
      <c r="E71" s="149"/>
    </row>
  </sheetData>
  <sheetProtection selectLockedCells="1" selectUnlockedCells="1"/>
  <mergeCells count="60">
    <mergeCell ref="D71:E71"/>
    <mergeCell ref="B61:C61"/>
    <mergeCell ref="B62:C62"/>
    <mergeCell ref="B63:C63"/>
    <mergeCell ref="B64:C64"/>
    <mergeCell ref="B65:C65"/>
    <mergeCell ref="B66:C66"/>
    <mergeCell ref="B67:C67"/>
    <mergeCell ref="B68:C68"/>
    <mergeCell ref="B69:C69"/>
    <mergeCell ref="B70:C70"/>
    <mergeCell ref="B71:C71"/>
    <mergeCell ref="B60:C60"/>
    <mergeCell ref="B46:C46"/>
    <mergeCell ref="B47:B50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41:C41"/>
    <mergeCell ref="B42:C42"/>
    <mergeCell ref="B43:C43"/>
    <mergeCell ref="B44:C44"/>
    <mergeCell ref="E44:E45"/>
    <mergeCell ref="B45:C45"/>
    <mergeCell ref="B40:C40"/>
    <mergeCell ref="A27:A30"/>
    <mergeCell ref="B27:B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A15:A18"/>
    <mergeCell ref="B15:B18"/>
    <mergeCell ref="A19:A22"/>
    <mergeCell ref="B19:B22"/>
    <mergeCell ref="A23:A26"/>
    <mergeCell ref="B23:B26"/>
    <mergeCell ref="B14:C14"/>
    <mergeCell ref="A1:E1"/>
    <mergeCell ref="A2:E2"/>
    <mergeCell ref="A3:E3"/>
    <mergeCell ref="A4:E5"/>
    <mergeCell ref="B7:C7"/>
    <mergeCell ref="B8:C8"/>
    <mergeCell ref="B9:C9"/>
    <mergeCell ref="B10:C10"/>
    <mergeCell ref="B11:C11"/>
    <mergeCell ref="B12:C12"/>
    <mergeCell ref="B13:C13"/>
  </mergeCells>
  <pageMargins left="0.53" right="0.37" top="0.64" bottom="0.49" header="0.3" footer="0.22"/>
  <pageSetup paperSize="9" scale="85" firstPageNumber="0" fitToHeight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G71"/>
  <sheetViews>
    <sheetView workbookViewId="0">
      <pane xSplit="4" ySplit="8" topLeftCell="E9" activePane="bottomRight" state="frozen"/>
      <selection pane="topRight" activeCell="E1" sqref="E1"/>
      <selection pane="bottomLeft" activeCell="A9" sqref="A9"/>
      <selection pane="bottomRight" activeCell="E13" sqref="E13"/>
    </sheetView>
  </sheetViews>
  <sheetFormatPr defaultColWidth="8.7109375" defaultRowHeight="12.75" x14ac:dyDescent="0.2"/>
  <cols>
    <col min="1" max="1" width="7.85546875" customWidth="1"/>
    <col min="2" max="2" width="19" customWidth="1"/>
    <col min="3" max="3" width="24.140625" customWidth="1"/>
    <col min="4" max="4" width="10.85546875" customWidth="1"/>
    <col min="5" max="5" width="22.42578125" style="77" customWidth="1"/>
    <col min="6" max="6" width="9.28515625" customWidth="1"/>
  </cols>
  <sheetData>
    <row r="1" spans="1:7" ht="18.75" customHeight="1" x14ac:dyDescent="0.2">
      <c r="A1" s="139" t="s">
        <v>0</v>
      </c>
      <c r="B1" s="139"/>
      <c r="C1" s="139"/>
      <c r="D1" s="139"/>
      <c r="E1" s="139"/>
    </row>
    <row r="2" spans="1:7" ht="19.5" customHeight="1" x14ac:dyDescent="0.2">
      <c r="A2" s="139" t="s">
        <v>1</v>
      </c>
      <c r="B2" s="139"/>
      <c r="C2" s="139"/>
      <c r="D2" s="139"/>
      <c r="E2" s="139"/>
    </row>
    <row r="3" spans="1:7" ht="32.25" customHeight="1" x14ac:dyDescent="0.2">
      <c r="A3" s="140" t="str">
        <f>'г. Мурманск'!A3:E3</f>
        <v>ДЕЯТЕЛЬНОСТИ  АО "МЭС" ЗА  2015 ГОД</v>
      </c>
      <c r="B3" s="140"/>
      <c r="C3" s="140"/>
      <c r="D3" s="140"/>
      <c r="E3" s="140"/>
    </row>
    <row r="4" spans="1:7" ht="12.75" customHeight="1" x14ac:dyDescent="0.2">
      <c r="A4" s="141" t="s">
        <v>88</v>
      </c>
      <c r="B4" s="141"/>
      <c r="C4" s="141"/>
      <c r="D4" s="141"/>
      <c r="E4" s="141"/>
    </row>
    <row r="5" spans="1:7" ht="1.5" customHeight="1" x14ac:dyDescent="0.2">
      <c r="A5" s="141"/>
      <c r="B5" s="141"/>
      <c r="C5" s="141"/>
      <c r="D5" s="141"/>
      <c r="E5" s="141"/>
    </row>
    <row r="6" spans="1:7" x14ac:dyDescent="0.2">
      <c r="A6" s="1"/>
      <c r="B6" s="1"/>
      <c r="C6" s="1"/>
      <c r="D6" s="1"/>
      <c r="E6" s="2"/>
    </row>
    <row r="7" spans="1:7" ht="30" customHeight="1" x14ac:dyDescent="0.2">
      <c r="A7" s="3" t="s">
        <v>2</v>
      </c>
      <c r="B7" s="142" t="s">
        <v>3</v>
      </c>
      <c r="C7" s="142"/>
      <c r="D7" s="3" t="s">
        <v>4</v>
      </c>
      <c r="E7" s="4" t="s">
        <v>5</v>
      </c>
    </row>
    <row r="8" spans="1:7" x14ac:dyDescent="0.2">
      <c r="A8" s="26">
        <v>1</v>
      </c>
      <c r="B8" s="138">
        <v>2</v>
      </c>
      <c r="C8" s="138"/>
      <c r="D8" s="26">
        <v>3</v>
      </c>
      <c r="E8" s="6">
        <v>4</v>
      </c>
      <c r="F8" s="7"/>
    </row>
    <row r="9" spans="1:7" ht="25.5" customHeight="1" x14ac:dyDescent="0.2">
      <c r="A9" s="8">
        <v>1</v>
      </c>
      <c r="B9" s="129" t="s">
        <v>6</v>
      </c>
      <c r="C9" s="129"/>
      <c r="D9" s="9" t="s">
        <v>7</v>
      </c>
      <c r="E9" s="10" t="s">
        <v>8</v>
      </c>
    </row>
    <row r="10" spans="1:7" s="14" customFormat="1" ht="15.75" customHeight="1" x14ac:dyDescent="0.2">
      <c r="A10" s="11">
        <v>2</v>
      </c>
      <c r="B10" s="135" t="s">
        <v>9</v>
      </c>
      <c r="C10" s="135"/>
      <c r="D10" s="12" t="s">
        <v>10</v>
      </c>
      <c r="E10" s="13">
        <v>187835.54381</v>
      </c>
    </row>
    <row r="11" spans="1:7" s="14" customFormat="1" ht="38.25" customHeight="1" x14ac:dyDescent="0.2">
      <c r="A11" s="11">
        <v>3</v>
      </c>
      <c r="B11" s="135" t="s">
        <v>11</v>
      </c>
      <c r="C11" s="135"/>
      <c r="D11" s="12" t="s">
        <v>10</v>
      </c>
      <c r="E11" s="15">
        <f>E12+E13+E31+E34+E35+E36+E37+E38+E39+E40+E43+E46+E51+E52</f>
        <v>196699.76863000001</v>
      </c>
      <c r="F11" s="102">
        <v>196699.76863000001</v>
      </c>
    </row>
    <row r="12" spans="1:7" ht="25.5" customHeight="1" x14ac:dyDescent="0.2">
      <c r="A12" s="16" t="s">
        <v>12</v>
      </c>
      <c r="B12" s="129" t="s">
        <v>13</v>
      </c>
      <c r="C12" s="129"/>
      <c r="D12" s="9" t="s">
        <v>10</v>
      </c>
      <c r="E12" s="17"/>
      <c r="F12" s="49"/>
      <c r="G12" s="50"/>
    </row>
    <row r="13" spans="1:7" ht="15.75" customHeight="1" x14ac:dyDescent="0.2">
      <c r="A13" s="16" t="s">
        <v>14</v>
      </c>
      <c r="B13" s="129" t="s">
        <v>15</v>
      </c>
      <c r="C13" s="129"/>
      <c r="D13" s="9" t="s">
        <v>10</v>
      </c>
      <c r="E13" s="17">
        <f>E15+E19+E23+E27</f>
        <v>112251.0306</v>
      </c>
      <c r="F13" s="50"/>
      <c r="G13" s="50"/>
    </row>
    <row r="14" spans="1:7" ht="12.75" customHeight="1" x14ac:dyDescent="0.2">
      <c r="A14" s="8"/>
      <c r="B14" s="129" t="s">
        <v>16</v>
      </c>
      <c r="C14" s="129"/>
      <c r="D14" s="9"/>
      <c r="E14" s="19"/>
      <c r="F14" s="50"/>
      <c r="G14" s="50"/>
    </row>
    <row r="15" spans="1:7" s="23" customFormat="1" ht="18" customHeight="1" x14ac:dyDescent="0.2">
      <c r="A15" s="136" t="s">
        <v>17</v>
      </c>
      <c r="B15" s="137" t="s">
        <v>18</v>
      </c>
      <c r="C15" s="20" t="s">
        <v>19</v>
      </c>
      <c r="D15" s="21" t="s">
        <v>10</v>
      </c>
      <c r="E15" s="22">
        <v>112251.0306</v>
      </c>
      <c r="F15" s="51"/>
      <c r="G15" s="51"/>
    </row>
    <row r="16" spans="1:7" s="23" customFormat="1" ht="17.25" customHeight="1" x14ac:dyDescent="0.2">
      <c r="A16" s="136"/>
      <c r="B16" s="137"/>
      <c r="C16" s="20" t="s">
        <v>20</v>
      </c>
      <c r="D16" s="21" t="s">
        <v>21</v>
      </c>
      <c r="E16" s="22">
        <v>10743.912</v>
      </c>
      <c r="F16" s="51"/>
      <c r="G16" s="51"/>
    </row>
    <row r="17" spans="1:7" s="23" customFormat="1" ht="36" x14ac:dyDescent="0.2">
      <c r="A17" s="136"/>
      <c r="B17" s="137"/>
      <c r="C17" s="20" t="s">
        <v>22</v>
      </c>
      <c r="D17" s="21" t="s">
        <v>10</v>
      </c>
      <c r="E17" s="24">
        <f>E15/E16</f>
        <v>10.447873232766613</v>
      </c>
      <c r="F17" s="51"/>
      <c r="G17" s="51"/>
    </row>
    <row r="18" spans="1:7" s="23" customFormat="1" ht="12" x14ac:dyDescent="0.2">
      <c r="A18" s="136"/>
      <c r="B18" s="137"/>
      <c r="C18" s="20" t="s">
        <v>23</v>
      </c>
      <c r="D18" s="21" t="s">
        <v>7</v>
      </c>
      <c r="E18" s="22"/>
      <c r="F18" s="51"/>
      <c r="G18" s="51"/>
    </row>
    <row r="19" spans="1:7" s="23" customFormat="1" ht="12.75" customHeight="1" x14ac:dyDescent="0.2">
      <c r="A19" s="136" t="s">
        <v>24</v>
      </c>
      <c r="B19" s="137" t="s">
        <v>25</v>
      </c>
      <c r="C19" s="20" t="s">
        <v>19</v>
      </c>
      <c r="D19" s="21" t="s">
        <v>10</v>
      </c>
      <c r="E19" s="22"/>
      <c r="F19" s="51"/>
      <c r="G19" s="51"/>
    </row>
    <row r="20" spans="1:7" s="23" customFormat="1" ht="12" x14ac:dyDescent="0.2">
      <c r="A20" s="136"/>
      <c r="B20" s="137"/>
      <c r="C20" s="20" t="s">
        <v>20</v>
      </c>
      <c r="D20" s="21" t="s">
        <v>21</v>
      </c>
      <c r="E20" s="22"/>
      <c r="F20" s="51"/>
      <c r="G20" s="51"/>
    </row>
    <row r="21" spans="1:7" s="23" customFormat="1" ht="36" x14ac:dyDescent="0.2">
      <c r="A21" s="136"/>
      <c r="B21" s="137"/>
      <c r="C21" s="20" t="s">
        <v>22</v>
      </c>
      <c r="D21" s="21" t="s">
        <v>10</v>
      </c>
      <c r="E21" s="22"/>
      <c r="F21" s="51"/>
      <c r="G21" s="51"/>
    </row>
    <row r="22" spans="1:7" s="23" customFormat="1" ht="14.25" customHeight="1" x14ac:dyDescent="0.2">
      <c r="A22" s="136"/>
      <c r="B22" s="137"/>
      <c r="C22" s="20" t="s">
        <v>23</v>
      </c>
      <c r="D22" s="21" t="s">
        <v>7</v>
      </c>
      <c r="E22" s="22"/>
      <c r="F22" s="51"/>
      <c r="G22" s="51"/>
    </row>
    <row r="23" spans="1:7" s="23" customFormat="1" ht="15" customHeight="1" x14ac:dyDescent="0.2">
      <c r="A23" s="136" t="s">
        <v>26</v>
      </c>
      <c r="B23" s="137" t="s">
        <v>106</v>
      </c>
      <c r="C23" s="20" t="s">
        <v>19</v>
      </c>
      <c r="D23" s="21" t="s">
        <v>10</v>
      </c>
      <c r="E23" s="22"/>
      <c r="F23" s="51"/>
      <c r="G23" s="51"/>
    </row>
    <row r="24" spans="1:7" s="23" customFormat="1" ht="13.5" customHeight="1" x14ac:dyDescent="0.2">
      <c r="A24" s="136"/>
      <c r="B24" s="137"/>
      <c r="C24" s="20" t="s">
        <v>20</v>
      </c>
      <c r="D24" s="21" t="s">
        <v>21</v>
      </c>
      <c r="E24" s="22"/>
      <c r="F24" s="51"/>
      <c r="G24" s="51"/>
    </row>
    <row r="25" spans="1:7" s="23" customFormat="1" ht="36" x14ac:dyDescent="0.2">
      <c r="A25" s="136"/>
      <c r="B25" s="137"/>
      <c r="C25" s="20" t="s">
        <v>22</v>
      </c>
      <c r="D25" s="21" t="s">
        <v>10</v>
      </c>
      <c r="E25" s="22"/>
      <c r="F25" s="51"/>
      <c r="G25" s="51"/>
    </row>
    <row r="26" spans="1:7" s="23" customFormat="1" ht="12" x14ac:dyDescent="0.2">
      <c r="A26" s="136"/>
      <c r="B26" s="137"/>
      <c r="C26" s="20" t="s">
        <v>23</v>
      </c>
      <c r="D26" s="21" t="s">
        <v>7</v>
      </c>
      <c r="E26" s="22"/>
      <c r="F26" s="51"/>
      <c r="G26" s="51"/>
    </row>
    <row r="27" spans="1:7" s="23" customFormat="1" ht="15" customHeight="1" x14ac:dyDescent="0.2">
      <c r="A27" s="136" t="s">
        <v>105</v>
      </c>
      <c r="B27" s="137" t="s">
        <v>107</v>
      </c>
      <c r="C27" s="20" t="s">
        <v>19</v>
      </c>
      <c r="D27" s="21" t="s">
        <v>10</v>
      </c>
      <c r="E27" s="22"/>
      <c r="F27" s="51"/>
      <c r="G27" s="51"/>
    </row>
    <row r="28" spans="1:7" s="23" customFormat="1" ht="13.5" customHeight="1" x14ac:dyDescent="0.2">
      <c r="A28" s="136"/>
      <c r="B28" s="137"/>
      <c r="C28" s="20" t="s">
        <v>20</v>
      </c>
      <c r="D28" s="21" t="s">
        <v>21</v>
      </c>
      <c r="E28" s="22"/>
      <c r="F28" s="51"/>
      <c r="G28" s="51"/>
    </row>
    <row r="29" spans="1:7" s="23" customFormat="1" ht="36" x14ac:dyDescent="0.2">
      <c r="A29" s="136"/>
      <c r="B29" s="137"/>
      <c r="C29" s="20" t="s">
        <v>22</v>
      </c>
      <c r="D29" s="21" t="s">
        <v>10</v>
      </c>
      <c r="E29" s="22"/>
      <c r="F29" s="51"/>
      <c r="G29" s="51"/>
    </row>
    <row r="30" spans="1:7" s="23" customFormat="1" ht="12" x14ac:dyDescent="0.2">
      <c r="A30" s="136"/>
      <c r="B30" s="137"/>
      <c r="C30" s="20" t="s">
        <v>23</v>
      </c>
      <c r="D30" s="21" t="s">
        <v>7</v>
      </c>
      <c r="E30" s="22"/>
      <c r="F30" s="51"/>
      <c r="G30" s="51"/>
    </row>
    <row r="31" spans="1:7" ht="52.15" customHeight="1" x14ac:dyDescent="0.2">
      <c r="A31" s="8" t="s">
        <v>27</v>
      </c>
      <c r="B31" s="129" t="s">
        <v>28</v>
      </c>
      <c r="C31" s="129"/>
      <c r="D31" s="9" t="s">
        <v>10</v>
      </c>
      <c r="E31" s="98">
        <v>6766.5079999999998</v>
      </c>
      <c r="F31" s="50"/>
      <c r="G31" s="50"/>
    </row>
    <row r="32" spans="1:7" s="23" customFormat="1" ht="12" customHeight="1" x14ac:dyDescent="0.2">
      <c r="A32" s="21" t="s">
        <v>29</v>
      </c>
      <c r="B32" s="143" t="s">
        <v>30</v>
      </c>
      <c r="C32" s="143"/>
      <c r="D32" s="21" t="s">
        <v>31</v>
      </c>
      <c r="E32" s="99">
        <f>E31/E33</f>
        <v>2.4279119300343099</v>
      </c>
      <c r="F32" s="51"/>
      <c r="G32" s="51"/>
    </row>
    <row r="33" spans="1:7" s="23" customFormat="1" ht="12" customHeight="1" x14ac:dyDescent="0.2">
      <c r="A33" s="21" t="s">
        <v>32</v>
      </c>
      <c r="B33" s="143" t="s">
        <v>33</v>
      </c>
      <c r="C33" s="143"/>
      <c r="D33" s="21" t="s">
        <v>34</v>
      </c>
      <c r="E33" s="100">
        <v>2786.9659999999999</v>
      </c>
      <c r="F33" s="51"/>
      <c r="G33" s="51"/>
    </row>
    <row r="34" spans="1:7" ht="32.25" customHeight="1" x14ac:dyDescent="0.2">
      <c r="A34" s="9" t="s">
        <v>35</v>
      </c>
      <c r="B34" s="129" t="s">
        <v>36</v>
      </c>
      <c r="C34" s="129"/>
      <c r="D34" s="9" t="s">
        <v>10</v>
      </c>
      <c r="E34" s="25">
        <v>717.3</v>
      </c>
      <c r="F34" s="50"/>
      <c r="G34" s="50"/>
    </row>
    <row r="35" spans="1:7" ht="28.15" customHeight="1" x14ac:dyDescent="0.2">
      <c r="A35" s="9" t="s">
        <v>37</v>
      </c>
      <c r="B35" s="132" t="s">
        <v>108</v>
      </c>
      <c r="C35" s="129"/>
      <c r="D35" s="9" t="s">
        <v>10</v>
      </c>
      <c r="E35" s="25">
        <v>24.9</v>
      </c>
      <c r="F35" s="50"/>
      <c r="G35" s="50"/>
    </row>
    <row r="36" spans="1:7" ht="26.25" customHeight="1" x14ac:dyDescent="0.2">
      <c r="A36" s="9" t="s">
        <v>38</v>
      </c>
      <c r="B36" s="129" t="s">
        <v>39</v>
      </c>
      <c r="C36" s="129"/>
      <c r="D36" s="9" t="s">
        <v>10</v>
      </c>
      <c r="E36" s="25">
        <v>20181.017380000001</v>
      </c>
      <c r="F36" s="50"/>
      <c r="G36" s="50"/>
    </row>
    <row r="37" spans="1:7" ht="27.75" customHeight="1" x14ac:dyDescent="0.2">
      <c r="A37" s="9" t="s">
        <v>40</v>
      </c>
      <c r="B37" s="129" t="s">
        <v>41</v>
      </c>
      <c r="C37" s="129"/>
      <c r="D37" s="9" t="s">
        <v>10</v>
      </c>
      <c r="E37" s="25">
        <v>6743.69092</v>
      </c>
      <c r="F37" s="50"/>
      <c r="G37" s="50"/>
    </row>
    <row r="38" spans="1:7" ht="38.25" customHeight="1" x14ac:dyDescent="0.2">
      <c r="A38" s="9" t="s">
        <v>42</v>
      </c>
      <c r="B38" s="129" t="s">
        <v>43</v>
      </c>
      <c r="C38" s="129"/>
      <c r="D38" s="9" t="s">
        <v>10</v>
      </c>
      <c r="E38" s="25"/>
      <c r="F38" s="50"/>
      <c r="G38" s="50"/>
    </row>
    <row r="39" spans="1:7" ht="24" customHeight="1" x14ac:dyDescent="0.2">
      <c r="A39" s="9" t="s">
        <v>44</v>
      </c>
      <c r="B39" s="129" t="s">
        <v>45</v>
      </c>
      <c r="C39" s="129"/>
      <c r="D39" s="9" t="s">
        <v>10</v>
      </c>
      <c r="E39" s="25">
        <v>7590.192</v>
      </c>
      <c r="F39" s="50"/>
      <c r="G39" s="50"/>
    </row>
    <row r="40" spans="1:7" ht="27.75" customHeight="1" x14ac:dyDescent="0.2">
      <c r="A40" s="9" t="s">
        <v>46</v>
      </c>
      <c r="B40" s="129" t="s">
        <v>47</v>
      </c>
      <c r="C40" s="129"/>
      <c r="D40" s="9" t="s">
        <v>10</v>
      </c>
      <c r="E40" s="25">
        <v>21533.593400000002</v>
      </c>
      <c r="F40" s="50"/>
      <c r="G40" s="50"/>
    </row>
    <row r="41" spans="1:7" ht="16.5" customHeight="1" x14ac:dyDescent="0.2">
      <c r="A41" s="9" t="s">
        <v>48</v>
      </c>
      <c r="B41" s="129" t="s">
        <v>49</v>
      </c>
      <c r="C41" s="129"/>
      <c r="D41" s="9" t="s">
        <v>10</v>
      </c>
      <c r="E41" s="25">
        <v>14140.816000000001</v>
      </c>
      <c r="F41" s="50"/>
      <c r="G41" s="50"/>
    </row>
    <row r="42" spans="1:7" ht="17.25" customHeight="1" x14ac:dyDescent="0.2">
      <c r="A42" s="9" t="s">
        <v>50</v>
      </c>
      <c r="B42" s="129" t="s">
        <v>51</v>
      </c>
      <c r="C42" s="129"/>
      <c r="D42" s="9" t="s">
        <v>10</v>
      </c>
      <c r="E42" s="25">
        <v>4326.0023300000003</v>
      </c>
      <c r="F42" s="50"/>
      <c r="G42" s="50"/>
    </row>
    <row r="43" spans="1:7" ht="24" customHeight="1" x14ac:dyDescent="0.2">
      <c r="A43" s="9" t="s">
        <v>52</v>
      </c>
      <c r="B43" s="129" t="s">
        <v>53</v>
      </c>
      <c r="C43" s="129"/>
      <c r="D43" s="37" t="s">
        <v>10</v>
      </c>
      <c r="E43" s="69">
        <v>3084.7318700000001</v>
      </c>
      <c r="F43" s="50"/>
      <c r="G43" s="50"/>
    </row>
    <row r="44" spans="1:7" ht="30" customHeight="1" x14ac:dyDescent="0.2">
      <c r="A44" s="9" t="s">
        <v>54</v>
      </c>
      <c r="B44" s="129" t="s">
        <v>49</v>
      </c>
      <c r="C44" s="129"/>
      <c r="D44" s="68" t="s">
        <v>10</v>
      </c>
      <c r="E44" s="70">
        <v>1511.6687099999999</v>
      </c>
      <c r="F44" s="50"/>
      <c r="G44" s="50"/>
    </row>
    <row r="45" spans="1:7" ht="19.5" customHeight="1" x14ac:dyDescent="0.2">
      <c r="A45" s="9" t="s">
        <v>55</v>
      </c>
      <c r="B45" s="129" t="s">
        <v>51</v>
      </c>
      <c r="C45" s="129"/>
      <c r="D45" s="37" t="s">
        <v>10</v>
      </c>
      <c r="E45" s="71">
        <v>459.21010999999999</v>
      </c>
      <c r="F45" s="50"/>
      <c r="G45" s="50"/>
    </row>
    <row r="46" spans="1:7" ht="42.75" customHeight="1" x14ac:dyDescent="0.2">
      <c r="A46" s="9" t="s">
        <v>56</v>
      </c>
      <c r="B46" s="132" t="s">
        <v>126</v>
      </c>
      <c r="C46" s="129"/>
      <c r="D46" s="37" t="s">
        <v>10</v>
      </c>
      <c r="E46" s="25">
        <f>1610.192+35.82467</f>
        <v>1646.01667</v>
      </c>
      <c r="F46" s="50"/>
      <c r="G46" s="50"/>
    </row>
    <row r="47" spans="1:7" s="23" customFormat="1" ht="18" customHeight="1" x14ac:dyDescent="0.2">
      <c r="A47" s="33" t="s">
        <v>120</v>
      </c>
      <c r="B47" s="144" t="s">
        <v>109</v>
      </c>
      <c r="C47" s="20" t="s">
        <v>140</v>
      </c>
      <c r="D47" s="37" t="s">
        <v>10</v>
      </c>
      <c r="E47" s="67">
        <v>1610.192</v>
      </c>
      <c r="F47" s="51"/>
      <c r="G47" s="51"/>
    </row>
    <row r="48" spans="1:7" s="23" customFormat="1" ht="17.25" customHeight="1" x14ac:dyDescent="0.2">
      <c r="A48" s="9"/>
      <c r="B48" s="145"/>
      <c r="C48" s="20"/>
      <c r="D48" s="37" t="s">
        <v>10</v>
      </c>
      <c r="E48" s="22"/>
      <c r="F48" s="51"/>
      <c r="G48" s="51"/>
    </row>
    <row r="49" spans="1:7" s="23" customFormat="1" x14ac:dyDescent="0.2">
      <c r="A49" s="9"/>
      <c r="B49" s="145"/>
      <c r="C49" s="20"/>
      <c r="D49" s="21"/>
      <c r="E49" s="24"/>
      <c r="F49" s="51"/>
      <c r="G49" s="51"/>
    </row>
    <row r="50" spans="1:7" s="23" customFormat="1" x14ac:dyDescent="0.2">
      <c r="A50" s="9"/>
      <c r="B50" s="146"/>
      <c r="C50" s="20"/>
      <c r="D50" s="21"/>
      <c r="E50" s="22"/>
      <c r="F50" s="51"/>
      <c r="G50" s="51"/>
    </row>
    <row r="51" spans="1:7" ht="51" customHeight="1" x14ac:dyDescent="0.2">
      <c r="A51" s="9" t="s">
        <v>57</v>
      </c>
      <c r="B51" s="129" t="s">
        <v>58</v>
      </c>
      <c r="C51" s="129"/>
      <c r="D51" s="9" t="s">
        <v>10</v>
      </c>
      <c r="E51" s="25">
        <v>1682.42508</v>
      </c>
      <c r="F51" s="50"/>
      <c r="G51" s="50"/>
    </row>
    <row r="52" spans="1:7" ht="51" customHeight="1" x14ac:dyDescent="0.2">
      <c r="A52" s="27" t="s">
        <v>59</v>
      </c>
      <c r="B52" s="132" t="s">
        <v>111</v>
      </c>
      <c r="C52" s="129"/>
      <c r="D52" s="9" t="s">
        <v>10</v>
      </c>
      <c r="E52" s="25">
        <f>F11-E13-E31-E34-E39-E40-E51-E43-E46-E35-E36-E37</f>
        <v>14478.362710000005</v>
      </c>
      <c r="F52" s="50"/>
      <c r="G52" s="50"/>
    </row>
    <row r="53" spans="1:7" s="14" customFormat="1" ht="31.5" customHeight="1" x14ac:dyDescent="0.2">
      <c r="A53" s="11">
        <v>4</v>
      </c>
      <c r="B53" s="135" t="s">
        <v>60</v>
      </c>
      <c r="C53" s="135"/>
      <c r="D53" s="12" t="s">
        <v>10</v>
      </c>
      <c r="E53" s="15">
        <f>E10-E11</f>
        <v>-8864.2248200000031</v>
      </c>
      <c r="F53" s="52"/>
      <c r="G53" s="52"/>
    </row>
    <row r="54" spans="1:7" ht="31.5" customHeight="1" x14ac:dyDescent="0.2">
      <c r="A54" s="8">
        <v>5</v>
      </c>
      <c r="B54" s="129" t="s">
        <v>61</v>
      </c>
      <c r="C54" s="129"/>
      <c r="D54" s="9" t="s">
        <v>10</v>
      </c>
      <c r="E54" s="25" t="str">
        <f>'г. Мурманск'!E56</f>
        <v>не определяется</v>
      </c>
      <c r="F54" s="50"/>
      <c r="G54" s="50"/>
    </row>
    <row r="55" spans="1:7" ht="51.75" customHeight="1" x14ac:dyDescent="0.2">
      <c r="A55" s="8" t="s">
        <v>62</v>
      </c>
      <c r="B55" s="129" t="s">
        <v>63</v>
      </c>
      <c r="C55" s="129"/>
      <c r="D55" s="9" t="s">
        <v>10</v>
      </c>
      <c r="E55" s="19"/>
      <c r="F55" s="50"/>
      <c r="G55" s="50"/>
    </row>
    <row r="56" spans="1:7" ht="24.75" customHeight="1" x14ac:dyDescent="0.2">
      <c r="A56" s="8" t="s">
        <v>64</v>
      </c>
      <c r="B56" s="129" t="s">
        <v>65</v>
      </c>
      <c r="C56" s="129"/>
      <c r="D56" s="9" t="s">
        <v>10</v>
      </c>
      <c r="E56" s="19"/>
      <c r="F56" s="50"/>
      <c r="G56" s="50"/>
    </row>
    <row r="57" spans="1:7" ht="27" customHeight="1" x14ac:dyDescent="0.2">
      <c r="A57" s="8" t="s">
        <v>66</v>
      </c>
      <c r="B57" s="129" t="s">
        <v>67</v>
      </c>
      <c r="C57" s="129"/>
      <c r="D57" s="9" t="s">
        <v>10</v>
      </c>
      <c r="E57" s="19"/>
      <c r="F57" s="50"/>
      <c r="G57" s="50"/>
    </row>
    <row r="58" spans="1:7" ht="22.5" customHeight="1" x14ac:dyDescent="0.2">
      <c r="A58" s="8">
        <v>7</v>
      </c>
      <c r="B58" s="129" t="s">
        <v>68</v>
      </c>
      <c r="C58" s="129"/>
      <c r="D58" s="9" t="s">
        <v>69</v>
      </c>
      <c r="E58" s="42">
        <v>62.72</v>
      </c>
      <c r="F58" s="50"/>
      <c r="G58" s="50"/>
    </row>
    <row r="59" spans="1:7" ht="20.25" customHeight="1" x14ac:dyDescent="0.2">
      <c r="A59" s="8">
        <v>8</v>
      </c>
      <c r="B59" s="129" t="s">
        <v>70</v>
      </c>
      <c r="C59" s="129"/>
      <c r="D59" s="9" t="s">
        <v>69</v>
      </c>
      <c r="E59" s="42">
        <v>36.215000000000003</v>
      </c>
      <c r="F59" s="50"/>
      <c r="G59" s="50"/>
    </row>
    <row r="60" spans="1:7" ht="30.75" customHeight="1" x14ac:dyDescent="0.2">
      <c r="A60" s="8">
        <v>9</v>
      </c>
      <c r="B60" s="129" t="s">
        <v>71</v>
      </c>
      <c r="C60" s="129"/>
      <c r="D60" s="9" t="s">
        <v>72</v>
      </c>
      <c r="E60" s="72">
        <v>89.012</v>
      </c>
      <c r="F60" s="50"/>
      <c r="G60" s="50"/>
    </row>
    <row r="61" spans="1:7" ht="30" customHeight="1" x14ac:dyDescent="0.2">
      <c r="A61" s="8" t="s">
        <v>73</v>
      </c>
      <c r="B61" s="129" t="s">
        <v>74</v>
      </c>
      <c r="C61" s="129"/>
      <c r="D61" s="9" t="s">
        <v>72</v>
      </c>
      <c r="E61" s="72">
        <v>4.3659999999999997</v>
      </c>
      <c r="F61" s="50"/>
      <c r="G61" s="50"/>
    </row>
    <row r="62" spans="1:7" ht="12.75" customHeight="1" x14ac:dyDescent="0.2">
      <c r="A62" s="8">
        <v>10</v>
      </c>
      <c r="B62" s="129" t="s">
        <v>75</v>
      </c>
      <c r="C62" s="129"/>
      <c r="D62" s="9" t="s">
        <v>72</v>
      </c>
      <c r="E62" s="42">
        <v>0</v>
      </c>
      <c r="F62" s="50"/>
      <c r="G62" s="50"/>
    </row>
    <row r="63" spans="1:7" ht="30" customHeight="1" x14ac:dyDescent="0.2">
      <c r="A63" s="8">
        <v>11</v>
      </c>
      <c r="B63" s="129" t="s">
        <v>76</v>
      </c>
      <c r="C63" s="129"/>
      <c r="D63" s="9" t="s">
        <v>72</v>
      </c>
      <c r="E63" s="72">
        <v>76.960999999999999</v>
      </c>
      <c r="F63" s="50"/>
      <c r="G63" s="50"/>
    </row>
    <row r="64" spans="1:7" ht="25.5" customHeight="1" x14ac:dyDescent="0.2">
      <c r="A64" s="8">
        <v>12</v>
      </c>
      <c r="B64" s="132" t="s">
        <v>112</v>
      </c>
      <c r="C64" s="129"/>
      <c r="D64" s="9" t="s">
        <v>77</v>
      </c>
      <c r="E64" s="73">
        <v>9.6500000000000002E-2</v>
      </c>
    </row>
    <row r="65" spans="1:5" ht="25.5" customHeight="1" x14ac:dyDescent="0.2">
      <c r="A65" s="8">
        <v>13</v>
      </c>
      <c r="B65" s="132" t="s">
        <v>113</v>
      </c>
      <c r="C65" s="129"/>
      <c r="D65" s="9" t="s">
        <v>77</v>
      </c>
      <c r="E65" s="74">
        <v>8.9300000000000004E-2</v>
      </c>
    </row>
    <row r="66" spans="1:5" ht="27.75" customHeight="1" x14ac:dyDescent="0.2">
      <c r="A66" s="8">
        <v>14</v>
      </c>
      <c r="B66" s="129" t="s">
        <v>128</v>
      </c>
      <c r="C66" s="129"/>
      <c r="D66" s="9" t="s">
        <v>79</v>
      </c>
      <c r="E66" s="75">
        <v>77.5</v>
      </c>
    </row>
    <row r="67" spans="1:5" ht="42.75" customHeight="1" x14ac:dyDescent="0.2">
      <c r="A67" s="8">
        <v>15</v>
      </c>
      <c r="B67" s="132" t="s">
        <v>114</v>
      </c>
      <c r="C67" s="129"/>
      <c r="D67" s="9" t="s">
        <v>79</v>
      </c>
      <c r="E67" s="64" t="s">
        <v>129</v>
      </c>
    </row>
    <row r="68" spans="1:5" ht="36.75" customHeight="1" x14ac:dyDescent="0.2">
      <c r="A68" s="8">
        <v>16</v>
      </c>
      <c r="B68" s="129" t="s">
        <v>80</v>
      </c>
      <c r="C68" s="129"/>
      <c r="D68" s="9" t="s">
        <v>81</v>
      </c>
      <c r="E68" s="42">
        <v>173.69</v>
      </c>
    </row>
    <row r="69" spans="1:5" ht="44.25" customHeight="1" x14ac:dyDescent="0.2">
      <c r="A69" s="8">
        <v>17</v>
      </c>
      <c r="B69" s="129" t="s">
        <v>82</v>
      </c>
      <c r="C69" s="129"/>
      <c r="D69" s="9" t="s">
        <v>83</v>
      </c>
      <c r="E69" s="42">
        <f>(E33*1000)/(E60*1000-E61*1000)</f>
        <v>32.924958060628974</v>
      </c>
    </row>
    <row r="70" spans="1:5" ht="36" customHeight="1" x14ac:dyDescent="0.2">
      <c r="A70" s="8">
        <v>18</v>
      </c>
      <c r="B70" s="129" t="s">
        <v>84</v>
      </c>
      <c r="C70" s="129"/>
      <c r="D70" s="9" t="s">
        <v>85</v>
      </c>
      <c r="E70" s="76">
        <v>0.39100000000000001</v>
      </c>
    </row>
    <row r="71" spans="1:5" ht="52.5" customHeight="1" x14ac:dyDescent="0.2">
      <c r="A71" s="8">
        <v>19</v>
      </c>
      <c r="B71" s="129" t="s">
        <v>86</v>
      </c>
      <c r="C71" s="129"/>
      <c r="D71" s="149"/>
      <c r="E71" s="149"/>
    </row>
  </sheetData>
  <sheetProtection selectLockedCells="1" selectUnlockedCells="1"/>
  <customSheetViews>
    <customSheetView guid="{107DB466-C8B1-4EC3-A411-650BD2587D1A}" topLeftCell="A7">
      <selection activeCell="D18" sqref="D18"/>
      <pageMargins left="0.75" right="0.75" top="1" bottom="1" header="0.51180555555555551" footer="0.51180555555555551"/>
      <pageSetup paperSize="9" firstPageNumber="0" orientation="portrait" horizontalDpi="300" verticalDpi="300" r:id="rId1"/>
      <headerFooter alignWithMargins="0"/>
    </customSheetView>
    <customSheetView guid="{07A1AA32-C8EB-4C4B-A982-7112EE6C490D}" topLeftCell="A7">
      <selection activeCell="F11" sqref="F11"/>
      <pageMargins left="0.75" right="0.75" top="1" bottom="1" header="0.51180555555555551" footer="0.51180555555555551"/>
      <pageSetup paperSize="9" firstPageNumber="0" orientation="portrait" horizontalDpi="300" verticalDpi="300" r:id="rId2"/>
      <headerFooter alignWithMargins="0"/>
    </customSheetView>
  </customSheetViews>
  <mergeCells count="59">
    <mergeCell ref="D71:E71"/>
    <mergeCell ref="B66:C66"/>
    <mergeCell ref="B67:C67"/>
    <mergeCell ref="B68:C68"/>
    <mergeCell ref="B69:C69"/>
    <mergeCell ref="B70:C70"/>
    <mergeCell ref="B71:C71"/>
    <mergeCell ref="B52:C52"/>
    <mergeCell ref="B65:C65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3:C63"/>
    <mergeCell ref="B64:C64"/>
    <mergeCell ref="B53:C53"/>
    <mergeCell ref="B51:C51"/>
    <mergeCell ref="B45:C45"/>
    <mergeCell ref="B35:C35"/>
    <mergeCell ref="B36:C36"/>
    <mergeCell ref="B37:C37"/>
    <mergeCell ref="B38:C38"/>
    <mergeCell ref="B39:C39"/>
    <mergeCell ref="B40:C40"/>
    <mergeCell ref="B47:B50"/>
    <mergeCell ref="B41:C41"/>
    <mergeCell ref="B42:C42"/>
    <mergeCell ref="B43:C43"/>
    <mergeCell ref="B44:C44"/>
    <mergeCell ref="B46:C46"/>
    <mergeCell ref="B34:C34"/>
    <mergeCell ref="A15:A18"/>
    <mergeCell ref="B15:B18"/>
    <mergeCell ref="A19:A22"/>
    <mergeCell ref="B19:B22"/>
    <mergeCell ref="A23:A26"/>
    <mergeCell ref="B23:B26"/>
    <mergeCell ref="A27:A30"/>
    <mergeCell ref="B27:B30"/>
    <mergeCell ref="B31:C31"/>
    <mergeCell ref="B32:C32"/>
    <mergeCell ref="B33:C33"/>
    <mergeCell ref="B14:C14"/>
    <mergeCell ref="A1:E1"/>
    <mergeCell ref="A2:E2"/>
    <mergeCell ref="A3:E3"/>
    <mergeCell ref="A4:E5"/>
    <mergeCell ref="B7:C7"/>
    <mergeCell ref="B8:C8"/>
    <mergeCell ref="B9:C9"/>
    <mergeCell ref="B10:C10"/>
    <mergeCell ref="B11:C11"/>
    <mergeCell ref="B12:C12"/>
    <mergeCell ref="B13:C13"/>
  </mergeCells>
  <pageMargins left="0.75" right="0.75" top="0.52" bottom="0.55000000000000004" header="0.17" footer="0.17"/>
  <pageSetup paperSize="9" scale="77" firstPageNumber="0" fitToHeight="0" orientation="portrait" horizontalDpi="300" verticalDpi="300" r:id="rId3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I71"/>
  <sheetViews>
    <sheetView workbookViewId="0">
      <pane xSplit="4" ySplit="8" topLeftCell="E9" activePane="bottomRight" state="frozen"/>
      <selection pane="topRight" activeCell="E1" sqref="E1"/>
      <selection pane="bottomLeft" activeCell="A9" sqref="A9"/>
      <selection pane="bottomRight" activeCell="E13" sqref="E13"/>
    </sheetView>
  </sheetViews>
  <sheetFormatPr defaultColWidth="8.7109375" defaultRowHeight="12.75" x14ac:dyDescent="0.2"/>
  <cols>
    <col min="1" max="1" width="7.85546875" customWidth="1"/>
    <col min="2" max="2" width="19" customWidth="1"/>
    <col min="3" max="3" width="23.140625" customWidth="1"/>
    <col min="4" max="4" width="20.140625" customWidth="1"/>
    <col min="5" max="5" width="25.42578125" style="77" customWidth="1"/>
    <col min="6" max="6" width="16.85546875" customWidth="1"/>
  </cols>
  <sheetData>
    <row r="1" spans="1:8" ht="18.75" customHeight="1" x14ac:dyDescent="0.2">
      <c r="A1" s="139" t="s">
        <v>0</v>
      </c>
      <c r="B1" s="139"/>
      <c r="C1" s="139"/>
      <c r="D1" s="139"/>
      <c r="E1" s="139"/>
    </row>
    <row r="2" spans="1:8" ht="19.5" customHeight="1" x14ac:dyDescent="0.2">
      <c r="A2" s="139" t="s">
        <v>1</v>
      </c>
      <c r="B2" s="139"/>
      <c r="C2" s="139"/>
      <c r="D2" s="139"/>
      <c r="E2" s="139"/>
    </row>
    <row r="3" spans="1:8" ht="32.25" customHeight="1" x14ac:dyDescent="0.2">
      <c r="A3" s="140" t="str">
        <f>'Нива 3'!A3:E3</f>
        <v>ДЕЯТЕЛЬНОСТИ  АО "МЭС" ЗА  2015 ГОД</v>
      </c>
      <c r="B3" s="140"/>
      <c r="C3" s="140"/>
      <c r="D3" s="140"/>
      <c r="E3" s="140"/>
    </row>
    <row r="4" spans="1:8" ht="12.75" customHeight="1" x14ac:dyDescent="0.2">
      <c r="A4" s="156" t="s">
        <v>117</v>
      </c>
      <c r="B4" s="156"/>
      <c r="C4" s="156"/>
      <c r="D4" s="156"/>
      <c r="E4" s="156"/>
    </row>
    <row r="5" spans="1:8" ht="1.5" customHeight="1" x14ac:dyDescent="0.2">
      <c r="A5" s="156"/>
      <c r="B5" s="156"/>
      <c r="C5" s="156"/>
      <c r="D5" s="156"/>
      <c r="E5" s="156"/>
    </row>
    <row r="6" spans="1:8" x14ac:dyDescent="0.2">
      <c r="A6" s="1"/>
      <c r="B6" s="1"/>
      <c r="C6" s="1"/>
      <c r="D6" s="1"/>
      <c r="E6" s="2"/>
    </row>
    <row r="7" spans="1:8" ht="30" customHeight="1" x14ac:dyDescent="0.2">
      <c r="A7" s="3" t="s">
        <v>2</v>
      </c>
      <c r="B7" s="142" t="s">
        <v>3</v>
      </c>
      <c r="C7" s="142"/>
      <c r="D7" s="3" t="s">
        <v>4</v>
      </c>
      <c r="E7" s="4" t="s">
        <v>5</v>
      </c>
    </row>
    <row r="8" spans="1:8" x14ac:dyDescent="0.2">
      <c r="A8" s="26">
        <v>1</v>
      </c>
      <c r="B8" s="138">
        <v>2</v>
      </c>
      <c r="C8" s="138"/>
      <c r="D8" s="26">
        <v>3</v>
      </c>
      <c r="E8" s="6">
        <v>4</v>
      </c>
      <c r="F8" s="7"/>
    </row>
    <row r="9" spans="1:8" ht="25.5" customHeight="1" x14ac:dyDescent="0.2">
      <c r="A9" s="8">
        <v>1</v>
      </c>
      <c r="B9" s="129" t="s">
        <v>6</v>
      </c>
      <c r="C9" s="129"/>
      <c r="D9" s="9" t="s">
        <v>7</v>
      </c>
      <c r="E9" s="10" t="s">
        <v>8</v>
      </c>
    </row>
    <row r="10" spans="1:8" s="14" customFormat="1" ht="15.75" customHeight="1" x14ac:dyDescent="0.2">
      <c r="A10" s="11">
        <v>2</v>
      </c>
      <c r="B10" s="135" t="s">
        <v>9</v>
      </c>
      <c r="C10" s="135"/>
      <c r="D10" s="12" t="s">
        <v>10</v>
      </c>
      <c r="E10" s="13">
        <v>9266.9453799999992</v>
      </c>
    </row>
    <row r="11" spans="1:8" s="14" customFormat="1" ht="38.25" customHeight="1" x14ac:dyDescent="0.2">
      <c r="A11" s="11">
        <v>3</v>
      </c>
      <c r="B11" s="135" t="s">
        <v>11</v>
      </c>
      <c r="C11" s="135"/>
      <c r="D11" s="12" t="s">
        <v>10</v>
      </c>
      <c r="E11" s="15">
        <f>E12+E13+E31+E34+E35+E36+E37+E38+E39+E40+E43+E46+E51+E52</f>
        <v>54139.492150000005</v>
      </c>
      <c r="F11" s="103">
        <v>54139.492149999998</v>
      </c>
      <c r="H11" s="57"/>
    </row>
    <row r="12" spans="1:8" ht="25.5" customHeight="1" x14ac:dyDescent="0.2">
      <c r="A12" s="16" t="s">
        <v>12</v>
      </c>
      <c r="B12" s="129" t="s">
        <v>13</v>
      </c>
      <c r="C12" s="129"/>
      <c r="D12" s="9" t="s">
        <v>10</v>
      </c>
      <c r="E12" s="17"/>
      <c r="F12" s="18"/>
    </row>
    <row r="13" spans="1:8" ht="15.75" customHeight="1" x14ac:dyDescent="0.2">
      <c r="A13" s="16" t="s">
        <v>14</v>
      </c>
      <c r="B13" s="129" t="s">
        <v>15</v>
      </c>
      <c r="C13" s="129"/>
      <c r="D13" s="9" t="s">
        <v>10</v>
      </c>
      <c r="E13" s="17">
        <f>E15+E19+E23+E27</f>
        <v>20937.648079999999</v>
      </c>
    </row>
    <row r="14" spans="1:8" ht="12.75" customHeight="1" x14ac:dyDescent="0.2">
      <c r="A14" s="8"/>
      <c r="B14" s="129" t="s">
        <v>16</v>
      </c>
      <c r="C14" s="129"/>
      <c r="D14" s="9"/>
      <c r="E14" s="19"/>
    </row>
    <row r="15" spans="1:8" s="23" customFormat="1" ht="18" customHeight="1" x14ac:dyDescent="0.2">
      <c r="A15" s="136" t="s">
        <v>17</v>
      </c>
      <c r="B15" s="137" t="s">
        <v>18</v>
      </c>
      <c r="C15" s="20" t="s">
        <v>19</v>
      </c>
      <c r="D15" s="21" t="s">
        <v>10</v>
      </c>
      <c r="E15" s="22">
        <v>20937.648079999999</v>
      </c>
    </row>
    <row r="16" spans="1:8" s="23" customFormat="1" ht="17.25" customHeight="1" x14ac:dyDescent="0.2">
      <c r="A16" s="136"/>
      <c r="B16" s="137"/>
      <c r="C16" s="20" t="s">
        <v>20</v>
      </c>
      <c r="D16" s="21" t="s">
        <v>21</v>
      </c>
      <c r="E16" s="22">
        <v>2032.6089999999999</v>
      </c>
    </row>
    <row r="17" spans="1:5" s="23" customFormat="1" ht="36" x14ac:dyDescent="0.2">
      <c r="A17" s="136"/>
      <c r="B17" s="137"/>
      <c r="C17" s="20" t="s">
        <v>22</v>
      </c>
      <c r="D17" s="21" t="s">
        <v>10</v>
      </c>
      <c r="E17" s="24">
        <f>E15/E16</f>
        <v>10.300873448853173</v>
      </c>
    </row>
    <row r="18" spans="1:5" s="23" customFormat="1" ht="12" x14ac:dyDescent="0.2">
      <c r="A18" s="136"/>
      <c r="B18" s="137"/>
      <c r="C18" s="20" t="s">
        <v>23</v>
      </c>
      <c r="D18" s="21" t="s">
        <v>7</v>
      </c>
      <c r="E18" s="22"/>
    </row>
    <row r="19" spans="1:5" s="23" customFormat="1" ht="12.75" customHeight="1" x14ac:dyDescent="0.2">
      <c r="A19" s="136" t="s">
        <v>24</v>
      </c>
      <c r="B19" s="137" t="s">
        <v>25</v>
      </c>
      <c r="C19" s="20" t="s">
        <v>19</v>
      </c>
      <c r="D19" s="21" t="s">
        <v>10</v>
      </c>
      <c r="E19" s="22">
        <f>E20*E21</f>
        <v>0</v>
      </c>
    </row>
    <row r="20" spans="1:5" s="23" customFormat="1" ht="12" x14ac:dyDescent="0.2">
      <c r="A20" s="136"/>
      <c r="B20" s="137"/>
      <c r="C20" s="20" t="s">
        <v>20</v>
      </c>
      <c r="D20" s="21" t="s">
        <v>21</v>
      </c>
      <c r="E20" s="22"/>
    </row>
    <row r="21" spans="1:5" s="23" customFormat="1" ht="36" x14ac:dyDescent="0.2">
      <c r="A21" s="136"/>
      <c r="B21" s="137"/>
      <c r="C21" s="20" t="s">
        <v>22</v>
      </c>
      <c r="D21" s="21" t="s">
        <v>10</v>
      </c>
      <c r="E21" s="22"/>
    </row>
    <row r="22" spans="1:5" s="23" customFormat="1" ht="14.25" customHeight="1" x14ac:dyDescent="0.2">
      <c r="A22" s="136"/>
      <c r="B22" s="137"/>
      <c r="C22" s="20" t="s">
        <v>23</v>
      </c>
      <c r="D22" s="21" t="s">
        <v>7</v>
      </c>
      <c r="E22" s="22"/>
    </row>
    <row r="23" spans="1:5" s="23" customFormat="1" ht="15" customHeight="1" x14ac:dyDescent="0.2">
      <c r="A23" s="136" t="s">
        <v>26</v>
      </c>
      <c r="B23" s="137" t="s">
        <v>106</v>
      </c>
      <c r="C23" s="20" t="s">
        <v>19</v>
      </c>
      <c r="D23" s="21" t="s">
        <v>10</v>
      </c>
      <c r="E23" s="22">
        <v>0</v>
      </c>
    </row>
    <row r="24" spans="1:5" s="23" customFormat="1" ht="13.5" customHeight="1" x14ac:dyDescent="0.2">
      <c r="A24" s="136"/>
      <c r="B24" s="137"/>
      <c r="C24" s="20" t="s">
        <v>20</v>
      </c>
      <c r="D24" s="21" t="s">
        <v>21</v>
      </c>
      <c r="E24" s="22">
        <v>0</v>
      </c>
    </row>
    <row r="25" spans="1:5" s="23" customFormat="1" ht="36" x14ac:dyDescent="0.2">
      <c r="A25" s="136"/>
      <c r="B25" s="137"/>
      <c r="C25" s="20" t="s">
        <v>22</v>
      </c>
      <c r="D25" s="21" t="s">
        <v>10</v>
      </c>
      <c r="E25" s="22"/>
    </row>
    <row r="26" spans="1:5" s="23" customFormat="1" ht="12" x14ac:dyDescent="0.2">
      <c r="A26" s="136"/>
      <c r="B26" s="137"/>
      <c r="C26" s="20" t="s">
        <v>23</v>
      </c>
      <c r="D26" s="21" t="s">
        <v>7</v>
      </c>
      <c r="E26" s="22"/>
    </row>
    <row r="27" spans="1:5" s="23" customFormat="1" ht="15" customHeight="1" x14ac:dyDescent="0.2">
      <c r="A27" s="136" t="s">
        <v>105</v>
      </c>
      <c r="B27" s="137" t="s">
        <v>107</v>
      </c>
      <c r="C27" s="20" t="s">
        <v>19</v>
      </c>
      <c r="D27" s="21" t="s">
        <v>10</v>
      </c>
      <c r="E27" s="22">
        <f>E28*E29</f>
        <v>0</v>
      </c>
    </row>
    <row r="28" spans="1:5" s="23" customFormat="1" ht="13.5" customHeight="1" x14ac:dyDescent="0.2">
      <c r="A28" s="136"/>
      <c r="B28" s="137"/>
      <c r="C28" s="20" t="s">
        <v>20</v>
      </c>
      <c r="D28" s="21" t="s">
        <v>21</v>
      </c>
      <c r="E28" s="22"/>
    </row>
    <row r="29" spans="1:5" s="23" customFormat="1" ht="36" x14ac:dyDescent="0.2">
      <c r="A29" s="136"/>
      <c r="B29" s="137"/>
      <c r="C29" s="20" t="s">
        <v>22</v>
      </c>
      <c r="D29" s="21" t="s">
        <v>10</v>
      </c>
      <c r="E29" s="22"/>
    </row>
    <row r="30" spans="1:5" s="23" customFormat="1" ht="12" x14ac:dyDescent="0.2">
      <c r="A30" s="136"/>
      <c r="B30" s="137"/>
      <c r="C30" s="20" t="s">
        <v>23</v>
      </c>
      <c r="D30" s="21" t="s">
        <v>7</v>
      </c>
      <c r="E30" s="22"/>
    </row>
    <row r="31" spans="1:5" ht="38.25" customHeight="1" x14ac:dyDescent="0.2">
      <c r="A31" s="8" t="s">
        <v>27</v>
      </c>
      <c r="B31" s="129" t="s">
        <v>28</v>
      </c>
      <c r="C31" s="129"/>
      <c r="D31" s="9" t="s">
        <v>10</v>
      </c>
      <c r="E31" s="98">
        <v>2678.989</v>
      </c>
    </row>
    <row r="32" spans="1:5" s="23" customFormat="1" ht="12" customHeight="1" x14ac:dyDescent="0.2">
      <c r="A32" s="21" t="s">
        <v>29</v>
      </c>
      <c r="B32" s="143" t="s">
        <v>30</v>
      </c>
      <c r="C32" s="143"/>
      <c r="D32" s="21" t="s">
        <v>31</v>
      </c>
      <c r="E32" s="99">
        <f>E31/E33</f>
        <v>3.9489697848768133</v>
      </c>
    </row>
    <row r="33" spans="1:5" s="23" customFormat="1" ht="12" customHeight="1" x14ac:dyDescent="0.2">
      <c r="A33" s="21" t="s">
        <v>32</v>
      </c>
      <c r="B33" s="143" t="s">
        <v>33</v>
      </c>
      <c r="C33" s="143"/>
      <c r="D33" s="21" t="s">
        <v>34</v>
      </c>
      <c r="E33" s="100">
        <v>678.40200000000004</v>
      </c>
    </row>
    <row r="34" spans="1:5" ht="32.25" customHeight="1" x14ac:dyDescent="0.2">
      <c r="A34" s="9" t="s">
        <v>35</v>
      </c>
      <c r="B34" s="129" t="s">
        <v>36</v>
      </c>
      <c r="C34" s="129"/>
      <c r="D34" s="9" t="s">
        <v>10</v>
      </c>
      <c r="E34" s="25">
        <v>1321.48533</v>
      </c>
    </row>
    <row r="35" spans="1:5" ht="29.25" customHeight="1" x14ac:dyDescent="0.2">
      <c r="A35" s="9" t="s">
        <v>37</v>
      </c>
      <c r="B35" s="132" t="s">
        <v>108</v>
      </c>
      <c r="C35" s="129"/>
      <c r="D35" s="9" t="s">
        <v>10</v>
      </c>
      <c r="E35" s="25">
        <v>0.93698000000000004</v>
      </c>
    </row>
    <row r="36" spans="1:5" ht="26.25" customHeight="1" x14ac:dyDescent="0.2">
      <c r="A36" s="9" t="s">
        <v>38</v>
      </c>
      <c r="B36" s="129" t="s">
        <v>39</v>
      </c>
      <c r="C36" s="129"/>
      <c r="D36" s="9" t="s">
        <v>10</v>
      </c>
      <c r="E36" s="25">
        <v>13304.070170000001</v>
      </c>
    </row>
    <row r="37" spans="1:5" ht="27.75" customHeight="1" x14ac:dyDescent="0.2">
      <c r="A37" s="9" t="s">
        <v>40</v>
      </c>
      <c r="B37" s="129" t="s">
        <v>41</v>
      </c>
      <c r="C37" s="129"/>
      <c r="D37" s="9" t="s">
        <v>10</v>
      </c>
      <c r="E37" s="25">
        <v>4363.07809</v>
      </c>
    </row>
    <row r="38" spans="1:5" ht="38.25" customHeight="1" x14ac:dyDescent="0.2">
      <c r="A38" s="9" t="s">
        <v>42</v>
      </c>
      <c r="B38" s="129" t="s">
        <v>43</v>
      </c>
      <c r="C38" s="129"/>
      <c r="D38" s="9" t="s">
        <v>10</v>
      </c>
      <c r="E38" s="25"/>
    </row>
    <row r="39" spans="1:5" ht="24" customHeight="1" x14ac:dyDescent="0.2">
      <c r="A39" s="9" t="s">
        <v>44</v>
      </c>
      <c r="B39" s="129" t="s">
        <v>45</v>
      </c>
      <c r="C39" s="129"/>
      <c r="D39" s="9" t="s">
        <v>10</v>
      </c>
      <c r="E39" s="25"/>
    </row>
    <row r="40" spans="1:5" ht="27.75" customHeight="1" x14ac:dyDescent="0.2">
      <c r="A40" s="9" t="s">
        <v>46</v>
      </c>
      <c r="B40" s="129" t="s">
        <v>47</v>
      </c>
      <c r="C40" s="129"/>
      <c r="D40" s="9" t="s">
        <v>10</v>
      </c>
      <c r="E40" s="25">
        <v>5378.52621</v>
      </c>
    </row>
    <row r="41" spans="1:5" ht="16.5" customHeight="1" x14ac:dyDescent="0.2">
      <c r="A41" s="9" t="s">
        <v>48</v>
      </c>
      <c r="B41" s="129" t="s">
        <v>49</v>
      </c>
      <c r="C41" s="129"/>
      <c r="D41" s="9" t="s">
        <v>10</v>
      </c>
      <c r="E41" s="25">
        <v>2736.4364099999998</v>
      </c>
    </row>
    <row r="42" spans="1:5" ht="17.25" customHeight="1" x14ac:dyDescent="0.2">
      <c r="A42" s="9" t="s">
        <v>50</v>
      </c>
      <c r="B42" s="129" t="s">
        <v>51</v>
      </c>
      <c r="C42" s="129"/>
      <c r="D42" s="9" t="s">
        <v>10</v>
      </c>
      <c r="E42" s="25">
        <v>833.85458000000006</v>
      </c>
    </row>
    <row r="43" spans="1:5" ht="24" customHeight="1" x14ac:dyDescent="0.2">
      <c r="A43" s="9" t="s">
        <v>52</v>
      </c>
      <c r="B43" s="129" t="s">
        <v>53</v>
      </c>
      <c r="C43" s="129"/>
      <c r="D43" s="9" t="s">
        <v>10</v>
      </c>
      <c r="E43" s="25">
        <v>69.197040000000001</v>
      </c>
    </row>
    <row r="44" spans="1:5" ht="30" customHeight="1" x14ac:dyDescent="0.2">
      <c r="A44" s="9" t="s">
        <v>54</v>
      </c>
      <c r="B44" s="129" t="s">
        <v>49</v>
      </c>
      <c r="C44" s="129"/>
      <c r="D44" s="9" t="s">
        <v>10</v>
      </c>
      <c r="E44" s="150"/>
    </row>
    <row r="45" spans="1:5" ht="19.5" customHeight="1" x14ac:dyDescent="0.2">
      <c r="A45" s="9" t="s">
        <v>55</v>
      </c>
      <c r="B45" s="129" t="s">
        <v>51</v>
      </c>
      <c r="C45" s="129"/>
      <c r="D45" s="9" t="s">
        <v>10</v>
      </c>
      <c r="E45" s="151"/>
    </row>
    <row r="46" spans="1:5" ht="45.6" customHeight="1" x14ac:dyDescent="0.2">
      <c r="A46" s="9" t="s">
        <v>56</v>
      </c>
      <c r="B46" s="132" t="s">
        <v>126</v>
      </c>
      <c r="C46" s="129"/>
      <c r="D46" s="9" t="s">
        <v>10</v>
      </c>
      <c r="E46" s="25"/>
    </row>
    <row r="47" spans="1:5" s="23" customFormat="1" ht="18" customHeight="1" x14ac:dyDescent="0.2">
      <c r="A47" s="33" t="s">
        <v>120</v>
      </c>
      <c r="B47" s="144" t="s">
        <v>109</v>
      </c>
      <c r="C47" s="20"/>
      <c r="D47" s="21"/>
      <c r="E47" s="22"/>
    </row>
    <row r="48" spans="1:5" s="23" customFormat="1" ht="17.25" customHeight="1" x14ac:dyDescent="0.2">
      <c r="A48" s="9"/>
      <c r="B48" s="145"/>
      <c r="C48" s="20"/>
      <c r="D48" s="21"/>
      <c r="E48" s="22"/>
    </row>
    <row r="49" spans="1:9" s="23" customFormat="1" x14ac:dyDescent="0.2">
      <c r="A49" s="9"/>
      <c r="B49" s="145"/>
      <c r="C49" s="20"/>
      <c r="D49" s="21"/>
      <c r="E49" s="24"/>
    </row>
    <row r="50" spans="1:9" s="23" customFormat="1" x14ac:dyDescent="0.2">
      <c r="A50" s="9"/>
      <c r="B50" s="146"/>
      <c r="C50" s="20"/>
      <c r="D50" s="21"/>
      <c r="E50" s="22"/>
    </row>
    <row r="51" spans="1:9" ht="51" customHeight="1" x14ac:dyDescent="0.2">
      <c r="A51" s="9" t="s">
        <v>57</v>
      </c>
      <c r="B51" s="129" t="s">
        <v>58</v>
      </c>
      <c r="C51" s="129"/>
      <c r="D51" s="9" t="s">
        <v>10</v>
      </c>
      <c r="E51" s="25">
        <v>422.15476999999998</v>
      </c>
    </row>
    <row r="52" spans="1:9" ht="51" customHeight="1" x14ac:dyDescent="0.2">
      <c r="A52" s="27" t="s">
        <v>59</v>
      </c>
      <c r="B52" s="132" t="s">
        <v>111</v>
      </c>
      <c r="C52" s="129"/>
      <c r="D52" s="9" t="s">
        <v>10</v>
      </c>
      <c r="E52" s="25">
        <f>F11-E36-E37-E40-E43-E46-E51-E31-E34-E13-E35</f>
        <v>5663.406479999996</v>
      </c>
    </row>
    <row r="53" spans="1:9" s="14" customFormat="1" ht="31.5" customHeight="1" x14ac:dyDescent="0.2">
      <c r="A53" s="11">
        <v>4</v>
      </c>
      <c r="B53" s="135" t="s">
        <v>60</v>
      </c>
      <c r="C53" s="135"/>
      <c r="D53" s="12" t="s">
        <v>10</v>
      </c>
      <c r="E53" s="15">
        <f>E10-E11</f>
        <v>-44872.546770000008</v>
      </c>
    </row>
    <row r="54" spans="1:9" ht="31.5" customHeight="1" x14ac:dyDescent="0.2">
      <c r="A54" s="8">
        <v>5</v>
      </c>
      <c r="B54" s="129" t="s">
        <v>61</v>
      </c>
      <c r="C54" s="129"/>
      <c r="D54" s="9" t="s">
        <v>10</v>
      </c>
      <c r="E54" s="25" t="str">
        <f>с.п.Зеленоборский!E54</f>
        <v>не определяется</v>
      </c>
    </row>
    <row r="55" spans="1:9" ht="51.75" customHeight="1" x14ac:dyDescent="0.2">
      <c r="A55" s="8" t="s">
        <v>62</v>
      </c>
      <c r="B55" s="129" t="s">
        <v>63</v>
      </c>
      <c r="C55" s="129"/>
      <c r="D55" s="9" t="s">
        <v>10</v>
      </c>
      <c r="E55" s="19"/>
    </row>
    <row r="56" spans="1:9" ht="24.75" customHeight="1" x14ac:dyDescent="0.2">
      <c r="A56" s="8" t="s">
        <v>64</v>
      </c>
      <c r="B56" s="129" t="s">
        <v>65</v>
      </c>
      <c r="C56" s="129"/>
      <c r="D56" s="9" t="s">
        <v>10</v>
      </c>
      <c r="E56" s="19"/>
    </row>
    <row r="57" spans="1:9" ht="27" customHeight="1" x14ac:dyDescent="0.2">
      <c r="A57" s="8" t="s">
        <v>66</v>
      </c>
      <c r="B57" s="129" t="s">
        <v>67</v>
      </c>
      <c r="C57" s="129"/>
      <c r="D57" s="9" t="s">
        <v>10</v>
      </c>
      <c r="E57" s="19"/>
    </row>
    <row r="58" spans="1:9" ht="22.5" customHeight="1" x14ac:dyDescent="0.2">
      <c r="A58" s="8">
        <v>7</v>
      </c>
      <c r="B58" s="129" t="s">
        <v>68</v>
      </c>
      <c r="C58" s="129"/>
      <c r="D58" s="9" t="s">
        <v>69</v>
      </c>
      <c r="E58" s="42">
        <v>47.12</v>
      </c>
    </row>
    <row r="59" spans="1:9" ht="20.25" customHeight="1" x14ac:dyDescent="0.2">
      <c r="A59" s="8">
        <v>8</v>
      </c>
      <c r="B59" s="129" t="s">
        <v>70</v>
      </c>
      <c r="C59" s="129"/>
      <c r="D59" s="9" t="s">
        <v>69</v>
      </c>
      <c r="E59" s="42">
        <v>2.7850000000000001</v>
      </c>
    </row>
    <row r="60" spans="1:9" ht="30.75" customHeight="1" x14ac:dyDescent="0.2">
      <c r="A60" s="8">
        <v>9</v>
      </c>
      <c r="B60" s="129" t="s">
        <v>71</v>
      </c>
      <c r="C60" s="129"/>
      <c r="D60" s="9" t="s">
        <v>72</v>
      </c>
      <c r="E60" s="72">
        <v>10.117000000000001</v>
      </c>
      <c r="I60" s="50"/>
    </row>
    <row r="61" spans="1:9" ht="30" customHeight="1" x14ac:dyDescent="0.2">
      <c r="A61" s="8" t="s">
        <v>73</v>
      </c>
      <c r="B61" s="129" t="s">
        <v>74</v>
      </c>
      <c r="C61" s="129"/>
      <c r="D61" s="9" t="s">
        <v>72</v>
      </c>
      <c r="E61" s="72">
        <v>1.2829999999999999</v>
      </c>
    </row>
    <row r="62" spans="1:9" ht="12.75" customHeight="1" x14ac:dyDescent="0.2">
      <c r="A62" s="8">
        <v>10</v>
      </c>
      <c r="B62" s="129" t="s">
        <v>75</v>
      </c>
      <c r="C62" s="129"/>
      <c r="D62" s="9" t="s">
        <v>72</v>
      </c>
      <c r="E62" s="42">
        <v>0</v>
      </c>
    </row>
    <row r="63" spans="1:9" ht="30" customHeight="1" x14ac:dyDescent="0.2">
      <c r="A63" s="8">
        <v>11</v>
      </c>
      <c r="B63" s="129" t="s">
        <v>76</v>
      </c>
      <c r="C63" s="129"/>
      <c r="D63" s="9" t="s">
        <v>72</v>
      </c>
      <c r="E63" s="72">
        <v>6.4370000000000003</v>
      </c>
    </row>
    <row r="64" spans="1:9" ht="25.5" customHeight="1" x14ac:dyDescent="0.2">
      <c r="A64" s="8">
        <v>12</v>
      </c>
      <c r="B64" s="132" t="s">
        <v>112</v>
      </c>
      <c r="C64" s="129"/>
      <c r="D64" s="9" t="s">
        <v>77</v>
      </c>
      <c r="E64" s="73">
        <v>0.30170000000000002</v>
      </c>
    </row>
    <row r="65" spans="1:5" ht="25.5" customHeight="1" x14ac:dyDescent="0.2">
      <c r="A65" s="8">
        <v>13</v>
      </c>
      <c r="B65" s="132" t="s">
        <v>113</v>
      </c>
      <c r="C65" s="129"/>
      <c r="D65" s="9" t="s">
        <v>77</v>
      </c>
      <c r="E65" s="74">
        <v>0.27129999999999999</v>
      </c>
    </row>
    <row r="66" spans="1:5" ht="27.75" customHeight="1" x14ac:dyDescent="0.2">
      <c r="A66" s="8">
        <v>14</v>
      </c>
      <c r="B66" s="129" t="s">
        <v>128</v>
      </c>
      <c r="C66" s="129"/>
      <c r="D66" s="9" t="s">
        <v>79</v>
      </c>
      <c r="E66" s="87">
        <v>30.9</v>
      </c>
    </row>
    <row r="67" spans="1:5" ht="42.75" customHeight="1" x14ac:dyDescent="0.2">
      <c r="A67" s="8">
        <v>15</v>
      </c>
      <c r="B67" s="132" t="s">
        <v>114</v>
      </c>
      <c r="C67" s="129"/>
      <c r="D67" s="9" t="s">
        <v>79</v>
      </c>
      <c r="E67" s="64" t="s">
        <v>129</v>
      </c>
    </row>
    <row r="68" spans="1:5" ht="36.75" customHeight="1" x14ac:dyDescent="0.2">
      <c r="A68" s="8">
        <v>16</v>
      </c>
      <c r="B68" s="129" t="s">
        <v>80</v>
      </c>
      <c r="C68" s="129"/>
      <c r="D68" s="9" t="s">
        <v>81</v>
      </c>
      <c r="E68" s="42">
        <v>313.89999999999998</v>
      </c>
    </row>
    <row r="69" spans="1:5" ht="44.25" customHeight="1" x14ac:dyDescent="0.2">
      <c r="A69" s="8">
        <v>17</v>
      </c>
      <c r="B69" s="129" t="s">
        <v>82</v>
      </c>
      <c r="C69" s="129"/>
      <c r="D69" s="9" t="s">
        <v>83</v>
      </c>
      <c r="E69" s="42">
        <f>(E33*1000)/(E60*1000-E61*1000)</f>
        <v>76.794430609010647</v>
      </c>
    </row>
    <row r="70" spans="1:5" ht="45" customHeight="1" x14ac:dyDescent="0.2">
      <c r="A70" s="8">
        <v>18</v>
      </c>
      <c r="B70" s="160" t="s">
        <v>84</v>
      </c>
      <c r="C70" s="160"/>
      <c r="D70" s="9" t="s">
        <v>85</v>
      </c>
      <c r="E70" s="76">
        <v>3.9889999999999999</v>
      </c>
    </row>
    <row r="71" spans="1:5" ht="52.5" customHeight="1" x14ac:dyDescent="0.2">
      <c r="A71" s="8">
        <v>19</v>
      </c>
      <c r="B71" s="129" t="s">
        <v>86</v>
      </c>
      <c r="C71" s="129"/>
      <c r="D71" s="149"/>
      <c r="E71" s="149"/>
    </row>
  </sheetData>
  <sheetProtection selectLockedCells="1" selectUnlockedCells="1"/>
  <customSheetViews>
    <customSheetView guid="{107DB466-C8B1-4EC3-A411-650BD2587D1A}" topLeftCell="A35">
      <selection activeCell="E52" sqref="E52"/>
      <pageMargins left="0.75" right="0.75" top="1" bottom="1" header="0.51180555555555551" footer="0.51180555555555551"/>
      <pageSetup paperSize="9" firstPageNumber="0" orientation="portrait" horizontalDpi="300" verticalDpi="300" r:id="rId1"/>
      <headerFooter alignWithMargins="0"/>
    </customSheetView>
    <customSheetView guid="{07A1AA32-C8EB-4C4B-A982-7112EE6C490D}" topLeftCell="A40">
      <selection activeCell="E44" sqref="E44:E45"/>
      <pageMargins left="0.75" right="0.75" top="1" bottom="1" header="0.51180555555555551" footer="0.51180555555555551"/>
      <pageSetup paperSize="9" firstPageNumber="0" orientation="portrait" horizontalDpi="300" verticalDpi="300" r:id="rId2"/>
      <headerFooter alignWithMargins="0"/>
    </customSheetView>
  </customSheetViews>
  <mergeCells count="60">
    <mergeCell ref="D71:E71"/>
    <mergeCell ref="B66:C66"/>
    <mergeCell ref="B67:C67"/>
    <mergeCell ref="B68:C68"/>
    <mergeCell ref="B69:C69"/>
    <mergeCell ref="B70:C70"/>
    <mergeCell ref="B71:C71"/>
    <mergeCell ref="B52:C52"/>
    <mergeCell ref="B65:C65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3:C63"/>
    <mergeCell ref="B64:C64"/>
    <mergeCell ref="B53:C53"/>
    <mergeCell ref="B51:C51"/>
    <mergeCell ref="E44:E45"/>
    <mergeCell ref="B45:C45"/>
    <mergeCell ref="B35:C35"/>
    <mergeCell ref="B36:C36"/>
    <mergeCell ref="B37:C37"/>
    <mergeCell ref="B38:C38"/>
    <mergeCell ref="B39:C39"/>
    <mergeCell ref="B40:C40"/>
    <mergeCell ref="B47:B50"/>
    <mergeCell ref="B41:C41"/>
    <mergeCell ref="B42:C42"/>
    <mergeCell ref="B43:C43"/>
    <mergeCell ref="B44:C44"/>
    <mergeCell ref="B46:C46"/>
    <mergeCell ref="B34:C34"/>
    <mergeCell ref="A15:A18"/>
    <mergeCell ref="B15:B18"/>
    <mergeCell ref="A19:A22"/>
    <mergeCell ref="B19:B22"/>
    <mergeCell ref="A23:A26"/>
    <mergeCell ref="B23:B26"/>
    <mergeCell ref="A27:A30"/>
    <mergeCell ref="B27:B30"/>
    <mergeCell ref="B31:C31"/>
    <mergeCell ref="B32:C32"/>
    <mergeCell ref="B33:C33"/>
    <mergeCell ref="B14:C14"/>
    <mergeCell ref="A1:E1"/>
    <mergeCell ref="A2:E2"/>
    <mergeCell ref="A3:E3"/>
    <mergeCell ref="A4:E5"/>
    <mergeCell ref="B7:C7"/>
    <mergeCell ref="B8:C8"/>
    <mergeCell ref="B9:C9"/>
    <mergeCell ref="B10:C10"/>
    <mergeCell ref="B11:C11"/>
    <mergeCell ref="B12:C12"/>
    <mergeCell ref="B13:C13"/>
  </mergeCells>
  <pageMargins left="0.54" right="0.4" top="0.56000000000000005" bottom="0.49" header="0.3" footer="0.24"/>
  <pageSetup paperSize="9" scale="84" firstPageNumber="0" fitToHeight="0" orientation="portrait" horizontalDpi="300" verticalDpi="300" r:id="rId3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  <pageSetUpPr fitToPage="1"/>
  </sheetPr>
  <dimension ref="A1:G71"/>
  <sheetViews>
    <sheetView workbookViewId="0">
      <pane xSplit="4" ySplit="8" topLeftCell="E9" activePane="bottomRight" state="frozen"/>
      <selection pane="topRight" activeCell="E1" sqref="E1"/>
      <selection pane="bottomLeft" activeCell="A9" sqref="A9"/>
      <selection pane="bottomRight" activeCell="E13" sqref="E13"/>
    </sheetView>
  </sheetViews>
  <sheetFormatPr defaultColWidth="8.7109375" defaultRowHeight="12.75" x14ac:dyDescent="0.2"/>
  <cols>
    <col min="1" max="1" width="7.85546875" customWidth="1"/>
    <col min="2" max="2" width="19" customWidth="1"/>
    <col min="3" max="3" width="23.140625" customWidth="1"/>
    <col min="4" max="4" width="20.140625" customWidth="1"/>
    <col min="5" max="5" width="25.7109375" style="77" customWidth="1"/>
    <col min="6" max="6" width="16.85546875" customWidth="1"/>
  </cols>
  <sheetData>
    <row r="1" spans="1:6" ht="18.75" customHeight="1" x14ac:dyDescent="0.2">
      <c r="A1" s="139" t="s">
        <v>0</v>
      </c>
      <c r="B1" s="139"/>
      <c r="C1" s="139"/>
      <c r="D1" s="139"/>
      <c r="E1" s="139"/>
    </row>
    <row r="2" spans="1:6" ht="19.5" customHeight="1" x14ac:dyDescent="0.2">
      <c r="A2" s="139" t="s">
        <v>1</v>
      </c>
      <c r="B2" s="139"/>
      <c r="C2" s="139"/>
      <c r="D2" s="139"/>
      <c r="E2" s="139"/>
    </row>
    <row r="3" spans="1:6" ht="32.25" customHeight="1" x14ac:dyDescent="0.2">
      <c r="A3" s="140" t="str">
        <f>с.п.Зеленоборский!A3</f>
        <v>ДЕЯТЕЛЬНОСТИ  АО "МЭС" ЗА  2015 ГОД</v>
      </c>
      <c r="B3" s="140"/>
      <c r="C3" s="140"/>
      <c r="D3" s="140"/>
      <c r="E3" s="140"/>
    </row>
    <row r="4" spans="1:6" ht="12.75" customHeight="1" x14ac:dyDescent="0.2">
      <c r="A4" s="156" t="s">
        <v>125</v>
      </c>
      <c r="B4" s="156"/>
      <c r="C4" s="156"/>
      <c r="D4" s="156"/>
      <c r="E4" s="156"/>
    </row>
    <row r="5" spans="1:6" ht="1.5" customHeight="1" x14ac:dyDescent="0.2">
      <c r="A5" s="156"/>
      <c r="B5" s="156"/>
      <c r="C5" s="156"/>
      <c r="D5" s="156"/>
      <c r="E5" s="156"/>
    </row>
    <row r="6" spans="1:6" x14ac:dyDescent="0.2">
      <c r="A6" s="1"/>
      <c r="B6" s="1"/>
      <c r="C6" s="1"/>
      <c r="D6" s="1"/>
      <c r="E6" s="2"/>
    </row>
    <row r="7" spans="1:6" ht="30" customHeight="1" x14ac:dyDescent="0.2">
      <c r="A7" s="3" t="s">
        <v>2</v>
      </c>
      <c r="B7" s="142" t="s">
        <v>3</v>
      </c>
      <c r="C7" s="142"/>
      <c r="D7" s="3" t="s">
        <v>4</v>
      </c>
      <c r="E7" s="4" t="s">
        <v>5</v>
      </c>
    </row>
    <row r="8" spans="1:6" x14ac:dyDescent="0.2">
      <c r="A8" s="36">
        <v>1</v>
      </c>
      <c r="B8" s="138">
        <v>2</v>
      </c>
      <c r="C8" s="138"/>
      <c r="D8" s="36">
        <v>3</v>
      </c>
      <c r="E8" s="6">
        <v>4</v>
      </c>
      <c r="F8" s="7"/>
    </row>
    <row r="9" spans="1:6" ht="25.5" customHeight="1" x14ac:dyDescent="0.2">
      <c r="A9" s="8">
        <v>1</v>
      </c>
      <c r="B9" s="129" t="s">
        <v>6</v>
      </c>
      <c r="C9" s="129"/>
      <c r="D9" s="9" t="s">
        <v>7</v>
      </c>
      <c r="E9" s="10" t="s">
        <v>8</v>
      </c>
    </row>
    <row r="10" spans="1:6" s="14" customFormat="1" ht="15.75" customHeight="1" x14ac:dyDescent="0.2">
      <c r="A10" s="11">
        <v>2</v>
      </c>
      <c r="B10" s="135" t="s">
        <v>9</v>
      </c>
      <c r="C10" s="135"/>
      <c r="D10" s="12" t="s">
        <v>10</v>
      </c>
      <c r="E10" s="13">
        <v>46919.823969999998</v>
      </c>
    </row>
    <row r="11" spans="1:6" s="14" customFormat="1" ht="38.25" customHeight="1" x14ac:dyDescent="0.2">
      <c r="A11" s="11">
        <v>3</v>
      </c>
      <c r="B11" s="135" t="s">
        <v>11</v>
      </c>
      <c r="C11" s="135"/>
      <c r="D11" s="12" t="s">
        <v>10</v>
      </c>
      <c r="E11" s="15">
        <f>E12+E13+E31+E34+E35+E36+E37+E38+E39+E40+E43+E46+E51+E52</f>
        <v>66440.860310000018</v>
      </c>
      <c r="F11" s="103">
        <v>66440.860310000004</v>
      </c>
    </row>
    <row r="12" spans="1:6" ht="25.5" customHeight="1" x14ac:dyDescent="0.2">
      <c r="A12" s="16" t="s">
        <v>12</v>
      </c>
      <c r="B12" s="129" t="s">
        <v>13</v>
      </c>
      <c r="C12" s="129"/>
      <c r="D12" s="9" t="s">
        <v>10</v>
      </c>
      <c r="E12" s="17"/>
      <c r="F12" s="18"/>
    </row>
    <row r="13" spans="1:6" ht="15.75" customHeight="1" x14ac:dyDescent="0.2">
      <c r="A13" s="16" t="s">
        <v>14</v>
      </c>
      <c r="B13" s="129" t="s">
        <v>15</v>
      </c>
      <c r="C13" s="129"/>
      <c r="D13" s="9" t="s">
        <v>10</v>
      </c>
      <c r="E13" s="17">
        <f>E15+E19+E23+E27</f>
        <v>30586.21255</v>
      </c>
    </row>
    <row r="14" spans="1:6" ht="12.75" customHeight="1" x14ac:dyDescent="0.2">
      <c r="A14" s="8"/>
      <c r="B14" s="129" t="s">
        <v>16</v>
      </c>
      <c r="C14" s="129"/>
      <c r="D14" s="9"/>
      <c r="E14" s="19"/>
    </row>
    <row r="15" spans="1:6" s="23" customFormat="1" ht="18" customHeight="1" x14ac:dyDescent="0.2">
      <c r="A15" s="136" t="s">
        <v>17</v>
      </c>
      <c r="B15" s="137" t="s">
        <v>18</v>
      </c>
      <c r="C15" s="20" t="s">
        <v>19</v>
      </c>
      <c r="D15" s="21" t="s">
        <v>10</v>
      </c>
      <c r="E15" s="22">
        <v>30586.21255</v>
      </c>
    </row>
    <row r="16" spans="1:6" s="23" customFormat="1" ht="17.25" customHeight="1" x14ac:dyDescent="0.2">
      <c r="A16" s="136"/>
      <c r="B16" s="137"/>
      <c r="C16" s="20" t="s">
        <v>20</v>
      </c>
      <c r="D16" s="21" t="s">
        <v>21</v>
      </c>
      <c r="E16" s="22">
        <v>2922.192</v>
      </c>
    </row>
    <row r="17" spans="1:7" s="23" customFormat="1" ht="36" x14ac:dyDescent="0.2">
      <c r="A17" s="136"/>
      <c r="B17" s="137"/>
      <c r="C17" s="20" t="s">
        <v>22</v>
      </c>
      <c r="D17" s="21" t="s">
        <v>10</v>
      </c>
      <c r="E17" s="24">
        <f>E15/E16</f>
        <v>10.466873001500243</v>
      </c>
    </row>
    <row r="18" spans="1:7" s="23" customFormat="1" ht="12" x14ac:dyDescent="0.2">
      <c r="A18" s="136"/>
      <c r="B18" s="137"/>
      <c r="C18" s="20" t="s">
        <v>23</v>
      </c>
      <c r="D18" s="21" t="s">
        <v>7</v>
      </c>
      <c r="E18" s="22"/>
    </row>
    <row r="19" spans="1:7" s="23" customFormat="1" ht="12.75" customHeight="1" x14ac:dyDescent="0.2">
      <c r="A19" s="136" t="s">
        <v>24</v>
      </c>
      <c r="B19" s="137" t="s">
        <v>25</v>
      </c>
      <c r="C19" s="20" t="s">
        <v>19</v>
      </c>
      <c r="D19" s="21" t="s">
        <v>10</v>
      </c>
      <c r="E19" s="22"/>
    </row>
    <row r="20" spans="1:7" s="23" customFormat="1" ht="12" x14ac:dyDescent="0.2">
      <c r="A20" s="136"/>
      <c r="B20" s="137"/>
      <c r="C20" s="20" t="s">
        <v>20</v>
      </c>
      <c r="D20" s="21" t="s">
        <v>21</v>
      </c>
      <c r="E20" s="22"/>
    </row>
    <row r="21" spans="1:7" s="23" customFormat="1" ht="36" x14ac:dyDescent="0.2">
      <c r="A21" s="136"/>
      <c r="B21" s="137"/>
      <c r="C21" s="20" t="s">
        <v>22</v>
      </c>
      <c r="D21" s="21" t="s">
        <v>10</v>
      </c>
      <c r="E21" s="22" t="e">
        <f>E19/E20</f>
        <v>#DIV/0!</v>
      </c>
    </row>
    <row r="22" spans="1:7" s="23" customFormat="1" ht="14.25" customHeight="1" x14ac:dyDescent="0.2">
      <c r="A22" s="136"/>
      <c r="B22" s="137"/>
      <c r="C22" s="20" t="s">
        <v>23</v>
      </c>
      <c r="D22" s="21" t="s">
        <v>7</v>
      </c>
      <c r="E22" s="22"/>
    </row>
    <row r="23" spans="1:7" s="23" customFormat="1" ht="15" customHeight="1" x14ac:dyDescent="0.2">
      <c r="A23" s="136" t="s">
        <v>26</v>
      </c>
      <c r="B23" s="137" t="s">
        <v>106</v>
      </c>
      <c r="C23" s="20" t="s">
        <v>19</v>
      </c>
      <c r="D23" s="21" t="s">
        <v>10</v>
      </c>
      <c r="E23" s="22">
        <f>E24*E25</f>
        <v>0</v>
      </c>
    </row>
    <row r="24" spans="1:7" s="23" customFormat="1" ht="13.5" customHeight="1" x14ac:dyDescent="0.2">
      <c r="A24" s="136"/>
      <c r="B24" s="137"/>
      <c r="C24" s="20" t="s">
        <v>20</v>
      </c>
      <c r="D24" s="21" t="s">
        <v>21</v>
      </c>
      <c r="E24" s="22"/>
    </row>
    <row r="25" spans="1:7" s="23" customFormat="1" ht="36" x14ac:dyDescent="0.2">
      <c r="A25" s="136"/>
      <c r="B25" s="137"/>
      <c r="C25" s="20" t="s">
        <v>22</v>
      </c>
      <c r="D25" s="21" t="s">
        <v>10</v>
      </c>
      <c r="E25" s="22"/>
    </row>
    <row r="26" spans="1:7" s="23" customFormat="1" ht="12" x14ac:dyDescent="0.2">
      <c r="A26" s="136"/>
      <c r="B26" s="137"/>
      <c r="C26" s="20" t="s">
        <v>23</v>
      </c>
      <c r="D26" s="21" t="s">
        <v>7</v>
      </c>
      <c r="E26" s="22"/>
    </row>
    <row r="27" spans="1:7" s="23" customFormat="1" ht="15" customHeight="1" x14ac:dyDescent="0.2">
      <c r="A27" s="136" t="s">
        <v>105</v>
      </c>
      <c r="B27" s="137" t="s">
        <v>107</v>
      </c>
      <c r="C27" s="20" t="s">
        <v>19</v>
      </c>
      <c r="D27" s="21" t="s">
        <v>10</v>
      </c>
      <c r="E27" s="22">
        <f>E28*E29</f>
        <v>0</v>
      </c>
    </row>
    <row r="28" spans="1:7" s="23" customFormat="1" ht="13.5" customHeight="1" x14ac:dyDescent="0.2">
      <c r="A28" s="136"/>
      <c r="B28" s="137"/>
      <c r="C28" s="20" t="s">
        <v>20</v>
      </c>
      <c r="D28" s="21" t="s">
        <v>21</v>
      </c>
      <c r="E28" s="22"/>
    </row>
    <row r="29" spans="1:7" s="23" customFormat="1" ht="36" x14ac:dyDescent="0.2">
      <c r="A29" s="136"/>
      <c r="B29" s="137"/>
      <c r="C29" s="20" t="s">
        <v>22</v>
      </c>
      <c r="D29" s="21" t="s">
        <v>10</v>
      </c>
      <c r="E29" s="22"/>
    </row>
    <row r="30" spans="1:7" s="23" customFormat="1" ht="12" x14ac:dyDescent="0.2">
      <c r="A30" s="136"/>
      <c r="B30" s="137"/>
      <c r="C30" s="20" t="s">
        <v>23</v>
      </c>
      <c r="D30" s="21" t="s">
        <v>7</v>
      </c>
      <c r="E30" s="22"/>
    </row>
    <row r="31" spans="1:7" ht="38.25" customHeight="1" x14ac:dyDescent="0.2">
      <c r="A31" s="8" t="s">
        <v>27</v>
      </c>
      <c r="B31" s="129" t="s">
        <v>28</v>
      </c>
      <c r="C31" s="129"/>
      <c r="D31" s="9" t="s">
        <v>10</v>
      </c>
      <c r="E31" s="98">
        <v>2704.1077</v>
      </c>
      <c r="G31" s="86"/>
    </row>
    <row r="32" spans="1:7" s="23" customFormat="1" ht="12" customHeight="1" x14ac:dyDescent="0.2">
      <c r="A32" s="21" t="s">
        <v>29</v>
      </c>
      <c r="B32" s="143" t="s">
        <v>30</v>
      </c>
      <c r="C32" s="143"/>
      <c r="D32" s="21" t="s">
        <v>31</v>
      </c>
      <c r="E32" s="99">
        <f>E31/E33</f>
        <v>2.2203764800551791</v>
      </c>
    </row>
    <row r="33" spans="1:5" s="23" customFormat="1" ht="12" customHeight="1" x14ac:dyDescent="0.2">
      <c r="A33" s="21" t="s">
        <v>32</v>
      </c>
      <c r="B33" s="143" t="s">
        <v>33</v>
      </c>
      <c r="C33" s="143"/>
      <c r="D33" s="21" t="s">
        <v>34</v>
      </c>
      <c r="E33" s="100">
        <v>1217.8599999999999</v>
      </c>
    </row>
    <row r="34" spans="1:5" ht="32.25" customHeight="1" x14ac:dyDescent="0.2">
      <c r="A34" s="9" t="s">
        <v>35</v>
      </c>
      <c r="B34" s="129" t="s">
        <v>36</v>
      </c>
      <c r="C34" s="129"/>
      <c r="D34" s="9" t="s">
        <v>10</v>
      </c>
      <c r="E34" s="25">
        <v>2823.5439200000001</v>
      </c>
    </row>
    <row r="35" spans="1:5" ht="29.25" customHeight="1" x14ac:dyDescent="0.2">
      <c r="A35" s="9" t="s">
        <v>37</v>
      </c>
      <c r="B35" s="132" t="s">
        <v>108</v>
      </c>
      <c r="C35" s="129"/>
      <c r="D35" s="9" t="s">
        <v>10</v>
      </c>
      <c r="E35" s="25">
        <v>0.91493999999999998</v>
      </c>
    </row>
    <row r="36" spans="1:5" ht="26.25" customHeight="1" x14ac:dyDescent="0.2">
      <c r="A36" s="9" t="s">
        <v>38</v>
      </c>
      <c r="B36" s="129" t="s">
        <v>39</v>
      </c>
      <c r="C36" s="129"/>
      <c r="D36" s="9" t="s">
        <v>10</v>
      </c>
      <c r="E36" s="25">
        <v>11329.900159999999</v>
      </c>
    </row>
    <row r="37" spans="1:5" ht="27.75" customHeight="1" x14ac:dyDescent="0.2">
      <c r="A37" s="9" t="s">
        <v>40</v>
      </c>
      <c r="B37" s="129" t="s">
        <v>41</v>
      </c>
      <c r="C37" s="129"/>
      <c r="D37" s="9" t="s">
        <v>10</v>
      </c>
      <c r="E37" s="25">
        <v>3935.25578</v>
      </c>
    </row>
    <row r="38" spans="1:5" ht="38.25" customHeight="1" x14ac:dyDescent="0.2">
      <c r="A38" s="9" t="s">
        <v>42</v>
      </c>
      <c r="B38" s="129" t="s">
        <v>43</v>
      </c>
      <c r="C38" s="129"/>
      <c r="D38" s="9" t="s">
        <v>10</v>
      </c>
      <c r="E38" s="25">
        <v>22.423919999999999</v>
      </c>
    </row>
    <row r="39" spans="1:5" ht="24" customHeight="1" x14ac:dyDescent="0.2">
      <c r="A39" s="9" t="s">
        <v>44</v>
      </c>
      <c r="B39" s="129" t="s">
        <v>45</v>
      </c>
      <c r="C39" s="129"/>
      <c r="D39" s="9" t="s">
        <v>10</v>
      </c>
      <c r="E39" s="25">
        <v>168.12243000000001</v>
      </c>
    </row>
    <row r="40" spans="1:5" ht="27.75" customHeight="1" x14ac:dyDescent="0.2">
      <c r="A40" s="9" t="s">
        <v>46</v>
      </c>
      <c r="B40" s="129" t="s">
        <v>47</v>
      </c>
      <c r="C40" s="129"/>
      <c r="D40" s="9" t="s">
        <v>10</v>
      </c>
      <c r="E40" s="25">
        <v>5741.3679899999997</v>
      </c>
    </row>
    <row r="41" spans="1:5" ht="16.5" customHeight="1" x14ac:dyDescent="0.2">
      <c r="A41" s="9" t="s">
        <v>48</v>
      </c>
      <c r="B41" s="129" t="s">
        <v>49</v>
      </c>
      <c r="C41" s="129"/>
      <c r="D41" s="9" t="s">
        <v>10</v>
      </c>
      <c r="E41" s="25">
        <v>3258.03802</v>
      </c>
    </row>
    <row r="42" spans="1:5" ht="17.25" customHeight="1" x14ac:dyDescent="0.2">
      <c r="A42" s="9" t="s">
        <v>50</v>
      </c>
      <c r="B42" s="129" t="s">
        <v>51</v>
      </c>
      <c r="C42" s="129"/>
      <c r="D42" s="9" t="s">
        <v>10</v>
      </c>
      <c r="E42" s="25">
        <v>1012.63463</v>
      </c>
    </row>
    <row r="43" spans="1:5" ht="24" customHeight="1" x14ac:dyDescent="0.2">
      <c r="A43" s="9" t="s">
        <v>52</v>
      </c>
      <c r="B43" s="129" t="s">
        <v>53</v>
      </c>
      <c r="C43" s="129"/>
      <c r="D43" s="9" t="s">
        <v>10</v>
      </c>
      <c r="E43" s="25">
        <v>164.79106999999999</v>
      </c>
    </row>
    <row r="44" spans="1:5" ht="30" customHeight="1" x14ac:dyDescent="0.2">
      <c r="A44" s="9" t="s">
        <v>54</v>
      </c>
      <c r="B44" s="129" t="s">
        <v>49</v>
      </c>
      <c r="C44" s="129"/>
      <c r="D44" s="9" t="s">
        <v>10</v>
      </c>
      <c r="E44" s="150"/>
    </row>
    <row r="45" spans="1:5" ht="19.5" customHeight="1" x14ac:dyDescent="0.2">
      <c r="A45" s="9" t="s">
        <v>55</v>
      </c>
      <c r="B45" s="129" t="s">
        <v>51</v>
      </c>
      <c r="C45" s="129"/>
      <c r="D45" s="9" t="s">
        <v>10</v>
      </c>
      <c r="E45" s="151"/>
    </row>
    <row r="46" spans="1:5" ht="45" customHeight="1" x14ac:dyDescent="0.2">
      <c r="A46" s="9" t="s">
        <v>56</v>
      </c>
      <c r="B46" s="132" t="s">
        <v>126</v>
      </c>
      <c r="C46" s="129"/>
      <c r="D46" s="9" t="s">
        <v>10</v>
      </c>
      <c r="E46" s="25"/>
    </row>
    <row r="47" spans="1:5" s="23" customFormat="1" ht="18" customHeight="1" x14ac:dyDescent="0.2">
      <c r="A47" s="33" t="s">
        <v>120</v>
      </c>
      <c r="B47" s="144" t="s">
        <v>109</v>
      </c>
      <c r="C47" s="20"/>
      <c r="D47" s="21"/>
      <c r="E47" s="22"/>
    </row>
    <row r="48" spans="1:5" s="23" customFormat="1" ht="17.25" customHeight="1" x14ac:dyDescent="0.2">
      <c r="A48" s="9"/>
      <c r="B48" s="145"/>
      <c r="C48" s="20"/>
      <c r="D48" s="21"/>
      <c r="E48" s="22"/>
    </row>
    <row r="49" spans="1:5" s="23" customFormat="1" x14ac:dyDescent="0.2">
      <c r="A49" s="9"/>
      <c r="B49" s="145"/>
      <c r="C49" s="20"/>
      <c r="D49" s="21"/>
      <c r="E49" s="24"/>
    </row>
    <row r="50" spans="1:5" s="23" customFormat="1" x14ac:dyDescent="0.2">
      <c r="A50" s="9"/>
      <c r="B50" s="146"/>
      <c r="C50" s="20"/>
      <c r="D50" s="21"/>
      <c r="E50" s="22"/>
    </row>
    <row r="51" spans="1:5" ht="51" customHeight="1" x14ac:dyDescent="0.2">
      <c r="A51" s="9" t="s">
        <v>57</v>
      </c>
      <c r="B51" s="129" t="s">
        <v>58</v>
      </c>
      <c r="C51" s="129"/>
      <c r="D51" s="9" t="s">
        <v>10</v>
      </c>
      <c r="E51" s="25">
        <v>998.10887000000002</v>
      </c>
    </row>
    <row r="52" spans="1:5" ht="51" customHeight="1" x14ac:dyDescent="0.2">
      <c r="A52" s="27" t="s">
        <v>59</v>
      </c>
      <c r="B52" s="132" t="s">
        <v>111</v>
      </c>
      <c r="C52" s="129"/>
      <c r="D52" s="9" t="s">
        <v>10</v>
      </c>
      <c r="E52" s="25">
        <f>F11-E13-E31-E34-E39-E51-E43-E36-E37-E40-E38-E35</f>
        <v>7966.1109800000077</v>
      </c>
    </row>
    <row r="53" spans="1:5" s="14" customFormat="1" ht="31.5" customHeight="1" x14ac:dyDescent="0.2">
      <c r="A53" s="11">
        <v>4</v>
      </c>
      <c r="B53" s="135" t="s">
        <v>60</v>
      </c>
      <c r="C53" s="135"/>
      <c r="D53" s="12" t="s">
        <v>10</v>
      </c>
      <c r="E53" s="15">
        <f>E10-E11</f>
        <v>-19521.036340000021</v>
      </c>
    </row>
    <row r="54" spans="1:5" ht="31.5" customHeight="1" x14ac:dyDescent="0.2">
      <c r="A54" s="8">
        <v>5</v>
      </c>
      <c r="B54" s="129" t="s">
        <v>61</v>
      </c>
      <c r="C54" s="129"/>
      <c r="D54" s="9" t="s">
        <v>10</v>
      </c>
      <c r="E54" s="25" t="str">
        <f>Полярный!E54</f>
        <v>не определяется</v>
      </c>
    </row>
    <row r="55" spans="1:5" ht="51.75" customHeight="1" x14ac:dyDescent="0.2">
      <c r="A55" s="8" t="s">
        <v>62</v>
      </c>
      <c r="B55" s="129" t="s">
        <v>63</v>
      </c>
      <c r="C55" s="129"/>
      <c r="D55" s="9" t="s">
        <v>10</v>
      </c>
      <c r="E55" s="19"/>
    </row>
    <row r="56" spans="1:5" ht="24.75" customHeight="1" x14ac:dyDescent="0.2">
      <c r="A56" s="8" t="s">
        <v>64</v>
      </c>
      <c r="B56" s="129" t="s">
        <v>65</v>
      </c>
      <c r="C56" s="129"/>
      <c r="D56" s="9" t="s">
        <v>10</v>
      </c>
      <c r="E56" s="25">
        <v>202</v>
      </c>
    </row>
    <row r="57" spans="1:5" ht="27" customHeight="1" x14ac:dyDescent="0.2">
      <c r="A57" s="8" t="s">
        <v>66</v>
      </c>
      <c r="B57" s="129" t="s">
        <v>67</v>
      </c>
      <c r="C57" s="129"/>
      <c r="D57" s="9" t="s">
        <v>10</v>
      </c>
      <c r="E57" s="25">
        <v>202</v>
      </c>
    </row>
    <row r="58" spans="1:5" ht="22.5" customHeight="1" x14ac:dyDescent="0.2">
      <c r="A58" s="8">
        <v>7</v>
      </c>
      <c r="B58" s="129" t="s">
        <v>68</v>
      </c>
      <c r="C58" s="129"/>
      <c r="D58" s="9" t="s">
        <v>69</v>
      </c>
      <c r="E58" s="42">
        <v>35</v>
      </c>
    </row>
    <row r="59" spans="1:5" ht="20.25" customHeight="1" x14ac:dyDescent="0.2">
      <c r="A59" s="8">
        <v>8</v>
      </c>
      <c r="B59" s="129" t="s">
        <v>70</v>
      </c>
      <c r="C59" s="129"/>
      <c r="D59" s="9" t="s">
        <v>69</v>
      </c>
      <c r="E59" s="42">
        <v>6.1</v>
      </c>
    </row>
    <row r="60" spans="1:5" ht="30.75" customHeight="1" x14ac:dyDescent="0.2">
      <c r="A60" s="8">
        <v>9</v>
      </c>
      <c r="B60" s="129" t="s">
        <v>71</v>
      </c>
      <c r="C60" s="129"/>
      <c r="D60" s="9" t="s">
        <v>72</v>
      </c>
      <c r="E60" s="72">
        <v>22.077999999999999</v>
      </c>
    </row>
    <row r="61" spans="1:5" ht="30" customHeight="1" x14ac:dyDescent="0.2">
      <c r="A61" s="8" t="s">
        <v>73</v>
      </c>
      <c r="B61" s="129" t="s">
        <v>74</v>
      </c>
      <c r="C61" s="129"/>
      <c r="D61" s="9" t="s">
        <v>72</v>
      </c>
      <c r="E61" s="72">
        <v>2.1509999999999998</v>
      </c>
    </row>
    <row r="62" spans="1:5" ht="30.6" customHeight="1" x14ac:dyDescent="0.2">
      <c r="A62" s="8">
        <v>10</v>
      </c>
      <c r="B62" s="129" t="s">
        <v>75</v>
      </c>
      <c r="C62" s="129"/>
      <c r="D62" s="9" t="s">
        <v>72</v>
      </c>
      <c r="E62" s="42">
        <v>0</v>
      </c>
    </row>
    <row r="63" spans="1:5" ht="30" customHeight="1" x14ac:dyDescent="0.2">
      <c r="A63" s="8">
        <v>11</v>
      </c>
      <c r="B63" s="129" t="s">
        <v>76</v>
      </c>
      <c r="C63" s="129"/>
      <c r="D63" s="9" t="s">
        <v>72</v>
      </c>
      <c r="E63" s="72">
        <v>15.861000000000001</v>
      </c>
    </row>
    <row r="64" spans="1:5" ht="25.5" customHeight="1" x14ac:dyDescent="0.2">
      <c r="A64" s="8">
        <v>12</v>
      </c>
      <c r="B64" s="132" t="s">
        <v>112</v>
      </c>
      <c r="C64" s="129"/>
      <c r="D64" s="9" t="s">
        <v>77</v>
      </c>
      <c r="E64" s="73">
        <v>0.2006</v>
      </c>
    </row>
    <row r="65" spans="1:5" ht="25.5" customHeight="1" x14ac:dyDescent="0.2">
      <c r="A65" s="8">
        <v>13</v>
      </c>
      <c r="B65" s="132" t="s">
        <v>113</v>
      </c>
      <c r="C65" s="129"/>
      <c r="D65" s="9" t="s">
        <v>77</v>
      </c>
      <c r="E65" s="74">
        <v>0.20399999999999999</v>
      </c>
    </row>
    <row r="66" spans="1:5" ht="27.75" customHeight="1" x14ac:dyDescent="0.2">
      <c r="A66" s="8">
        <v>14</v>
      </c>
      <c r="B66" s="129" t="s">
        <v>128</v>
      </c>
      <c r="C66" s="129"/>
      <c r="D66" s="9" t="s">
        <v>79</v>
      </c>
      <c r="E66" s="75">
        <v>32</v>
      </c>
    </row>
    <row r="67" spans="1:5" ht="42.75" customHeight="1" x14ac:dyDescent="0.2">
      <c r="A67" s="8">
        <v>15</v>
      </c>
      <c r="B67" s="132" t="s">
        <v>114</v>
      </c>
      <c r="C67" s="129"/>
      <c r="D67" s="9" t="s">
        <v>79</v>
      </c>
      <c r="E67" s="64" t="s">
        <v>129</v>
      </c>
    </row>
    <row r="68" spans="1:5" ht="36.75" customHeight="1" x14ac:dyDescent="0.2">
      <c r="A68" s="8">
        <v>16</v>
      </c>
      <c r="B68" s="129" t="s">
        <v>80</v>
      </c>
      <c r="C68" s="129"/>
      <c r="D68" s="9" t="s">
        <v>81</v>
      </c>
      <c r="E68" s="42">
        <v>199.76</v>
      </c>
    </row>
    <row r="69" spans="1:5" ht="44.25" customHeight="1" x14ac:dyDescent="0.2">
      <c r="A69" s="8">
        <v>17</v>
      </c>
      <c r="B69" s="129" t="s">
        <v>82</v>
      </c>
      <c r="C69" s="129"/>
      <c r="D69" s="9" t="s">
        <v>83</v>
      </c>
      <c r="E69" s="42">
        <f>(E33*1000)/(E60*1000-E61*1000)</f>
        <v>61.116073668891453</v>
      </c>
    </row>
    <row r="70" spans="1:5" ht="36" customHeight="1" x14ac:dyDescent="0.2">
      <c r="A70" s="8">
        <v>18</v>
      </c>
      <c r="B70" s="129" t="s">
        <v>84</v>
      </c>
      <c r="C70" s="129"/>
      <c r="D70" s="9" t="s">
        <v>85</v>
      </c>
      <c r="E70" s="76">
        <v>1.7629999999999999</v>
      </c>
    </row>
    <row r="71" spans="1:5" ht="52.5" customHeight="1" x14ac:dyDescent="0.2">
      <c r="A71" s="8">
        <v>19</v>
      </c>
      <c r="B71" s="129" t="s">
        <v>86</v>
      </c>
      <c r="C71" s="129"/>
      <c r="D71" s="149"/>
      <c r="E71" s="149"/>
    </row>
  </sheetData>
  <sheetProtection selectLockedCells="1" selectUnlockedCells="1"/>
  <mergeCells count="60">
    <mergeCell ref="D71:E71"/>
    <mergeCell ref="B61:C61"/>
    <mergeCell ref="B62:C62"/>
    <mergeCell ref="B63:C63"/>
    <mergeCell ref="B64:C64"/>
    <mergeCell ref="B65:C65"/>
    <mergeCell ref="B66:C66"/>
    <mergeCell ref="B67:C67"/>
    <mergeCell ref="B68:C68"/>
    <mergeCell ref="B69:C69"/>
    <mergeCell ref="B70:C70"/>
    <mergeCell ref="B71:C71"/>
    <mergeCell ref="B60:C60"/>
    <mergeCell ref="B46:C46"/>
    <mergeCell ref="B47:B50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41:C41"/>
    <mergeCell ref="B42:C42"/>
    <mergeCell ref="B43:C43"/>
    <mergeCell ref="B44:C44"/>
    <mergeCell ref="E44:E45"/>
    <mergeCell ref="B45:C45"/>
    <mergeCell ref="B40:C40"/>
    <mergeCell ref="A27:A30"/>
    <mergeCell ref="B27:B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A15:A18"/>
    <mergeCell ref="B15:B18"/>
    <mergeCell ref="A19:A22"/>
    <mergeCell ref="B19:B22"/>
    <mergeCell ref="A23:A26"/>
    <mergeCell ref="B23:B26"/>
    <mergeCell ref="B14:C14"/>
    <mergeCell ref="A1:E1"/>
    <mergeCell ref="A2:E2"/>
    <mergeCell ref="A3:E3"/>
    <mergeCell ref="A4:E5"/>
    <mergeCell ref="B7:C7"/>
    <mergeCell ref="B8:C8"/>
    <mergeCell ref="B9:C9"/>
    <mergeCell ref="B10:C10"/>
    <mergeCell ref="B11:C11"/>
    <mergeCell ref="B12:C12"/>
    <mergeCell ref="B13:C13"/>
  </mergeCells>
  <pageMargins left="0.51" right="0.3" top="0.39" bottom="0.41" header="0.22" footer="0.2"/>
  <pageSetup paperSize="9" scale="86" firstPageNumber="0" fitToHeight="0" orientation="portrait" horizontalDpi="300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  <pageSetUpPr fitToPage="1"/>
  </sheetPr>
  <dimension ref="A1:F71"/>
  <sheetViews>
    <sheetView workbookViewId="0">
      <pane xSplit="4" ySplit="8" topLeftCell="E9" activePane="bottomRight" state="frozen"/>
      <selection pane="topRight" activeCell="E1" sqref="E1"/>
      <selection pane="bottomLeft" activeCell="A9" sqref="A9"/>
      <selection pane="bottomRight" activeCell="E13" sqref="E13"/>
    </sheetView>
  </sheetViews>
  <sheetFormatPr defaultColWidth="8.7109375" defaultRowHeight="12.75" x14ac:dyDescent="0.2"/>
  <cols>
    <col min="1" max="1" width="7.85546875" customWidth="1"/>
    <col min="2" max="2" width="19" customWidth="1"/>
    <col min="3" max="3" width="23.140625" customWidth="1"/>
    <col min="4" max="4" width="20.140625" customWidth="1"/>
    <col min="5" max="5" width="25.7109375" style="77" customWidth="1"/>
    <col min="6" max="6" width="16.85546875" customWidth="1"/>
  </cols>
  <sheetData>
    <row r="1" spans="1:6" ht="18.75" customHeight="1" x14ac:dyDescent="0.2">
      <c r="A1" s="139" t="s">
        <v>0</v>
      </c>
      <c r="B1" s="139"/>
      <c r="C1" s="139"/>
      <c r="D1" s="139"/>
      <c r="E1" s="139"/>
    </row>
    <row r="2" spans="1:6" ht="19.5" customHeight="1" x14ac:dyDescent="0.2">
      <c r="A2" s="139" t="s">
        <v>1</v>
      </c>
      <c r="B2" s="139"/>
      <c r="C2" s="139"/>
      <c r="D2" s="139"/>
      <c r="E2" s="139"/>
    </row>
    <row r="3" spans="1:6" ht="32.25" customHeight="1" x14ac:dyDescent="0.2">
      <c r="A3" s="140" t="str">
        <f>с.п.Зеленоборский!A3</f>
        <v>ДЕЯТЕЛЬНОСТИ  АО "МЭС" ЗА  2015 ГОД</v>
      </c>
      <c r="B3" s="140"/>
      <c r="C3" s="140"/>
      <c r="D3" s="140"/>
      <c r="E3" s="140"/>
    </row>
    <row r="4" spans="1:6" ht="12.75" customHeight="1" x14ac:dyDescent="0.2">
      <c r="A4" s="156" t="s">
        <v>136</v>
      </c>
      <c r="B4" s="156"/>
      <c r="C4" s="156"/>
      <c r="D4" s="156"/>
      <c r="E4" s="156"/>
    </row>
    <row r="5" spans="1:6" ht="1.5" customHeight="1" x14ac:dyDescent="0.2">
      <c r="A5" s="156"/>
      <c r="B5" s="156"/>
      <c r="C5" s="156"/>
      <c r="D5" s="156"/>
      <c r="E5" s="156"/>
    </row>
    <row r="6" spans="1:6" x14ac:dyDescent="0.2">
      <c r="A6" s="1"/>
      <c r="B6" s="1"/>
      <c r="C6" s="1"/>
      <c r="D6" s="1"/>
      <c r="E6" s="2" t="s">
        <v>139</v>
      </c>
    </row>
    <row r="7" spans="1:6" ht="30" customHeight="1" x14ac:dyDescent="0.2">
      <c r="A7" s="3" t="s">
        <v>2</v>
      </c>
      <c r="B7" s="142" t="s">
        <v>3</v>
      </c>
      <c r="C7" s="142"/>
      <c r="D7" s="3" t="s">
        <v>4</v>
      </c>
      <c r="E7" s="4" t="s">
        <v>5</v>
      </c>
    </row>
    <row r="8" spans="1:6" x14ac:dyDescent="0.2">
      <c r="A8" s="65">
        <v>1</v>
      </c>
      <c r="B8" s="138">
        <v>2</v>
      </c>
      <c r="C8" s="138"/>
      <c r="D8" s="65">
        <v>3</v>
      </c>
      <c r="E8" s="6">
        <v>4</v>
      </c>
      <c r="F8" s="7"/>
    </row>
    <row r="9" spans="1:6" ht="25.5" customHeight="1" x14ac:dyDescent="0.2">
      <c r="A9" s="8">
        <v>1</v>
      </c>
      <c r="B9" s="129" t="s">
        <v>6</v>
      </c>
      <c r="C9" s="129"/>
      <c r="D9" s="9" t="s">
        <v>7</v>
      </c>
      <c r="E9" s="10" t="s">
        <v>8</v>
      </c>
    </row>
    <row r="10" spans="1:6" s="14" customFormat="1" ht="15.75" customHeight="1" x14ac:dyDescent="0.2">
      <c r="A10" s="11">
        <v>2</v>
      </c>
      <c r="B10" s="135" t="s">
        <v>9</v>
      </c>
      <c r="C10" s="135"/>
      <c r="D10" s="12" t="s">
        <v>10</v>
      </c>
      <c r="E10" s="13">
        <v>1261.20354</v>
      </c>
    </row>
    <row r="11" spans="1:6" s="14" customFormat="1" ht="38.25" customHeight="1" x14ac:dyDescent="0.2">
      <c r="A11" s="11">
        <v>3</v>
      </c>
      <c r="B11" s="135" t="s">
        <v>11</v>
      </c>
      <c r="C11" s="135"/>
      <c r="D11" s="12" t="s">
        <v>10</v>
      </c>
      <c r="E11" s="15">
        <f>E12+E13+E31+E34+E35+E36+E37+E38+E39+E40+E43+E46+E51+E52</f>
        <v>1626.0230099999999</v>
      </c>
      <c r="F11" s="103">
        <v>1626.0230100000001</v>
      </c>
    </row>
    <row r="12" spans="1:6" ht="25.5" customHeight="1" x14ac:dyDescent="0.2">
      <c r="A12" s="16" t="s">
        <v>12</v>
      </c>
      <c r="B12" s="129" t="s">
        <v>13</v>
      </c>
      <c r="C12" s="129"/>
      <c r="D12" s="9" t="s">
        <v>10</v>
      </c>
      <c r="E12" s="17"/>
      <c r="F12" s="18"/>
    </row>
    <row r="13" spans="1:6" ht="15.75" customHeight="1" x14ac:dyDescent="0.2">
      <c r="A13" s="16" t="s">
        <v>14</v>
      </c>
      <c r="B13" s="129" t="s">
        <v>15</v>
      </c>
      <c r="C13" s="129"/>
      <c r="D13" s="9" t="s">
        <v>10</v>
      </c>
      <c r="E13" s="17">
        <f>E15+E19+E23+E27</f>
        <v>382.41494999999998</v>
      </c>
    </row>
    <row r="14" spans="1:6" ht="12.75" customHeight="1" x14ac:dyDescent="0.2">
      <c r="A14" s="8"/>
      <c r="B14" s="129" t="s">
        <v>16</v>
      </c>
      <c r="C14" s="129"/>
      <c r="D14" s="9"/>
      <c r="E14" s="19"/>
    </row>
    <row r="15" spans="1:6" s="23" customFormat="1" ht="18" customHeight="1" x14ac:dyDescent="0.2">
      <c r="A15" s="136" t="s">
        <v>17</v>
      </c>
      <c r="B15" s="137" t="s">
        <v>18</v>
      </c>
      <c r="C15" s="20" t="s">
        <v>19</v>
      </c>
      <c r="D15" s="21" t="s">
        <v>10</v>
      </c>
      <c r="E15" s="22"/>
    </row>
    <row r="16" spans="1:6" s="23" customFormat="1" ht="17.25" customHeight="1" x14ac:dyDescent="0.2">
      <c r="A16" s="136"/>
      <c r="B16" s="137"/>
      <c r="C16" s="20" t="s">
        <v>20</v>
      </c>
      <c r="D16" s="21" t="s">
        <v>21</v>
      </c>
      <c r="E16" s="22"/>
    </row>
    <row r="17" spans="1:5" s="23" customFormat="1" ht="36" x14ac:dyDescent="0.2">
      <c r="A17" s="136"/>
      <c r="B17" s="137"/>
      <c r="C17" s="20" t="s">
        <v>22</v>
      </c>
      <c r="D17" s="21" t="s">
        <v>10</v>
      </c>
      <c r="E17" s="24"/>
    </row>
    <row r="18" spans="1:5" s="23" customFormat="1" ht="12" x14ac:dyDescent="0.2">
      <c r="A18" s="136"/>
      <c r="B18" s="137"/>
      <c r="C18" s="20" t="s">
        <v>23</v>
      </c>
      <c r="D18" s="21" t="s">
        <v>7</v>
      </c>
      <c r="E18" s="22"/>
    </row>
    <row r="19" spans="1:5" s="23" customFormat="1" ht="12.75" customHeight="1" x14ac:dyDescent="0.2">
      <c r="A19" s="136" t="s">
        <v>24</v>
      </c>
      <c r="B19" s="137" t="s">
        <v>25</v>
      </c>
      <c r="C19" s="20" t="s">
        <v>19</v>
      </c>
      <c r="D19" s="21" t="s">
        <v>10</v>
      </c>
      <c r="E19" s="22">
        <v>382.41494999999998</v>
      </c>
    </row>
    <row r="20" spans="1:5" s="23" customFormat="1" ht="12" x14ac:dyDescent="0.2">
      <c r="A20" s="136"/>
      <c r="B20" s="137"/>
      <c r="C20" s="20" t="s">
        <v>20</v>
      </c>
      <c r="D20" s="21" t="s">
        <v>21</v>
      </c>
      <c r="E20" s="22">
        <v>108.07</v>
      </c>
    </row>
    <row r="21" spans="1:5" s="23" customFormat="1" ht="36" x14ac:dyDescent="0.2">
      <c r="A21" s="136"/>
      <c r="B21" s="137"/>
      <c r="C21" s="20" t="s">
        <v>22</v>
      </c>
      <c r="D21" s="21" t="s">
        <v>10</v>
      </c>
      <c r="E21" s="22">
        <f>E19/E20</f>
        <v>3.5385856389377257</v>
      </c>
    </row>
    <row r="22" spans="1:5" s="23" customFormat="1" ht="14.25" customHeight="1" x14ac:dyDescent="0.2">
      <c r="A22" s="136"/>
      <c r="B22" s="137"/>
      <c r="C22" s="20" t="s">
        <v>23</v>
      </c>
      <c r="D22" s="21" t="s">
        <v>7</v>
      </c>
      <c r="E22" s="22"/>
    </row>
    <row r="23" spans="1:5" s="23" customFormat="1" ht="15" customHeight="1" x14ac:dyDescent="0.2">
      <c r="A23" s="136" t="s">
        <v>26</v>
      </c>
      <c r="B23" s="137" t="s">
        <v>106</v>
      </c>
      <c r="C23" s="20" t="s">
        <v>19</v>
      </c>
      <c r="D23" s="21" t="s">
        <v>10</v>
      </c>
      <c r="E23" s="22">
        <f>E24*E25</f>
        <v>0</v>
      </c>
    </row>
    <row r="24" spans="1:5" s="23" customFormat="1" ht="13.5" customHeight="1" x14ac:dyDescent="0.2">
      <c r="A24" s="136"/>
      <c r="B24" s="137"/>
      <c r="C24" s="20" t="s">
        <v>20</v>
      </c>
      <c r="D24" s="21" t="s">
        <v>21</v>
      </c>
      <c r="E24" s="22"/>
    </row>
    <row r="25" spans="1:5" s="23" customFormat="1" ht="36" x14ac:dyDescent="0.2">
      <c r="A25" s="136"/>
      <c r="B25" s="137"/>
      <c r="C25" s="20" t="s">
        <v>22</v>
      </c>
      <c r="D25" s="21" t="s">
        <v>10</v>
      </c>
      <c r="E25" s="22"/>
    </row>
    <row r="26" spans="1:5" s="23" customFormat="1" ht="12" x14ac:dyDescent="0.2">
      <c r="A26" s="136"/>
      <c r="B26" s="137"/>
      <c r="C26" s="20" t="s">
        <v>23</v>
      </c>
      <c r="D26" s="21" t="s">
        <v>7</v>
      </c>
      <c r="E26" s="22"/>
    </row>
    <row r="27" spans="1:5" s="23" customFormat="1" ht="15" customHeight="1" x14ac:dyDescent="0.2">
      <c r="A27" s="136" t="s">
        <v>105</v>
      </c>
      <c r="B27" s="137" t="s">
        <v>107</v>
      </c>
      <c r="C27" s="20" t="s">
        <v>19</v>
      </c>
      <c r="D27" s="21" t="s">
        <v>10</v>
      </c>
      <c r="E27" s="22">
        <f>E28*E29</f>
        <v>0</v>
      </c>
    </row>
    <row r="28" spans="1:5" s="23" customFormat="1" ht="13.5" customHeight="1" x14ac:dyDescent="0.2">
      <c r="A28" s="136"/>
      <c r="B28" s="137"/>
      <c r="C28" s="20" t="s">
        <v>20</v>
      </c>
      <c r="D28" s="21" t="s">
        <v>21</v>
      </c>
      <c r="E28" s="22"/>
    </row>
    <row r="29" spans="1:5" s="23" customFormat="1" ht="36" x14ac:dyDescent="0.2">
      <c r="A29" s="136"/>
      <c r="B29" s="137"/>
      <c r="C29" s="20" t="s">
        <v>22</v>
      </c>
      <c r="D29" s="21" t="s">
        <v>10</v>
      </c>
      <c r="E29" s="22"/>
    </row>
    <row r="30" spans="1:5" s="23" customFormat="1" ht="12" x14ac:dyDescent="0.2">
      <c r="A30" s="136"/>
      <c r="B30" s="137"/>
      <c r="C30" s="20" t="s">
        <v>23</v>
      </c>
      <c r="D30" s="21" t="s">
        <v>7</v>
      </c>
      <c r="E30" s="22"/>
    </row>
    <row r="31" spans="1:5" ht="38.25" customHeight="1" x14ac:dyDescent="0.2">
      <c r="A31" s="8" t="s">
        <v>27</v>
      </c>
      <c r="B31" s="129" t="s">
        <v>28</v>
      </c>
      <c r="C31" s="129"/>
      <c r="D31" s="9" t="s">
        <v>10</v>
      </c>
      <c r="E31" s="98">
        <v>79.452789999999993</v>
      </c>
    </row>
    <row r="32" spans="1:5" s="23" customFormat="1" ht="12" customHeight="1" x14ac:dyDescent="0.2">
      <c r="A32" s="21" t="s">
        <v>29</v>
      </c>
      <c r="B32" s="143" t="s">
        <v>30</v>
      </c>
      <c r="C32" s="143"/>
      <c r="D32" s="21" t="s">
        <v>31</v>
      </c>
      <c r="E32" s="99">
        <f>E31/E33</f>
        <v>3.7456529323024701</v>
      </c>
    </row>
    <row r="33" spans="1:5" s="23" customFormat="1" ht="12" customHeight="1" x14ac:dyDescent="0.2">
      <c r="A33" s="21" t="s">
        <v>32</v>
      </c>
      <c r="B33" s="143" t="s">
        <v>33</v>
      </c>
      <c r="C33" s="143"/>
      <c r="D33" s="21" t="s">
        <v>34</v>
      </c>
      <c r="E33" s="100">
        <v>21.212</v>
      </c>
    </row>
    <row r="34" spans="1:5" ht="32.25" customHeight="1" x14ac:dyDescent="0.2">
      <c r="A34" s="9" t="s">
        <v>35</v>
      </c>
      <c r="B34" s="129" t="s">
        <v>36</v>
      </c>
      <c r="C34" s="129"/>
      <c r="D34" s="9" t="s">
        <v>10</v>
      </c>
      <c r="E34" s="25">
        <v>3.21591</v>
      </c>
    </row>
    <row r="35" spans="1:5" ht="29.25" customHeight="1" x14ac:dyDescent="0.2">
      <c r="A35" s="9" t="s">
        <v>37</v>
      </c>
      <c r="B35" s="132" t="s">
        <v>108</v>
      </c>
      <c r="C35" s="129"/>
      <c r="D35" s="9" t="s">
        <v>10</v>
      </c>
      <c r="E35" s="25"/>
    </row>
    <row r="36" spans="1:5" ht="26.25" customHeight="1" x14ac:dyDescent="0.2">
      <c r="A36" s="9" t="s">
        <v>38</v>
      </c>
      <c r="B36" s="129" t="s">
        <v>39</v>
      </c>
      <c r="C36" s="129"/>
      <c r="D36" s="9" t="s">
        <v>10</v>
      </c>
      <c r="E36" s="25">
        <v>391.74173000000002</v>
      </c>
    </row>
    <row r="37" spans="1:5" ht="27.75" customHeight="1" x14ac:dyDescent="0.2">
      <c r="A37" s="9" t="s">
        <v>40</v>
      </c>
      <c r="B37" s="129" t="s">
        <v>41</v>
      </c>
      <c r="C37" s="129"/>
      <c r="D37" s="9" t="s">
        <v>10</v>
      </c>
      <c r="E37" s="25">
        <v>138.98639</v>
      </c>
    </row>
    <row r="38" spans="1:5" ht="38.25" customHeight="1" x14ac:dyDescent="0.2">
      <c r="A38" s="9" t="s">
        <v>42</v>
      </c>
      <c r="B38" s="129" t="s">
        <v>43</v>
      </c>
      <c r="C38" s="129"/>
      <c r="D38" s="9" t="s">
        <v>10</v>
      </c>
      <c r="E38" s="25">
        <v>254.5737</v>
      </c>
    </row>
    <row r="39" spans="1:5" ht="24" customHeight="1" x14ac:dyDescent="0.2">
      <c r="A39" s="9" t="s">
        <v>44</v>
      </c>
      <c r="B39" s="129" t="s">
        <v>45</v>
      </c>
      <c r="C39" s="129"/>
      <c r="D39" s="9" t="s">
        <v>10</v>
      </c>
      <c r="E39" s="25">
        <v>0</v>
      </c>
    </row>
    <row r="40" spans="1:5" ht="27.75" customHeight="1" x14ac:dyDescent="0.2">
      <c r="A40" s="9" t="s">
        <v>46</v>
      </c>
      <c r="B40" s="129" t="s">
        <v>47</v>
      </c>
      <c r="C40" s="129"/>
      <c r="D40" s="9" t="s">
        <v>10</v>
      </c>
      <c r="E40" s="25">
        <v>163.42148</v>
      </c>
    </row>
    <row r="41" spans="1:5" ht="16.5" customHeight="1" x14ac:dyDescent="0.2">
      <c r="A41" s="9" t="s">
        <v>48</v>
      </c>
      <c r="B41" s="129" t="s">
        <v>49</v>
      </c>
      <c r="C41" s="129"/>
      <c r="D41" s="9" t="s">
        <v>10</v>
      </c>
      <c r="E41" s="25">
        <v>96.367009999999993</v>
      </c>
    </row>
    <row r="42" spans="1:5" ht="17.25" customHeight="1" x14ac:dyDescent="0.2">
      <c r="A42" s="9" t="s">
        <v>50</v>
      </c>
      <c r="B42" s="129" t="s">
        <v>51</v>
      </c>
      <c r="C42" s="129"/>
      <c r="D42" s="9" t="s">
        <v>10</v>
      </c>
      <c r="E42" s="25">
        <v>29.184819999999998</v>
      </c>
    </row>
    <row r="43" spans="1:5" ht="24" customHeight="1" x14ac:dyDescent="0.2">
      <c r="A43" s="9" t="s">
        <v>52</v>
      </c>
      <c r="B43" s="129" t="s">
        <v>53</v>
      </c>
      <c r="C43" s="129"/>
      <c r="D43" s="9" t="s">
        <v>10</v>
      </c>
      <c r="E43" s="25">
        <v>212.21606</v>
      </c>
    </row>
    <row r="44" spans="1:5" ht="30" customHeight="1" x14ac:dyDescent="0.2">
      <c r="A44" s="9" t="s">
        <v>54</v>
      </c>
      <c r="B44" s="129" t="s">
        <v>49</v>
      </c>
      <c r="C44" s="129"/>
      <c r="D44" s="9" t="s">
        <v>10</v>
      </c>
      <c r="E44" s="150"/>
    </row>
    <row r="45" spans="1:5" ht="19.5" customHeight="1" x14ac:dyDescent="0.2">
      <c r="A45" s="9" t="s">
        <v>55</v>
      </c>
      <c r="B45" s="129" t="s">
        <v>51</v>
      </c>
      <c r="C45" s="129"/>
      <c r="D45" s="9" t="s">
        <v>10</v>
      </c>
      <c r="E45" s="151"/>
    </row>
    <row r="46" spans="1:5" ht="39.6" customHeight="1" x14ac:dyDescent="0.2">
      <c r="A46" s="9" t="s">
        <v>56</v>
      </c>
      <c r="B46" s="132" t="s">
        <v>126</v>
      </c>
      <c r="C46" s="129"/>
      <c r="D46" s="9" t="s">
        <v>10</v>
      </c>
      <c r="E46" s="25"/>
    </row>
    <row r="47" spans="1:5" s="23" customFormat="1" ht="18" customHeight="1" x14ac:dyDescent="0.2">
      <c r="A47" s="33" t="s">
        <v>120</v>
      </c>
      <c r="B47" s="144" t="s">
        <v>109</v>
      </c>
      <c r="C47" s="20"/>
      <c r="D47" s="21"/>
      <c r="E47" s="22"/>
    </row>
    <row r="48" spans="1:5" s="23" customFormat="1" ht="17.25" customHeight="1" x14ac:dyDescent="0.2">
      <c r="A48" s="9"/>
      <c r="B48" s="145"/>
      <c r="C48" s="20"/>
      <c r="D48" s="21"/>
      <c r="E48" s="22"/>
    </row>
    <row r="49" spans="1:5" s="23" customFormat="1" x14ac:dyDescent="0.2">
      <c r="A49" s="9"/>
      <c r="B49" s="145"/>
      <c r="C49" s="20"/>
      <c r="D49" s="21"/>
      <c r="E49" s="24"/>
    </row>
    <row r="50" spans="1:5" s="23" customFormat="1" x14ac:dyDescent="0.2">
      <c r="A50" s="9"/>
      <c r="B50" s="146"/>
      <c r="C50" s="20"/>
      <c r="D50" s="21"/>
      <c r="E50" s="22"/>
    </row>
    <row r="51" spans="1:5" ht="51" customHeight="1" x14ac:dyDescent="0.2">
      <c r="A51" s="9" t="s">
        <v>57</v>
      </c>
      <c r="B51" s="129" t="s">
        <v>58</v>
      </c>
      <c r="C51" s="129"/>
      <c r="D51" s="9" t="s">
        <v>10</v>
      </c>
      <c r="E51" s="25"/>
    </row>
    <row r="52" spans="1:5" ht="51" customHeight="1" x14ac:dyDescent="0.2">
      <c r="A52" s="27" t="s">
        <v>59</v>
      </c>
      <c r="B52" s="132" t="s">
        <v>111</v>
      </c>
      <c r="C52" s="129"/>
      <c r="D52" s="9" t="s">
        <v>10</v>
      </c>
      <c r="E52" s="25">
        <f>F11-E13-E31-E34-E39-E51-E43-E36-E37-E40-E38</f>
        <v>0</v>
      </c>
    </row>
    <row r="53" spans="1:5" s="14" customFormat="1" ht="31.5" customHeight="1" x14ac:dyDescent="0.2">
      <c r="A53" s="11">
        <v>4</v>
      </c>
      <c r="B53" s="135" t="s">
        <v>60</v>
      </c>
      <c r="C53" s="135"/>
      <c r="D53" s="12" t="s">
        <v>10</v>
      </c>
      <c r="E53" s="15">
        <f>E10-E11</f>
        <v>-364.81946999999991</v>
      </c>
    </row>
    <row r="54" spans="1:5" ht="31.5" customHeight="1" x14ac:dyDescent="0.2">
      <c r="A54" s="8">
        <v>5</v>
      </c>
      <c r="B54" s="129" t="s">
        <v>61</v>
      </c>
      <c r="C54" s="129"/>
      <c r="D54" s="9" t="s">
        <v>10</v>
      </c>
      <c r="E54" s="25" t="str">
        <f>Полярный!E54</f>
        <v>не определяется</v>
      </c>
    </row>
    <row r="55" spans="1:5" ht="51.75" customHeight="1" x14ac:dyDescent="0.2">
      <c r="A55" s="8" t="s">
        <v>62</v>
      </c>
      <c r="B55" s="129" t="s">
        <v>63</v>
      </c>
      <c r="C55" s="129"/>
      <c r="D55" s="9" t="s">
        <v>10</v>
      </c>
      <c r="E55" s="19"/>
    </row>
    <row r="56" spans="1:5" ht="24.75" customHeight="1" x14ac:dyDescent="0.2">
      <c r="A56" s="8" t="s">
        <v>64</v>
      </c>
      <c r="B56" s="129" t="s">
        <v>65</v>
      </c>
      <c r="C56" s="129"/>
      <c r="D56" s="9" t="s">
        <v>10</v>
      </c>
      <c r="E56" s="25">
        <v>30542</v>
      </c>
    </row>
    <row r="57" spans="1:5" ht="27" customHeight="1" x14ac:dyDescent="0.2">
      <c r="A57" s="8" t="s">
        <v>66</v>
      </c>
      <c r="B57" s="129" t="s">
        <v>67</v>
      </c>
      <c r="C57" s="129"/>
      <c r="D57" s="9" t="s">
        <v>10</v>
      </c>
      <c r="E57" s="25">
        <v>30542</v>
      </c>
    </row>
    <row r="58" spans="1:5" ht="22.5" customHeight="1" x14ac:dyDescent="0.2">
      <c r="A58" s="8">
        <v>7</v>
      </c>
      <c r="B58" s="129" t="s">
        <v>68</v>
      </c>
      <c r="C58" s="129"/>
      <c r="D58" s="9" t="s">
        <v>69</v>
      </c>
      <c r="E58" s="42">
        <v>1.72</v>
      </c>
    </row>
    <row r="59" spans="1:5" ht="20.25" customHeight="1" x14ac:dyDescent="0.2">
      <c r="A59" s="8">
        <v>8</v>
      </c>
      <c r="B59" s="129" t="s">
        <v>70</v>
      </c>
      <c r="C59" s="129"/>
      <c r="D59" s="9" t="s">
        <v>69</v>
      </c>
      <c r="E59" s="42">
        <v>0.621</v>
      </c>
    </row>
    <row r="60" spans="1:5" ht="30.75" customHeight="1" x14ac:dyDescent="0.2">
      <c r="A60" s="8">
        <v>9</v>
      </c>
      <c r="B60" s="129" t="s">
        <v>71</v>
      </c>
      <c r="C60" s="129"/>
      <c r="D60" s="9" t="s">
        <v>72</v>
      </c>
      <c r="E60" s="72">
        <v>0.44900000000000001</v>
      </c>
    </row>
    <row r="61" spans="1:5" ht="30" customHeight="1" x14ac:dyDescent="0.2">
      <c r="A61" s="8" t="s">
        <v>73</v>
      </c>
      <c r="B61" s="129" t="s">
        <v>74</v>
      </c>
      <c r="C61" s="129"/>
      <c r="D61" s="9" t="s">
        <v>72</v>
      </c>
      <c r="E61" s="72">
        <v>1.4999999999999999E-2</v>
      </c>
    </row>
    <row r="62" spans="1:5" ht="12.75" customHeight="1" x14ac:dyDescent="0.2">
      <c r="A62" s="8">
        <v>10</v>
      </c>
      <c r="B62" s="129" t="s">
        <v>75</v>
      </c>
      <c r="C62" s="129"/>
      <c r="D62" s="9" t="s">
        <v>72</v>
      </c>
      <c r="E62" s="42">
        <v>0</v>
      </c>
    </row>
    <row r="63" spans="1:5" ht="30" customHeight="1" x14ac:dyDescent="0.2">
      <c r="A63" s="8">
        <v>11</v>
      </c>
      <c r="B63" s="129" t="s">
        <v>76</v>
      </c>
      <c r="C63" s="129"/>
      <c r="D63" s="9" t="s">
        <v>72</v>
      </c>
      <c r="E63" s="72">
        <v>0.42499999999999999</v>
      </c>
    </row>
    <row r="64" spans="1:5" ht="25.5" customHeight="1" x14ac:dyDescent="0.2">
      <c r="A64" s="8">
        <v>12</v>
      </c>
      <c r="B64" s="132" t="s">
        <v>112</v>
      </c>
      <c r="C64" s="129"/>
      <c r="D64" s="9" t="s">
        <v>77</v>
      </c>
      <c r="E64" s="73">
        <v>1.7399999999999999E-2</v>
      </c>
    </row>
    <row r="65" spans="1:5" ht="25.5" customHeight="1" x14ac:dyDescent="0.2">
      <c r="A65" s="8">
        <v>13</v>
      </c>
      <c r="B65" s="132" t="s">
        <v>113</v>
      </c>
      <c r="C65" s="129"/>
      <c r="D65" s="9" t="s">
        <v>77</v>
      </c>
      <c r="E65" s="74">
        <v>2.07E-2</v>
      </c>
    </row>
    <row r="66" spans="1:5" ht="27.75" customHeight="1" x14ac:dyDescent="0.2">
      <c r="A66" s="8">
        <v>14</v>
      </c>
      <c r="B66" s="129" t="s">
        <v>128</v>
      </c>
      <c r="C66" s="129"/>
      <c r="D66" s="9" t="s">
        <v>79</v>
      </c>
      <c r="E66" s="75">
        <v>1.2</v>
      </c>
    </row>
    <row r="67" spans="1:5" ht="42.75" customHeight="1" x14ac:dyDescent="0.2">
      <c r="A67" s="8">
        <v>15</v>
      </c>
      <c r="B67" s="132" t="s">
        <v>114</v>
      </c>
      <c r="C67" s="129"/>
      <c r="D67" s="9" t="s">
        <v>79</v>
      </c>
      <c r="E67" s="64" t="s">
        <v>129</v>
      </c>
    </row>
    <row r="68" spans="1:5" ht="36.75" customHeight="1" x14ac:dyDescent="0.2">
      <c r="A68" s="8">
        <v>16</v>
      </c>
      <c r="B68" s="129" t="s">
        <v>80</v>
      </c>
      <c r="C68" s="129"/>
      <c r="D68" s="9" t="s">
        <v>81</v>
      </c>
      <c r="E68" s="42">
        <v>196.71</v>
      </c>
    </row>
    <row r="69" spans="1:5" ht="44.25" customHeight="1" x14ac:dyDescent="0.2">
      <c r="A69" s="8">
        <v>17</v>
      </c>
      <c r="B69" s="129" t="s">
        <v>82</v>
      </c>
      <c r="C69" s="129"/>
      <c r="D69" s="9" t="s">
        <v>83</v>
      </c>
      <c r="E69" s="42">
        <f>(E33*1000)/(E60*1000-E61*1000)</f>
        <v>48.875576036866363</v>
      </c>
    </row>
    <row r="70" spans="1:5" ht="36" customHeight="1" x14ac:dyDescent="0.2">
      <c r="A70" s="8">
        <v>18</v>
      </c>
      <c r="B70" s="129" t="s">
        <v>84</v>
      </c>
      <c r="C70" s="129"/>
      <c r="D70" s="9" t="s">
        <v>85</v>
      </c>
      <c r="E70" s="76">
        <v>0.12</v>
      </c>
    </row>
    <row r="71" spans="1:5" ht="52.5" customHeight="1" x14ac:dyDescent="0.2">
      <c r="A71" s="8">
        <v>19</v>
      </c>
      <c r="B71" s="129" t="s">
        <v>86</v>
      </c>
      <c r="C71" s="129"/>
      <c r="D71" s="149"/>
      <c r="E71" s="149"/>
    </row>
  </sheetData>
  <sheetProtection selectLockedCells="1" selectUnlockedCells="1"/>
  <mergeCells count="60">
    <mergeCell ref="B14:C14"/>
    <mergeCell ref="A1:E1"/>
    <mergeCell ref="A2:E2"/>
    <mergeCell ref="A3:E3"/>
    <mergeCell ref="A4:E5"/>
    <mergeCell ref="B7:C7"/>
    <mergeCell ref="B8:C8"/>
    <mergeCell ref="B9:C9"/>
    <mergeCell ref="B10:C10"/>
    <mergeCell ref="B11:C11"/>
    <mergeCell ref="B12:C12"/>
    <mergeCell ref="B13:C13"/>
    <mergeCell ref="A15:A18"/>
    <mergeCell ref="B15:B18"/>
    <mergeCell ref="A19:A22"/>
    <mergeCell ref="B19:B22"/>
    <mergeCell ref="A23:A26"/>
    <mergeCell ref="B23:B26"/>
    <mergeCell ref="B40:C40"/>
    <mergeCell ref="A27:A30"/>
    <mergeCell ref="B27:B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1:C41"/>
    <mergeCell ref="B42:C42"/>
    <mergeCell ref="B43:C43"/>
    <mergeCell ref="B44:C44"/>
    <mergeCell ref="E44:E45"/>
    <mergeCell ref="B45:C45"/>
    <mergeCell ref="B60:C60"/>
    <mergeCell ref="B46:C46"/>
    <mergeCell ref="B47:B50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D71:E71"/>
    <mergeCell ref="B61:C61"/>
    <mergeCell ref="B62:C62"/>
    <mergeCell ref="B63:C63"/>
    <mergeCell ref="B64:C64"/>
    <mergeCell ref="B65:C65"/>
    <mergeCell ref="B66:C66"/>
    <mergeCell ref="B67:C67"/>
    <mergeCell ref="B68:C68"/>
    <mergeCell ref="B69:C69"/>
    <mergeCell ref="B70:C70"/>
    <mergeCell ref="B71:C71"/>
  </mergeCells>
  <pageMargins left="0.51" right="0.3" top="0.39" bottom="0.41" header="0.22" footer="0.2"/>
  <pageSetup paperSize="9" scale="86" firstPageNumber="0" fitToHeight="0" orientation="portrait" horizontalDpi="300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G71"/>
  <sheetViews>
    <sheetView tabSelected="1" workbookViewId="0">
      <pane xSplit="4" ySplit="8" topLeftCell="E30" activePane="bottomRight" state="frozen"/>
      <selection pane="topRight" activeCell="E1" sqref="E1"/>
      <selection pane="bottomLeft" activeCell="A9" sqref="A9"/>
      <selection pane="bottomRight" activeCell="E11" sqref="E11"/>
    </sheetView>
  </sheetViews>
  <sheetFormatPr defaultColWidth="8.7109375" defaultRowHeight="12.75" x14ac:dyDescent="0.2"/>
  <cols>
    <col min="1" max="1" width="7.85546875" customWidth="1"/>
    <col min="2" max="2" width="19" customWidth="1"/>
    <col min="3" max="3" width="23.140625" customWidth="1"/>
    <col min="4" max="4" width="20.140625" customWidth="1"/>
    <col min="5" max="5" width="25.42578125" style="77" customWidth="1"/>
    <col min="6" max="6" width="16.85546875" customWidth="1"/>
    <col min="7" max="7" width="10.85546875" bestFit="1" customWidth="1"/>
  </cols>
  <sheetData>
    <row r="1" spans="1:7" ht="18.75" customHeight="1" x14ac:dyDescent="0.2">
      <c r="A1" s="139" t="s">
        <v>0</v>
      </c>
      <c r="B1" s="139"/>
      <c r="C1" s="139"/>
      <c r="D1" s="139"/>
      <c r="E1" s="139"/>
    </row>
    <row r="2" spans="1:7" ht="19.5" customHeight="1" x14ac:dyDescent="0.2">
      <c r="A2" s="139" t="s">
        <v>1</v>
      </c>
      <c r="B2" s="139"/>
      <c r="C2" s="139"/>
      <c r="D2" s="139"/>
      <c r="E2" s="139"/>
    </row>
    <row r="3" spans="1:7" ht="32.25" customHeight="1" x14ac:dyDescent="0.2">
      <c r="A3" s="140" t="str">
        <f>Лопарская!A3</f>
        <v>ДЕЯТЕЛЬНОСТИ  АО "МЭС" ЗА  2015 ГОД</v>
      </c>
      <c r="B3" s="140"/>
      <c r="C3" s="140"/>
      <c r="D3" s="140"/>
      <c r="E3" s="140"/>
    </row>
    <row r="4" spans="1:7" ht="12.75" customHeight="1" x14ac:dyDescent="0.2">
      <c r="A4" s="157"/>
      <c r="B4" s="157"/>
      <c r="C4" s="157"/>
      <c r="D4" s="157"/>
      <c r="E4" s="157"/>
    </row>
    <row r="5" spans="1:7" ht="1.5" customHeight="1" x14ac:dyDescent="0.2">
      <c r="A5" s="157"/>
      <c r="B5" s="157"/>
      <c r="C5" s="157"/>
      <c r="D5" s="157"/>
      <c r="E5" s="157"/>
    </row>
    <row r="6" spans="1:7" x14ac:dyDescent="0.2">
      <c r="A6" s="1"/>
      <c r="B6" s="1"/>
      <c r="C6" s="1"/>
      <c r="D6" s="1"/>
      <c r="E6" s="2"/>
    </row>
    <row r="7" spans="1:7" ht="30" customHeight="1" x14ac:dyDescent="0.2">
      <c r="A7" s="3" t="s">
        <v>2</v>
      </c>
      <c r="B7" s="142" t="s">
        <v>3</v>
      </c>
      <c r="C7" s="142"/>
      <c r="D7" s="3" t="s">
        <v>4</v>
      </c>
      <c r="E7" s="4" t="s">
        <v>5</v>
      </c>
    </row>
    <row r="8" spans="1:7" x14ac:dyDescent="0.2">
      <c r="A8" s="26">
        <v>1</v>
      </c>
      <c r="B8" s="138">
        <v>2</v>
      </c>
      <c r="C8" s="138"/>
      <c r="D8" s="26">
        <v>3</v>
      </c>
      <c r="E8" s="6">
        <v>4</v>
      </c>
      <c r="F8" s="7"/>
    </row>
    <row r="9" spans="1:7" ht="25.5" customHeight="1" x14ac:dyDescent="0.2">
      <c r="A9" s="8">
        <v>1</v>
      </c>
      <c r="B9" s="129" t="s">
        <v>6</v>
      </c>
      <c r="C9" s="129"/>
      <c r="D9" s="9" t="s">
        <v>7</v>
      </c>
      <c r="E9" s="54" t="s">
        <v>8</v>
      </c>
    </row>
    <row r="10" spans="1:7" s="14" customFormat="1" ht="15.75" customHeight="1" x14ac:dyDescent="0.2">
      <c r="A10" s="11">
        <v>2</v>
      </c>
      <c r="B10" s="135" t="s">
        <v>9</v>
      </c>
      <c r="C10" s="135"/>
      <c r="D10" s="110" t="s">
        <v>10</v>
      </c>
      <c r="E10" s="111">
        <f>'г. Мурманск'!E10+г.п.Кола!E10+г.п.Мурмаши!E10+г.п.Молочный!E10+г.п.Верхнетуломский!E10+г.п.Кильдинстрой!E10+с.п.Ловозеро!E10+г.п.Ревда!E10+н.п.Высокий!E10+г.Гаджиево!E10+'ЗАТО г.Североморск'!E10+г.п.Никель!E10+Полярный!E10+г.Снежногорск!E10+Териберка!E10+г.Кандалакша!E10+с.п.Умба!E10+с.п.Зеленоборский!E10+'с.п.Белое море'!E10+'Нива 3'!E10+Ёнский!E10+Лопарская!E10</f>
        <v>6875863.1267700009</v>
      </c>
      <c r="F10" s="123">
        <v>6875863</v>
      </c>
    </row>
    <row r="11" spans="1:7" s="14" customFormat="1" ht="38.25" customHeight="1" x14ac:dyDescent="0.2">
      <c r="A11" s="11">
        <v>3</v>
      </c>
      <c r="B11" s="135" t="s">
        <v>11</v>
      </c>
      <c r="C11" s="135"/>
      <c r="D11" s="110" t="s">
        <v>10</v>
      </c>
      <c r="E11" s="111">
        <f>'г. Мурманск'!E11+г.п.Кола!E11+г.п.Мурмаши!E11+г.п.Молочный!E11+г.п.Верхнетуломский!E11+г.п.Кильдинстрой!E11+с.п.Ловозеро!E11+г.п.Ревда!E11+н.п.Высокий!E11+г.Гаджиево!E11+'ЗАТО г.Североморск'!E11+г.п.Никель!E11+Полярный!E11+г.Снежногорск!E11+Териберка!E11+г.Кандалакша!E11+с.п.Умба!E11+с.п.Зеленоборский!E11+'с.п.Белое море'!E11+'Нива 3'!E11+Ёнский!E11+Лопарская!E11</f>
        <v>7174584.1211700011</v>
      </c>
      <c r="F11" s="123">
        <f>'г. Мурманск'!E11+г.п.Кола!E11+г.п.Мурмаши!E11+г.п.Молочный!E11+г.п.Верхнетуломский!E11+г.п.Кильдинстрой!E11+с.п.Ловозеро!E11+г.п.Ревда!E11+н.п.Высокий!E11+г.Гаджиево!E11+'ЗАТО г.Североморск'!E11+г.п.Никель!E11+Полярный!E11+г.Снежногорск!E11+Териберка!E11+г.Кандалакша!E11+с.п.Умба!E11+с.п.Зеленоборский!E11+'Нива 3'!E11+'с.п.Белое море'!E11+Ёнский!E11+Лопарская!F11</f>
        <v>7174584.1211700011</v>
      </c>
      <c r="G11" s="122">
        <v>7174584.1210000003</v>
      </c>
    </row>
    <row r="12" spans="1:7" ht="25.5" customHeight="1" x14ac:dyDescent="0.2">
      <c r="A12" s="16" t="s">
        <v>12</v>
      </c>
      <c r="B12" s="129" t="s">
        <v>13</v>
      </c>
      <c r="C12" s="129"/>
      <c r="D12" s="112" t="s">
        <v>10</v>
      </c>
      <c r="E12" s="111"/>
      <c r="F12" s="55"/>
    </row>
    <row r="13" spans="1:7" ht="15.75" customHeight="1" x14ac:dyDescent="0.2">
      <c r="A13" s="16" t="s">
        <v>14</v>
      </c>
      <c r="B13" s="129" t="s">
        <v>15</v>
      </c>
      <c r="C13" s="129"/>
      <c r="D13" s="112" t="s">
        <v>10</v>
      </c>
      <c r="E13" s="111">
        <f>'г. Мурманск'!E13+г.п.Кола!E13+г.п.Мурмаши!E13+г.п.Молочный!E13+г.п.Верхнетуломский!E13+г.п.Кильдинстрой!E13+с.п.Ловозеро!E13+г.п.Ревда!E13+н.п.Высокий!E13+г.Гаджиево!E13+'ЗАТО г.Североморск'!E13+г.п.Никель!E13+Полярный!E13+г.Снежногорск!E13+Териберка!E13+г.Кандалакша!E13+с.п.Умба!E13+с.п.Зеленоборский!E13+'с.п.Белое море'!E13+'Нива 3'!E13+Ёнский!E13+Лопарская!E13</f>
        <v>3992930.2011900004</v>
      </c>
      <c r="F13" s="55"/>
    </row>
    <row r="14" spans="1:7" ht="12.75" customHeight="1" x14ac:dyDescent="0.2">
      <c r="A14" s="8"/>
      <c r="B14" s="129" t="s">
        <v>16</v>
      </c>
      <c r="C14" s="129"/>
      <c r="D14" s="112"/>
      <c r="E14" s="111"/>
      <c r="F14" s="55"/>
    </row>
    <row r="15" spans="1:7" s="23" customFormat="1" ht="18" customHeight="1" x14ac:dyDescent="0.2">
      <c r="A15" s="136" t="s">
        <v>17</v>
      </c>
      <c r="B15" s="137" t="s">
        <v>18</v>
      </c>
      <c r="C15" s="20" t="s">
        <v>19</v>
      </c>
      <c r="D15" s="113" t="s">
        <v>10</v>
      </c>
      <c r="E15" s="111">
        <f>'г. Мурманск'!E15+г.п.Кола!E15+г.п.Мурмаши!E15+г.п.Молочный!E15+г.п.Верхнетуломский!E15+г.п.Кильдинстрой!E15+с.п.Ловозеро!E15+г.п.Ревда!E15+н.п.Высокий!E15+г.Гаджиево!E15+'ЗАТО г.Североморск'!E15+г.п.Никель!E15+Полярный!E15+г.Снежногорск!E15+Териберка!E15+г.Кандалакша!E15+с.п.Умба!E15+с.п.Зеленоборский!E15+'с.п.Белое море'!E15+'Нива 3'!E15+Ёнский!E15+Лопарская!E15</f>
        <v>3930882.9636399997</v>
      </c>
      <c r="F15" s="55"/>
    </row>
    <row r="16" spans="1:7" s="23" customFormat="1" ht="17.25" customHeight="1" x14ac:dyDescent="0.2">
      <c r="A16" s="136"/>
      <c r="B16" s="137"/>
      <c r="C16" s="20" t="s">
        <v>20</v>
      </c>
      <c r="D16" s="113" t="s">
        <v>21</v>
      </c>
      <c r="E16" s="111">
        <f>'г. Мурманск'!E16+г.п.Кола!E16+г.п.Мурмаши!E16+г.п.Молочный!E16+г.п.Верхнетуломский!E16+г.п.Кильдинстрой!E16+с.п.Ловозеро!E16+г.п.Ревда!E16+н.п.Высокий!E16+г.Гаджиево!E16+'ЗАТО г.Североморск'!E16+г.п.Никель!E16+Полярный!E16+г.Снежногорск!E16+Териберка!E16+г.Кандалакша!E16+с.п.Умба!E16+с.п.Зеленоборский!E16+'с.п.Белое море'!E16+'Нива 3'!E16+Ёнский!E16+Лопарская!E16</f>
        <v>376661.56699999998</v>
      </c>
      <c r="F16" s="55"/>
    </row>
    <row r="17" spans="1:6" s="23" customFormat="1" ht="36" x14ac:dyDescent="0.2">
      <c r="A17" s="136"/>
      <c r="B17" s="137"/>
      <c r="C17" s="20" t="s">
        <v>22</v>
      </c>
      <c r="D17" s="113" t="s">
        <v>10</v>
      </c>
      <c r="E17" s="128">
        <v>10.436109999999999</v>
      </c>
      <c r="F17" s="55"/>
    </row>
    <row r="18" spans="1:6" s="23" customFormat="1" x14ac:dyDescent="0.2">
      <c r="A18" s="136"/>
      <c r="B18" s="137"/>
      <c r="C18" s="20" t="s">
        <v>23</v>
      </c>
      <c r="D18" s="113" t="s">
        <v>7</v>
      </c>
      <c r="E18" s="111"/>
      <c r="F18" s="55"/>
    </row>
    <row r="19" spans="1:6" s="23" customFormat="1" ht="12.75" customHeight="1" x14ac:dyDescent="0.2">
      <c r="A19" s="136" t="s">
        <v>24</v>
      </c>
      <c r="B19" s="137" t="s">
        <v>25</v>
      </c>
      <c r="C19" s="20" t="s">
        <v>19</v>
      </c>
      <c r="D19" s="113" t="s">
        <v>10</v>
      </c>
      <c r="E19" s="111">
        <f>'г. Мурманск'!E19+г.п.Кола!E19+г.п.Мурмаши!E19+г.п.Молочный!E19+г.п.Верхнетуломский!E19+г.п.Кильдинстрой!E19+с.п.Ловозеро!E19+г.п.Ревда!E19+н.п.Высокий!E19+г.Гаджиево!E19+'ЗАТО г.Североморск'!E19+г.п.Никель!E19+Полярный!E19+г.Снежногорск!E19+Териберка!E19+г.Кандалакша!E19+с.п.Умба!E19+с.п.Зеленоборский!E19+'с.п.Белое море'!E19+'Нива 3'!E19+Ёнский!E19+Лопарская!E19</f>
        <v>25622.727229999997</v>
      </c>
      <c r="F19" s="55"/>
    </row>
    <row r="20" spans="1:6" s="23" customFormat="1" x14ac:dyDescent="0.2">
      <c r="A20" s="136"/>
      <c r="B20" s="137"/>
      <c r="C20" s="20" t="s">
        <v>20</v>
      </c>
      <c r="D20" s="113" t="s">
        <v>21</v>
      </c>
      <c r="E20" s="111">
        <f>'г. Мурманск'!E20+г.п.Кола!E20+г.п.Мурмаши!E20+г.п.Молочный!E20+г.п.Верхнетуломский!E20+г.п.Кильдинстрой!E20+с.п.Ловозеро!E20+г.п.Ревда!E20+н.п.Высокий!E20+г.Гаджиево!E20+'ЗАТО г.Североморск'!E20+г.п.Никель!E20+Полярный!E20+г.Снежногорск!E20+Териберка!E20+г.Кандалакша!E20+с.п.Умба!E20+с.п.Зеленоборский!E20+'с.п.Белое море'!E20+'Нива 3'!E20+Ёнский!E20+Лопарская!E20</f>
        <v>7074.2579999999998</v>
      </c>
      <c r="F20" s="55"/>
    </row>
    <row r="21" spans="1:6" s="23" customFormat="1" ht="36" x14ac:dyDescent="0.2">
      <c r="A21" s="136"/>
      <c r="B21" s="137"/>
      <c r="C21" s="20" t="s">
        <v>22</v>
      </c>
      <c r="D21" s="113" t="s">
        <v>10</v>
      </c>
      <c r="E21" s="128">
        <v>3.6219700000000001</v>
      </c>
      <c r="F21" s="55"/>
    </row>
    <row r="22" spans="1:6" s="23" customFormat="1" ht="14.25" customHeight="1" x14ac:dyDescent="0.2">
      <c r="A22" s="136"/>
      <c r="B22" s="137"/>
      <c r="C22" s="20" t="s">
        <v>23</v>
      </c>
      <c r="D22" s="113" t="s">
        <v>7</v>
      </c>
      <c r="E22" s="111"/>
      <c r="F22" s="55"/>
    </row>
    <row r="23" spans="1:6" s="23" customFormat="1" ht="15" customHeight="1" x14ac:dyDescent="0.2">
      <c r="A23" s="136" t="s">
        <v>26</v>
      </c>
      <c r="B23" s="137" t="s">
        <v>106</v>
      </c>
      <c r="C23" s="20" t="s">
        <v>19</v>
      </c>
      <c r="D23" s="113" t="s">
        <v>10</v>
      </c>
      <c r="E23" s="127">
        <f>'г. Мурманск'!E23+г.п.Кола!E23+г.п.Мурмаши!E23+г.п.Молочный!E23+г.п.Верхнетуломский!E23+г.п.Кильдинстрой!E23+с.п.Ловозеро!E23+г.п.Ревда!E23+н.п.Высокий!E23+г.Гаджиево!E23+'ЗАТО г.Североморск'!E23+г.п.Никель!E23+Полярный!E23+г.Снежногорск!E23+Териберка!E23+г.Кандалакша!E23+с.п.Умба!E23+с.п.Зеленоборский!E23+'с.п.Белое море'!E23+'Нива 3'!E23+Ёнский!E23+Лопарская!E23</f>
        <v>10103.43527</v>
      </c>
      <c r="F23" s="55"/>
    </row>
    <row r="24" spans="1:6" s="23" customFormat="1" ht="13.5" customHeight="1" x14ac:dyDescent="0.2">
      <c r="A24" s="136"/>
      <c r="B24" s="137"/>
      <c r="C24" s="20" t="s">
        <v>20</v>
      </c>
      <c r="D24" s="113" t="s">
        <v>21</v>
      </c>
      <c r="E24" s="127">
        <f>'г. Мурманск'!E24+г.п.Кола!E24+г.п.Мурмаши!E24+г.п.Молочный!E24+г.п.Верхнетуломский!E24+г.п.Кильдинстрой!E24+с.п.Ловозеро!E24+г.п.Ревда!E24+н.п.Высокий!E24+г.Гаджиево!E24+'ЗАТО г.Североморск'!E24+г.п.Никель!E24+Полярный!E24+г.Снежногорск!E24+Териберка!E24+г.Кандалакша!E24+с.п.Умба!E24+с.п.Зеленоборский!E24+'с.п.Белое море'!E24+'Нива 3'!E24+Ёнский!E24+Лопарская!E24</f>
        <v>289.42399999999998</v>
      </c>
      <c r="F24" s="55"/>
    </row>
    <row r="25" spans="1:6" s="23" customFormat="1" ht="36" x14ac:dyDescent="0.2">
      <c r="A25" s="136"/>
      <c r="B25" s="137"/>
      <c r="C25" s="20" t="s">
        <v>22</v>
      </c>
      <c r="D25" s="113" t="s">
        <v>10</v>
      </c>
      <c r="E25" s="128">
        <v>34.902799999999999</v>
      </c>
      <c r="F25" s="55"/>
    </row>
    <row r="26" spans="1:6" s="23" customFormat="1" x14ac:dyDescent="0.2">
      <c r="A26" s="136"/>
      <c r="B26" s="137"/>
      <c r="C26" s="20" t="s">
        <v>23</v>
      </c>
      <c r="D26" s="113" t="s">
        <v>7</v>
      </c>
      <c r="E26" s="111"/>
      <c r="F26" s="55"/>
    </row>
    <row r="27" spans="1:6" s="23" customFormat="1" ht="15" customHeight="1" x14ac:dyDescent="0.2">
      <c r="A27" s="136" t="s">
        <v>105</v>
      </c>
      <c r="B27" s="137" t="s">
        <v>107</v>
      </c>
      <c r="C27" s="20" t="s">
        <v>19</v>
      </c>
      <c r="D27" s="113" t="s">
        <v>10</v>
      </c>
      <c r="E27" s="111">
        <f>'г. Мурманск'!E27+г.п.Кола!E27+г.п.Мурмаши!E27+г.п.Молочный!E27+г.п.Верхнетуломский!E27+г.п.Кильдинстрой!E27+с.п.Ловозеро!E27+г.п.Ревда!E27+н.п.Высокий!E27+г.Гаджиево!E27+'ЗАТО г.Североморск'!E27+г.п.Никель!E27+Полярный!E27+г.Снежногорск!E27+Териберка!E27+г.Кандалакша!E27+с.п.Умба!E27+с.п.Зеленоборский!E27+'с.п.Белое море'!E27+'Нива 3'!E27+Ёнский!E27+Лопарская!E27</f>
        <v>26321.075049999999</v>
      </c>
      <c r="F27" s="55"/>
    </row>
    <row r="28" spans="1:6" s="23" customFormat="1" ht="13.5" customHeight="1" x14ac:dyDescent="0.2">
      <c r="A28" s="136"/>
      <c r="B28" s="137"/>
      <c r="C28" s="20" t="s">
        <v>20</v>
      </c>
      <c r="D28" s="113" t="s">
        <v>21</v>
      </c>
      <c r="E28" s="111">
        <f>'г. Мурманск'!E28+г.п.Кола!E28+г.п.Мурмаши!E28+г.п.Молочный!E28+г.п.Верхнетуломский!E28+г.п.Кильдинстрой!E28+с.п.Ловозеро!E28+г.п.Ревда!E28+н.п.Высокий!E28+г.Гаджиево!E28+'ЗАТО г.Североморск'!E28+г.п.Никель!E28+Полярный!E28+г.Снежногорск!E28+Териберка!E28+г.Кандалакша!E28+с.п.Умба!E28+с.п.Зеленоборский!E28+'с.п.Белое море'!E28+'Нива 3'!E28+Ёнский!E28+Лопарская!E28</f>
        <v>1539.12</v>
      </c>
      <c r="F28" s="55"/>
    </row>
    <row r="29" spans="1:6" s="23" customFormat="1" ht="36" x14ac:dyDescent="0.2">
      <c r="A29" s="136"/>
      <c r="B29" s="137"/>
      <c r="C29" s="20" t="s">
        <v>22</v>
      </c>
      <c r="D29" s="113" t="s">
        <v>10</v>
      </c>
      <c r="E29" s="128">
        <v>17.101379999999999</v>
      </c>
      <c r="F29" s="55"/>
    </row>
    <row r="30" spans="1:6" s="23" customFormat="1" x14ac:dyDescent="0.2">
      <c r="A30" s="136"/>
      <c r="B30" s="137"/>
      <c r="C30" s="20" t="s">
        <v>23</v>
      </c>
      <c r="D30" s="113" t="s">
        <v>7</v>
      </c>
      <c r="E30" s="111"/>
      <c r="F30" s="55"/>
    </row>
    <row r="31" spans="1:6" ht="38.25" customHeight="1" x14ac:dyDescent="0.2">
      <c r="A31" s="8" t="s">
        <v>27</v>
      </c>
      <c r="B31" s="129" t="s">
        <v>28</v>
      </c>
      <c r="C31" s="129"/>
      <c r="D31" s="112" t="s">
        <v>10</v>
      </c>
      <c r="E31" s="111">
        <f>'г. Мурманск'!E31+г.п.Кола!E31+г.п.Мурмаши!E31+г.п.Молочный!E31+г.п.Верхнетуломский!E31+г.п.Кильдинстрой!E31+с.п.Ловозеро!E31+г.п.Ревда!E31+н.п.Высокий!E31+г.Гаджиево!E31+'ЗАТО г.Североморск'!E31+г.п.Никель!E31+Полярный!E31+г.Снежногорск!E31+Териберка!E31+г.Кандалакша!E31+с.п.Умба!E31+с.п.Зеленоборский!E31+'с.п.Белое море'!E31+'Нива 3'!E31+Ёнский!E31+Лопарская!E31</f>
        <v>327010.30432999996</v>
      </c>
      <c r="F31" s="55"/>
    </row>
    <row r="32" spans="1:6" s="23" customFormat="1" ht="12" customHeight="1" x14ac:dyDescent="0.2">
      <c r="A32" s="21" t="s">
        <v>29</v>
      </c>
      <c r="B32" s="143" t="s">
        <v>30</v>
      </c>
      <c r="C32" s="143"/>
      <c r="D32" s="113" t="s">
        <v>31</v>
      </c>
      <c r="E32" s="114">
        <f>E31/E33</f>
        <v>2.903387507818989</v>
      </c>
      <c r="F32" s="55"/>
    </row>
    <row r="33" spans="1:7" s="23" customFormat="1" ht="12" customHeight="1" x14ac:dyDescent="0.2">
      <c r="A33" s="21" t="s">
        <v>32</v>
      </c>
      <c r="B33" s="143" t="s">
        <v>33</v>
      </c>
      <c r="C33" s="143"/>
      <c r="D33" s="113" t="s">
        <v>34</v>
      </c>
      <c r="E33" s="111">
        <f>'г. Мурманск'!E33+г.п.Кола!E33+г.п.Мурмаши!E33+г.п.Молочный!E33+г.п.Верхнетуломский!E33+г.п.Кильдинстрой!E33+с.п.Ловозеро!E33+г.п.Ревда!E33+н.п.Высокий!E33+г.Гаджиево!E33+'ЗАТО г.Североморск'!E33+г.п.Никель!E33+Полярный!E33+г.Снежногорск!E33+Териберка!E33+г.Кандалакша!E33+с.п.Умба!E33+с.п.Зеленоборский!E33+'с.п.Белое море'!E33+'Нива 3'!E33+Ёнский!E33+Лопарская!E33</f>
        <v>112630.60939999999</v>
      </c>
      <c r="F33" s="55"/>
    </row>
    <row r="34" spans="1:7" ht="32.25" customHeight="1" x14ac:dyDescent="0.2">
      <c r="A34" s="9" t="s">
        <v>35</v>
      </c>
      <c r="B34" s="129" t="s">
        <v>36</v>
      </c>
      <c r="C34" s="129"/>
      <c r="D34" s="112" t="s">
        <v>10</v>
      </c>
      <c r="E34" s="111">
        <f>'г. Мурманск'!E34+г.п.Кола!E34+г.п.Мурмаши!E34+г.п.Молочный!E34+г.п.Верхнетуломский!E34+г.п.Кильдинстрой!E34+с.п.Ловозеро!E34+г.п.Ревда!E34+н.п.Высокий!E34+г.Гаджиево!E34+'ЗАТО г.Североморск'!E34+г.п.Никель!E34+Полярный!E34+г.Снежногорск!E34+Териберка!E34+г.Кандалакша!E34+с.п.Умба!E34+с.п.Зеленоборский!E34+'с.п.Белое море'!E34+'Нива 3'!E34+Ёнский!E34+Лопарская!E34</f>
        <v>70056.358953000003</v>
      </c>
      <c r="F34" s="55"/>
    </row>
    <row r="35" spans="1:7" ht="29.25" customHeight="1" x14ac:dyDescent="0.2">
      <c r="A35" s="9" t="s">
        <v>37</v>
      </c>
      <c r="B35" s="132" t="s">
        <v>108</v>
      </c>
      <c r="C35" s="129"/>
      <c r="D35" s="112" t="s">
        <v>10</v>
      </c>
      <c r="E35" s="111">
        <f>'г. Мурманск'!E35+г.п.Кола!E35+г.п.Мурмаши!E35+г.п.Молочный!E35+г.п.Верхнетуломский!E35+г.п.Кильдинстрой!E35+с.п.Ловозеро!E35+г.п.Ревда!E35+н.п.Высокий!E35+г.Гаджиево!E35+'ЗАТО г.Североморск'!E35+г.п.Никель!E35+Полярный!E35+г.Снежногорск!E35+Териберка!E35+г.Кандалакша!E35+с.п.Умба!E35+с.п.Зеленоборский!E35+'с.п.Белое море'!E35+'Нива 3'!E35+Ёнский!E35+Лопарская!E35</f>
        <v>1493.1935899999999</v>
      </c>
      <c r="F35" s="55"/>
    </row>
    <row r="36" spans="1:7" ht="26.25" customHeight="1" x14ac:dyDescent="0.2">
      <c r="A36" s="9" t="s">
        <v>38</v>
      </c>
      <c r="B36" s="129" t="s">
        <v>39</v>
      </c>
      <c r="C36" s="129"/>
      <c r="D36" s="112" t="s">
        <v>10</v>
      </c>
      <c r="E36" s="111">
        <f>'г. Мурманск'!E36+г.п.Кола!E36+г.п.Мурмаши!E36+г.п.Молочный!E36+г.п.Верхнетуломский!E36+г.п.Кильдинстрой!E36+с.п.Ловозеро!E36+г.п.Ревда!E36+н.п.Высокий!E36+г.Гаджиево!E36+'ЗАТО г.Североморск'!E36+г.п.Никель!E36+Полярный!E36+г.Снежногорск!E36+Териберка!E36+г.Кандалакша!E36+с.п.Умба!E36+с.п.Зеленоборский!E36+'с.п.Белое море'!E36+'Нива 3'!E36+Ёнский!E36+Лопарская!E36</f>
        <v>563169.93835000007</v>
      </c>
      <c r="F36" s="55"/>
    </row>
    <row r="37" spans="1:7" ht="27.75" customHeight="1" x14ac:dyDescent="0.2">
      <c r="A37" s="9" t="s">
        <v>40</v>
      </c>
      <c r="B37" s="129" t="s">
        <v>41</v>
      </c>
      <c r="C37" s="129"/>
      <c r="D37" s="112" t="s">
        <v>10</v>
      </c>
      <c r="E37" s="111">
        <f>'г. Мурманск'!E37+г.п.Кола!E37+г.п.Мурмаши!E37+г.п.Молочный!E37+г.п.Верхнетуломский!E37+г.п.Кильдинстрой!E37+с.п.Ловозеро!E37+г.п.Ревда!E37+н.п.Высокий!E37+г.Гаджиево!E37+'ЗАТО г.Североморск'!E37+г.п.Никель!E37+Полярный!E37+г.Снежногорск!E37+Териберка!E37+г.Кандалакша!E37+с.п.Умба!E37+с.п.Зеленоборский!E37+'с.п.Белое море'!E37+'Нива 3'!E37+Ёнский!E37+Лопарская!E37</f>
        <v>192671.82406000004</v>
      </c>
      <c r="F37" s="55"/>
    </row>
    <row r="38" spans="1:7" ht="38.25" customHeight="1" x14ac:dyDescent="0.2">
      <c r="A38" s="9" t="s">
        <v>42</v>
      </c>
      <c r="B38" s="129" t="s">
        <v>43</v>
      </c>
      <c r="C38" s="129"/>
      <c r="D38" s="112" t="s">
        <v>10</v>
      </c>
      <c r="E38" s="111">
        <f>'г. Мурманск'!E38+г.п.Кола!E38+г.п.Мурмаши!E38+г.п.Молочный!E38+г.п.Верхнетуломский!E38+г.п.Кильдинстрой!E38+с.п.Ловозеро!E38+г.п.Ревда!E38+н.п.Высокий!E38+г.Гаджиево!E38+'ЗАТО г.Североморск'!E38+г.п.Никель!E38+Полярный!E38+г.Снежногорск!E38+Териберка!E38+г.Кандалакша!E38+с.п.Умба!E38+с.п.Зеленоборский!E38+'с.п.Белое море'!E38+'Нива 3'!E38+Ёнский!E38+Лопарская!E38</f>
        <v>8578.5697299999993</v>
      </c>
      <c r="F38" s="55"/>
    </row>
    <row r="39" spans="1:7" ht="24" customHeight="1" x14ac:dyDescent="0.2">
      <c r="A39" s="9" t="s">
        <v>44</v>
      </c>
      <c r="B39" s="129" t="s">
        <v>45</v>
      </c>
      <c r="C39" s="129"/>
      <c r="D39" s="112" t="s">
        <v>10</v>
      </c>
      <c r="E39" s="111">
        <f>'г. Мурманск'!E39+г.п.Кола!E39+г.п.Мурмаши!E39+г.п.Молочный!E39+г.п.Верхнетуломский!E39+г.п.Кильдинстрой!E39+с.п.Ловозеро!E39+г.п.Ревда!E39+н.п.Высокий!E39+г.Гаджиево!E39+'ЗАТО г.Североморск'!E39+г.п.Никель!E39+Полярный!E39+г.Снежногорск!E39+Териберка!E39+г.Кандалакша!E39+с.п.Умба!E39+с.п.Зеленоборский!E39+'с.п.Белое море'!E39+'Нива 3'!E39+Ёнский!E39+Лопарская!E39</f>
        <v>230028.64603999993</v>
      </c>
      <c r="F39" s="55"/>
    </row>
    <row r="40" spans="1:7" ht="27.75" customHeight="1" x14ac:dyDescent="0.2">
      <c r="A40" s="9" t="s">
        <v>46</v>
      </c>
      <c r="B40" s="129" t="s">
        <v>47</v>
      </c>
      <c r="C40" s="129"/>
      <c r="D40" s="112" t="s">
        <v>10</v>
      </c>
      <c r="E40" s="111">
        <f>'г. Мурманск'!E40+г.п.Кола!E40+г.п.Мурмаши!E40+г.п.Молочный!E40+г.п.Верхнетуломский!E40+г.п.Кильдинстрой!E40+с.п.Ловозеро!E40+г.п.Ревда!E40+н.п.Высокий!E40+г.Гаджиево!E40+'ЗАТО г.Североморск'!E40+г.п.Никель!E40+Полярный!E40+г.Снежногорск!E40+Териберка!E40+г.Кандалакша!E40+с.п.Умба!E40+с.п.Зеленоборский!E40+'с.п.Белое море'!E40+'Нива 3'!E40+Ёнский!E40+Лопарская!E40</f>
        <v>461609.52005000005</v>
      </c>
      <c r="F40" s="55"/>
    </row>
    <row r="41" spans="1:7" ht="16.5" customHeight="1" x14ac:dyDescent="0.2">
      <c r="A41" s="9" t="s">
        <v>48</v>
      </c>
      <c r="B41" s="129" t="s">
        <v>49</v>
      </c>
      <c r="C41" s="129"/>
      <c r="D41" s="112" t="s">
        <v>10</v>
      </c>
      <c r="E41" s="111">
        <f>'г. Мурманск'!E41+г.п.Кола!E41+г.п.Мурмаши!E41+г.п.Молочный!E41+г.п.Верхнетуломский!E41+г.п.Кильдинстрой!E41+с.п.Ловозеро!E41+г.п.Ревда!E41+н.п.Высокий!E41+г.Гаджиево!E41+'ЗАТО г.Североморск'!E41+г.п.Никель!E41+Полярный!E41+г.Снежногорск!E41+Териберка!E41+г.Кандалакша!E41+с.п.Умба!E41+с.п.Зеленоборский!E41+'с.п.Белое море'!E41+'Нива 3'!E41+Ёнский!E41+Лопарская!E41</f>
        <v>214358.52650000001</v>
      </c>
      <c r="F41" s="55"/>
    </row>
    <row r="42" spans="1:7" ht="17.25" customHeight="1" x14ac:dyDescent="0.2">
      <c r="A42" s="9" t="s">
        <v>50</v>
      </c>
      <c r="B42" s="129" t="s">
        <v>51</v>
      </c>
      <c r="C42" s="129"/>
      <c r="D42" s="112" t="s">
        <v>10</v>
      </c>
      <c r="E42" s="111">
        <f>'г. Мурманск'!E42+г.п.Кола!E42+г.п.Мурмаши!E42+г.п.Молочный!E42+г.п.Верхнетуломский!E42+г.п.Кильдинстрой!E42+с.п.Ловозеро!E42+г.п.Ревда!E42+н.п.Высокий!E42+г.Гаджиево!E42+'ЗАТО г.Североморск'!E42+г.п.Никель!E42+Полярный!E42+г.Снежногорск!E42+Териберка!E42+г.Кандалакша!E42+с.п.Умба!E42+с.п.Зеленоборский!E42+'с.п.Белое море'!E42+'Нива 3'!E42+Ёнский!E42+Лопарская!E42</f>
        <v>64941.777090000011</v>
      </c>
      <c r="F42" s="55"/>
    </row>
    <row r="43" spans="1:7" ht="24" customHeight="1" x14ac:dyDescent="0.2">
      <c r="A43" s="9" t="s">
        <v>52</v>
      </c>
      <c r="B43" s="129" t="s">
        <v>53</v>
      </c>
      <c r="C43" s="129"/>
      <c r="D43" s="112" t="s">
        <v>10</v>
      </c>
      <c r="E43" s="111">
        <f>'г. Мурманск'!E43+г.п.Кола!E43+г.п.Мурмаши!E43+г.п.Молочный!E43+г.п.Верхнетуломский!E43+г.п.Кильдинстрой!E43+с.п.Ловозеро!E43+г.п.Ревда!E43+н.п.Высокий!E43+г.Гаджиево!E43+'ЗАТО г.Североморск'!E43+г.п.Никель!E43+Полярный!E43+г.Снежногорск!E43+Териберка!E43+г.Кандалакша!E43+с.п.Умба!E43+с.п.Зеленоборский!E43+'с.п.Белое море'!E43+'Нива 3'!E43+Ёнский!E43+Лопарская!E43</f>
        <v>41314.278279999984</v>
      </c>
      <c r="F43" s="60"/>
    </row>
    <row r="44" spans="1:7" ht="30" customHeight="1" x14ac:dyDescent="0.2">
      <c r="A44" s="9" t="s">
        <v>54</v>
      </c>
      <c r="B44" s="129" t="s">
        <v>49</v>
      </c>
      <c r="C44" s="129"/>
      <c r="D44" s="112" t="s">
        <v>10</v>
      </c>
      <c r="E44" s="161"/>
      <c r="F44" s="55"/>
    </row>
    <row r="45" spans="1:7" ht="19.5" customHeight="1" x14ac:dyDescent="0.2">
      <c r="A45" s="9" t="s">
        <v>55</v>
      </c>
      <c r="B45" s="129" t="s">
        <v>51</v>
      </c>
      <c r="C45" s="129"/>
      <c r="D45" s="112" t="s">
        <v>10</v>
      </c>
      <c r="E45" s="162"/>
      <c r="F45" s="55"/>
    </row>
    <row r="46" spans="1:7" ht="45" customHeight="1" x14ac:dyDescent="0.2">
      <c r="A46" s="9" t="s">
        <v>56</v>
      </c>
      <c r="B46" s="132" t="s">
        <v>126</v>
      </c>
      <c r="C46" s="129"/>
      <c r="D46" s="112" t="s">
        <v>10</v>
      </c>
      <c r="E46" s="111">
        <f>'г. Мурманск'!E46+г.п.Кола!E46+г.п.Мурмаши!E46+г.п.Молочный!E46+г.п.Верхнетуломский!E46+г.п.Кильдинстрой!E46+с.п.Ловозеро!E46+г.п.Ревда!E46+н.п.Высокий!E46+г.Гаджиево!E46+'ЗАТО г.Североморск'!E46+г.п.Никель!E46+Полярный!E46+г.Снежногорск!E46+Териберка!E46+г.Кандалакша!E46+с.п.Умба!E46+с.п.Зеленоборский!E46+'с.п.Белое море'!E46+'Нива 3'!E46+Ёнский!E46+Лопарская!E46</f>
        <v>92058.750839999993</v>
      </c>
      <c r="F46" s="55"/>
    </row>
    <row r="47" spans="1:7" s="23" customFormat="1" ht="18" customHeight="1" x14ac:dyDescent="0.2">
      <c r="A47" s="33" t="s">
        <v>120</v>
      </c>
      <c r="B47" s="144" t="s">
        <v>109</v>
      </c>
      <c r="C47" s="20"/>
      <c r="D47" s="113"/>
      <c r="E47" s="115">
        <f>'г. Мурманск'!E47+'г. Мурманск'!E48+'г. Мурманск'!E49+'г. Мурманск'!E50+'г. Мурманск'!E51+'г. Мурманск'!E52+г.п.Кола!E47+г.п.Мурмаши!E47+г.п.Кильдинстрой!E47+г.п.Ревда!E47+н.п.Высокий!E47+г.Снежногорск!E47+г.Кандалакша!E47+г.Кандалакша!E48+г.Кандалакша!E49+г.Кандалакша!E50+г.Кандалакша!E51+с.п.Зеленоборский!E47+с.п.Зеленоборский!E48+'Нива 3'!E47+'Нива 3'!E48+'Нива 3'!E49</f>
        <v>29470.439569999999</v>
      </c>
      <c r="F47" s="55"/>
      <c r="G47" s="56"/>
    </row>
    <row r="48" spans="1:7" s="23" customFormat="1" ht="17.25" customHeight="1" x14ac:dyDescent="0.2">
      <c r="A48" s="9"/>
      <c r="B48" s="145"/>
      <c r="C48" s="20"/>
      <c r="D48" s="113"/>
      <c r="E48" s="115"/>
      <c r="F48" s="55"/>
    </row>
    <row r="49" spans="1:7" s="23" customFormat="1" x14ac:dyDescent="0.2">
      <c r="A49" s="9"/>
      <c r="B49" s="145"/>
      <c r="C49" s="20"/>
      <c r="D49" s="113"/>
      <c r="E49" s="115"/>
      <c r="F49" s="55"/>
    </row>
    <row r="50" spans="1:7" s="23" customFormat="1" x14ac:dyDescent="0.2">
      <c r="A50" s="9"/>
      <c r="B50" s="146"/>
      <c r="C50" s="20"/>
      <c r="D50" s="113"/>
      <c r="E50" s="115"/>
      <c r="F50" s="55"/>
    </row>
    <row r="51" spans="1:7" ht="51" customHeight="1" x14ac:dyDescent="0.2">
      <c r="A51" s="9" t="s">
        <v>57</v>
      </c>
      <c r="B51" s="129" t="s">
        <v>58</v>
      </c>
      <c r="C51" s="129"/>
      <c r="D51" s="112" t="s">
        <v>10</v>
      </c>
      <c r="E51" s="111">
        <f>'г. Мурманск'!E53+г.п.Кола!E51+г.п.Мурмаши!E51+г.п.Молочный!E51+г.п.Верхнетуломский!E51+г.п.Кильдинстрой!E51+с.п.Ловозеро!E51+г.п.Ревда!E51+н.п.Высокий!E51+г.Гаджиево!E51+'ЗАТО г.Североморск'!E51+г.п.Никель!E51+Полярный!E51+г.Снежногорск!E51+Териберка!E51+г.Кандалакша!E52+с.п.Умба!E51+с.п.Зеленоборский!E51+'с.п.Белое море'!E51+'Нива 3'!E51+Ёнский!E51+Лопарская!E51</f>
        <v>105594.76430999998</v>
      </c>
      <c r="F51" s="55"/>
    </row>
    <row r="52" spans="1:7" ht="51" customHeight="1" x14ac:dyDescent="0.2">
      <c r="A52" s="27" t="s">
        <v>59</v>
      </c>
      <c r="B52" s="132" t="s">
        <v>111</v>
      </c>
      <c r="C52" s="129"/>
      <c r="D52" s="112" t="s">
        <v>10</v>
      </c>
      <c r="E52" s="111">
        <f>'г. Мурманск'!E54+г.п.Кола!E52+г.п.Мурмаши!E52+г.п.Молочный!E52+г.п.Верхнетуломский!E52+г.п.Кильдинстрой!E52+с.п.Ловозеро!E52+г.п.Ревда!E52+н.п.Высокий!E52+г.Гаджиево!E52+'ЗАТО г.Североморск'!E52+г.п.Никель!E52+Полярный!E52+г.Снежногорск!E52+Териберка!E52+г.Кандалакша!E53+с.п.Умба!E52+с.п.Зеленоборский!E52+'с.п.Белое море'!E52+'Нива 3'!E52+Ёнский!E52+Лопарская!E52</f>
        <v>1090313.5101970001</v>
      </c>
      <c r="F52" s="119">
        <f>'г. Мурманск'!E54+г.п.Кола!E52+г.п.Мурмаши!E52+г.п.Молочный!E52+г.п.Верхнетуломский!E52+г.п.Кильдинстрой!E52+с.п.Ловозеро!E52+г.п.Ревда!E52+н.п.Высокий!E52+г.Гаджиево!E52+'ЗАТО г.Североморск'!E52+г.п.Никель!E52+Полярный!E52+г.Снежногорск!E52+Териберка!E52+г.Кандалакша!E53+с.п.Умба!E52+с.п.Зеленоборский!E52+'Нива 3'!E52+'с.п.Белое море'!E52+Ёнский!E52+Лопарская!E52</f>
        <v>1090313.5101970001</v>
      </c>
      <c r="G52" s="120">
        <v>1065791.6370000001</v>
      </c>
    </row>
    <row r="53" spans="1:7" s="14" customFormat="1" ht="31.5" customHeight="1" x14ac:dyDescent="0.2">
      <c r="A53" s="11">
        <v>4</v>
      </c>
      <c r="B53" s="135" t="s">
        <v>60</v>
      </c>
      <c r="C53" s="135"/>
      <c r="D53" s="110" t="s">
        <v>10</v>
      </c>
      <c r="E53" s="111">
        <f>'г. Мурманск'!E55+г.п.Кола!E53+г.п.Мурмаши!E53+г.п.Молочный!E53+г.п.Верхнетуломский!E53+г.п.Кильдинстрой!E53+с.п.Ловозеро!E53+г.п.Ревда!E53+н.п.Высокий!E53+г.Гаджиево!E53+'ЗАТО г.Североморск'!E53+г.п.Никель!E53+Полярный!E53+г.Снежногорск!E53+Териберка!E53+г.Кандалакша!E54+с.п.Умба!E53+с.п.Зеленоборский!E53+'с.п.Белое море'!E53+'Нива 3'!E53+Ёнский!E53+Лопарская!E53</f>
        <v>-298720.99440000008</v>
      </c>
      <c r="F53" s="121">
        <f>'г. Мурманск'!E55+г.п.Кола!E53+г.п.Мурмаши!E53+г.п.Молочный!E53+г.п.Верхнетуломский!E53+г.п.Кильдинстрой!E53+с.п.Ловозеро!E53+г.п.Ревда!E53+н.п.Высокий!E53+г.Гаджиево!E53+'ЗАТО г.Североморск'!E53+г.п.Никель!E53+Полярный!E53+г.Снежногорск!E53+Териберка!E53+г.Кандалакша!E54+с.п.Умба!E53+с.п.Зеленоборский!E53+'Нива 3'!E53+'с.п.Белое море'!E53+Ёнский!E53+Лопарская!E53</f>
        <v>-298720.99440000008</v>
      </c>
      <c r="G53" s="122">
        <v>298720.99440000003</v>
      </c>
    </row>
    <row r="54" spans="1:7" ht="31.5" customHeight="1" x14ac:dyDescent="0.2">
      <c r="A54" s="8">
        <v>5</v>
      </c>
      <c r="B54" s="129" t="s">
        <v>61</v>
      </c>
      <c r="C54" s="129"/>
      <c r="D54" s="112" t="s">
        <v>10</v>
      </c>
      <c r="E54" s="98" t="str">
        <f>г.Кандалакша!E55</f>
        <v>не определяется</v>
      </c>
      <c r="G54" s="97"/>
    </row>
    <row r="55" spans="1:7" ht="51.75" customHeight="1" x14ac:dyDescent="0.2">
      <c r="A55" s="8" t="s">
        <v>62</v>
      </c>
      <c r="B55" s="129" t="s">
        <v>63</v>
      </c>
      <c r="C55" s="129"/>
      <c r="D55" s="112" t="s">
        <v>10</v>
      </c>
      <c r="E55" s="76">
        <f>'г. Мурманск'!E57+г.п.Кола!E55+г.п.Мурмаши!E55+г.п.Молочный!E55+г.п.Верхнетуломский!E55+г.п.Кильдинстрой!E55+с.п.Ловозеро!E55+г.п.Ревда!E55+н.п.Высокий!E55+г.Гаджиево!E55+'ЗАТО г.Североморск'!E55+г.п.Никель!E55+Полярный!E55+г.Снежногорск!E55+Териберка!E55+г.Кандалакша!E56+с.п.Умба!E55+с.п.Зеленоборский!E55+'с.п.Белое море'!E55+'Нива 3'!E55+Ёнский!E55</f>
        <v>0</v>
      </c>
    </row>
    <row r="56" spans="1:7" ht="24.75" customHeight="1" x14ac:dyDescent="0.2">
      <c r="A56" s="8" t="s">
        <v>64</v>
      </c>
      <c r="B56" s="129" t="s">
        <v>65</v>
      </c>
      <c r="C56" s="129"/>
      <c r="D56" s="112" t="s">
        <v>10</v>
      </c>
      <c r="E56" s="98">
        <f>'г. Мурманск'!E58+г.п.Кола!E56+г.п.Мурмаши!E56+г.п.Молочный!E56+г.п.Верхнетуломский!E56+г.п.Кильдинстрой!E56+с.п.Ловозеро!E56+г.п.Ревда!E56+н.п.Высокий!E56+г.Гаджиево!E56+'ЗАТО г.Североморск'!E56+г.п.Никель!E56+Полярный!E56+г.Снежногорск!E56+Териберка!E56+г.Кандалакша!E57+с.п.Умба!E56+с.п.Зеленоборский!E56+'с.п.Белое море'!E56+'Нива 3'!E56+Ёнский!E56+Лопарская!E56</f>
        <v>37296</v>
      </c>
    </row>
    <row r="57" spans="1:7" ht="27" customHeight="1" x14ac:dyDescent="0.2">
      <c r="A57" s="8" t="s">
        <v>66</v>
      </c>
      <c r="B57" s="129" t="s">
        <v>67</v>
      </c>
      <c r="C57" s="129"/>
      <c r="D57" s="112" t="s">
        <v>10</v>
      </c>
      <c r="E57" s="98">
        <f>'г. Мурманск'!E59+г.п.Кола!E57+г.п.Мурмаши!E57+г.п.Молочный!E57+г.п.Верхнетуломский!E57+г.п.Кильдинстрой!E57+с.п.Ловозеро!E57+г.п.Ревда!E57+н.п.Высокий!E57+г.Гаджиево!E57+'ЗАТО г.Североморск'!E57+г.п.Никель!E57+Полярный!E57+г.Снежногорск!E57+Териберка!E57+г.Кандалакша!E58+с.п.Умба!E57+с.п.Зеленоборский!E57+'с.п.Белое море'!E57+'Нива 3'!E57+Ёнский!E57+Лопарская!E57</f>
        <v>37296</v>
      </c>
    </row>
    <row r="58" spans="1:7" ht="22.5" customHeight="1" x14ac:dyDescent="0.2">
      <c r="A58" s="8">
        <v>7</v>
      </c>
      <c r="B58" s="129" t="s">
        <v>68</v>
      </c>
      <c r="C58" s="129"/>
      <c r="D58" s="112" t="s">
        <v>69</v>
      </c>
      <c r="E58" s="116">
        <f>'г. Мурманск'!E60+г.п.Кола!E58+г.п.Мурмаши!E58+г.п.Молочный!E58+г.п.Верхнетуломский!E58+г.п.Кильдинстрой!E58+с.п.Ловозеро!E58+г.п.Ревда!E58+н.п.Высокий!E58+г.Гаджиево!E58+'ЗАТО г.Североморск'!E58+г.п.Никель!E58+Полярный!E58+г.Снежногорск!E58+Териберка!E58+г.Кандалакша!E59+с.п.Умба!E58+с.п.Зеленоборский!E58+'Нива 3'!E58+'с.п.Белое море'!E58+Ёнский!E58+Лопарская!E58</f>
        <v>2223.1859999999997</v>
      </c>
    </row>
    <row r="59" spans="1:7" ht="20.25" customHeight="1" x14ac:dyDescent="0.2">
      <c r="A59" s="8">
        <v>8</v>
      </c>
      <c r="B59" s="129" t="s">
        <v>70</v>
      </c>
      <c r="C59" s="129"/>
      <c r="D59" s="112" t="s">
        <v>69</v>
      </c>
      <c r="E59" s="116">
        <f>'г. Мурманск'!E61+г.п.Кола!E59+г.п.Мурмаши!E59+г.п.Молочный!E59+г.п.Верхнетуломский!E59+г.п.Кильдинстрой!E59+с.п.Ловозеро!E59+г.п.Ревда!E59+н.п.Высокий!E59+г.Гаджиево!E59+'ЗАТО г.Североморск'!E59+г.п.Никель!E59+Полярный!E59+г.Снежногорск!E59+Териберка!E59+г.Кандалакша!E60+с.п.Умба!E59+с.п.Зеленоборский!E59+'Нива 3'!E59+'с.п.Белое море'!E59+Ёнский!E59+Лопарская!E59</f>
        <v>979.774</v>
      </c>
    </row>
    <row r="60" spans="1:7" ht="30.75" customHeight="1" x14ac:dyDescent="0.2">
      <c r="A60" s="8">
        <v>9</v>
      </c>
      <c r="B60" s="129" t="s">
        <v>71</v>
      </c>
      <c r="C60" s="129"/>
      <c r="D60" s="112" t="s">
        <v>72</v>
      </c>
      <c r="E60" s="116">
        <f>'г. Мурманск'!E62+г.п.Кола!E60+г.п.Мурмаши!E60+г.п.Молочный!E60+г.п.Верхнетуломский!E60+г.п.Кильдинстрой!E60+с.п.Ловозеро!E60+г.п.Ревда!E60+н.п.Высокий!E60+г.Гаджиево!E60+'ЗАТО г.Североморск'!E60+г.п.Никель!E60+Полярный!E60+г.Снежногорск!E60+Териберка!E60+г.Кандалакша!E61+с.п.Умба!E60+с.п.Зеленоборский!E60+'Нива 3'!E60+'с.п.Белое море'!E60+Ёнский!E60+Лопарская!E60</f>
        <v>3105.8800000000006</v>
      </c>
    </row>
    <row r="61" spans="1:7" ht="30" customHeight="1" x14ac:dyDescent="0.2">
      <c r="A61" s="8" t="s">
        <v>73</v>
      </c>
      <c r="B61" s="129" t="s">
        <v>74</v>
      </c>
      <c r="C61" s="129"/>
      <c r="D61" s="112" t="s">
        <v>72</v>
      </c>
      <c r="E61" s="116">
        <f>'г. Мурманск'!E63+г.п.Кола!E61+г.п.Мурмаши!E61+г.п.Молочный!E61+г.п.Верхнетуломский!E61+г.п.Кильдинстрой!E61+с.п.Ловозеро!E61+г.п.Ревда!E61+н.п.Высокий!E61+г.Гаджиево!E61+'ЗАТО г.Североморск'!E61+г.п.Никель!E61+Полярный!E61+г.Снежногорск!E61+Териберка!E61+г.Кандалакша!E62+с.п.Умба!E61+с.п.Зеленоборский!E61+'Нива 3'!E61+'с.п.Белое море'!E61+Ёнский!E61+Лопарская!E61</f>
        <v>236.893</v>
      </c>
    </row>
    <row r="62" spans="1:7" ht="12.75" customHeight="1" x14ac:dyDescent="0.2">
      <c r="A62" s="8">
        <v>10</v>
      </c>
      <c r="B62" s="129" t="s">
        <v>75</v>
      </c>
      <c r="C62" s="129"/>
      <c r="D62" s="112" t="s">
        <v>72</v>
      </c>
      <c r="E62" s="116"/>
    </row>
    <row r="63" spans="1:7" ht="30" customHeight="1" x14ac:dyDescent="0.2">
      <c r="A63" s="8">
        <v>11</v>
      </c>
      <c r="B63" s="129" t="s">
        <v>76</v>
      </c>
      <c r="C63" s="129"/>
      <c r="D63" s="112" t="s">
        <v>72</v>
      </c>
      <c r="E63" s="116">
        <f>'г. Мурманск'!E65+г.п.Кола!E63+г.п.Мурмаши!E63+г.п.Молочный!E63+г.п.Верхнетуломский!E63+г.п.Кильдинстрой!E63+с.п.Ловозеро!E63+г.п.Ревда!E63+н.п.Высокий!E63+г.Гаджиево!E63+'ЗАТО г.Североморск'!E63+г.п.Никель!E63+Полярный!E63+г.Снежногорск!E63+Териберка!E63+г.Кандалакша!E64+с.п.Умба!E63+с.п.Зеленоборский!E63+'Нива 3'!E63+'с.п.Белое море'!E63+Ёнский!E63+Лопарская!E63</f>
        <v>2454.5480000000002</v>
      </c>
    </row>
    <row r="64" spans="1:7" ht="25.5" customHeight="1" x14ac:dyDescent="0.2">
      <c r="A64" s="8">
        <v>12</v>
      </c>
      <c r="B64" s="132" t="s">
        <v>112</v>
      </c>
      <c r="C64" s="129"/>
      <c r="D64" s="112" t="s">
        <v>77</v>
      </c>
      <c r="E64" s="117">
        <v>0.13109999999999999</v>
      </c>
    </row>
    <row r="65" spans="1:5" ht="25.5" customHeight="1" x14ac:dyDescent="0.2">
      <c r="A65" s="8">
        <v>13</v>
      </c>
      <c r="B65" s="132" t="s">
        <v>113</v>
      </c>
      <c r="C65" s="129"/>
      <c r="D65" s="112" t="s">
        <v>77</v>
      </c>
      <c r="E65" s="117">
        <v>0.14180000000000001</v>
      </c>
    </row>
    <row r="66" spans="1:5" ht="27.75" customHeight="1" x14ac:dyDescent="0.2">
      <c r="A66" s="8">
        <v>14</v>
      </c>
      <c r="B66" s="129" t="s">
        <v>78</v>
      </c>
      <c r="C66" s="129"/>
      <c r="D66" s="112" t="s">
        <v>79</v>
      </c>
      <c r="E66" s="87">
        <f>'г. Мурманск'!E68+г.п.Кола!E66+г.п.Мурмаши!E66+г.п.Молочный!E66+г.п.Верхнетуломский!E66+г.п.Кильдинстрой!E66+с.п.Ловозеро!E66+г.п.Ревда!E66+н.п.Высокий!E66+г.Гаджиево!E66+'ЗАТО г.Североморск'!E66+г.п.Никель!E66+Полярный!E66+г.Снежногорск!E66+Териберка!E66+г.Кандалакша!E67+с.п.Умба!E66+с.п.Зеленоборский!E66+'Нива 3'!E66+'с.п.Белое море'!E66+Ёнский!E66+Лопарская!E66</f>
        <v>1996</v>
      </c>
    </row>
    <row r="67" spans="1:5" ht="42.75" customHeight="1" x14ac:dyDescent="0.2">
      <c r="A67" s="8">
        <v>15</v>
      </c>
      <c r="B67" s="129" t="s">
        <v>128</v>
      </c>
      <c r="C67" s="129"/>
      <c r="D67" s="112" t="s">
        <v>79</v>
      </c>
      <c r="E67" s="118" t="s">
        <v>129</v>
      </c>
    </row>
    <row r="68" spans="1:5" ht="36.75" customHeight="1" x14ac:dyDescent="0.2">
      <c r="A68" s="8">
        <v>16</v>
      </c>
      <c r="B68" s="129" t="s">
        <v>80</v>
      </c>
      <c r="C68" s="129"/>
      <c r="D68" s="112" t="s">
        <v>81</v>
      </c>
      <c r="E68" s="116">
        <v>182.2</v>
      </c>
    </row>
    <row r="69" spans="1:5" ht="44.25" customHeight="1" x14ac:dyDescent="0.2">
      <c r="A69" s="8">
        <v>17</v>
      </c>
      <c r="B69" s="129" t="s">
        <v>82</v>
      </c>
      <c r="C69" s="129"/>
      <c r="D69" s="112" t="s">
        <v>83</v>
      </c>
      <c r="E69" s="116">
        <f>(E33*1000)/(E60*1000-E61*1000)</f>
        <v>39.257971332738691</v>
      </c>
    </row>
    <row r="70" spans="1:5" ht="36" customHeight="1" x14ac:dyDescent="0.2">
      <c r="A70" s="8">
        <v>18</v>
      </c>
      <c r="B70" s="129" t="s">
        <v>84</v>
      </c>
      <c r="C70" s="129"/>
      <c r="D70" s="112" t="s">
        <v>85</v>
      </c>
      <c r="E70" s="116">
        <v>0.97</v>
      </c>
    </row>
    <row r="71" spans="1:5" ht="52.5" customHeight="1" x14ac:dyDescent="0.2">
      <c r="A71" s="8">
        <v>19</v>
      </c>
      <c r="B71" s="129" t="s">
        <v>86</v>
      </c>
      <c r="C71" s="129"/>
      <c r="D71" s="163"/>
      <c r="E71" s="163"/>
    </row>
  </sheetData>
  <sheetProtection selectLockedCells="1" selectUnlockedCells="1"/>
  <customSheetViews>
    <customSheetView guid="{107DB466-C8B1-4EC3-A411-650BD2587D1A}">
      <selection activeCell="E20" sqref="E20"/>
      <pageMargins left="0.75" right="0.75" top="1" bottom="1" header="0.51180555555555551" footer="0.51180555555555551"/>
      <pageSetup paperSize="9" firstPageNumber="0" orientation="portrait" horizontalDpi="300" verticalDpi="300" r:id="rId1"/>
      <headerFooter alignWithMargins="0"/>
    </customSheetView>
    <customSheetView guid="{07A1AA32-C8EB-4C4B-A982-7112EE6C490D}" showPageBreaks="1">
      <selection activeCell="E25" sqref="E25"/>
      <pageMargins left="0.15748031496062992" right="0" top="0.98425196850393704" bottom="0.98425196850393704" header="0.51181102362204722" footer="0.51181102362204722"/>
      <printOptions horizontalCentered="1"/>
      <pageSetup paperSize="9" firstPageNumber="0" orientation="portrait" horizontalDpi="300" verticalDpi="300" r:id="rId2"/>
      <headerFooter alignWithMargins="0"/>
    </customSheetView>
  </customSheetViews>
  <mergeCells count="60">
    <mergeCell ref="D71:E71"/>
    <mergeCell ref="B66:C66"/>
    <mergeCell ref="B67:C67"/>
    <mergeCell ref="B68:C68"/>
    <mergeCell ref="B69:C69"/>
    <mergeCell ref="B70:C70"/>
    <mergeCell ref="B71:C71"/>
    <mergeCell ref="B52:C52"/>
    <mergeCell ref="B65:C65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3:C63"/>
    <mergeCell ref="B64:C64"/>
    <mergeCell ref="B53:C53"/>
    <mergeCell ref="B51:C51"/>
    <mergeCell ref="E44:E45"/>
    <mergeCell ref="B45:C45"/>
    <mergeCell ref="B35:C35"/>
    <mergeCell ref="B36:C36"/>
    <mergeCell ref="B37:C37"/>
    <mergeCell ref="B38:C38"/>
    <mergeCell ref="B39:C39"/>
    <mergeCell ref="B40:C40"/>
    <mergeCell ref="B47:B50"/>
    <mergeCell ref="B41:C41"/>
    <mergeCell ref="B42:C42"/>
    <mergeCell ref="B43:C43"/>
    <mergeCell ref="B44:C44"/>
    <mergeCell ref="B46:C46"/>
    <mergeCell ref="B34:C34"/>
    <mergeCell ref="A15:A18"/>
    <mergeCell ref="B15:B18"/>
    <mergeCell ref="A19:A22"/>
    <mergeCell ref="B19:B22"/>
    <mergeCell ref="A23:A26"/>
    <mergeCell ref="B23:B26"/>
    <mergeCell ref="A27:A30"/>
    <mergeCell ref="B27:B30"/>
    <mergeCell ref="B31:C31"/>
    <mergeCell ref="B32:C32"/>
    <mergeCell ref="B33:C33"/>
    <mergeCell ref="B14:C14"/>
    <mergeCell ref="A1:E1"/>
    <mergeCell ref="A2:E2"/>
    <mergeCell ref="A3:E3"/>
    <mergeCell ref="A4:E5"/>
    <mergeCell ref="B7:C7"/>
    <mergeCell ref="B8:C8"/>
    <mergeCell ref="B9:C9"/>
    <mergeCell ref="B10:C10"/>
    <mergeCell ref="B11:C11"/>
    <mergeCell ref="B12:C12"/>
    <mergeCell ref="B13:C13"/>
  </mergeCells>
  <printOptions horizontalCentered="1"/>
  <pageMargins left="0.15748031496062992" right="0" top="0.17" bottom="0.17" header="0.51181102362204722" footer="0.51181102362204722"/>
  <pageSetup paperSize="9" scale="83" firstPageNumber="0" fitToHeight="0" orientation="portrait" horizontalDpi="300" verticalDpi="300" r:id="rId3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G71"/>
  <sheetViews>
    <sheetView zoomScaleNormal="100" workbookViewId="0">
      <pane xSplit="4" ySplit="8" topLeftCell="E9" activePane="bottomRight" state="frozen"/>
      <selection pane="topRight" activeCell="E1" sqref="E1"/>
      <selection pane="bottomLeft" activeCell="A9" sqref="A9"/>
      <selection pane="bottomRight" activeCell="H17" sqref="H17"/>
    </sheetView>
  </sheetViews>
  <sheetFormatPr defaultColWidth="8.7109375" defaultRowHeight="12.75" x14ac:dyDescent="0.2"/>
  <cols>
    <col min="1" max="1" width="7.85546875" customWidth="1"/>
    <col min="2" max="2" width="19" customWidth="1"/>
    <col min="3" max="3" width="23.140625" customWidth="1"/>
    <col min="4" max="4" width="20.140625" customWidth="1"/>
    <col min="5" max="5" width="21.140625" style="77" customWidth="1"/>
    <col min="6" max="6" width="14.28515625" customWidth="1"/>
  </cols>
  <sheetData>
    <row r="1" spans="1:7" ht="18.75" customHeight="1" x14ac:dyDescent="0.2">
      <c r="A1" s="139" t="s">
        <v>0</v>
      </c>
      <c r="B1" s="139"/>
      <c r="C1" s="139"/>
      <c r="D1" s="139"/>
      <c r="E1" s="139"/>
    </row>
    <row r="2" spans="1:7" ht="19.5" customHeight="1" x14ac:dyDescent="0.2">
      <c r="A2" s="139" t="s">
        <v>1</v>
      </c>
      <c r="B2" s="139"/>
      <c r="C2" s="139"/>
      <c r="D2" s="139"/>
      <c r="E2" s="139"/>
    </row>
    <row r="3" spans="1:7" ht="32.25" customHeight="1" x14ac:dyDescent="0.2">
      <c r="A3" s="140" t="str">
        <f>'Производство тепловой энергии'!A3:E3</f>
        <v>ДЕЯТЕЛЬНОСТИ  АО "МЭС" ЗА  2015 ГОД</v>
      </c>
      <c r="B3" s="140"/>
      <c r="C3" s="140"/>
      <c r="D3" s="140"/>
      <c r="E3" s="140"/>
    </row>
    <row r="4" spans="1:7" ht="12.75" customHeight="1" x14ac:dyDescent="0.2">
      <c r="A4" s="164" t="s">
        <v>100</v>
      </c>
      <c r="B4" s="164"/>
      <c r="C4" s="164"/>
      <c r="D4" s="164"/>
      <c r="E4" s="164"/>
    </row>
    <row r="5" spans="1:7" ht="1.5" customHeight="1" x14ac:dyDescent="0.2">
      <c r="A5" s="164"/>
      <c r="B5" s="164"/>
      <c r="C5" s="164"/>
      <c r="D5" s="164"/>
      <c r="E5" s="164"/>
    </row>
    <row r="6" spans="1:7" x14ac:dyDescent="0.2">
      <c r="A6" s="1"/>
      <c r="B6" s="1"/>
      <c r="C6" s="1"/>
      <c r="D6" s="1"/>
      <c r="E6" s="94" t="s">
        <v>127</v>
      </c>
      <c r="F6" s="80"/>
      <c r="G6" s="96"/>
    </row>
    <row r="7" spans="1:7" ht="30" customHeight="1" x14ac:dyDescent="0.2">
      <c r="A7" s="3" t="s">
        <v>2</v>
      </c>
      <c r="B7" s="142" t="s">
        <v>3</v>
      </c>
      <c r="C7" s="142"/>
      <c r="D7" s="3" t="s">
        <v>4</v>
      </c>
      <c r="E7" s="4" t="s">
        <v>5</v>
      </c>
    </row>
    <row r="8" spans="1:7" x14ac:dyDescent="0.2">
      <c r="A8" s="26">
        <v>1</v>
      </c>
      <c r="B8" s="138">
        <v>2</v>
      </c>
      <c r="C8" s="138"/>
      <c r="D8" s="26">
        <v>3</v>
      </c>
      <c r="E8" s="6">
        <v>4</v>
      </c>
      <c r="F8" s="7"/>
    </row>
    <row r="9" spans="1:7" ht="25.5" customHeight="1" x14ac:dyDescent="0.2">
      <c r="A9" s="8">
        <v>1</v>
      </c>
      <c r="B9" s="129" t="s">
        <v>6</v>
      </c>
      <c r="C9" s="129"/>
      <c r="D9" s="9" t="s">
        <v>7</v>
      </c>
      <c r="E9" s="61" t="s">
        <v>101</v>
      </c>
    </row>
    <row r="10" spans="1:7" s="14" customFormat="1" ht="15.75" customHeight="1" x14ac:dyDescent="0.2">
      <c r="A10" s="11">
        <v>2</v>
      </c>
      <c r="B10" s="135" t="s">
        <v>9</v>
      </c>
      <c r="C10" s="135"/>
      <c r="D10" s="12" t="s">
        <v>10</v>
      </c>
      <c r="E10" s="13">
        <f>541366.6822+3218.5988</f>
        <v>544585.28100000008</v>
      </c>
      <c r="F10" s="122">
        <v>544585.28058000002</v>
      </c>
    </row>
    <row r="11" spans="1:7" s="14" customFormat="1" ht="38.25" customHeight="1" x14ac:dyDescent="0.2">
      <c r="A11" s="11">
        <v>3</v>
      </c>
      <c r="B11" s="135" t="s">
        <v>11</v>
      </c>
      <c r="C11" s="135"/>
      <c r="D11" s="12" t="s">
        <v>10</v>
      </c>
      <c r="E11" s="13">
        <f>E12+E13+E31+E34+E35+E36+E37+E38+E39+E40+E43+E46+E51+E52</f>
        <v>531097.74352000002</v>
      </c>
      <c r="F11" s="122">
        <f>521111.58345+3030.17282+6955.98725</f>
        <v>531097.7435199999</v>
      </c>
    </row>
    <row r="12" spans="1:7" ht="25.5" customHeight="1" x14ac:dyDescent="0.2">
      <c r="A12" s="16" t="s">
        <v>12</v>
      </c>
      <c r="B12" s="129" t="s">
        <v>13</v>
      </c>
      <c r="C12" s="129"/>
      <c r="D12" s="9" t="s">
        <v>10</v>
      </c>
      <c r="E12" s="28">
        <v>263851.73157</v>
      </c>
      <c r="F12" s="124"/>
    </row>
    <row r="13" spans="1:7" ht="15.75" customHeight="1" x14ac:dyDescent="0.2">
      <c r="A13" s="16" t="s">
        <v>14</v>
      </c>
      <c r="B13" s="129" t="s">
        <v>15</v>
      </c>
      <c r="C13" s="129"/>
      <c r="D13" s="9" t="s">
        <v>10</v>
      </c>
      <c r="E13" s="58"/>
    </row>
    <row r="14" spans="1:7" ht="12.75" customHeight="1" x14ac:dyDescent="0.2">
      <c r="A14" s="8"/>
      <c r="B14" s="129" t="s">
        <v>16</v>
      </c>
      <c r="C14" s="129"/>
      <c r="D14" s="9"/>
      <c r="E14" s="59"/>
    </row>
    <row r="15" spans="1:7" s="23" customFormat="1" ht="18" customHeight="1" x14ac:dyDescent="0.2">
      <c r="A15" s="136" t="s">
        <v>17</v>
      </c>
      <c r="B15" s="137" t="s">
        <v>18</v>
      </c>
      <c r="C15" s="20" t="s">
        <v>19</v>
      </c>
      <c r="D15" s="21" t="s">
        <v>10</v>
      </c>
      <c r="E15" s="29"/>
    </row>
    <row r="16" spans="1:7" s="23" customFormat="1" ht="17.25" customHeight="1" x14ac:dyDescent="0.2">
      <c r="A16" s="136"/>
      <c r="B16" s="137"/>
      <c r="C16" s="20" t="s">
        <v>20</v>
      </c>
      <c r="D16" s="21" t="s">
        <v>21</v>
      </c>
      <c r="E16" s="29"/>
    </row>
    <row r="17" spans="1:5" s="23" customFormat="1" ht="36" x14ac:dyDescent="0.2">
      <c r="A17" s="136"/>
      <c r="B17" s="137"/>
      <c r="C17" s="20" t="s">
        <v>22</v>
      </c>
      <c r="D17" s="21" t="s">
        <v>10</v>
      </c>
      <c r="E17" s="24"/>
    </row>
    <row r="18" spans="1:5" s="23" customFormat="1" ht="12" x14ac:dyDescent="0.2">
      <c r="A18" s="136"/>
      <c r="B18" s="137"/>
      <c r="C18" s="20" t="s">
        <v>23</v>
      </c>
      <c r="D18" s="21" t="s">
        <v>7</v>
      </c>
      <c r="E18" s="22"/>
    </row>
    <row r="19" spans="1:5" s="23" customFormat="1" ht="12.75" customHeight="1" x14ac:dyDescent="0.2">
      <c r="A19" s="136" t="s">
        <v>24</v>
      </c>
      <c r="B19" s="137" t="s">
        <v>25</v>
      </c>
      <c r="C19" s="20" t="s">
        <v>19</v>
      </c>
      <c r="D19" s="21" t="s">
        <v>10</v>
      </c>
      <c r="E19" s="29"/>
    </row>
    <row r="20" spans="1:5" s="23" customFormat="1" x14ac:dyDescent="0.2">
      <c r="A20" s="136"/>
      <c r="B20" s="137"/>
      <c r="C20" s="20" t="s">
        <v>20</v>
      </c>
      <c r="D20" s="21" t="s">
        <v>21</v>
      </c>
      <c r="E20" s="29"/>
    </row>
    <row r="21" spans="1:5" s="23" customFormat="1" ht="36" x14ac:dyDescent="0.2">
      <c r="A21" s="136"/>
      <c r="B21" s="137"/>
      <c r="C21" s="20" t="s">
        <v>22</v>
      </c>
      <c r="D21" s="21" t="s">
        <v>10</v>
      </c>
      <c r="E21" s="22"/>
    </row>
    <row r="22" spans="1:5" s="23" customFormat="1" ht="14.25" customHeight="1" x14ac:dyDescent="0.2">
      <c r="A22" s="136"/>
      <c r="B22" s="137"/>
      <c r="C22" s="20" t="s">
        <v>23</v>
      </c>
      <c r="D22" s="21" t="s">
        <v>7</v>
      </c>
      <c r="E22" s="22"/>
    </row>
    <row r="23" spans="1:5" s="23" customFormat="1" ht="15" customHeight="1" x14ac:dyDescent="0.2">
      <c r="A23" s="136" t="s">
        <v>26</v>
      </c>
      <c r="B23" s="137" t="s">
        <v>106</v>
      </c>
      <c r="C23" s="20" t="s">
        <v>19</v>
      </c>
      <c r="D23" s="21" t="s">
        <v>10</v>
      </c>
      <c r="E23" s="29"/>
    </row>
    <row r="24" spans="1:5" s="23" customFormat="1" ht="13.5" customHeight="1" x14ac:dyDescent="0.2">
      <c r="A24" s="136"/>
      <c r="B24" s="137"/>
      <c r="C24" s="20" t="s">
        <v>20</v>
      </c>
      <c r="D24" s="21" t="s">
        <v>21</v>
      </c>
      <c r="E24" s="29"/>
    </row>
    <row r="25" spans="1:5" s="23" customFormat="1" ht="36" x14ac:dyDescent="0.2">
      <c r="A25" s="136"/>
      <c r="B25" s="137"/>
      <c r="C25" s="20" t="s">
        <v>22</v>
      </c>
      <c r="D25" s="21" t="s">
        <v>10</v>
      </c>
      <c r="E25" s="22"/>
    </row>
    <row r="26" spans="1:5" s="23" customFormat="1" ht="12" x14ac:dyDescent="0.2">
      <c r="A26" s="136"/>
      <c r="B26" s="137"/>
      <c r="C26" s="20" t="s">
        <v>23</v>
      </c>
      <c r="D26" s="21" t="s">
        <v>7</v>
      </c>
      <c r="E26" s="22"/>
    </row>
    <row r="27" spans="1:5" s="23" customFormat="1" ht="15" customHeight="1" x14ac:dyDescent="0.2">
      <c r="A27" s="136" t="s">
        <v>105</v>
      </c>
      <c r="B27" s="137" t="s">
        <v>107</v>
      </c>
      <c r="C27" s="20" t="s">
        <v>19</v>
      </c>
      <c r="D27" s="21" t="s">
        <v>10</v>
      </c>
      <c r="E27" s="29"/>
    </row>
    <row r="28" spans="1:5" s="23" customFormat="1" ht="13.5" customHeight="1" x14ac:dyDescent="0.2">
      <c r="A28" s="136"/>
      <c r="B28" s="137"/>
      <c r="C28" s="20" t="s">
        <v>20</v>
      </c>
      <c r="D28" s="21" t="s">
        <v>21</v>
      </c>
      <c r="E28" s="29"/>
    </row>
    <row r="29" spans="1:5" s="23" customFormat="1" ht="36" x14ac:dyDescent="0.2">
      <c r="A29" s="136"/>
      <c r="B29" s="137"/>
      <c r="C29" s="20" t="s">
        <v>22</v>
      </c>
      <c r="D29" s="21" t="s">
        <v>10</v>
      </c>
      <c r="E29" s="22"/>
    </row>
    <row r="30" spans="1:5" s="23" customFormat="1" ht="12" x14ac:dyDescent="0.2">
      <c r="A30" s="136"/>
      <c r="B30" s="137"/>
      <c r="C30" s="20" t="s">
        <v>23</v>
      </c>
      <c r="D30" s="21" t="s">
        <v>7</v>
      </c>
      <c r="E30" s="22"/>
    </row>
    <row r="31" spans="1:5" ht="38.25" customHeight="1" x14ac:dyDescent="0.2">
      <c r="A31" s="8" t="s">
        <v>27</v>
      </c>
      <c r="B31" s="129" t="s">
        <v>28</v>
      </c>
      <c r="C31" s="129"/>
      <c r="D31" s="9" t="s">
        <v>10</v>
      </c>
      <c r="E31" s="115">
        <f>7440.655+3884.387+472.198+454.146</f>
        <v>12251.386</v>
      </c>
    </row>
    <row r="32" spans="1:5" s="23" customFormat="1" ht="12" customHeight="1" x14ac:dyDescent="0.2">
      <c r="A32" s="21" t="s">
        <v>29</v>
      </c>
      <c r="B32" s="143" t="s">
        <v>30</v>
      </c>
      <c r="C32" s="143"/>
      <c r="D32" s="21" t="s">
        <v>31</v>
      </c>
      <c r="E32" s="125">
        <f>E31/E33</f>
        <v>3.9023093324397791</v>
      </c>
    </row>
    <row r="33" spans="1:6" s="23" customFormat="1" ht="12" customHeight="1" x14ac:dyDescent="0.2">
      <c r="A33" s="21" t="s">
        <v>32</v>
      </c>
      <c r="B33" s="143" t="s">
        <v>33</v>
      </c>
      <c r="C33" s="143"/>
      <c r="D33" s="21" t="s">
        <v>34</v>
      </c>
      <c r="E33" s="115">
        <f>1878.857+1006.651+119.594+134.42</f>
        <v>3139.5219999999999</v>
      </c>
    </row>
    <row r="34" spans="1:6" ht="32.25" customHeight="1" x14ac:dyDescent="0.2">
      <c r="A34" s="9" t="s">
        <v>35</v>
      </c>
      <c r="B34" s="129" t="s">
        <v>36</v>
      </c>
      <c r="C34" s="129"/>
      <c r="D34" s="9" t="s">
        <v>10</v>
      </c>
      <c r="E34" s="28">
        <v>65.685069999999996</v>
      </c>
    </row>
    <row r="35" spans="1:6" ht="29.25" customHeight="1" x14ac:dyDescent="0.2">
      <c r="A35" s="9" t="s">
        <v>37</v>
      </c>
      <c r="B35" s="132" t="s">
        <v>108</v>
      </c>
      <c r="C35" s="129"/>
      <c r="D35" s="9" t="s">
        <v>10</v>
      </c>
      <c r="E35" s="58"/>
    </row>
    <row r="36" spans="1:6" ht="26.25" customHeight="1" x14ac:dyDescent="0.2">
      <c r="A36" s="9" t="s">
        <v>38</v>
      </c>
      <c r="B36" s="129" t="s">
        <v>39</v>
      </c>
      <c r="C36" s="129"/>
      <c r="D36" s="9" t="s">
        <v>10</v>
      </c>
      <c r="E36" s="28">
        <f>38341.2468+4077.70613</f>
        <v>42418.952929999999</v>
      </c>
    </row>
    <row r="37" spans="1:6" ht="27.75" customHeight="1" x14ac:dyDescent="0.2">
      <c r="A37" s="9" t="s">
        <v>40</v>
      </c>
      <c r="B37" s="129" t="s">
        <v>41</v>
      </c>
      <c r="C37" s="129"/>
      <c r="D37" s="9" t="s">
        <v>10</v>
      </c>
      <c r="E37" s="28">
        <f>11963.08236+1239.27473</f>
        <v>13202.357090000001</v>
      </c>
    </row>
    <row r="38" spans="1:6" ht="38.25" customHeight="1" x14ac:dyDescent="0.2">
      <c r="A38" s="9" t="s">
        <v>42</v>
      </c>
      <c r="B38" s="129" t="s">
        <v>43</v>
      </c>
      <c r="C38" s="129"/>
      <c r="D38" s="9" t="s">
        <v>10</v>
      </c>
      <c r="E38" s="28">
        <v>20.762699999999999</v>
      </c>
    </row>
    <row r="39" spans="1:6" ht="24" customHeight="1" x14ac:dyDescent="0.2">
      <c r="A39" s="9" t="s">
        <v>44</v>
      </c>
      <c r="B39" s="129" t="s">
        <v>45</v>
      </c>
      <c r="C39" s="129"/>
      <c r="D39" s="9" t="s">
        <v>10</v>
      </c>
      <c r="E39" s="28">
        <v>94363.008000000002</v>
      </c>
    </row>
    <row r="40" spans="1:6" ht="27.75" customHeight="1" x14ac:dyDescent="0.2">
      <c r="A40" s="9" t="s">
        <v>46</v>
      </c>
      <c r="B40" s="129" t="s">
        <v>47</v>
      </c>
      <c r="C40" s="129"/>
      <c r="D40" s="9" t="s">
        <v>10</v>
      </c>
      <c r="E40" s="28">
        <f>32107.40126+1797.41553</f>
        <v>33904.816789999997</v>
      </c>
    </row>
    <row r="41" spans="1:6" ht="16.5" customHeight="1" x14ac:dyDescent="0.2">
      <c r="A41" s="9" t="s">
        <v>48</v>
      </c>
      <c r="B41" s="129" t="s">
        <v>49</v>
      </c>
      <c r="C41" s="129"/>
      <c r="D41" s="9" t="s">
        <v>10</v>
      </c>
      <c r="E41" s="28">
        <f>12624.01463+1176.73203</f>
        <v>13800.746659999999</v>
      </c>
    </row>
    <row r="42" spans="1:6" ht="17.25" customHeight="1" x14ac:dyDescent="0.2">
      <c r="A42" s="9" t="s">
        <v>50</v>
      </c>
      <c r="B42" s="129" t="s">
        <v>51</v>
      </c>
      <c r="C42" s="129"/>
      <c r="D42" s="9" t="s">
        <v>10</v>
      </c>
      <c r="E42" s="28">
        <f>3791.50354+358.6498</f>
        <v>4150.1533399999998</v>
      </c>
    </row>
    <row r="43" spans="1:6" ht="24" customHeight="1" x14ac:dyDescent="0.2">
      <c r="A43" s="9" t="s">
        <v>52</v>
      </c>
      <c r="B43" s="129" t="s">
        <v>53</v>
      </c>
      <c r="C43" s="129"/>
      <c r="D43" s="9" t="s">
        <v>10</v>
      </c>
      <c r="E43" s="28">
        <f>3462.00679+35.90041</f>
        <v>3497.9072000000001</v>
      </c>
    </row>
    <row r="44" spans="1:6" ht="30" customHeight="1" x14ac:dyDescent="0.2">
      <c r="A44" s="9" t="s">
        <v>54</v>
      </c>
      <c r="B44" s="129" t="s">
        <v>49</v>
      </c>
      <c r="C44" s="129"/>
      <c r="D44" s="9" t="s">
        <v>10</v>
      </c>
      <c r="E44" s="165"/>
    </row>
    <row r="45" spans="1:6" ht="19.5" customHeight="1" x14ac:dyDescent="0.2">
      <c r="A45" s="9" t="s">
        <v>55</v>
      </c>
      <c r="B45" s="129" t="s">
        <v>51</v>
      </c>
      <c r="C45" s="129"/>
      <c r="D45" s="9" t="s">
        <v>10</v>
      </c>
      <c r="E45" s="166"/>
    </row>
    <row r="46" spans="1:6" ht="54.75" customHeight="1" x14ac:dyDescent="0.2">
      <c r="A46" s="9" t="s">
        <v>56</v>
      </c>
      <c r="B46" s="132" t="s">
        <v>126</v>
      </c>
      <c r="C46" s="129"/>
      <c r="D46" s="9" t="s">
        <v>10</v>
      </c>
      <c r="E46" s="28">
        <v>20658.402320000001</v>
      </c>
    </row>
    <row r="47" spans="1:6" s="23" customFormat="1" ht="18" customHeight="1" x14ac:dyDescent="0.2">
      <c r="A47" s="33" t="s">
        <v>120</v>
      </c>
      <c r="B47" s="144" t="s">
        <v>109</v>
      </c>
      <c r="C47" s="20" t="s">
        <v>151</v>
      </c>
      <c r="D47" s="21"/>
      <c r="E47" s="34">
        <v>265.44101000000001</v>
      </c>
      <c r="F47" s="62"/>
    </row>
    <row r="48" spans="1:6" s="23" customFormat="1" ht="17.25" customHeight="1" x14ac:dyDescent="0.2">
      <c r="A48" s="9"/>
      <c r="B48" s="145"/>
      <c r="C48" s="20"/>
      <c r="D48" s="21"/>
      <c r="E48" s="34"/>
    </row>
    <row r="49" spans="1:6" s="23" customFormat="1" x14ac:dyDescent="0.2">
      <c r="A49" s="9"/>
      <c r="B49" s="145"/>
      <c r="C49" s="20"/>
      <c r="D49" s="21"/>
      <c r="E49" s="34"/>
    </row>
    <row r="50" spans="1:6" s="23" customFormat="1" x14ac:dyDescent="0.2">
      <c r="A50" s="9"/>
      <c r="B50" s="146"/>
      <c r="C50" s="20"/>
      <c r="D50" s="21"/>
      <c r="E50" s="34"/>
    </row>
    <row r="51" spans="1:6" ht="51" customHeight="1" x14ac:dyDescent="0.2">
      <c r="A51" s="9" t="s">
        <v>57</v>
      </c>
      <c r="B51" s="129" t="s">
        <v>58</v>
      </c>
      <c r="C51" s="129"/>
      <c r="D51" s="9" t="s">
        <v>10</v>
      </c>
      <c r="E51" s="28"/>
    </row>
    <row r="52" spans="1:6" ht="51" customHeight="1" x14ac:dyDescent="0.2">
      <c r="A52" s="27" t="s">
        <v>59</v>
      </c>
      <c r="B52" s="132" t="s">
        <v>111</v>
      </c>
      <c r="C52" s="129"/>
      <c r="D52" s="9" t="s">
        <v>10</v>
      </c>
      <c r="E52" s="28">
        <f>F11-E12-E31-E39-E40-E43-E51-E36-E37-E46-E34-E38</f>
        <v>46862.733849999895</v>
      </c>
    </row>
    <row r="53" spans="1:6" s="14" customFormat="1" ht="43.5" customHeight="1" x14ac:dyDescent="0.2">
      <c r="A53" s="11">
        <v>4</v>
      </c>
      <c r="B53" s="135" t="s">
        <v>60</v>
      </c>
      <c r="C53" s="135"/>
      <c r="D53" s="12" t="s">
        <v>10</v>
      </c>
      <c r="E53" s="111">
        <f>E10-E11</f>
        <v>13487.537480000057</v>
      </c>
    </row>
    <row r="54" spans="1:6" ht="31.5" customHeight="1" x14ac:dyDescent="0.2">
      <c r="A54" s="8">
        <v>5</v>
      </c>
      <c r="B54" s="129" t="s">
        <v>61</v>
      </c>
      <c r="C54" s="129"/>
      <c r="D54" s="9" t="s">
        <v>10</v>
      </c>
      <c r="E54" s="25" t="str">
        <f>'Производство тепловой энергии'!E54</f>
        <v>не определяется</v>
      </c>
      <c r="F54" s="18"/>
    </row>
    <row r="55" spans="1:6" ht="51.75" customHeight="1" x14ac:dyDescent="0.2">
      <c r="A55" s="8" t="s">
        <v>62</v>
      </c>
      <c r="B55" s="129" t="s">
        <v>63</v>
      </c>
      <c r="C55" s="129"/>
      <c r="D55" s="9" t="s">
        <v>10</v>
      </c>
      <c r="E55" s="19"/>
    </row>
    <row r="56" spans="1:6" ht="24.75" customHeight="1" x14ac:dyDescent="0.2">
      <c r="A56" s="8" t="s">
        <v>64</v>
      </c>
      <c r="B56" s="129" t="s">
        <v>65</v>
      </c>
      <c r="C56" s="129"/>
      <c r="D56" s="9" t="s">
        <v>10</v>
      </c>
      <c r="E56" s="25">
        <v>50</v>
      </c>
    </row>
    <row r="57" spans="1:6" ht="27" customHeight="1" x14ac:dyDescent="0.2">
      <c r="A57" s="8" t="s">
        <v>66</v>
      </c>
      <c r="B57" s="129" t="s">
        <v>67</v>
      </c>
      <c r="C57" s="129"/>
      <c r="D57" s="9" t="s">
        <v>10</v>
      </c>
      <c r="E57" s="25">
        <v>50</v>
      </c>
    </row>
    <row r="58" spans="1:6" ht="22.5" customHeight="1" x14ac:dyDescent="0.2">
      <c r="A58" s="8">
        <v>7</v>
      </c>
      <c r="B58" s="129" t="s">
        <v>68</v>
      </c>
      <c r="C58" s="129"/>
      <c r="D58" s="9" t="s">
        <v>69</v>
      </c>
      <c r="E58" s="42"/>
    </row>
    <row r="59" spans="1:6" ht="20.25" customHeight="1" x14ac:dyDescent="0.2">
      <c r="A59" s="8">
        <v>8</v>
      </c>
      <c r="B59" s="129" t="s">
        <v>70</v>
      </c>
      <c r="C59" s="129"/>
      <c r="D59" s="9" t="s">
        <v>69</v>
      </c>
      <c r="E59" s="42"/>
    </row>
    <row r="60" spans="1:6" ht="30.75" customHeight="1" x14ac:dyDescent="0.2">
      <c r="A60" s="8">
        <v>9</v>
      </c>
      <c r="B60" s="129" t="s">
        <v>71</v>
      </c>
      <c r="C60" s="129"/>
      <c r="D60" s="9" t="s">
        <v>72</v>
      </c>
      <c r="E60" s="72"/>
    </row>
    <row r="61" spans="1:6" ht="30" customHeight="1" x14ac:dyDescent="0.2">
      <c r="A61" s="8" t="s">
        <v>73</v>
      </c>
      <c r="B61" s="129" t="s">
        <v>74</v>
      </c>
      <c r="C61" s="129"/>
      <c r="D61" s="9" t="s">
        <v>72</v>
      </c>
      <c r="E61" s="72"/>
    </row>
    <row r="62" spans="1:6" ht="27.75" customHeight="1" x14ac:dyDescent="0.2">
      <c r="A62" s="8">
        <v>10</v>
      </c>
      <c r="B62" s="129" t="s">
        <v>75</v>
      </c>
      <c r="C62" s="129"/>
      <c r="D62" s="9" t="s">
        <v>72</v>
      </c>
      <c r="E62" s="42"/>
    </row>
    <row r="63" spans="1:6" ht="30" customHeight="1" x14ac:dyDescent="0.2">
      <c r="A63" s="8">
        <v>11</v>
      </c>
      <c r="B63" s="129" t="s">
        <v>76</v>
      </c>
      <c r="C63" s="129"/>
      <c r="D63" s="9" t="s">
        <v>72</v>
      </c>
      <c r="E63" s="72"/>
    </row>
    <row r="64" spans="1:6" ht="25.5" customHeight="1" x14ac:dyDescent="0.2">
      <c r="A64" s="8">
        <v>12</v>
      </c>
      <c r="B64" s="132" t="s">
        <v>112</v>
      </c>
      <c r="C64" s="129"/>
      <c r="D64" s="9" t="s">
        <v>77</v>
      </c>
      <c r="E64" s="74"/>
    </row>
    <row r="65" spans="1:5" ht="25.5" customHeight="1" x14ac:dyDescent="0.2">
      <c r="A65" s="8">
        <v>13</v>
      </c>
      <c r="B65" s="132" t="s">
        <v>113</v>
      </c>
      <c r="C65" s="129"/>
      <c r="D65" s="9" t="s">
        <v>77</v>
      </c>
      <c r="E65" s="74"/>
    </row>
    <row r="66" spans="1:5" ht="27.75" customHeight="1" x14ac:dyDescent="0.2">
      <c r="A66" s="8">
        <v>14</v>
      </c>
      <c r="B66" s="129" t="s">
        <v>128</v>
      </c>
      <c r="C66" s="129"/>
      <c r="D66" s="9" t="s">
        <v>79</v>
      </c>
      <c r="E66" s="93">
        <f>189.1-59.2</f>
        <v>129.89999999999998</v>
      </c>
    </row>
    <row r="67" spans="1:5" ht="42.75" customHeight="1" x14ac:dyDescent="0.2">
      <c r="A67" s="8">
        <v>15</v>
      </c>
      <c r="B67" s="132" t="s">
        <v>114</v>
      </c>
      <c r="C67" s="129"/>
      <c r="D67" s="9" t="s">
        <v>79</v>
      </c>
      <c r="E67" s="64" t="s">
        <v>129</v>
      </c>
    </row>
    <row r="68" spans="1:5" ht="36.75" customHeight="1" x14ac:dyDescent="0.2">
      <c r="A68" s="8">
        <v>16</v>
      </c>
      <c r="B68" s="129" t="s">
        <v>80</v>
      </c>
      <c r="C68" s="129"/>
      <c r="D68" s="9" t="s">
        <v>81</v>
      </c>
      <c r="E68" s="42"/>
    </row>
    <row r="69" spans="1:5" ht="44.25" customHeight="1" x14ac:dyDescent="0.2">
      <c r="A69" s="8">
        <v>17</v>
      </c>
      <c r="B69" s="129" t="s">
        <v>82</v>
      </c>
      <c r="C69" s="129"/>
      <c r="D69" s="9" t="s">
        <v>83</v>
      </c>
      <c r="E69" s="42"/>
    </row>
    <row r="70" spans="1:5" ht="36" customHeight="1" x14ac:dyDescent="0.2">
      <c r="A70" s="8">
        <v>18</v>
      </c>
      <c r="B70" s="129" t="s">
        <v>84</v>
      </c>
      <c r="C70" s="129"/>
      <c r="D70" s="9" t="s">
        <v>85</v>
      </c>
      <c r="E70" s="19"/>
    </row>
    <row r="71" spans="1:5" ht="52.5" customHeight="1" x14ac:dyDescent="0.2">
      <c r="A71" s="8">
        <v>19</v>
      </c>
      <c r="B71" s="129" t="s">
        <v>86</v>
      </c>
      <c r="C71" s="129"/>
      <c r="D71" s="149"/>
      <c r="E71" s="149"/>
    </row>
  </sheetData>
  <sheetProtection selectLockedCells="1" selectUnlockedCells="1"/>
  <customSheetViews>
    <customSheetView guid="{107DB466-C8B1-4EC3-A411-650BD2587D1A}" topLeftCell="A4">
      <selection activeCell="E52" sqref="E52"/>
      <pageMargins left="0.75" right="0.75" top="1" bottom="1" header="0.51180555555555551" footer="0.51180555555555551"/>
      <pageSetup paperSize="9" firstPageNumber="0" orientation="portrait" horizontalDpi="300" verticalDpi="300" r:id="rId1"/>
      <headerFooter alignWithMargins="0"/>
    </customSheetView>
    <customSheetView guid="{07A1AA32-C8EB-4C4B-A982-7112EE6C490D}" scale="110" showPageBreaks="1" topLeftCell="A28">
      <selection activeCell="C21" sqref="C21"/>
      <pageMargins left="0.15748031496062992" right="0.15748031496062992" top="0.39370078740157483" bottom="0.19685039370078741" header="0.51181102362204722" footer="0.51181102362204722"/>
      <printOptions horizontalCentered="1"/>
      <pageSetup paperSize="9" scale="90" firstPageNumber="0" orientation="portrait" horizontalDpi="300" verticalDpi="300" r:id="rId2"/>
      <headerFooter alignWithMargins="0"/>
    </customSheetView>
  </customSheetViews>
  <mergeCells count="60">
    <mergeCell ref="D71:E71"/>
    <mergeCell ref="B66:C66"/>
    <mergeCell ref="B67:C67"/>
    <mergeCell ref="B68:C68"/>
    <mergeCell ref="B69:C69"/>
    <mergeCell ref="B70:C70"/>
    <mergeCell ref="B71:C71"/>
    <mergeCell ref="B52:C52"/>
    <mergeCell ref="B65:C65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3:C63"/>
    <mergeCell ref="B64:C64"/>
    <mergeCell ref="B53:C53"/>
    <mergeCell ref="B51:C51"/>
    <mergeCell ref="E44:E45"/>
    <mergeCell ref="B45:C45"/>
    <mergeCell ref="B35:C35"/>
    <mergeCell ref="B36:C36"/>
    <mergeCell ref="B37:C37"/>
    <mergeCell ref="B38:C38"/>
    <mergeCell ref="B39:C39"/>
    <mergeCell ref="B40:C40"/>
    <mergeCell ref="B47:B50"/>
    <mergeCell ref="B41:C41"/>
    <mergeCell ref="B42:C42"/>
    <mergeCell ref="B43:C43"/>
    <mergeCell ref="B44:C44"/>
    <mergeCell ref="B46:C46"/>
    <mergeCell ref="B34:C34"/>
    <mergeCell ref="A15:A18"/>
    <mergeCell ref="B15:B18"/>
    <mergeCell ref="A19:A22"/>
    <mergeCell ref="B19:B22"/>
    <mergeCell ref="A23:A26"/>
    <mergeCell ref="B23:B26"/>
    <mergeCell ref="A27:A30"/>
    <mergeCell ref="B27:B30"/>
    <mergeCell ref="B31:C31"/>
    <mergeCell ref="B32:C32"/>
    <mergeCell ref="B33:C33"/>
    <mergeCell ref="B14:C14"/>
    <mergeCell ref="A1:E1"/>
    <mergeCell ref="A2:E2"/>
    <mergeCell ref="A3:E3"/>
    <mergeCell ref="A4:E5"/>
    <mergeCell ref="B7:C7"/>
    <mergeCell ref="B8:C8"/>
    <mergeCell ref="B9:C9"/>
    <mergeCell ref="B10:C10"/>
    <mergeCell ref="B11:C11"/>
    <mergeCell ref="B12:C12"/>
    <mergeCell ref="B13:C13"/>
  </mergeCells>
  <printOptions horizontalCentered="1"/>
  <pageMargins left="0.15748031496062992" right="0.15748031496062992" top="0.18" bottom="0.23" header="0.69" footer="0.17"/>
  <pageSetup paperSize="9" scale="90" firstPageNumber="0" orientation="portrait" horizontalDpi="300" verticalDpi="300" r:id="rId3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I71"/>
  <sheetViews>
    <sheetView workbookViewId="0">
      <pane xSplit="4" ySplit="8" topLeftCell="E9" activePane="bottomRight" state="frozen"/>
      <selection pane="topRight" activeCell="E1" sqref="E1"/>
      <selection pane="bottomLeft" activeCell="A9" sqref="A9"/>
      <selection pane="bottomRight" activeCell="E11" sqref="E11"/>
    </sheetView>
  </sheetViews>
  <sheetFormatPr defaultColWidth="8.7109375" defaultRowHeight="12.75" x14ac:dyDescent="0.2"/>
  <cols>
    <col min="1" max="1" width="7.85546875" customWidth="1"/>
    <col min="2" max="2" width="19" customWidth="1"/>
    <col min="3" max="3" width="23.140625" customWidth="1"/>
    <col min="4" max="4" width="20.140625" customWidth="1"/>
    <col min="5" max="5" width="25.7109375" style="77" customWidth="1"/>
    <col min="6" max="6" width="13.7109375" customWidth="1"/>
  </cols>
  <sheetData>
    <row r="1" spans="1:8" ht="18.75" customHeight="1" x14ac:dyDescent="0.2">
      <c r="A1" s="139" t="s">
        <v>0</v>
      </c>
      <c r="B1" s="139"/>
      <c r="C1" s="139"/>
      <c r="D1" s="139"/>
      <c r="E1" s="139"/>
    </row>
    <row r="2" spans="1:8" ht="19.5" customHeight="1" x14ac:dyDescent="0.2">
      <c r="A2" s="139" t="s">
        <v>1</v>
      </c>
      <c r="B2" s="139"/>
      <c r="C2" s="139"/>
      <c r="D2" s="139"/>
      <c r="E2" s="139"/>
    </row>
    <row r="3" spans="1:8" ht="32.25" customHeight="1" x14ac:dyDescent="0.2">
      <c r="A3" s="140" t="str">
        <f>'Передача тепловой энергии'!A3:E3</f>
        <v>ДЕЯТЕЛЬНОСТИ  АО "МЭС" ЗА  2015 ГОД</v>
      </c>
      <c r="B3" s="140"/>
      <c r="C3" s="140"/>
      <c r="D3" s="140"/>
      <c r="E3" s="140"/>
    </row>
    <row r="4" spans="1:8" ht="12.75" customHeight="1" x14ac:dyDescent="0.2">
      <c r="A4" s="167"/>
      <c r="B4" s="167"/>
      <c r="C4" s="167"/>
      <c r="D4" s="167"/>
      <c r="E4" s="167"/>
    </row>
    <row r="5" spans="1:8" ht="1.5" customHeight="1" x14ac:dyDescent="0.2">
      <c r="A5" s="167"/>
      <c r="B5" s="167"/>
      <c r="C5" s="167"/>
      <c r="D5" s="167"/>
      <c r="E5" s="167"/>
    </row>
    <row r="6" spans="1:8" x14ac:dyDescent="0.2">
      <c r="A6" s="1"/>
      <c r="B6" s="1"/>
      <c r="C6" s="1"/>
      <c r="D6" s="1"/>
      <c r="E6" s="2"/>
    </row>
    <row r="7" spans="1:8" ht="30" customHeight="1" x14ac:dyDescent="0.2">
      <c r="A7" s="3" t="s">
        <v>2</v>
      </c>
      <c r="B7" s="142" t="s">
        <v>3</v>
      </c>
      <c r="C7" s="142"/>
      <c r="D7" s="3" t="s">
        <v>4</v>
      </c>
      <c r="E7" s="4" t="s">
        <v>5</v>
      </c>
    </row>
    <row r="8" spans="1:8" x14ac:dyDescent="0.2">
      <c r="A8" s="26">
        <v>1</v>
      </c>
      <c r="B8" s="138">
        <v>2</v>
      </c>
      <c r="C8" s="138"/>
      <c r="D8" s="26">
        <v>3</v>
      </c>
      <c r="E8" s="6">
        <v>4</v>
      </c>
      <c r="F8" s="7"/>
    </row>
    <row r="9" spans="1:8" ht="25.5" customHeight="1" x14ac:dyDescent="0.2">
      <c r="A9" s="8">
        <v>1</v>
      </c>
      <c r="B9" s="129" t="s">
        <v>6</v>
      </c>
      <c r="C9" s="129"/>
      <c r="D9" s="9" t="s">
        <v>7</v>
      </c>
      <c r="E9" s="61" t="s">
        <v>118</v>
      </c>
    </row>
    <row r="10" spans="1:8" s="14" customFormat="1" ht="15.75" customHeight="1" x14ac:dyDescent="0.2">
      <c r="A10" s="11">
        <v>2</v>
      </c>
      <c r="B10" s="135" t="s">
        <v>9</v>
      </c>
      <c r="C10" s="135"/>
      <c r="D10" s="12" t="s">
        <v>10</v>
      </c>
      <c r="E10" s="111">
        <f>'Производство тепловой энергии'!E10+'Передача тепловой энергии'!E10</f>
        <v>7420448.4077700013</v>
      </c>
      <c r="F10" s="122">
        <v>7420448.2074499996</v>
      </c>
      <c r="H10" s="35"/>
    </row>
    <row r="11" spans="1:8" s="14" customFormat="1" ht="45" customHeight="1" x14ac:dyDescent="0.2">
      <c r="A11" s="11">
        <v>3</v>
      </c>
      <c r="B11" s="135" t="s">
        <v>11</v>
      </c>
      <c r="C11" s="135"/>
      <c r="D11" s="12" t="s">
        <v>10</v>
      </c>
      <c r="E11" s="15">
        <f>E12+E13+E31+E34+E35+E36+E37+E38+E39+E40+E43+E46+E51+E52</f>
        <v>7705681.6034399997</v>
      </c>
      <c r="F11" s="122">
        <v>7705681.8646900002</v>
      </c>
      <c r="H11" s="35"/>
    </row>
    <row r="12" spans="1:8" ht="25.5" customHeight="1" x14ac:dyDescent="0.2">
      <c r="A12" s="16" t="s">
        <v>12</v>
      </c>
      <c r="B12" s="129" t="s">
        <v>13</v>
      </c>
      <c r="C12" s="129"/>
      <c r="D12" s="9" t="s">
        <v>10</v>
      </c>
      <c r="E12" s="28">
        <f>'Производство тепловой энергии'!E12+'Передача тепловой энергии'!E12</f>
        <v>263851.73157</v>
      </c>
      <c r="F12" s="18"/>
    </row>
    <row r="13" spans="1:8" ht="15.75" customHeight="1" x14ac:dyDescent="0.2">
      <c r="A13" s="16" t="s">
        <v>14</v>
      </c>
      <c r="B13" s="129" t="s">
        <v>15</v>
      </c>
      <c r="C13" s="129"/>
      <c r="D13" s="9" t="s">
        <v>10</v>
      </c>
      <c r="E13" s="28">
        <f>'Производство тепловой энергии'!E13+'Передача тепловой энергии'!E13</f>
        <v>3992930.2011900004</v>
      </c>
    </row>
    <row r="14" spans="1:8" ht="12.75" customHeight="1" x14ac:dyDescent="0.2">
      <c r="A14" s="8"/>
      <c r="B14" s="129" t="s">
        <v>119</v>
      </c>
      <c r="C14" s="129"/>
      <c r="D14" s="9"/>
      <c r="E14" s="19"/>
    </row>
    <row r="15" spans="1:8" s="23" customFormat="1" ht="18" customHeight="1" x14ac:dyDescent="0.2">
      <c r="A15" s="136" t="s">
        <v>17</v>
      </c>
      <c r="B15" s="137" t="s">
        <v>18</v>
      </c>
      <c r="C15" s="20" t="s">
        <v>19</v>
      </c>
      <c r="D15" s="21" t="s">
        <v>10</v>
      </c>
      <c r="E15" s="29">
        <f>'Производство тепловой энергии'!E15+'Передача тепловой энергии'!E15</f>
        <v>3930882.9636399997</v>
      </c>
    </row>
    <row r="16" spans="1:8" s="23" customFormat="1" ht="17.25" customHeight="1" x14ac:dyDescent="0.2">
      <c r="A16" s="136"/>
      <c r="B16" s="137"/>
      <c r="C16" s="20" t="s">
        <v>20</v>
      </c>
      <c r="D16" s="21" t="s">
        <v>21</v>
      </c>
      <c r="E16" s="29">
        <f>'Производство тепловой энергии'!E16+'Передача тепловой энергии'!E16</f>
        <v>376661.56699999998</v>
      </c>
    </row>
    <row r="17" spans="1:5" s="23" customFormat="1" ht="36" x14ac:dyDescent="0.2">
      <c r="A17" s="136"/>
      <c r="B17" s="137"/>
      <c r="C17" s="20" t="s">
        <v>22</v>
      </c>
      <c r="D17" s="21" t="s">
        <v>10</v>
      </c>
      <c r="E17" s="24">
        <f>E15/E16</f>
        <v>10.43611376373847</v>
      </c>
    </row>
    <row r="18" spans="1:5" s="23" customFormat="1" ht="12" x14ac:dyDescent="0.2">
      <c r="A18" s="136"/>
      <c r="B18" s="137"/>
      <c r="C18" s="20" t="s">
        <v>23</v>
      </c>
      <c r="D18" s="21" t="s">
        <v>7</v>
      </c>
      <c r="E18" s="22"/>
    </row>
    <row r="19" spans="1:5" s="23" customFormat="1" ht="12.75" customHeight="1" x14ac:dyDescent="0.2">
      <c r="A19" s="136" t="s">
        <v>24</v>
      </c>
      <c r="B19" s="137" t="s">
        <v>25</v>
      </c>
      <c r="C19" s="20" t="s">
        <v>19</v>
      </c>
      <c r="D19" s="21" t="s">
        <v>10</v>
      </c>
      <c r="E19" s="29">
        <f>'Производство тепловой энергии'!E19+'Передача тепловой энергии'!E19</f>
        <v>25622.727229999997</v>
      </c>
    </row>
    <row r="20" spans="1:5" s="23" customFormat="1" x14ac:dyDescent="0.2">
      <c r="A20" s="136"/>
      <c r="B20" s="137"/>
      <c r="C20" s="20" t="s">
        <v>20</v>
      </c>
      <c r="D20" s="21" t="s">
        <v>21</v>
      </c>
      <c r="E20" s="29">
        <f>'Производство тепловой энергии'!E20+'Передача тепловой энергии'!E20</f>
        <v>7074.2579999999998</v>
      </c>
    </row>
    <row r="21" spans="1:5" s="23" customFormat="1" ht="36" x14ac:dyDescent="0.2">
      <c r="A21" s="136"/>
      <c r="B21" s="137"/>
      <c r="C21" s="20" t="s">
        <v>22</v>
      </c>
      <c r="D21" s="21" t="s">
        <v>10</v>
      </c>
      <c r="E21" s="24">
        <f>E19/E20</f>
        <v>3.6219667461944414</v>
      </c>
    </row>
    <row r="22" spans="1:5" s="23" customFormat="1" ht="14.25" customHeight="1" x14ac:dyDescent="0.2">
      <c r="A22" s="136"/>
      <c r="B22" s="137"/>
      <c r="C22" s="20" t="s">
        <v>23</v>
      </c>
      <c r="D22" s="21" t="s">
        <v>7</v>
      </c>
      <c r="E22" s="22"/>
    </row>
    <row r="23" spans="1:5" s="23" customFormat="1" ht="15" customHeight="1" x14ac:dyDescent="0.2">
      <c r="A23" s="136" t="s">
        <v>26</v>
      </c>
      <c r="B23" s="137" t="s">
        <v>106</v>
      </c>
      <c r="C23" s="20" t="s">
        <v>19</v>
      </c>
      <c r="D23" s="21" t="s">
        <v>10</v>
      </c>
      <c r="E23" s="29">
        <f>'Производство тепловой энергии'!E23+'Передача тепловой энергии'!E23</f>
        <v>10103.43527</v>
      </c>
    </row>
    <row r="24" spans="1:5" s="23" customFormat="1" ht="13.5" customHeight="1" x14ac:dyDescent="0.2">
      <c r="A24" s="136"/>
      <c r="B24" s="137"/>
      <c r="C24" s="20" t="s">
        <v>20</v>
      </c>
      <c r="D24" s="21" t="s">
        <v>21</v>
      </c>
      <c r="E24" s="29">
        <f>'Производство тепловой энергии'!E24+'Передача тепловой энергии'!E24</f>
        <v>289.42399999999998</v>
      </c>
    </row>
    <row r="25" spans="1:5" s="23" customFormat="1" ht="36" x14ac:dyDescent="0.2">
      <c r="A25" s="136"/>
      <c r="B25" s="137"/>
      <c r="C25" s="20" t="s">
        <v>22</v>
      </c>
      <c r="D25" s="21" t="s">
        <v>10</v>
      </c>
      <c r="E25" s="24">
        <f>E23/E24</f>
        <v>34.908768001271497</v>
      </c>
    </row>
    <row r="26" spans="1:5" s="23" customFormat="1" ht="12" x14ac:dyDescent="0.2">
      <c r="A26" s="136"/>
      <c r="B26" s="137"/>
      <c r="C26" s="20" t="s">
        <v>23</v>
      </c>
      <c r="D26" s="21" t="s">
        <v>7</v>
      </c>
      <c r="E26" s="22"/>
    </row>
    <row r="27" spans="1:5" s="23" customFormat="1" ht="15" customHeight="1" x14ac:dyDescent="0.2">
      <c r="A27" s="136" t="s">
        <v>105</v>
      </c>
      <c r="B27" s="137" t="s">
        <v>107</v>
      </c>
      <c r="C27" s="20" t="s">
        <v>19</v>
      </c>
      <c r="D27" s="21" t="s">
        <v>10</v>
      </c>
      <c r="E27" s="29">
        <f>'Производство тепловой энергии'!E27+'Передача тепловой энергии'!E27</f>
        <v>26321.075049999999</v>
      </c>
    </row>
    <row r="28" spans="1:5" s="23" customFormat="1" ht="13.5" customHeight="1" x14ac:dyDescent="0.2">
      <c r="A28" s="136"/>
      <c r="B28" s="137"/>
      <c r="C28" s="20" t="s">
        <v>20</v>
      </c>
      <c r="D28" s="21" t="s">
        <v>21</v>
      </c>
      <c r="E28" s="29">
        <f>'Производство тепловой энергии'!E28+'Передача тепловой энергии'!E28</f>
        <v>1539.12</v>
      </c>
    </row>
    <row r="29" spans="1:5" s="23" customFormat="1" ht="36" x14ac:dyDescent="0.2">
      <c r="A29" s="136"/>
      <c r="B29" s="137"/>
      <c r="C29" s="20" t="s">
        <v>22</v>
      </c>
      <c r="D29" s="21" t="s">
        <v>10</v>
      </c>
      <c r="E29" s="24">
        <f>E27/E28</f>
        <v>17.101379392120172</v>
      </c>
    </row>
    <row r="30" spans="1:5" s="23" customFormat="1" ht="12" x14ac:dyDescent="0.2">
      <c r="A30" s="136"/>
      <c r="B30" s="137"/>
      <c r="C30" s="20" t="s">
        <v>23</v>
      </c>
      <c r="D30" s="21" t="s">
        <v>7</v>
      </c>
      <c r="E30" s="22"/>
    </row>
    <row r="31" spans="1:5" ht="38.25" customHeight="1" x14ac:dyDescent="0.2">
      <c r="A31" s="8" t="s">
        <v>27</v>
      </c>
      <c r="B31" s="129" t="s">
        <v>28</v>
      </c>
      <c r="C31" s="129"/>
      <c r="D31" s="9" t="s">
        <v>10</v>
      </c>
      <c r="E31" s="115">
        <f>'Производство тепловой энергии'!E31+'Передача тепловой энергии'!E31</f>
        <v>339261.69032999995</v>
      </c>
    </row>
    <row r="32" spans="1:5" s="23" customFormat="1" ht="12" customHeight="1" x14ac:dyDescent="0.2">
      <c r="A32" s="21" t="s">
        <v>29</v>
      </c>
      <c r="B32" s="143" t="s">
        <v>30</v>
      </c>
      <c r="C32" s="143"/>
      <c r="D32" s="21" t="s">
        <v>31</v>
      </c>
      <c r="E32" s="99">
        <f>E31/E33</f>
        <v>2.9304768529441265</v>
      </c>
    </row>
    <row r="33" spans="1:5" s="23" customFormat="1" ht="12" customHeight="1" x14ac:dyDescent="0.2">
      <c r="A33" s="21" t="s">
        <v>32</v>
      </c>
      <c r="B33" s="143" t="s">
        <v>33</v>
      </c>
      <c r="C33" s="143"/>
      <c r="D33" s="21" t="s">
        <v>34</v>
      </c>
      <c r="E33" s="115">
        <f>'Производство тепловой энергии'!E33+'Передача тепловой энергии'!E33</f>
        <v>115770.13139999998</v>
      </c>
    </row>
    <row r="34" spans="1:5" ht="32.25" customHeight="1" x14ac:dyDescent="0.2">
      <c r="A34" s="9" t="s">
        <v>35</v>
      </c>
      <c r="B34" s="129" t="s">
        <v>36</v>
      </c>
      <c r="C34" s="129"/>
      <c r="D34" s="9" t="s">
        <v>10</v>
      </c>
      <c r="E34" s="28">
        <f>'Производство тепловой энергии'!E34+'Передача тепловой энергии'!E34</f>
        <v>70122.044023000009</v>
      </c>
    </row>
    <row r="35" spans="1:5" ht="29.25" customHeight="1" x14ac:dyDescent="0.2">
      <c r="A35" s="9" t="s">
        <v>37</v>
      </c>
      <c r="B35" s="132" t="s">
        <v>108</v>
      </c>
      <c r="C35" s="129"/>
      <c r="D35" s="9" t="s">
        <v>10</v>
      </c>
      <c r="E35" s="28">
        <f>'Производство тепловой энергии'!E35+'Передача тепловой энергии'!E35</f>
        <v>1493.1935899999999</v>
      </c>
    </row>
    <row r="36" spans="1:5" ht="26.25" customHeight="1" x14ac:dyDescent="0.2">
      <c r="A36" s="9" t="s">
        <v>38</v>
      </c>
      <c r="B36" s="129" t="s">
        <v>39</v>
      </c>
      <c r="C36" s="129"/>
      <c r="D36" s="9" t="s">
        <v>10</v>
      </c>
      <c r="E36" s="28">
        <f>'Производство тепловой энергии'!E36+'Передача тепловой энергии'!E36</f>
        <v>605588.8912800001</v>
      </c>
    </row>
    <row r="37" spans="1:5" ht="27.75" customHeight="1" x14ac:dyDescent="0.2">
      <c r="A37" s="9" t="s">
        <v>40</v>
      </c>
      <c r="B37" s="129" t="s">
        <v>41</v>
      </c>
      <c r="C37" s="129"/>
      <c r="D37" s="9" t="s">
        <v>10</v>
      </c>
      <c r="E37" s="28">
        <f>'Производство тепловой энергии'!E37+'Передача тепловой энергии'!E37</f>
        <v>205874.18115000005</v>
      </c>
    </row>
    <row r="38" spans="1:5" ht="38.25" customHeight="1" x14ac:dyDescent="0.2">
      <c r="A38" s="9" t="s">
        <v>42</v>
      </c>
      <c r="B38" s="129" t="s">
        <v>43</v>
      </c>
      <c r="C38" s="129"/>
      <c r="D38" s="9" t="s">
        <v>10</v>
      </c>
      <c r="E38" s="28">
        <f>'Производство тепловой энергии'!E38+'Передача тепловой энергии'!E38</f>
        <v>8599.3324299999986</v>
      </c>
    </row>
    <row r="39" spans="1:5" ht="24" customHeight="1" x14ac:dyDescent="0.2">
      <c r="A39" s="9" t="s">
        <v>44</v>
      </c>
      <c r="B39" s="129" t="s">
        <v>45</v>
      </c>
      <c r="C39" s="129"/>
      <c r="D39" s="9" t="s">
        <v>10</v>
      </c>
      <c r="E39" s="28">
        <f>'Производство тепловой энергии'!E39+'Передача тепловой энергии'!E39</f>
        <v>324391.65403999994</v>
      </c>
    </row>
    <row r="40" spans="1:5" ht="27.75" customHeight="1" x14ac:dyDescent="0.2">
      <c r="A40" s="9" t="s">
        <v>46</v>
      </c>
      <c r="B40" s="129" t="s">
        <v>47</v>
      </c>
      <c r="C40" s="129"/>
      <c r="D40" s="9" t="s">
        <v>10</v>
      </c>
      <c r="E40" s="28">
        <f>'Производство тепловой энергии'!E40+'Передача тепловой энергии'!E40</f>
        <v>495514.33684000006</v>
      </c>
    </row>
    <row r="41" spans="1:5" ht="16.5" customHeight="1" x14ac:dyDescent="0.2">
      <c r="A41" s="9" t="s">
        <v>48</v>
      </c>
      <c r="B41" s="129" t="s">
        <v>49</v>
      </c>
      <c r="C41" s="129"/>
      <c r="D41" s="9" t="s">
        <v>10</v>
      </c>
      <c r="E41" s="28">
        <f>'Производство тепловой энергии'!E41+'Передача тепловой энергии'!E41</f>
        <v>228159.27316000001</v>
      </c>
    </row>
    <row r="42" spans="1:5" ht="17.25" customHeight="1" x14ac:dyDescent="0.2">
      <c r="A42" s="9" t="s">
        <v>50</v>
      </c>
      <c r="B42" s="129" t="s">
        <v>51</v>
      </c>
      <c r="C42" s="129"/>
      <c r="D42" s="9" t="s">
        <v>10</v>
      </c>
      <c r="E42" s="28">
        <f>'Производство тепловой энергии'!E42+'Передача тепловой энергии'!E42</f>
        <v>69091.930430000008</v>
      </c>
    </row>
    <row r="43" spans="1:5" ht="24" customHeight="1" x14ac:dyDescent="0.2">
      <c r="A43" s="9" t="s">
        <v>52</v>
      </c>
      <c r="B43" s="129" t="s">
        <v>53</v>
      </c>
      <c r="C43" s="129"/>
      <c r="D43" s="9" t="s">
        <v>10</v>
      </c>
      <c r="E43" s="31">
        <f>'Производство тепловой энергии'!E43+'Передача тепловой энергии'!E43</f>
        <v>44812.185479999986</v>
      </c>
    </row>
    <row r="44" spans="1:5" ht="30" customHeight="1" x14ac:dyDescent="0.2">
      <c r="A44" s="9" t="s">
        <v>54</v>
      </c>
      <c r="B44" s="129" t="s">
        <v>49</v>
      </c>
      <c r="C44" s="129"/>
      <c r="D44" s="30" t="s">
        <v>10</v>
      </c>
      <c r="E44" s="168"/>
    </row>
    <row r="45" spans="1:5" ht="19.5" customHeight="1" x14ac:dyDescent="0.2">
      <c r="A45" s="9" t="s">
        <v>55</v>
      </c>
      <c r="B45" s="129" t="s">
        <v>51</v>
      </c>
      <c r="C45" s="129"/>
      <c r="D45" s="30" t="s">
        <v>10</v>
      </c>
      <c r="E45" s="168"/>
    </row>
    <row r="46" spans="1:5" ht="43.15" customHeight="1" x14ac:dyDescent="0.2">
      <c r="A46" s="9" t="s">
        <v>56</v>
      </c>
      <c r="B46" s="132" t="s">
        <v>126</v>
      </c>
      <c r="C46" s="129"/>
      <c r="D46" s="30" t="s">
        <v>10</v>
      </c>
      <c r="E46" s="95">
        <f>'Производство тепловой энергии'!E46+'Передача тепловой энергии'!E46</f>
        <v>112717.15315999999</v>
      </c>
    </row>
    <row r="47" spans="1:5" s="23" customFormat="1" ht="21" customHeight="1" x14ac:dyDescent="0.2">
      <c r="A47" s="33" t="s">
        <v>120</v>
      </c>
      <c r="B47" s="144" t="s">
        <v>109</v>
      </c>
      <c r="C47" s="20"/>
      <c r="D47" s="21"/>
      <c r="E47" s="32">
        <f>'Производство тепловой энергии'!E47+'Передача тепловой энергии'!E47</f>
        <v>29735.880579999997</v>
      </c>
    </row>
    <row r="48" spans="1:5" s="23" customFormat="1" ht="17.25" customHeight="1" x14ac:dyDescent="0.2">
      <c r="A48" s="9"/>
      <c r="B48" s="145"/>
      <c r="C48" s="20"/>
      <c r="D48" s="21"/>
      <c r="E48" s="22"/>
    </row>
    <row r="49" spans="1:9" s="23" customFormat="1" x14ac:dyDescent="0.2">
      <c r="A49" s="9"/>
      <c r="B49" s="145"/>
      <c r="C49" s="20"/>
      <c r="D49" s="21"/>
      <c r="E49" s="24"/>
    </row>
    <row r="50" spans="1:9" s="23" customFormat="1" x14ac:dyDescent="0.2">
      <c r="A50" s="9"/>
      <c r="B50" s="146"/>
      <c r="C50" s="20"/>
      <c r="D50" s="21"/>
      <c r="E50" s="22"/>
    </row>
    <row r="51" spans="1:9" ht="51" customHeight="1" x14ac:dyDescent="0.2">
      <c r="A51" s="9" t="s">
        <v>57</v>
      </c>
      <c r="B51" s="129" t="s">
        <v>58</v>
      </c>
      <c r="C51" s="129"/>
      <c r="D51" s="9" t="s">
        <v>10</v>
      </c>
      <c r="E51" s="28">
        <f>'Производство тепловой энергии'!E51+'Передача тепловой энергии'!E51</f>
        <v>105594.76430999998</v>
      </c>
    </row>
    <row r="52" spans="1:9" ht="51" customHeight="1" x14ac:dyDescent="0.2">
      <c r="A52" s="27" t="s">
        <v>59</v>
      </c>
      <c r="B52" s="132" t="s">
        <v>111</v>
      </c>
      <c r="C52" s="129"/>
      <c r="D52" s="9" t="s">
        <v>10</v>
      </c>
      <c r="E52" s="115">
        <f>'Производство тепловой энергии'!E52+'Передача тепловой энергии'!E52-2246</f>
        <v>1134930.2440470001</v>
      </c>
    </row>
    <row r="53" spans="1:9" s="14" customFormat="1" ht="31.5" customHeight="1" x14ac:dyDescent="0.2">
      <c r="A53" s="11">
        <v>4</v>
      </c>
      <c r="B53" s="135" t="s">
        <v>60</v>
      </c>
      <c r="C53" s="135"/>
      <c r="D53" s="12" t="s">
        <v>10</v>
      </c>
      <c r="E53" s="15">
        <f>E10-E11</f>
        <v>-285233.19566999841</v>
      </c>
      <c r="G53" s="126">
        <v>-285233.65723999997</v>
      </c>
      <c r="I53" s="35"/>
    </row>
    <row r="54" spans="1:9" ht="31.5" customHeight="1" x14ac:dyDescent="0.2">
      <c r="A54" s="8">
        <v>5</v>
      </c>
      <c r="B54" s="129" t="s">
        <v>61</v>
      </c>
      <c r="C54" s="129"/>
      <c r="D54" s="9" t="s">
        <v>10</v>
      </c>
      <c r="E54" s="25" t="str">
        <f>'Производство тепловой энергии'!E54</f>
        <v>не определяется</v>
      </c>
    </row>
    <row r="55" spans="1:9" ht="51.75" customHeight="1" x14ac:dyDescent="0.2">
      <c r="A55" s="8" t="s">
        <v>62</v>
      </c>
      <c r="B55" s="129" t="s">
        <v>63</v>
      </c>
      <c r="C55" s="129"/>
      <c r="D55" s="9" t="s">
        <v>10</v>
      </c>
      <c r="E55" s="19"/>
    </row>
    <row r="56" spans="1:9" ht="24.75" customHeight="1" x14ac:dyDescent="0.2">
      <c r="A56" s="8" t="s">
        <v>64</v>
      </c>
      <c r="B56" s="129" t="s">
        <v>65</v>
      </c>
      <c r="C56" s="129"/>
      <c r="D56" s="9" t="s">
        <v>10</v>
      </c>
      <c r="E56" s="25">
        <f>'Производство тепловой энергии'!E56+'Передача тепловой энергии'!E56</f>
        <v>37346</v>
      </c>
    </row>
    <row r="57" spans="1:9" ht="27" customHeight="1" x14ac:dyDescent="0.2">
      <c r="A57" s="8" t="s">
        <v>66</v>
      </c>
      <c r="B57" s="129" t="s">
        <v>67</v>
      </c>
      <c r="C57" s="129"/>
      <c r="D57" s="9" t="s">
        <v>10</v>
      </c>
      <c r="E57" s="25">
        <f>'Производство тепловой энергии'!E57+'Передача тепловой энергии'!E57</f>
        <v>37346</v>
      </c>
    </row>
    <row r="58" spans="1:9" ht="22.5" customHeight="1" x14ac:dyDescent="0.2">
      <c r="A58" s="8">
        <v>7</v>
      </c>
      <c r="B58" s="129" t="s">
        <v>68</v>
      </c>
      <c r="C58" s="129"/>
      <c r="D58" s="9" t="s">
        <v>69</v>
      </c>
      <c r="E58" s="19"/>
    </row>
    <row r="59" spans="1:9" ht="20.25" customHeight="1" x14ac:dyDescent="0.2">
      <c r="A59" s="8">
        <v>8</v>
      </c>
      <c r="B59" s="129" t="s">
        <v>70</v>
      </c>
      <c r="C59" s="129"/>
      <c r="D59" s="9" t="s">
        <v>69</v>
      </c>
      <c r="E59" s="19"/>
    </row>
    <row r="60" spans="1:9" ht="30.75" customHeight="1" x14ac:dyDescent="0.2">
      <c r="A60" s="8">
        <v>9</v>
      </c>
      <c r="B60" s="129" t="s">
        <v>71</v>
      </c>
      <c r="C60" s="129"/>
      <c r="D60" s="9" t="s">
        <v>72</v>
      </c>
      <c r="E60" s="19"/>
    </row>
    <row r="61" spans="1:9" ht="30" customHeight="1" x14ac:dyDescent="0.2">
      <c r="A61" s="8" t="s">
        <v>73</v>
      </c>
      <c r="B61" s="129" t="s">
        <v>74</v>
      </c>
      <c r="C61" s="129"/>
      <c r="D61" s="9" t="s">
        <v>72</v>
      </c>
      <c r="E61" s="19"/>
    </row>
    <row r="62" spans="1:9" ht="12.75" customHeight="1" x14ac:dyDescent="0.2">
      <c r="A62" s="8">
        <v>10</v>
      </c>
      <c r="B62" s="129" t="s">
        <v>75</v>
      </c>
      <c r="C62" s="129"/>
      <c r="D62" s="9" t="s">
        <v>72</v>
      </c>
      <c r="E62" s="19"/>
    </row>
    <row r="63" spans="1:9" ht="30" customHeight="1" x14ac:dyDescent="0.2">
      <c r="A63" s="8">
        <v>11</v>
      </c>
      <c r="B63" s="129" t="s">
        <v>76</v>
      </c>
      <c r="C63" s="129"/>
      <c r="D63" s="9" t="s">
        <v>72</v>
      </c>
      <c r="E63" s="19"/>
    </row>
    <row r="64" spans="1:9" ht="25.5" customHeight="1" x14ac:dyDescent="0.2">
      <c r="A64" s="8">
        <v>12</v>
      </c>
      <c r="B64" s="132" t="s">
        <v>112</v>
      </c>
      <c r="C64" s="129"/>
      <c r="D64" s="9" t="s">
        <v>77</v>
      </c>
      <c r="E64" s="19"/>
    </row>
    <row r="65" spans="1:5" ht="25.5" customHeight="1" x14ac:dyDescent="0.2">
      <c r="A65" s="8">
        <v>13</v>
      </c>
      <c r="B65" s="132" t="s">
        <v>113</v>
      </c>
      <c r="C65" s="129"/>
      <c r="D65" s="9" t="s">
        <v>77</v>
      </c>
      <c r="E65" s="19"/>
    </row>
    <row r="66" spans="1:5" ht="27.75" customHeight="1" x14ac:dyDescent="0.2">
      <c r="A66" s="8">
        <v>14</v>
      </c>
      <c r="B66" s="129" t="s">
        <v>128</v>
      </c>
      <c r="C66" s="129"/>
      <c r="D66" s="9" t="s">
        <v>79</v>
      </c>
      <c r="E66" s="63">
        <f>'Производство тепловой энергии'!E66+'Передача тепловой энергии'!E66</f>
        <v>2125.9</v>
      </c>
    </row>
    <row r="67" spans="1:5" ht="42.75" customHeight="1" x14ac:dyDescent="0.2">
      <c r="A67" s="8">
        <v>15</v>
      </c>
      <c r="B67" s="132" t="s">
        <v>114</v>
      </c>
      <c r="C67" s="129"/>
      <c r="D67" s="9" t="s">
        <v>79</v>
      </c>
      <c r="E67" s="63">
        <v>366.3</v>
      </c>
    </row>
    <row r="68" spans="1:5" ht="36.75" customHeight="1" x14ac:dyDescent="0.2">
      <c r="A68" s="8">
        <v>16</v>
      </c>
      <c r="B68" s="129" t="s">
        <v>80</v>
      </c>
      <c r="C68" s="129"/>
      <c r="D68" s="9" t="s">
        <v>81</v>
      </c>
      <c r="E68" s="42"/>
    </row>
    <row r="69" spans="1:5" ht="44.25" customHeight="1" x14ac:dyDescent="0.2">
      <c r="A69" s="8">
        <v>17</v>
      </c>
      <c r="B69" s="129" t="s">
        <v>82</v>
      </c>
      <c r="C69" s="129"/>
      <c r="D69" s="9" t="s">
        <v>83</v>
      </c>
      <c r="E69" s="42"/>
    </row>
    <row r="70" spans="1:5" ht="36" customHeight="1" x14ac:dyDescent="0.2">
      <c r="A70" s="8">
        <v>18</v>
      </c>
      <c r="B70" s="129" t="s">
        <v>84</v>
      </c>
      <c r="C70" s="129"/>
      <c r="D70" s="9" t="s">
        <v>85</v>
      </c>
      <c r="E70" s="42"/>
    </row>
    <row r="71" spans="1:5" ht="52.5" hidden="1" customHeight="1" x14ac:dyDescent="0.2">
      <c r="A71" s="8">
        <v>19</v>
      </c>
      <c r="B71" s="129" t="s">
        <v>86</v>
      </c>
      <c r="C71" s="129"/>
      <c r="D71" s="149" t="s">
        <v>87</v>
      </c>
      <c r="E71" s="149"/>
    </row>
  </sheetData>
  <sheetProtection selectLockedCells="1" selectUnlockedCells="1"/>
  <customSheetViews>
    <customSheetView guid="{107DB466-C8B1-4EC3-A411-650BD2587D1A}">
      <selection activeCell="C18" sqref="C18"/>
      <pageMargins left="0.75" right="0.75" top="1" bottom="1" header="0.51180555555555551" footer="0.51180555555555551"/>
      <pageSetup paperSize="9" firstPageNumber="0" orientation="portrait" horizontalDpi="300" verticalDpi="300" r:id="rId1"/>
      <headerFooter alignWithMargins="0"/>
    </customSheetView>
    <customSheetView guid="{07A1AA32-C8EB-4C4B-A982-7112EE6C490D}" topLeftCell="A40">
      <selection activeCell="E48" sqref="E48"/>
      <pageMargins left="0.75" right="0.75" top="1" bottom="1" header="0.51180555555555551" footer="0.51180555555555551"/>
      <pageSetup paperSize="9" firstPageNumber="0" orientation="portrait" horizontalDpi="300" verticalDpi="300" r:id="rId2"/>
      <headerFooter alignWithMargins="0"/>
    </customSheetView>
  </customSheetViews>
  <mergeCells count="60">
    <mergeCell ref="E44:E45"/>
    <mergeCell ref="B65:C65"/>
    <mergeCell ref="B54:C54"/>
    <mergeCell ref="B55:C55"/>
    <mergeCell ref="B56:C56"/>
    <mergeCell ref="B57:C57"/>
    <mergeCell ref="B58:C58"/>
    <mergeCell ref="B59:C59"/>
    <mergeCell ref="B60:C60"/>
    <mergeCell ref="B63:C63"/>
    <mergeCell ref="B64:C64"/>
    <mergeCell ref="B62:C62"/>
    <mergeCell ref="B53:C53"/>
    <mergeCell ref="D71:E71"/>
    <mergeCell ref="B66:C66"/>
    <mergeCell ref="B67:C67"/>
    <mergeCell ref="B68:C68"/>
    <mergeCell ref="B69:C69"/>
    <mergeCell ref="B70:C70"/>
    <mergeCell ref="B71:C71"/>
    <mergeCell ref="B37:C37"/>
    <mergeCell ref="B38:C38"/>
    <mergeCell ref="B39:C39"/>
    <mergeCell ref="B61:C61"/>
    <mergeCell ref="B41:C41"/>
    <mergeCell ref="B40:C40"/>
    <mergeCell ref="B42:C42"/>
    <mergeCell ref="B43:C43"/>
    <mergeCell ref="B44:C44"/>
    <mergeCell ref="B45:C45"/>
    <mergeCell ref="B52:C52"/>
    <mergeCell ref="B46:C46"/>
    <mergeCell ref="B51:C51"/>
    <mergeCell ref="B47:B50"/>
    <mergeCell ref="B27:B30"/>
    <mergeCell ref="B31:C31"/>
    <mergeCell ref="B32:C32"/>
    <mergeCell ref="B33:C33"/>
    <mergeCell ref="A15:A18"/>
    <mergeCell ref="B15:B18"/>
    <mergeCell ref="A19:A22"/>
    <mergeCell ref="B19:B22"/>
    <mergeCell ref="A23:A26"/>
    <mergeCell ref="B23:B26"/>
    <mergeCell ref="B34:C34"/>
    <mergeCell ref="B35:C35"/>
    <mergeCell ref="B36:C36"/>
    <mergeCell ref="B14:C14"/>
    <mergeCell ref="A1:E1"/>
    <mergeCell ref="A2:E2"/>
    <mergeCell ref="A3:E3"/>
    <mergeCell ref="A4:E5"/>
    <mergeCell ref="B7:C7"/>
    <mergeCell ref="B8:C8"/>
    <mergeCell ref="B9:C9"/>
    <mergeCell ref="B10:C10"/>
    <mergeCell ref="B11:C11"/>
    <mergeCell ref="B12:C12"/>
    <mergeCell ref="B13:C13"/>
    <mergeCell ref="A27:A30"/>
  </mergeCells>
  <pageMargins left="0.75" right="0.37" top="1" bottom="1" header="0.51180555555555551" footer="0.51180555555555551"/>
  <pageSetup paperSize="9" scale="68" firstPageNumber="0" fitToHeight="0" orientation="portrait" horizontalDpi="300" verticalDpi="300" r:id="rId3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F71"/>
  <sheetViews>
    <sheetView workbookViewId="0">
      <pane xSplit="4" ySplit="8" topLeftCell="E9" activePane="bottomRight" state="frozen"/>
      <selection pane="topRight" activeCell="E1" sqref="E1"/>
      <selection pane="bottomLeft" activeCell="A9" sqref="A9"/>
      <selection pane="bottomRight" activeCell="E13" sqref="E13"/>
    </sheetView>
  </sheetViews>
  <sheetFormatPr defaultColWidth="8.7109375" defaultRowHeight="12.75" x14ac:dyDescent="0.2"/>
  <cols>
    <col min="1" max="1" width="7.85546875" customWidth="1"/>
    <col min="2" max="2" width="19" customWidth="1"/>
    <col min="3" max="3" width="23.140625" customWidth="1"/>
    <col min="4" max="4" width="20.140625" customWidth="1"/>
    <col min="5" max="5" width="25.7109375" style="77" customWidth="1"/>
    <col min="6" max="6" width="16.85546875" customWidth="1"/>
  </cols>
  <sheetData>
    <row r="1" spans="1:6" ht="18.75" customHeight="1" x14ac:dyDescent="0.2">
      <c r="A1" s="139" t="s">
        <v>0</v>
      </c>
      <c r="B1" s="139"/>
      <c r="C1" s="139"/>
      <c r="D1" s="139"/>
      <c r="E1" s="139"/>
    </row>
    <row r="2" spans="1:6" ht="19.5" customHeight="1" x14ac:dyDescent="0.2">
      <c r="A2" s="139" t="s">
        <v>1</v>
      </c>
      <c r="B2" s="139"/>
      <c r="C2" s="139"/>
      <c r="D2" s="139"/>
      <c r="E2" s="139"/>
    </row>
    <row r="3" spans="1:6" ht="32.25" customHeight="1" x14ac:dyDescent="0.2">
      <c r="A3" s="140" t="str">
        <f>г.п.Кола!A3</f>
        <v>ДЕЯТЕЛЬНОСТИ  АО "МЭС" ЗА  2015 ГОД</v>
      </c>
      <c r="B3" s="140"/>
      <c r="C3" s="140"/>
      <c r="D3" s="140"/>
      <c r="E3" s="140"/>
    </row>
    <row r="4" spans="1:6" ht="12.75" customHeight="1" x14ac:dyDescent="0.2">
      <c r="A4" s="141" t="s">
        <v>89</v>
      </c>
      <c r="B4" s="141"/>
      <c r="C4" s="141"/>
      <c r="D4" s="141"/>
      <c r="E4" s="141"/>
    </row>
    <row r="5" spans="1:6" ht="1.5" customHeight="1" x14ac:dyDescent="0.2">
      <c r="A5" s="141"/>
      <c r="B5" s="141"/>
      <c r="C5" s="141"/>
      <c r="D5" s="141"/>
      <c r="E5" s="141"/>
    </row>
    <row r="6" spans="1:6" x14ac:dyDescent="0.2">
      <c r="A6" s="1"/>
      <c r="B6" s="1"/>
      <c r="C6" s="1"/>
      <c r="D6" s="1"/>
      <c r="E6" s="2"/>
    </row>
    <row r="7" spans="1:6" ht="30" customHeight="1" x14ac:dyDescent="0.2">
      <c r="A7" s="3" t="s">
        <v>2</v>
      </c>
      <c r="B7" s="142" t="s">
        <v>3</v>
      </c>
      <c r="C7" s="142"/>
      <c r="D7" s="3" t="s">
        <v>4</v>
      </c>
      <c r="E7" s="4" t="s">
        <v>5</v>
      </c>
    </row>
    <row r="8" spans="1:6" x14ac:dyDescent="0.2">
      <c r="A8" s="26">
        <v>1</v>
      </c>
      <c r="B8" s="138">
        <v>2</v>
      </c>
      <c r="C8" s="138"/>
      <c r="D8" s="26">
        <v>3</v>
      </c>
      <c r="E8" s="6">
        <v>4</v>
      </c>
      <c r="F8" s="7"/>
    </row>
    <row r="9" spans="1:6" ht="25.5" customHeight="1" x14ac:dyDescent="0.2">
      <c r="A9" s="8">
        <v>1</v>
      </c>
      <c r="B9" s="129" t="s">
        <v>6</v>
      </c>
      <c r="C9" s="129"/>
      <c r="D9" s="9" t="s">
        <v>7</v>
      </c>
      <c r="E9" s="10" t="s">
        <v>8</v>
      </c>
    </row>
    <row r="10" spans="1:6" s="14" customFormat="1" ht="15.75" customHeight="1" x14ac:dyDescent="0.2">
      <c r="A10" s="11">
        <v>2</v>
      </c>
      <c r="B10" s="135" t="s">
        <v>9</v>
      </c>
      <c r="C10" s="135"/>
      <c r="D10" s="12" t="s">
        <v>10</v>
      </c>
      <c r="E10" s="13">
        <v>67523.168189999997</v>
      </c>
    </row>
    <row r="11" spans="1:6" s="14" customFormat="1" ht="38.25" customHeight="1" x14ac:dyDescent="0.2">
      <c r="A11" s="11">
        <v>3</v>
      </c>
      <c r="B11" s="135" t="s">
        <v>11</v>
      </c>
      <c r="C11" s="135"/>
      <c r="D11" s="12" t="s">
        <v>10</v>
      </c>
      <c r="E11" s="15">
        <f>E12+E13+E31+E34+E35+E36+E37+E38+E39+E40+E43+E46+E51+E52</f>
        <v>87531.89578999998</v>
      </c>
      <c r="F11" s="102">
        <v>87531.895789999995</v>
      </c>
    </row>
    <row r="12" spans="1:6" ht="25.5" customHeight="1" x14ac:dyDescent="0.2">
      <c r="A12" s="16" t="s">
        <v>12</v>
      </c>
      <c r="B12" s="129" t="s">
        <v>13</v>
      </c>
      <c r="C12" s="129"/>
      <c r="D12" s="9" t="s">
        <v>10</v>
      </c>
      <c r="E12" s="17"/>
      <c r="F12" s="18"/>
    </row>
    <row r="13" spans="1:6" ht="15.75" customHeight="1" x14ac:dyDescent="0.2">
      <c r="A13" s="16" t="s">
        <v>14</v>
      </c>
      <c r="B13" s="129" t="s">
        <v>15</v>
      </c>
      <c r="C13" s="129"/>
      <c r="D13" s="9" t="s">
        <v>10</v>
      </c>
      <c r="E13" s="17">
        <f>E15+E19+E23+E27</f>
        <v>33992.99235</v>
      </c>
    </row>
    <row r="14" spans="1:6" ht="12.75" customHeight="1" x14ac:dyDescent="0.2">
      <c r="A14" s="8"/>
      <c r="B14" s="129" t="s">
        <v>119</v>
      </c>
      <c r="C14" s="129"/>
      <c r="D14" s="9"/>
      <c r="E14" s="19"/>
    </row>
    <row r="15" spans="1:6" s="23" customFormat="1" ht="18" customHeight="1" x14ac:dyDescent="0.2">
      <c r="A15" s="136" t="s">
        <v>17</v>
      </c>
      <c r="B15" s="137" t="s">
        <v>18</v>
      </c>
      <c r="C15" s="20" t="s">
        <v>19</v>
      </c>
      <c r="D15" s="21" t="s">
        <v>10</v>
      </c>
      <c r="E15" s="22">
        <v>33992.99235</v>
      </c>
    </row>
    <row r="16" spans="1:6" s="23" customFormat="1" ht="17.25" customHeight="1" x14ac:dyDescent="0.2">
      <c r="A16" s="136"/>
      <c r="B16" s="137"/>
      <c r="C16" s="20" t="s">
        <v>20</v>
      </c>
      <c r="D16" s="21" t="s">
        <v>21</v>
      </c>
      <c r="E16" s="22">
        <v>3242.4609999999998</v>
      </c>
    </row>
    <row r="17" spans="1:5" s="23" customFormat="1" ht="36" x14ac:dyDescent="0.2">
      <c r="A17" s="136"/>
      <c r="B17" s="137"/>
      <c r="C17" s="20" t="s">
        <v>22</v>
      </c>
      <c r="D17" s="21" t="s">
        <v>10</v>
      </c>
      <c r="E17" s="24">
        <f>E15/E16</f>
        <v>10.48370122262072</v>
      </c>
    </row>
    <row r="18" spans="1:5" s="23" customFormat="1" ht="12" x14ac:dyDescent="0.2">
      <c r="A18" s="136"/>
      <c r="B18" s="137"/>
      <c r="C18" s="20" t="s">
        <v>23</v>
      </c>
      <c r="D18" s="21" t="s">
        <v>7</v>
      </c>
      <c r="E18" s="22"/>
    </row>
    <row r="19" spans="1:5" s="23" customFormat="1" ht="12.75" customHeight="1" x14ac:dyDescent="0.2">
      <c r="A19" s="136" t="s">
        <v>24</v>
      </c>
      <c r="B19" s="137" t="s">
        <v>25</v>
      </c>
      <c r="C19" s="20" t="s">
        <v>19</v>
      </c>
      <c r="D19" s="21" t="s">
        <v>10</v>
      </c>
      <c r="E19" s="22"/>
    </row>
    <row r="20" spans="1:5" s="23" customFormat="1" ht="12" x14ac:dyDescent="0.2">
      <c r="A20" s="136"/>
      <c r="B20" s="137"/>
      <c r="C20" s="20" t="s">
        <v>20</v>
      </c>
      <c r="D20" s="21" t="s">
        <v>21</v>
      </c>
      <c r="E20" s="22"/>
    </row>
    <row r="21" spans="1:5" s="23" customFormat="1" ht="36" x14ac:dyDescent="0.2">
      <c r="A21" s="136"/>
      <c r="B21" s="137"/>
      <c r="C21" s="20" t="s">
        <v>22</v>
      </c>
      <c r="D21" s="21" t="s">
        <v>10</v>
      </c>
      <c r="E21" s="22"/>
    </row>
    <row r="22" spans="1:5" s="23" customFormat="1" ht="14.25" customHeight="1" x14ac:dyDescent="0.2">
      <c r="A22" s="136"/>
      <c r="B22" s="137"/>
      <c r="C22" s="20" t="s">
        <v>23</v>
      </c>
      <c r="D22" s="21" t="s">
        <v>7</v>
      </c>
      <c r="E22" s="22"/>
    </row>
    <row r="23" spans="1:5" s="23" customFormat="1" ht="15" customHeight="1" x14ac:dyDescent="0.2">
      <c r="A23" s="136" t="s">
        <v>26</v>
      </c>
      <c r="B23" s="137" t="s">
        <v>106</v>
      </c>
      <c r="C23" s="20" t="s">
        <v>19</v>
      </c>
      <c r="D23" s="21" t="s">
        <v>10</v>
      </c>
      <c r="E23" s="22"/>
    </row>
    <row r="24" spans="1:5" s="23" customFormat="1" ht="13.5" customHeight="1" x14ac:dyDescent="0.2">
      <c r="A24" s="136"/>
      <c r="B24" s="137"/>
      <c r="C24" s="20" t="s">
        <v>20</v>
      </c>
      <c r="D24" s="21" t="s">
        <v>21</v>
      </c>
      <c r="E24" s="22"/>
    </row>
    <row r="25" spans="1:5" s="23" customFormat="1" ht="36" x14ac:dyDescent="0.2">
      <c r="A25" s="136"/>
      <c r="B25" s="137"/>
      <c r="C25" s="20" t="s">
        <v>22</v>
      </c>
      <c r="D25" s="21" t="s">
        <v>10</v>
      </c>
      <c r="E25" s="22"/>
    </row>
    <row r="26" spans="1:5" s="23" customFormat="1" ht="12" x14ac:dyDescent="0.2">
      <c r="A26" s="136"/>
      <c r="B26" s="137"/>
      <c r="C26" s="20" t="s">
        <v>23</v>
      </c>
      <c r="D26" s="21" t="s">
        <v>7</v>
      </c>
      <c r="E26" s="22"/>
    </row>
    <row r="27" spans="1:5" s="23" customFormat="1" ht="15" customHeight="1" x14ac:dyDescent="0.2">
      <c r="A27" s="136" t="s">
        <v>105</v>
      </c>
      <c r="B27" s="137" t="s">
        <v>107</v>
      </c>
      <c r="C27" s="20" t="s">
        <v>19</v>
      </c>
      <c r="D27" s="21" t="s">
        <v>10</v>
      </c>
      <c r="E27" s="22"/>
    </row>
    <row r="28" spans="1:5" s="23" customFormat="1" ht="13.5" customHeight="1" x14ac:dyDescent="0.2">
      <c r="A28" s="136"/>
      <c r="B28" s="137"/>
      <c r="C28" s="20" t="s">
        <v>20</v>
      </c>
      <c r="D28" s="21" t="s">
        <v>21</v>
      </c>
      <c r="E28" s="22"/>
    </row>
    <row r="29" spans="1:5" s="23" customFormat="1" ht="36" x14ac:dyDescent="0.2">
      <c r="A29" s="136"/>
      <c r="B29" s="137"/>
      <c r="C29" s="20" t="s">
        <v>22</v>
      </c>
      <c r="D29" s="21" t="s">
        <v>10</v>
      </c>
      <c r="E29" s="22"/>
    </row>
    <row r="30" spans="1:5" s="23" customFormat="1" ht="12" x14ac:dyDescent="0.2">
      <c r="A30" s="136"/>
      <c r="B30" s="137"/>
      <c r="C30" s="20" t="s">
        <v>23</v>
      </c>
      <c r="D30" s="21" t="s">
        <v>7</v>
      </c>
      <c r="E30" s="22"/>
    </row>
    <row r="31" spans="1:5" ht="38.25" customHeight="1" x14ac:dyDescent="0.2">
      <c r="A31" s="8" t="s">
        <v>27</v>
      </c>
      <c r="B31" s="129" t="s">
        <v>28</v>
      </c>
      <c r="C31" s="129"/>
      <c r="D31" s="9" t="s">
        <v>10</v>
      </c>
      <c r="E31" s="98">
        <v>3483.1790000000001</v>
      </c>
    </row>
    <row r="32" spans="1:5" s="23" customFormat="1" ht="12" customHeight="1" x14ac:dyDescent="0.2">
      <c r="A32" s="21" t="s">
        <v>29</v>
      </c>
      <c r="B32" s="143" t="s">
        <v>30</v>
      </c>
      <c r="C32" s="143"/>
      <c r="D32" s="21" t="s">
        <v>31</v>
      </c>
      <c r="E32" s="99">
        <f>E31/E33</f>
        <v>3.9879771473059926</v>
      </c>
    </row>
    <row r="33" spans="1:5" s="23" customFormat="1" ht="12" customHeight="1" x14ac:dyDescent="0.2">
      <c r="A33" s="21" t="s">
        <v>32</v>
      </c>
      <c r="B33" s="143" t="s">
        <v>33</v>
      </c>
      <c r="C33" s="143"/>
      <c r="D33" s="21" t="s">
        <v>34</v>
      </c>
      <c r="E33" s="100">
        <v>873.42</v>
      </c>
    </row>
    <row r="34" spans="1:5" ht="32.25" customHeight="1" x14ac:dyDescent="0.2">
      <c r="A34" s="9" t="s">
        <v>35</v>
      </c>
      <c r="B34" s="129" t="s">
        <v>36</v>
      </c>
      <c r="C34" s="129"/>
      <c r="D34" s="9" t="s">
        <v>10</v>
      </c>
      <c r="E34" s="25">
        <v>225.78432000000001</v>
      </c>
    </row>
    <row r="35" spans="1:5" ht="29.25" customHeight="1" x14ac:dyDescent="0.2">
      <c r="A35" s="9" t="s">
        <v>37</v>
      </c>
      <c r="B35" s="132" t="s">
        <v>108</v>
      </c>
      <c r="C35" s="129"/>
      <c r="D35" s="9" t="s">
        <v>10</v>
      </c>
      <c r="E35" s="25">
        <v>6.3745200000000004</v>
      </c>
    </row>
    <row r="36" spans="1:5" ht="26.25" customHeight="1" x14ac:dyDescent="0.2">
      <c r="A36" s="9" t="s">
        <v>38</v>
      </c>
      <c r="B36" s="129" t="s">
        <v>39</v>
      </c>
      <c r="C36" s="129"/>
      <c r="D36" s="9" t="s">
        <v>10</v>
      </c>
      <c r="E36" s="25">
        <v>11569.841770000001</v>
      </c>
    </row>
    <row r="37" spans="1:5" ht="27.75" customHeight="1" x14ac:dyDescent="0.2">
      <c r="A37" s="9" t="s">
        <v>40</v>
      </c>
      <c r="B37" s="129" t="s">
        <v>41</v>
      </c>
      <c r="C37" s="129"/>
      <c r="D37" s="9" t="s">
        <v>10</v>
      </c>
      <c r="E37" s="25">
        <v>3969.5127900000002</v>
      </c>
    </row>
    <row r="38" spans="1:5" ht="38.25" customHeight="1" x14ac:dyDescent="0.2">
      <c r="A38" s="9" t="s">
        <v>42</v>
      </c>
      <c r="B38" s="129" t="s">
        <v>43</v>
      </c>
      <c r="C38" s="129"/>
      <c r="D38" s="9" t="s">
        <v>10</v>
      </c>
      <c r="E38" s="25"/>
    </row>
    <row r="39" spans="1:5" ht="24" customHeight="1" x14ac:dyDescent="0.2">
      <c r="A39" s="9" t="s">
        <v>44</v>
      </c>
      <c r="B39" s="129" t="s">
        <v>45</v>
      </c>
      <c r="C39" s="129"/>
      <c r="D39" s="37" t="s">
        <v>10</v>
      </c>
      <c r="E39" s="25">
        <v>9170.3160000000007</v>
      </c>
    </row>
    <row r="40" spans="1:5" ht="27.75" customHeight="1" x14ac:dyDescent="0.2">
      <c r="A40" s="9" t="s">
        <v>46</v>
      </c>
      <c r="B40" s="129" t="s">
        <v>47</v>
      </c>
      <c r="C40" s="129"/>
      <c r="D40" s="37" t="s">
        <v>10</v>
      </c>
      <c r="E40" s="25">
        <v>5499.1437999999998</v>
      </c>
    </row>
    <row r="41" spans="1:5" ht="16.5" customHeight="1" x14ac:dyDescent="0.2">
      <c r="A41" s="9" t="s">
        <v>48</v>
      </c>
      <c r="B41" s="129" t="s">
        <v>49</v>
      </c>
      <c r="C41" s="129"/>
      <c r="D41" s="37" t="s">
        <v>10</v>
      </c>
      <c r="E41" s="25">
        <v>3331.2494799999999</v>
      </c>
    </row>
    <row r="42" spans="1:5" ht="17.25" customHeight="1" x14ac:dyDescent="0.2">
      <c r="A42" s="9" t="s">
        <v>50</v>
      </c>
      <c r="B42" s="129" t="s">
        <v>51</v>
      </c>
      <c r="C42" s="129"/>
      <c r="D42" s="37" t="s">
        <v>10</v>
      </c>
      <c r="E42" s="25">
        <v>1019.77489</v>
      </c>
    </row>
    <row r="43" spans="1:5" ht="24" customHeight="1" x14ac:dyDescent="0.2">
      <c r="A43" s="9" t="s">
        <v>52</v>
      </c>
      <c r="B43" s="129" t="s">
        <v>53</v>
      </c>
      <c r="C43" s="129"/>
      <c r="D43" s="37" t="s">
        <v>10</v>
      </c>
      <c r="E43" s="69">
        <v>2351.4249100000002</v>
      </c>
    </row>
    <row r="44" spans="1:5" ht="30" customHeight="1" x14ac:dyDescent="0.2">
      <c r="A44" s="9" t="s">
        <v>54</v>
      </c>
      <c r="B44" s="129" t="s">
        <v>49</v>
      </c>
      <c r="C44" s="129"/>
      <c r="D44" s="68" t="s">
        <v>10</v>
      </c>
      <c r="E44" s="70">
        <v>1484.5145399999999</v>
      </c>
    </row>
    <row r="45" spans="1:5" ht="19.5" customHeight="1" x14ac:dyDescent="0.2">
      <c r="A45" s="9" t="s">
        <v>55</v>
      </c>
      <c r="B45" s="129" t="s">
        <v>51</v>
      </c>
      <c r="C45" s="129"/>
      <c r="D45" s="68" t="s">
        <v>10</v>
      </c>
      <c r="E45" s="70">
        <v>451.04844000000003</v>
      </c>
    </row>
    <row r="46" spans="1:5" ht="41.45" customHeight="1" x14ac:dyDescent="0.2">
      <c r="A46" s="9" t="s">
        <v>56</v>
      </c>
      <c r="B46" s="132" t="s">
        <v>126</v>
      </c>
      <c r="C46" s="129"/>
      <c r="D46" s="37" t="s">
        <v>10</v>
      </c>
      <c r="E46" s="78">
        <v>8885.8060000000005</v>
      </c>
    </row>
    <row r="47" spans="1:5" s="23" customFormat="1" ht="27.75" customHeight="1" x14ac:dyDescent="0.2">
      <c r="A47" s="33" t="s">
        <v>120</v>
      </c>
      <c r="B47" s="144" t="s">
        <v>109</v>
      </c>
      <c r="C47" s="20" t="s">
        <v>121</v>
      </c>
      <c r="D47" s="37" t="s">
        <v>10</v>
      </c>
      <c r="E47" s="25">
        <v>2771.1864399999999</v>
      </c>
    </row>
    <row r="48" spans="1:5" s="23" customFormat="1" ht="17.25" customHeight="1" x14ac:dyDescent="0.2">
      <c r="A48" s="9"/>
      <c r="B48" s="145"/>
      <c r="C48" s="20"/>
      <c r="D48" s="21"/>
      <c r="E48" s="22"/>
    </row>
    <row r="49" spans="1:5" s="23" customFormat="1" x14ac:dyDescent="0.2">
      <c r="A49" s="9"/>
      <c r="B49" s="145"/>
      <c r="C49" s="20"/>
      <c r="D49" s="21"/>
      <c r="E49" s="24"/>
    </row>
    <row r="50" spans="1:5" s="23" customFormat="1" x14ac:dyDescent="0.2">
      <c r="A50" s="9"/>
      <c r="B50" s="146"/>
      <c r="C50" s="20"/>
      <c r="D50" s="21"/>
      <c r="E50" s="22"/>
    </row>
    <row r="51" spans="1:5" ht="51" customHeight="1" x14ac:dyDescent="0.2">
      <c r="A51" s="9" t="s">
        <v>57</v>
      </c>
      <c r="B51" s="129" t="s">
        <v>58</v>
      </c>
      <c r="C51" s="129"/>
      <c r="D51" s="9" t="s">
        <v>10</v>
      </c>
      <c r="E51" s="25">
        <v>509.06691000000001</v>
      </c>
    </row>
    <row r="52" spans="1:5" ht="51" customHeight="1" x14ac:dyDescent="0.2">
      <c r="A52" s="27" t="s">
        <v>59</v>
      </c>
      <c r="B52" s="132" t="s">
        <v>111</v>
      </c>
      <c r="C52" s="129"/>
      <c r="D52" s="9" t="s">
        <v>10</v>
      </c>
      <c r="E52" s="25">
        <f>F11-E13-E31-E34-E39-E40-E51-E43-E46-E35-E36-E37</f>
        <v>7868.4534199999889</v>
      </c>
    </row>
    <row r="53" spans="1:5" s="14" customFormat="1" ht="31.5" customHeight="1" x14ac:dyDescent="0.2">
      <c r="A53" s="11">
        <v>4</v>
      </c>
      <c r="B53" s="135" t="s">
        <v>60</v>
      </c>
      <c r="C53" s="135"/>
      <c r="D53" s="12" t="s">
        <v>10</v>
      </c>
      <c r="E53" s="15">
        <f>E10-E11</f>
        <v>-20008.727599999984</v>
      </c>
    </row>
    <row r="54" spans="1:5" ht="31.5" customHeight="1" x14ac:dyDescent="0.2">
      <c r="A54" s="8">
        <v>5</v>
      </c>
      <c r="B54" s="129" t="s">
        <v>61</v>
      </c>
      <c r="C54" s="129"/>
      <c r="D54" s="9" t="s">
        <v>10</v>
      </c>
      <c r="E54" s="25" t="str">
        <f>г.п.Кола!E54</f>
        <v>не определяется</v>
      </c>
    </row>
    <row r="55" spans="1:5" ht="51.75" customHeight="1" x14ac:dyDescent="0.2">
      <c r="A55" s="8" t="s">
        <v>62</v>
      </c>
      <c r="B55" s="129" t="s">
        <v>63</v>
      </c>
      <c r="C55" s="129"/>
      <c r="D55" s="9" t="s">
        <v>10</v>
      </c>
      <c r="E55" s="19"/>
    </row>
    <row r="56" spans="1:5" ht="24.75" customHeight="1" x14ac:dyDescent="0.2">
      <c r="A56" s="8" t="s">
        <v>64</v>
      </c>
      <c r="B56" s="129" t="s">
        <v>65</v>
      </c>
      <c r="C56" s="129"/>
      <c r="D56" s="9" t="s">
        <v>10</v>
      </c>
      <c r="E56" s="19"/>
    </row>
    <row r="57" spans="1:5" ht="27" customHeight="1" x14ac:dyDescent="0.2">
      <c r="A57" s="8" t="s">
        <v>66</v>
      </c>
      <c r="B57" s="129" t="s">
        <v>67</v>
      </c>
      <c r="C57" s="129"/>
      <c r="D57" s="9" t="s">
        <v>10</v>
      </c>
      <c r="E57" s="19"/>
    </row>
    <row r="58" spans="1:5" ht="22.5" customHeight="1" x14ac:dyDescent="0.2">
      <c r="A58" s="8">
        <v>7</v>
      </c>
      <c r="B58" s="129" t="s">
        <v>68</v>
      </c>
      <c r="C58" s="129"/>
      <c r="D58" s="9" t="s">
        <v>69</v>
      </c>
      <c r="E58" s="42">
        <v>24.35</v>
      </c>
    </row>
    <row r="59" spans="1:5" ht="20.25" customHeight="1" x14ac:dyDescent="0.2">
      <c r="A59" s="8">
        <v>8</v>
      </c>
      <c r="B59" s="129" t="s">
        <v>70</v>
      </c>
      <c r="C59" s="129"/>
      <c r="D59" s="9" t="s">
        <v>69</v>
      </c>
      <c r="E59" s="42">
        <v>8.1999999999999993</v>
      </c>
    </row>
    <row r="60" spans="1:5" ht="30.75" customHeight="1" x14ac:dyDescent="0.2">
      <c r="A60" s="8">
        <v>9</v>
      </c>
      <c r="B60" s="129" t="s">
        <v>71</v>
      </c>
      <c r="C60" s="129"/>
      <c r="D60" s="9" t="s">
        <v>72</v>
      </c>
      <c r="E60" s="72">
        <v>26.594999999999999</v>
      </c>
    </row>
    <row r="61" spans="1:5" ht="30" customHeight="1" x14ac:dyDescent="0.2">
      <c r="A61" s="8" t="s">
        <v>73</v>
      </c>
      <c r="B61" s="129" t="s">
        <v>74</v>
      </c>
      <c r="C61" s="129"/>
      <c r="D61" s="9" t="s">
        <v>72</v>
      </c>
      <c r="E61" s="72">
        <v>1.9790000000000001</v>
      </c>
    </row>
    <row r="62" spans="1:5" ht="12.75" customHeight="1" x14ac:dyDescent="0.2">
      <c r="A62" s="8">
        <v>10</v>
      </c>
      <c r="B62" s="129" t="s">
        <v>75</v>
      </c>
      <c r="C62" s="129"/>
      <c r="D62" s="9" t="s">
        <v>72</v>
      </c>
      <c r="E62" s="42">
        <v>0</v>
      </c>
    </row>
    <row r="63" spans="1:5" ht="30" customHeight="1" x14ac:dyDescent="0.2">
      <c r="A63" s="8">
        <v>11</v>
      </c>
      <c r="B63" s="129" t="s">
        <v>76</v>
      </c>
      <c r="C63" s="129"/>
      <c r="D63" s="9" t="s">
        <v>72</v>
      </c>
      <c r="E63" s="72">
        <v>21.109000000000002</v>
      </c>
    </row>
    <row r="64" spans="1:5" ht="25.5" customHeight="1" x14ac:dyDescent="0.2">
      <c r="A64" s="8">
        <v>12</v>
      </c>
      <c r="B64" s="132" t="s">
        <v>112</v>
      </c>
      <c r="C64" s="129"/>
      <c r="D64" s="9" t="s">
        <v>77</v>
      </c>
      <c r="E64" s="73">
        <v>0.14410000000000001</v>
      </c>
    </row>
    <row r="65" spans="1:5" ht="25.5" customHeight="1" x14ac:dyDescent="0.2">
      <c r="A65" s="8">
        <v>13</v>
      </c>
      <c r="B65" s="132" t="s">
        <v>113</v>
      </c>
      <c r="C65" s="129"/>
      <c r="D65" s="9" t="s">
        <v>77</v>
      </c>
      <c r="E65" s="74">
        <v>0.13719999999999999</v>
      </c>
    </row>
    <row r="66" spans="1:5" ht="27.75" customHeight="1" x14ac:dyDescent="0.2">
      <c r="A66" s="8">
        <v>14</v>
      </c>
      <c r="B66" s="129" t="s">
        <v>128</v>
      </c>
      <c r="C66" s="129"/>
      <c r="D66" s="9" t="s">
        <v>79</v>
      </c>
      <c r="E66" s="75">
        <v>37.4</v>
      </c>
    </row>
    <row r="67" spans="1:5" ht="42.75" customHeight="1" x14ac:dyDescent="0.2">
      <c r="A67" s="8">
        <v>15</v>
      </c>
      <c r="B67" s="132" t="s">
        <v>114</v>
      </c>
      <c r="C67" s="129"/>
      <c r="D67" s="9" t="s">
        <v>79</v>
      </c>
      <c r="E67" s="64" t="s">
        <v>129</v>
      </c>
    </row>
    <row r="68" spans="1:5" ht="36.75" customHeight="1" x14ac:dyDescent="0.2">
      <c r="A68" s="8">
        <v>16</v>
      </c>
      <c r="B68" s="129" t="s">
        <v>80</v>
      </c>
      <c r="C68" s="129"/>
      <c r="D68" s="9" t="s">
        <v>81</v>
      </c>
      <c r="E68" s="42">
        <v>180.26</v>
      </c>
    </row>
    <row r="69" spans="1:5" ht="44.25" customHeight="1" x14ac:dyDescent="0.2">
      <c r="A69" s="8">
        <v>17</v>
      </c>
      <c r="B69" s="129" t="s">
        <v>82</v>
      </c>
      <c r="C69" s="129"/>
      <c r="D69" s="9" t="s">
        <v>83</v>
      </c>
      <c r="E69" s="42">
        <f>(E33*1000)/(E60*1000-E61*1000)</f>
        <v>35.481800454988623</v>
      </c>
    </row>
    <row r="70" spans="1:5" ht="36" customHeight="1" x14ac:dyDescent="0.2">
      <c r="A70" s="8">
        <v>18</v>
      </c>
      <c r="B70" s="129" t="s">
        <v>84</v>
      </c>
      <c r="C70" s="129"/>
      <c r="D70" s="9" t="s">
        <v>85</v>
      </c>
      <c r="E70" s="76">
        <v>0.51500000000000001</v>
      </c>
    </row>
    <row r="71" spans="1:5" ht="52.5" customHeight="1" x14ac:dyDescent="0.2">
      <c r="A71" s="8">
        <v>19</v>
      </c>
      <c r="B71" s="129" t="s">
        <v>86</v>
      </c>
      <c r="C71" s="129"/>
      <c r="D71" s="149"/>
      <c r="E71" s="149"/>
    </row>
  </sheetData>
  <sheetProtection selectLockedCells="1" selectUnlockedCells="1"/>
  <customSheetViews>
    <customSheetView guid="{107DB466-C8B1-4EC3-A411-650BD2587D1A}">
      <selection activeCell="A4" sqref="A4:E5"/>
      <pageMargins left="0.75" right="0.75" top="1" bottom="1" header="0.51180555555555551" footer="0.51180555555555551"/>
      <pageSetup paperSize="9" firstPageNumber="0" orientation="portrait" horizontalDpi="300" verticalDpi="300" r:id="rId1"/>
      <headerFooter alignWithMargins="0"/>
    </customSheetView>
    <customSheetView guid="{07A1AA32-C8EB-4C4B-A982-7112EE6C490D}">
      <selection activeCell="F11" sqref="F11"/>
      <pageMargins left="0.75" right="0.75" top="1" bottom="1" header="0.51180555555555551" footer="0.51180555555555551"/>
      <pageSetup paperSize="9" firstPageNumber="0" orientation="portrait" horizontalDpi="300" verticalDpi="300" r:id="rId2"/>
      <headerFooter alignWithMargins="0"/>
    </customSheetView>
  </customSheetViews>
  <mergeCells count="59">
    <mergeCell ref="D71:E71"/>
    <mergeCell ref="B66:C66"/>
    <mergeCell ref="B67:C67"/>
    <mergeCell ref="B68:C68"/>
    <mergeCell ref="B69:C69"/>
    <mergeCell ref="B70:C70"/>
    <mergeCell ref="B71:C71"/>
    <mergeCell ref="B52:C52"/>
    <mergeCell ref="B65:C65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3:C63"/>
    <mergeCell ref="B64:C64"/>
    <mergeCell ref="B53:C53"/>
    <mergeCell ref="B51:C51"/>
    <mergeCell ref="B45:C45"/>
    <mergeCell ref="B35:C35"/>
    <mergeCell ref="B36:C36"/>
    <mergeCell ref="B37:C37"/>
    <mergeCell ref="B38:C38"/>
    <mergeCell ref="B39:C39"/>
    <mergeCell ref="B40:C40"/>
    <mergeCell ref="B47:B50"/>
    <mergeCell ref="B41:C41"/>
    <mergeCell ref="B42:C42"/>
    <mergeCell ref="B43:C43"/>
    <mergeCell ref="B44:C44"/>
    <mergeCell ref="B46:C46"/>
    <mergeCell ref="B34:C34"/>
    <mergeCell ref="A15:A18"/>
    <mergeCell ref="B15:B18"/>
    <mergeCell ref="A19:A22"/>
    <mergeCell ref="B19:B22"/>
    <mergeCell ref="A23:A26"/>
    <mergeCell ref="B23:B26"/>
    <mergeCell ref="A27:A30"/>
    <mergeCell ref="B27:B30"/>
    <mergeCell ref="B31:C31"/>
    <mergeCell ref="B32:C32"/>
    <mergeCell ref="B33:C33"/>
    <mergeCell ref="B14:C14"/>
    <mergeCell ref="A1:E1"/>
    <mergeCell ref="A2:E2"/>
    <mergeCell ref="A3:E3"/>
    <mergeCell ref="A4:E5"/>
    <mergeCell ref="B7:C7"/>
    <mergeCell ref="B8:C8"/>
    <mergeCell ref="B9:C9"/>
    <mergeCell ref="B10:C10"/>
    <mergeCell ref="B11:C11"/>
    <mergeCell ref="B12:C12"/>
    <mergeCell ref="B13:C13"/>
  </mergeCells>
  <pageMargins left="0.41" right="0.52" top="0.65" bottom="0.69" header="0.27" footer="0.17"/>
  <pageSetup paperSize="9" scale="99" firstPageNumber="0" fitToHeight="0" orientation="portrait" horizontalDpi="300" verticalDpi="300" r:id="rId3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F71"/>
  <sheetViews>
    <sheetView workbookViewId="0">
      <pane xSplit="4" ySplit="8" topLeftCell="E9" activePane="bottomRight" state="frozen"/>
      <selection pane="topRight" activeCell="E1" sqref="E1"/>
      <selection pane="bottomLeft" activeCell="A9" sqref="A9"/>
      <selection pane="bottomRight" activeCell="E13" sqref="E13"/>
    </sheetView>
  </sheetViews>
  <sheetFormatPr defaultColWidth="8.7109375" defaultRowHeight="12.75" x14ac:dyDescent="0.2"/>
  <cols>
    <col min="1" max="1" width="7.85546875" customWidth="1"/>
    <col min="2" max="2" width="19" customWidth="1"/>
    <col min="3" max="3" width="23.140625" customWidth="1"/>
    <col min="4" max="4" width="20.140625" customWidth="1"/>
    <col min="5" max="5" width="25.42578125" style="77" customWidth="1"/>
    <col min="6" max="6" width="16.85546875" customWidth="1"/>
  </cols>
  <sheetData>
    <row r="1" spans="1:6" ht="18.75" customHeight="1" x14ac:dyDescent="0.2">
      <c r="A1" s="139" t="s">
        <v>0</v>
      </c>
      <c r="B1" s="139"/>
      <c r="C1" s="139"/>
      <c r="D1" s="139"/>
      <c r="E1" s="139"/>
    </row>
    <row r="2" spans="1:6" ht="19.5" customHeight="1" x14ac:dyDescent="0.2">
      <c r="A2" s="139" t="s">
        <v>1</v>
      </c>
      <c r="B2" s="139"/>
      <c r="C2" s="139"/>
      <c r="D2" s="139"/>
      <c r="E2" s="139"/>
    </row>
    <row r="3" spans="1:6" ht="32.25" customHeight="1" x14ac:dyDescent="0.2">
      <c r="A3" s="140" t="str">
        <f>г.п.Мурмаши!A3</f>
        <v>ДЕЯТЕЛЬНОСТИ  АО "МЭС" ЗА  2015 ГОД</v>
      </c>
      <c r="B3" s="140"/>
      <c r="C3" s="140"/>
      <c r="D3" s="140"/>
      <c r="E3" s="140"/>
    </row>
    <row r="4" spans="1:6" ht="12.75" customHeight="1" x14ac:dyDescent="0.2">
      <c r="A4" s="141" t="s">
        <v>90</v>
      </c>
      <c r="B4" s="141"/>
      <c r="C4" s="141"/>
      <c r="D4" s="141"/>
      <c r="E4" s="141"/>
    </row>
    <row r="5" spans="1:6" ht="1.5" customHeight="1" x14ac:dyDescent="0.2">
      <c r="A5" s="141"/>
      <c r="B5" s="141"/>
      <c r="C5" s="141"/>
      <c r="D5" s="141"/>
      <c r="E5" s="141"/>
    </row>
    <row r="6" spans="1:6" x14ac:dyDescent="0.2">
      <c r="A6" s="1"/>
      <c r="B6" s="1"/>
      <c r="C6" s="1"/>
      <c r="D6" s="1"/>
      <c r="E6" s="2"/>
    </row>
    <row r="7" spans="1:6" ht="30" customHeight="1" x14ac:dyDescent="0.2">
      <c r="A7" s="3" t="s">
        <v>2</v>
      </c>
      <c r="B7" s="142" t="s">
        <v>3</v>
      </c>
      <c r="C7" s="142"/>
      <c r="D7" s="3" t="s">
        <v>4</v>
      </c>
      <c r="E7" s="4" t="s">
        <v>5</v>
      </c>
    </row>
    <row r="8" spans="1:6" x14ac:dyDescent="0.2">
      <c r="A8" s="26">
        <v>1</v>
      </c>
      <c r="B8" s="138">
        <v>2</v>
      </c>
      <c r="C8" s="138"/>
      <c r="D8" s="26">
        <v>3</v>
      </c>
      <c r="E8" s="6">
        <v>4</v>
      </c>
      <c r="F8" s="7"/>
    </row>
    <row r="9" spans="1:6" ht="25.5" customHeight="1" x14ac:dyDescent="0.2">
      <c r="A9" s="8">
        <v>1</v>
      </c>
      <c r="B9" s="129" t="s">
        <v>6</v>
      </c>
      <c r="C9" s="129"/>
      <c r="D9" s="9" t="s">
        <v>7</v>
      </c>
      <c r="E9" s="10" t="s">
        <v>8</v>
      </c>
    </row>
    <row r="10" spans="1:6" s="14" customFormat="1" ht="15.75" customHeight="1" x14ac:dyDescent="0.2">
      <c r="A10" s="11">
        <v>2</v>
      </c>
      <c r="B10" s="135" t="s">
        <v>9</v>
      </c>
      <c r="C10" s="135"/>
      <c r="D10" s="12" t="s">
        <v>10</v>
      </c>
      <c r="E10" s="13">
        <v>118330.15569</v>
      </c>
    </row>
    <row r="11" spans="1:6" s="14" customFormat="1" ht="38.25" customHeight="1" x14ac:dyDescent="0.2">
      <c r="A11" s="11">
        <v>3</v>
      </c>
      <c r="B11" s="135" t="s">
        <v>11</v>
      </c>
      <c r="C11" s="135"/>
      <c r="D11" s="12" t="s">
        <v>10</v>
      </c>
      <c r="E11" s="15">
        <f>E12+E13+E31+E34+E35+E36+E37+E38+E39+E40+E43+E46+E51+E52</f>
        <v>117384.22440000002</v>
      </c>
      <c r="F11" s="103">
        <v>117384.22440000001</v>
      </c>
    </row>
    <row r="12" spans="1:6" ht="25.5" customHeight="1" x14ac:dyDescent="0.2">
      <c r="A12" s="16" t="s">
        <v>12</v>
      </c>
      <c r="B12" s="129" t="s">
        <v>13</v>
      </c>
      <c r="C12" s="129"/>
      <c r="D12" s="9" t="s">
        <v>10</v>
      </c>
      <c r="E12" s="17"/>
      <c r="F12" s="18"/>
    </row>
    <row r="13" spans="1:6" ht="15.75" customHeight="1" x14ac:dyDescent="0.2">
      <c r="A13" s="16" t="s">
        <v>14</v>
      </c>
      <c r="B13" s="129" t="s">
        <v>15</v>
      </c>
      <c r="C13" s="129"/>
      <c r="D13" s="9" t="s">
        <v>10</v>
      </c>
      <c r="E13" s="17">
        <f>E15+E19+E23+E27</f>
        <v>57990.732609999999</v>
      </c>
    </row>
    <row r="14" spans="1:6" ht="12.75" customHeight="1" x14ac:dyDescent="0.2">
      <c r="A14" s="8"/>
      <c r="B14" s="129" t="s">
        <v>16</v>
      </c>
      <c r="C14" s="129"/>
      <c r="D14" s="9"/>
      <c r="E14" s="19"/>
    </row>
    <row r="15" spans="1:6" s="23" customFormat="1" ht="18" customHeight="1" x14ac:dyDescent="0.2">
      <c r="A15" s="136" t="s">
        <v>17</v>
      </c>
      <c r="B15" s="137" t="s">
        <v>18</v>
      </c>
      <c r="C15" s="20" t="s">
        <v>19</v>
      </c>
      <c r="D15" s="21" t="s">
        <v>10</v>
      </c>
      <c r="E15" s="22">
        <v>57990.732609999999</v>
      </c>
    </row>
    <row r="16" spans="1:6" s="23" customFormat="1" ht="17.25" customHeight="1" x14ac:dyDescent="0.2">
      <c r="A16" s="136"/>
      <c r="B16" s="137"/>
      <c r="C16" s="20" t="s">
        <v>20</v>
      </c>
      <c r="D16" s="21" t="s">
        <v>21</v>
      </c>
      <c r="E16" s="22">
        <v>5531.384</v>
      </c>
    </row>
    <row r="17" spans="1:5" s="23" customFormat="1" ht="36" x14ac:dyDescent="0.2">
      <c r="A17" s="136"/>
      <c r="B17" s="137"/>
      <c r="C17" s="20" t="s">
        <v>22</v>
      </c>
      <c r="D17" s="21" t="s">
        <v>10</v>
      </c>
      <c r="E17" s="24">
        <f>E15/E16</f>
        <v>10.483946261912028</v>
      </c>
    </row>
    <row r="18" spans="1:5" s="23" customFormat="1" ht="12" x14ac:dyDescent="0.2">
      <c r="A18" s="136"/>
      <c r="B18" s="137"/>
      <c r="C18" s="20" t="s">
        <v>23</v>
      </c>
      <c r="D18" s="21" t="s">
        <v>7</v>
      </c>
      <c r="E18" s="22"/>
    </row>
    <row r="19" spans="1:5" s="23" customFormat="1" ht="12.75" customHeight="1" x14ac:dyDescent="0.2">
      <c r="A19" s="136" t="s">
        <v>24</v>
      </c>
      <c r="B19" s="137" t="s">
        <v>25</v>
      </c>
      <c r="C19" s="20" t="s">
        <v>19</v>
      </c>
      <c r="D19" s="21" t="s">
        <v>10</v>
      </c>
      <c r="E19" s="22"/>
    </row>
    <row r="20" spans="1:5" s="23" customFormat="1" ht="12" x14ac:dyDescent="0.2">
      <c r="A20" s="136"/>
      <c r="B20" s="137"/>
      <c r="C20" s="20" t="s">
        <v>20</v>
      </c>
      <c r="D20" s="21" t="s">
        <v>21</v>
      </c>
      <c r="E20" s="22"/>
    </row>
    <row r="21" spans="1:5" s="23" customFormat="1" ht="36" x14ac:dyDescent="0.2">
      <c r="A21" s="136"/>
      <c r="B21" s="137"/>
      <c r="C21" s="20" t="s">
        <v>22</v>
      </c>
      <c r="D21" s="21" t="s">
        <v>10</v>
      </c>
      <c r="E21" s="22"/>
    </row>
    <row r="22" spans="1:5" s="23" customFormat="1" ht="14.25" customHeight="1" x14ac:dyDescent="0.2">
      <c r="A22" s="136"/>
      <c r="B22" s="137"/>
      <c r="C22" s="20" t="s">
        <v>23</v>
      </c>
      <c r="D22" s="21" t="s">
        <v>7</v>
      </c>
      <c r="E22" s="22"/>
    </row>
    <row r="23" spans="1:5" s="23" customFormat="1" ht="15" customHeight="1" x14ac:dyDescent="0.2">
      <c r="A23" s="136" t="s">
        <v>26</v>
      </c>
      <c r="B23" s="137" t="s">
        <v>106</v>
      </c>
      <c r="C23" s="20" t="s">
        <v>19</v>
      </c>
      <c r="D23" s="21" t="s">
        <v>10</v>
      </c>
      <c r="E23" s="22"/>
    </row>
    <row r="24" spans="1:5" s="23" customFormat="1" ht="13.5" customHeight="1" x14ac:dyDescent="0.2">
      <c r="A24" s="136"/>
      <c r="B24" s="137"/>
      <c r="C24" s="20" t="s">
        <v>20</v>
      </c>
      <c r="D24" s="21" t="s">
        <v>21</v>
      </c>
      <c r="E24" s="22"/>
    </row>
    <row r="25" spans="1:5" s="23" customFormat="1" ht="36" x14ac:dyDescent="0.2">
      <c r="A25" s="136"/>
      <c r="B25" s="137"/>
      <c r="C25" s="20" t="s">
        <v>22</v>
      </c>
      <c r="D25" s="21" t="s">
        <v>10</v>
      </c>
      <c r="E25" s="22"/>
    </row>
    <row r="26" spans="1:5" s="23" customFormat="1" ht="12" x14ac:dyDescent="0.2">
      <c r="A26" s="136"/>
      <c r="B26" s="137"/>
      <c r="C26" s="20" t="s">
        <v>23</v>
      </c>
      <c r="D26" s="21" t="s">
        <v>7</v>
      </c>
      <c r="E26" s="22"/>
    </row>
    <row r="27" spans="1:5" s="23" customFormat="1" ht="15" customHeight="1" x14ac:dyDescent="0.2">
      <c r="A27" s="136" t="s">
        <v>105</v>
      </c>
      <c r="B27" s="137" t="s">
        <v>107</v>
      </c>
      <c r="C27" s="20" t="s">
        <v>19</v>
      </c>
      <c r="D27" s="21" t="s">
        <v>10</v>
      </c>
      <c r="E27" s="22"/>
    </row>
    <row r="28" spans="1:5" s="23" customFormat="1" ht="13.5" customHeight="1" x14ac:dyDescent="0.2">
      <c r="A28" s="136"/>
      <c r="B28" s="137"/>
      <c r="C28" s="20" t="s">
        <v>20</v>
      </c>
      <c r="D28" s="21" t="s">
        <v>21</v>
      </c>
      <c r="E28" s="22"/>
    </row>
    <row r="29" spans="1:5" s="23" customFormat="1" ht="36" x14ac:dyDescent="0.2">
      <c r="A29" s="136"/>
      <c r="B29" s="137"/>
      <c r="C29" s="20" t="s">
        <v>22</v>
      </c>
      <c r="D29" s="21" t="s">
        <v>10</v>
      </c>
      <c r="E29" s="22"/>
    </row>
    <row r="30" spans="1:5" s="23" customFormat="1" ht="12" x14ac:dyDescent="0.2">
      <c r="A30" s="136"/>
      <c r="B30" s="137"/>
      <c r="C30" s="20" t="s">
        <v>23</v>
      </c>
      <c r="D30" s="21" t="s">
        <v>7</v>
      </c>
      <c r="E30" s="22"/>
    </row>
    <row r="31" spans="1:5" ht="38.25" customHeight="1" x14ac:dyDescent="0.2">
      <c r="A31" s="8" t="s">
        <v>27</v>
      </c>
      <c r="B31" s="129" t="s">
        <v>28</v>
      </c>
      <c r="C31" s="129"/>
      <c r="D31" s="9" t="s">
        <v>10</v>
      </c>
      <c r="E31" s="98">
        <v>5375.6859999999997</v>
      </c>
    </row>
    <row r="32" spans="1:5" s="23" customFormat="1" ht="12" customHeight="1" x14ac:dyDescent="0.2">
      <c r="A32" s="21" t="s">
        <v>29</v>
      </c>
      <c r="B32" s="143" t="s">
        <v>30</v>
      </c>
      <c r="C32" s="143"/>
      <c r="D32" s="21" t="s">
        <v>31</v>
      </c>
      <c r="E32" s="99">
        <f>E31/E33</f>
        <v>3.5098039983807996</v>
      </c>
    </row>
    <row r="33" spans="1:5" s="23" customFormat="1" ht="12" customHeight="1" x14ac:dyDescent="0.2">
      <c r="A33" s="21" t="s">
        <v>32</v>
      </c>
      <c r="B33" s="143" t="s">
        <v>33</v>
      </c>
      <c r="C33" s="143"/>
      <c r="D33" s="21" t="s">
        <v>34</v>
      </c>
      <c r="E33" s="100">
        <v>1531.62</v>
      </c>
    </row>
    <row r="34" spans="1:5" ht="32.25" customHeight="1" x14ac:dyDescent="0.2">
      <c r="A34" s="9" t="s">
        <v>35</v>
      </c>
      <c r="B34" s="129" t="s">
        <v>36</v>
      </c>
      <c r="C34" s="129"/>
      <c r="D34" s="9" t="s">
        <v>10</v>
      </c>
      <c r="E34" s="25">
        <v>354.27379999999999</v>
      </c>
    </row>
    <row r="35" spans="1:5" ht="29.25" customHeight="1" x14ac:dyDescent="0.2">
      <c r="A35" s="9" t="s">
        <v>37</v>
      </c>
      <c r="B35" s="132" t="s">
        <v>108</v>
      </c>
      <c r="C35" s="129"/>
      <c r="D35" s="9" t="s">
        <v>10</v>
      </c>
      <c r="E35" s="25"/>
    </row>
    <row r="36" spans="1:5" ht="26.25" customHeight="1" x14ac:dyDescent="0.2">
      <c r="A36" s="9" t="s">
        <v>38</v>
      </c>
      <c r="B36" s="129" t="s">
        <v>39</v>
      </c>
      <c r="C36" s="129"/>
      <c r="D36" s="9" t="s">
        <v>10</v>
      </c>
      <c r="E36" s="25">
        <v>21069.62096</v>
      </c>
    </row>
    <row r="37" spans="1:5" ht="27.75" customHeight="1" x14ac:dyDescent="0.2">
      <c r="A37" s="9" t="s">
        <v>40</v>
      </c>
      <c r="B37" s="129" t="s">
        <v>41</v>
      </c>
      <c r="C37" s="129"/>
      <c r="D37" s="9" t="s">
        <v>10</v>
      </c>
      <c r="E37" s="25">
        <v>7111.8583399999998</v>
      </c>
    </row>
    <row r="38" spans="1:5" ht="38.25" customHeight="1" x14ac:dyDescent="0.2">
      <c r="A38" s="9" t="s">
        <v>42</v>
      </c>
      <c r="B38" s="129" t="s">
        <v>43</v>
      </c>
      <c r="C38" s="129"/>
      <c r="D38" s="9" t="s">
        <v>10</v>
      </c>
      <c r="E38" s="25"/>
    </row>
    <row r="39" spans="1:5" ht="24" customHeight="1" x14ac:dyDescent="0.2">
      <c r="A39" s="9" t="s">
        <v>44</v>
      </c>
      <c r="B39" s="129" t="s">
        <v>45</v>
      </c>
      <c r="C39" s="129"/>
      <c r="D39" s="9" t="s">
        <v>10</v>
      </c>
      <c r="E39" s="25">
        <v>7822.7640000000001</v>
      </c>
    </row>
    <row r="40" spans="1:5" ht="27.75" customHeight="1" x14ac:dyDescent="0.2">
      <c r="A40" s="9" t="s">
        <v>46</v>
      </c>
      <c r="B40" s="129" t="s">
        <v>47</v>
      </c>
      <c r="C40" s="129"/>
      <c r="D40" s="9" t="s">
        <v>10</v>
      </c>
      <c r="E40" s="25">
        <v>6801.1274999999996</v>
      </c>
    </row>
    <row r="41" spans="1:5" ht="16.5" customHeight="1" x14ac:dyDescent="0.2">
      <c r="A41" s="9" t="s">
        <v>48</v>
      </c>
      <c r="B41" s="129" t="s">
        <v>49</v>
      </c>
      <c r="C41" s="129"/>
      <c r="D41" s="9" t="s">
        <v>10</v>
      </c>
      <c r="E41" s="25">
        <v>4080.0306599999999</v>
      </c>
    </row>
    <row r="42" spans="1:5" ht="17.25" customHeight="1" x14ac:dyDescent="0.2">
      <c r="A42" s="9" t="s">
        <v>50</v>
      </c>
      <c r="B42" s="129" t="s">
        <v>51</v>
      </c>
      <c r="C42" s="129"/>
      <c r="D42" s="9" t="s">
        <v>10</v>
      </c>
      <c r="E42" s="25">
        <v>1241.1815099999999</v>
      </c>
    </row>
    <row r="43" spans="1:5" ht="24" customHeight="1" x14ac:dyDescent="0.2">
      <c r="A43" s="9" t="s">
        <v>52</v>
      </c>
      <c r="B43" s="129" t="s">
        <v>53</v>
      </c>
      <c r="C43" s="129"/>
      <c r="D43" s="9" t="s">
        <v>10</v>
      </c>
      <c r="E43" s="41">
        <v>697.96963000000005</v>
      </c>
    </row>
    <row r="44" spans="1:5" ht="30" customHeight="1" x14ac:dyDescent="0.2">
      <c r="A44" s="9" t="s">
        <v>54</v>
      </c>
      <c r="B44" s="129" t="s">
        <v>49</v>
      </c>
      <c r="C44" s="129"/>
      <c r="D44" s="9" t="s">
        <v>10</v>
      </c>
      <c r="E44" s="150"/>
    </row>
    <row r="45" spans="1:5" ht="19.5" customHeight="1" x14ac:dyDescent="0.2">
      <c r="A45" s="9" t="s">
        <v>55</v>
      </c>
      <c r="B45" s="129" t="s">
        <v>51</v>
      </c>
      <c r="C45" s="129"/>
      <c r="D45" s="9" t="s">
        <v>10</v>
      </c>
      <c r="E45" s="151"/>
    </row>
    <row r="46" spans="1:5" ht="43.15" customHeight="1" x14ac:dyDescent="0.2">
      <c r="A46" s="9" t="s">
        <v>56</v>
      </c>
      <c r="B46" s="132" t="s">
        <v>126</v>
      </c>
      <c r="C46" s="129"/>
      <c r="D46" s="9" t="s">
        <v>10</v>
      </c>
      <c r="E46" s="25"/>
    </row>
    <row r="47" spans="1:5" s="23" customFormat="1" ht="18" customHeight="1" x14ac:dyDescent="0.2">
      <c r="A47" s="33" t="s">
        <v>120</v>
      </c>
      <c r="B47" s="144" t="s">
        <v>109</v>
      </c>
      <c r="C47" s="20"/>
      <c r="D47" s="21"/>
      <c r="E47" s="25"/>
    </row>
    <row r="48" spans="1:5" s="23" customFormat="1" ht="17.25" customHeight="1" x14ac:dyDescent="0.2">
      <c r="A48" s="9"/>
      <c r="B48" s="145"/>
      <c r="C48" s="20"/>
      <c r="D48" s="21"/>
      <c r="E48" s="22"/>
    </row>
    <row r="49" spans="1:5" s="23" customFormat="1" x14ac:dyDescent="0.2">
      <c r="A49" s="9"/>
      <c r="B49" s="145"/>
      <c r="C49" s="20"/>
      <c r="D49" s="21"/>
      <c r="E49" s="24"/>
    </row>
    <row r="50" spans="1:5" s="23" customFormat="1" x14ac:dyDescent="0.2">
      <c r="A50" s="9"/>
      <c r="B50" s="146"/>
      <c r="C50" s="20"/>
      <c r="D50" s="21"/>
      <c r="E50" s="22"/>
    </row>
    <row r="51" spans="1:5" ht="51" customHeight="1" x14ac:dyDescent="0.2">
      <c r="A51" s="9" t="s">
        <v>57</v>
      </c>
      <c r="B51" s="129" t="s">
        <v>58</v>
      </c>
      <c r="C51" s="129"/>
      <c r="D51" s="9" t="s">
        <v>10</v>
      </c>
      <c r="E51" s="25">
        <v>1011.01171</v>
      </c>
    </row>
    <row r="52" spans="1:5" ht="51" customHeight="1" x14ac:dyDescent="0.2">
      <c r="A52" s="27" t="s">
        <v>59</v>
      </c>
      <c r="B52" s="132" t="s">
        <v>111</v>
      </c>
      <c r="C52" s="129"/>
      <c r="D52" s="9" t="s">
        <v>10</v>
      </c>
      <c r="E52" s="25">
        <f>F11-E13-E31-E34-E35-E39-E40-E43-E46-E51-E36-E37-E38</f>
        <v>9149.1798500000004</v>
      </c>
    </row>
    <row r="53" spans="1:5" s="14" customFormat="1" ht="31.5" customHeight="1" x14ac:dyDescent="0.2">
      <c r="A53" s="11">
        <v>4</v>
      </c>
      <c r="B53" s="135" t="s">
        <v>60</v>
      </c>
      <c r="C53" s="135"/>
      <c r="D53" s="12" t="s">
        <v>10</v>
      </c>
      <c r="E53" s="15">
        <f>E10-E11</f>
        <v>945.93128999997862</v>
      </c>
    </row>
    <row r="54" spans="1:5" ht="31.5" customHeight="1" x14ac:dyDescent="0.2">
      <c r="A54" s="8">
        <v>5</v>
      </c>
      <c r="B54" s="129" t="s">
        <v>61</v>
      </c>
      <c r="C54" s="129"/>
      <c r="D54" s="9" t="s">
        <v>10</v>
      </c>
      <c r="E54" s="25" t="str">
        <f>г.п.Мурмаши!E54</f>
        <v>не определяется</v>
      </c>
    </row>
    <row r="55" spans="1:5" ht="51.75" customHeight="1" x14ac:dyDescent="0.2">
      <c r="A55" s="8" t="s">
        <v>62</v>
      </c>
      <c r="B55" s="129" t="s">
        <v>63</v>
      </c>
      <c r="C55" s="129"/>
      <c r="D55" s="9" t="s">
        <v>10</v>
      </c>
      <c r="E55" s="19"/>
    </row>
    <row r="56" spans="1:5" ht="24.75" customHeight="1" x14ac:dyDescent="0.2">
      <c r="A56" s="8" t="s">
        <v>64</v>
      </c>
      <c r="B56" s="129" t="s">
        <v>65</v>
      </c>
      <c r="C56" s="129"/>
      <c r="D56" s="9" t="s">
        <v>10</v>
      </c>
      <c r="E56" s="19"/>
    </row>
    <row r="57" spans="1:5" ht="27" customHeight="1" x14ac:dyDescent="0.2">
      <c r="A57" s="8" t="s">
        <v>66</v>
      </c>
      <c r="B57" s="129" t="s">
        <v>67</v>
      </c>
      <c r="C57" s="129"/>
      <c r="D57" s="9" t="s">
        <v>10</v>
      </c>
      <c r="E57" s="19"/>
    </row>
    <row r="58" spans="1:5" ht="22.5" customHeight="1" x14ac:dyDescent="0.2">
      <c r="A58" s="8">
        <v>7</v>
      </c>
      <c r="B58" s="129" t="s">
        <v>68</v>
      </c>
      <c r="C58" s="129"/>
      <c r="D58" s="9" t="s">
        <v>69</v>
      </c>
      <c r="E58" s="42">
        <v>47.11</v>
      </c>
    </row>
    <row r="59" spans="1:5" ht="20.25" customHeight="1" x14ac:dyDescent="0.2">
      <c r="A59" s="8">
        <v>8</v>
      </c>
      <c r="B59" s="129" t="s">
        <v>70</v>
      </c>
      <c r="C59" s="129"/>
      <c r="D59" s="9" t="s">
        <v>69</v>
      </c>
      <c r="E59" s="42">
        <v>13.5</v>
      </c>
    </row>
    <row r="60" spans="1:5" ht="30.75" customHeight="1" x14ac:dyDescent="0.2">
      <c r="A60" s="8">
        <v>9</v>
      </c>
      <c r="B60" s="129" t="s">
        <v>71</v>
      </c>
      <c r="C60" s="129"/>
      <c r="D60" s="9" t="s">
        <v>72</v>
      </c>
      <c r="E60" s="72">
        <v>43.014000000000003</v>
      </c>
    </row>
    <row r="61" spans="1:5" ht="30" customHeight="1" x14ac:dyDescent="0.2">
      <c r="A61" s="8" t="s">
        <v>73</v>
      </c>
      <c r="B61" s="129" t="s">
        <v>74</v>
      </c>
      <c r="C61" s="129"/>
      <c r="D61" s="9" t="s">
        <v>72</v>
      </c>
      <c r="E61" s="72">
        <v>2.8860000000000001</v>
      </c>
    </row>
    <row r="62" spans="1:5" ht="12.75" customHeight="1" x14ac:dyDescent="0.2">
      <c r="A62" s="8">
        <v>10</v>
      </c>
      <c r="B62" s="129" t="s">
        <v>75</v>
      </c>
      <c r="C62" s="129"/>
      <c r="D62" s="9" t="s">
        <v>72</v>
      </c>
      <c r="E62" s="42">
        <v>0</v>
      </c>
    </row>
    <row r="63" spans="1:5" ht="30" customHeight="1" x14ac:dyDescent="0.2">
      <c r="A63" s="8">
        <v>11</v>
      </c>
      <c r="B63" s="129" t="s">
        <v>76</v>
      </c>
      <c r="C63" s="129"/>
      <c r="D63" s="9" t="s">
        <v>72</v>
      </c>
      <c r="E63" s="72">
        <v>35.976999999999997</v>
      </c>
    </row>
    <row r="64" spans="1:5" ht="25.5" customHeight="1" x14ac:dyDescent="0.2">
      <c r="A64" s="8">
        <v>12</v>
      </c>
      <c r="B64" s="132" t="s">
        <v>112</v>
      </c>
      <c r="C64" s="129"/>
      <c r="D64" s="9" t="s">
        <v>77</v>
      </c>
      <c r="E64" s="73">
        <v>0.1203</v>
      </c>
    </row>
    <row r="65" spans="1:5" ht="25.5" customHeight="1" x14ac:dyDescent="0.2">
      <c r="A65" s="8">
        <v>13</v>
      </c>
      <c r="B65" s="132" t="s">
        <v>113</v>
      </c>
      <c r="C65" s="129"/>
      <c r="D65" s="9" t="s">
        <v>77</v>
      </c>
      <c r="E65" s="74">
        <v>0.10340000000000001</v>
      </c>
    </row>
    <row r="66" spans="1:5" ht="27.75" customHeight="1" x14ac:dyDescent="0.2">
      <c r="A66" s="8">
        <v>14</v>
      </c>
      <c r="B66" s="129" t="s">
        <v>128</v>
      </c>
      <c r="C66" s="129"/>
      <c r="D66" s="9" t="s">
        <v>79</v>
      </c>
      <c r="E66" s="75">
        <v>55.7</v>
      </c>
    </row>
    <row r="67" spans="1:5" ht="42.75" customHeight="1" x14ac:dyDescent="0.2">
      <c r="A67" s="8">
        <v>15</v>
      </c>
      <c r="B67" s="132" t="s">
        <v>114</v>
      </c>
      <c r="C67" s="129"/>
      <c r="D67" s="9" t="s">
        <v>79</v>
      </c>
      <c r="E67" s="64" t="s">
        <v>129</v>
      </c>
    </row>
    <row r="68" spans="1:5" ht="36.75" customHeight="1" x14ac:dyDescent="0.2">
      <c r="A68" s="8">
        <v>16</v>
      </c>
      <c r="B68" s="129" t="s">
        <v>80</v>
      </c>
      <c r="C68" s="129"/>
      <c r="D68" s="9" t="s">
        <v>81</v>
      </c>
      <c r="E68" s="42">
        <v>188.61</v>
      </c>
    </row>
    <row r="69" spans="1:5" ht="44.25" customHeight="1" x14ac:dyDescent="0.2">
      <c r="A69" s="8">
        <v>17</v>
      </c>
      <c r="B69" s="129" t="s">
        <v>82</v>
      </c>
      <c r="C69" s="129"/>
      <c r="D69" s="9" t="s">
        <v>83</v>
      </c>
      <c r="E69" s="42">
        <f>(E33*1000)/(E60*1000-E61*1000)</f>
        <v>38.168361244019138</v>
      </c>
    </row>
    <row r="70" spans="1:5" ht="36" customHeight="1" x14ac:dyDescent="0.2">
      <c r="A70" s="8">
        <v>18</v>
      </c>
      <c r="B70" s="129" t="s">
        <v>84</v>
      </c>
      <c r="C70" s="129"/>
      <c r="D70" s="9" t="s">
        <v>85</v>
      </c>
      <c r="E70" s="76">
        <v>0.52700000000000002</v>
      </c>
    </row>
    <row r="71" spans="1:5" ht="52.5" customHeight="1" x14ac:dyDescent="0.2">
      <c r="A71" s="8">
        <v>19</v>
      </c>
      <c r="B71" s="129" t="s">
        <v>86</v>
      </c>
      <c r="C71" s="129"/>
      <c r="D71" s="149"/>
      <c r="E71" s="149"/>
    </row>
  </sheetData>
  <sheetProtection selectLockedCells="1" selectUnlockedCells="1"/>
  <customSheetViews>
    <customSheetView guid="{107DB466-C8B1-4EC3-A411-650BD2587D1A}">
      <selection activeCell="E17" sqref="E17"/>
      <pageMargins left="0.75" right="0.75" top="1" bottom="1" header="0.51180555555555551" footer="0.51180555555555551"/>
      <pageSetup paperSize="9" firstPageNumber="0" orientation="portrait" horizontalDpi="300" verticalDpi="300" r:id="rId1"/>
      <headerFooter alignWithMargins="0"/>
    </customSheetView>
    <customSheetView guid="{07A1AA32-C8EB-4C4B-A982-7112EE6C490D}" topLeftCell="A46">
      <selection activeCell="E52" sqref="E52"/>
      <pageMargins left="0.75" right="0.75" top="1" bottom="1" header="0.51180555555555551" footer="0.51180555555555551"/>
      <pageSetup paperSize="9" firstPageNumber="0" orientation="portrait" horizontalDpi="300" verticalDpi="300" r:id="rId2"/>
      <headerFooter alignWithMargins="0"/>
    </customSheetView>
  </customSheetViews>
  <mergeCells count="60">
    <mergeCell ref="D71:E71"/>
    <mergeCell ref="B66:C66"/>
    <mergeCell ref="B67:C67"/>
    <mergeCell ref="B68:C68"/>
    <mergeCell ref="B69:C69"/>
    <mergeCell ref="B70:C70"/>
    <mergeCell ref="B71:C71"/>
    <mergeCell ref="B52:C52"/>
    <mergeCell ref="B65:C65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3:C63"/>
    <mergeCell ref="B64:C64"/>
    <mergeCell ref="B53:C53"/>
    <mergeCell ref="B51:C51"/>
    <mergeCell ref="E44:E45"/>
    <mergeCell ref="B45:C45"/>
    <mergeCell ref="B35:C35"/>
    <mergeCell ref="B36:C36"/>
    <mergeCell ref="B37:C37"/>
    <mergeCell ref="B38:C38"/>
    <mergeCell ref="B39:C39"/>
    <mergeCell ref="B40:C40"/>
    <mergeCell ref="B47:B50"/>
    <mergeCell ref="B41:C41"/>
    <mergeCell ref="B42:C42"/>
    <mergeCell ref="B43:C43"/>
    <mergeCell ref="B44:C44"/>
    <mergeCell ref="B46:C46"/>
    <mergeCell ref="B34:C34"/>
    <mergeCell ref="A15:A18"/>
    <mergeCell ref="B15:B18"/>
    <mergeCell ref="A19:A22"/>
    <mergeCell ref="B19:B22"/>
    <mergeCell ref="A23:A26"/>
    <mergeCell ref="B23:B26"/>
    <mergeCell ref="A27:A30"/>
    <mergeCell ref="B27:B30"/>
    <mergeCell ref="B31:C31"/>
    <mergeCell ref="B32:C32"/>
    <mergeCell ref="B33:C33"/>
    <mergeCell ref="B14:C14"/>
    <mergeCell ref="A1:E1"/>
    <mergeCell ref="A2:E2"/>
    <mergeCell ref="A3:E3"/>
    <mergeCell ref="A4:E5"/>
    <mergeCell ref="B7:C7"/>
    <mergeCell ref="B8:C8"/>
    <mergeCell ref="B9:C9"/>
    <mergeCell ref="B10:C10"/>
    <mergeCell ref="B11:C11"/>
    <mergeCell ref="B12:C12"/>
    <mergeCell ref="B13:C13"/>
  </mergeCells>
  <pageMargins left="0.25" right="0.45" top="0.56000000000000005" bottom="0.66" header="0.17" footer="0.17"/>
  <pageSetup paperSize="9" firstPageNumber="0" fitToHeight="0" orientation="portrait" horizontalDpi="300" verticalDpi="300" r:id="rId3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F71"/>
  <sheetViews>
    <sheetView workbookViewId="0">
      <pane xSplit="4" ySplit="8" topLeftCell="E9" activePane="bottomRight" state="frozen"/>
      <selection pane="topRight" activeCell="E1" sqref="E1"/>
      <selection pane="bottomLeft" activeCell="A9" sqref="A9"/>
      <selection pane="bottomRight" activeCell="E13" sqref="E13"/>
    </sheetView>
  </sheetViews>
  <sheetFormatPr defaultColWidth="8.7109375" defaultRowHeight="12.75" x14ac:dyDescent="0.2"/>
  <cols>
    <col min="1" max="1" width="7.85546875" customWidth="1"/>
    <col min="2" max="2" width="19" customWidth="1"/>
    <col min="3" max="3" width="23.140625" customWidth="1"/>
    <col min="4" max="4" width="20.140625" customWidth="1"/>
    <col min="5" max="5" width="25.42578125" style="77" customWidth="1"/>
    <col min="6" max="6" width="16.85546875" customWidth="1"/>
  </cols>
  <sheetData>
    <row r="1" spans="1:6" ht="18.75" customHeight="1" x14ac:dyDescent="0.2">
      <c r="A1" s="139" t="s">
        <v>0</v>
      </c>
      <c r="B1" s="139"/>
      <c r="C1" s="139"/>
      <c r="D1" s="139"/>
      <c r="E1" s="139"/>
    </row>
    <row r="2" spans="1:6" ht="19.5" customHeight="1" x14ac:dyDescent="0.2">
      <c r="A2" s="139" t="s">
        <v>1</v>
      </c>
      <c r="B2" s="139"/>
      <c r="C2" s="139"/>
      <c r="D2" s="139"/>
      <c r="E2" s="139"/>
    </row>
    <row r="3" spans="1:6" ht="32.25" customHeight="1" x14ac:dyDescent="0.2">
      <c r="A3" s="140" t="str">
        <f>'г. Мурманск'!A3:E3</f>
        <v>ДЕЯТЕЛЬНОСТИ  АО "МЭС" ЗА  2015 ГОД</v>
      </c>
      <c r="B3" s="140"/>
      <c r="C3" s="140"/>
      <c r="D3" s="140"/>
      <c r="E3" s="140"/>
    </row>
    <row r="4" spans="1:6" ht="12.75" customHeight="1" x14ac:dyDescent="0.2">
      <c r="A4" s="141" t="s">
        <v>91</v>
      </c>
      <c r="B4" s="141"/>
      <c r="C4" s="141"/>
      <c r="D4" s="141"/>
      <c r="E4" s="141"/>
    </row>
    <row r="5" spans="1:6" ht="1.5" customHeight="1" x14ac:dyDescent="0.2">
      <c r="A5" s="141"/>
      <c r="B5" s="141"/>
      <c r="C5" s="141"/>
      <c r="D5" s="141"/>
      <c r="E5" s="141"/>
    </row>
    <row r="6" spans="1:6" x14ac:dyDescent="0.2">
      <c r="A6" s="1"/>
      <c r="B6" s="1"/>
      <c r="C6" s="1"/>
      <c r="D6" s="1"/>
      <c r="E6" s="2"/>
    </row>
    <row r="7" spans="1:6" ht="30" customHeight="1" x14ac:dyDescent="0.2">
      <c r="A7" s="3" t="s">
        <v>2</v>
      </c>
      <c r="B7" s="142" t="s">
        <v>3</v>
      </c>
      <c r="C7" s="142"/>
      <c r="D7" s="3" t="s">
        <v>4</v>
      </c>
      <c r="E7" s="4" t="s">
        <v>5</v>
      </c>
    </row>
    <row r="8" spans="1:6" x14ac:dyDescent="0.2">
      <c r="A8" s="26">
        <v>1</v>
      </c>
      <c r="B8" s="138">
        <v>2</v>
      </c>
      <c r="C8" s="138"/>
      <c r="D8" s="26">
        <v>3</v>
      </c>
      <c r="E8" s="6">
        <v>4</v>
      </c>
      <c r="F8" s="7"/>
    </row>
    <row r="9" spans="1:6" ht="25.5" customHeight="1" x14ac:dyDescent="0.2">
      <c r="A9" s="8">
        <v>1</v>
      </c>
      <c r="B9" s="129" t="s">
        <v>6</v>
      </c>
      <c r="C9" s="129"/>
      <c r="D9" s="9" t="s">
        <v>7</v>
      </c>
      <c r="E9" s="10" t="s">
        <v>8</v>
      </c>
    </row>
    <row r="10" spans="1:6" s="14" customFormat="1" ht="15.75" customHeight="1" x14ac:dyDescent="0.2">
      <c r="A10" s="11">
        <v>2</v>
      </c>
      <c r="B10" s="135" t="s">
        <v>9</v>
      </c>
      <c r="C10" s="135"/>
      <c r="D10" s="12" t="s">
        <v>10</v>
      </c>
      <c r="E10" s="13">
        <v>29065.575840000001</v>
      </c>
    </row>
    <row r="11" spans="1:6" s="14" customFormat="1" ht="38.25" customHeight="1" x14ac:dyDescent="0.2">
      <c r="A11" s="11">
        <v>3</v>
      </c>
      <c r="B11" s="135" t="s">
        <v>11</v>
      </c>
      <c r="C11" s="135"/>
      <c r="D11" s="12" t="s">
        <v>10</v>
      </c>
      <c r="E11" s="15">
        <f>E12+E13+E31+E34+E35+E36+E37+E38+E39+E40+E43+E46+E51+E52</f>
        <v>47679.64003000001</v>
      </c>
      <c r="F11" s="103">
        <v>47679.640030000002</v>
      </c>
    </row>
    <row r="12" spans="1:6" ht="25.5" customHeight="1" x14ac:dyDescent="0.2">
      <c r="A12" s="16" t="s">
        <v>12</v>
      </c>
      <c r="B12" s="129" t="s">
        <v>13</v>
      </c>
      <c r="C12" s="129"/>
      <c r="D12" s="9" t="s">
        <v>10</v>
      </c>
      <c r="E12" s="17"/>
      <c r="F12" s="18"/>
    </row>
    <row r="13" spans="1:6" ht="15.75" customHeight="1" x14ac:dyDescent="0.2">
      <c r="A13" s="16" t="s">
        <v>14</v>
      </c>
      <c r="B13" s="129" t="s">
        <v>15</v>
      </c>
      <c r="C13" s="129"/>
      <c r="D13" s="9" t="s">
        <v>10</v>
      </c>
      <c r="E13" s="17">
        <f>E15+E19+E23+E27</f>
        <v>15869.215330000001</v>
      </c>
    </row>
    <row r="14" spans="1:6" ht="12.75" customHeight="1" x14ac:dyDescent="0.2">
      <c r="A14" s="8"/>
      <c r="B14" s="129" t="s">
        <v>16</v>
      </c>
      <c r="C14" s="129"/>
      <c r="D14" s="9"/>
      <c r="E14" s="19"/>
    </row>
    <row r="15" spans="1:6" s="23" customFormat="1" ht="18" customHeight="1" x14ac:dyDescent="0.2">
      <c r="A15" s="136" t="s">
        <v>17</v>
      </c>
      <c r="B15" s="137" t="s">
        <v>18</v>
      </c>
      <c r="C15" s="20" t="s">
        <v>19</v>
      </c>
      <c r="D15" s="21" t="s">
        <v>10</v>
      </c>
      <c r="E15" s="22">
        <v>15869.215330000001</v>
      </c>
    </row>
    <row r="16" spans="1:6" s="23" customFormat="1" ht="17.25" customHeight="1" x14ac:dyDescent="0.2">
      <c r="A16" s="136"/>
      <c r="B16" s="137"/>
      <c r="C16" s="20" t="s">
        <v>20</v>
      </c>
      <c r="D16" s="21" t="s">
        <v>21</v>
      </c>
      <c r="E16" s="22">
        <v>1536.0250000000001</v>
      </c>
    </row>
    <row r="17" spans="1:5" s="23" customFormat="1" ht="36" x14ac:dyDescent="0.2">
      <c r="A17" s="136"/>
      <c r="B17" s="137"/>
      <c r="C17" s="20" t="s">
        <v>22</v>
      </c>
      <c r="D17" s="21" t="s">
        <v>10</v>
      </c>
      <c r="E17" s="24">
        <f>E15/E16</f>
        <v>10.331352243615827</v>
      </c>
    </row>
    <row r="18" spans="1:5" s="23" customFormat="1" ht="12" x14ac:dyDescent="0.2">
      <c r="A18" s="136"/>
      <c r="B18" s="137"/>
      <c r="C18" s="20" t="s">
        <v>23</v>
      </c>
      <c r="D18" s="21" t="s">
        <v>7</v>
      </c>
      <c r="E18" s="22"/>
    </row>
    <row r="19" spans="1:5" s="23" customFormat="1" ht="12.75" customHeight="1" x14ac:dyDescent="0.2">
      <c r="A19" s="136" t="s">
        <v>24</v>
      </c>
      <c r="B19" s="137" t="s">
        <v>25</v>
      </c>
      <c r="C19" s="20" t="s">
        <v>19</v>
      </c>
      <c r="D19" s="21" t="s">
        <v>10</v>
      </c>
      <c r="E19" s="22"/>
    </row>
    <row r="20" spans="1:5" s="23" customFormat="1" ht="12" x14ac:dyDescent="0.2">
      <c r="A20" s="136"/>
      <c r="B20" s="137"/>
      <c r="C20" s="20" t="s">
        <v>20</v>
      </c>
      <c r="D20" s="21" t="s">
        <v>21</v>
      </c>
      <c r="E20" s="22"/>
    </row>
    <row r="21" spans="1:5" s="23" customFormat="1" ht="36" x14ac:dyDescent="0.2">
      <c r="A21" s="136"/>
      <c r="B21" s="137"/>
      <c r="C21" s="20" t="s">
        <v>22</v>
      </c>
      <c r="D21" s="21" t="s">
        <v>10</v>
      </c>
      <c r="E21" s="22"/>
    </row>
    <row r="22" spans="1:5" s="23" customFormat="1" ht="14.25" customHeight="1" x14ac:dyDescent="0.2">
      <c r="A22" s="136"/>
      <c r="B22" s="137"/>
      <c r="C22" s="20" t="s">
        <v>23</v>
      </c>
      <c r="D22" s="21" t="s">
        <v>7</v>
      </c>
      <c r="E22" s="22"/>
    </row>
    <row r="23" spans="1:5" s="23" customFormat="1" ht="15" customHeight="1" x14ac:dyDescent="0.2">
      <c r="A23" s="136" t="s">
        <v>26</v>
      </c>
      <c r="B23" s="137" t="s">
        <v>106</v>
      </c>
      <c r="C23" s="20" t="s">
        <v>19</v>
      </c>
      <c r="D23" s="21" t="s">
        <v>10</v>
      </c>
      <c r="E23" s="22"/>
    </row>
    <row r="24" spans="1:5" s="23" customFormat="1" ht="13.5" customHeight="1" x14ac:dyDescent="0.2">
      <c r="A24" s="136"/>
      <c r="B24" s="137"/>
      <c r="C24" s="20" t="s">
        <v>20</v>
      </c>
      <c r="D24" s="21" t="s">
        <v>21</v>
      </c>
      <c r="E24" s="22"/>
    </row>
    <row r="25" spans="1:5" s="23" customFormat="1" ht="36" x14ac:dyDescent="0.2">
      <c r="A25" s="136"/>
      <c r="B25" s="137"/>
      <c r="C25" s="20" t="s">
        <v>22</v>
      </c>
      <c r="D25" s="21" t="s">
        <v>10</v>
      </c>
      <c r="E25" s="22"/>
    </row>
    <row r="26" spans="1:5" s="23" customFormat="1" ht="12" x14ac:dyDescent="0.2">
      <c r="A26" s="136"/>
      <c r="B26" s="137"/>
      <c r="C26" s="20" t="s">
        <v>23</v>
      </c>
      <c r="D26" s="21" t="s">
        <v>7</v>
      </c>
      <c r="E26" s="22"/>
    </row>
    <row r="27" spans="1:5" s="23" customFormat="1" ht="15" customHeight="1" x14ac:dyDescent="0.2">
      <c r="A27" s="136" t="s">
        <v>105</v>
      </c>
      <c r="B27" s="137" t="s">
        <v>107</v>
      </c>
      <c r="C27" s="20" t="s">
        <v>19</v>
      </c>
      <c r="D27" s="21" t="s">
        <v>10</v>
      </c>
      <c r="E27" s="22"/>
    </row>
    <row r="28" spans="1:5" s="23" customFormat="1" ht="13.5" customHeight="1" x14ac:dyDescent="0.2">
      <c r="A28" s="136"/>
      <c r="B28" s="137"/>
      <c r="C28" s="20" t="s">
        <v>20</v>
      </c>
      <c r="D28" s="21" t="s">
        <v>21</v>
      </c>
      <c r="E28" s="22"/>
    </row>
    <row r="29" spans="1:5" s="23" customFormat="1" ht="36" x14ac:dyDescent="0.2">
      <c r="A29" s="136"/>
      <c r="B29" s="137"/>
      <c r="C29" s="20" t="s">
        <v>22</v>
      </c>
      <c r="D29" s="21" t="s">
        <v>10</v>
      </c>
      <c r="E29" s="22"/>
    </row>
    <row r="30" spans="1:5" s="23" customFormat="1" ht="12" x14ac:dyDescent="0.2">
      <c r="A30" s="136"/>
      <c r="B30" s="137"/>
      <c r="C30" s="20" t="s">
        <v>23</v>
      </c>
      <c r="D30" s="21" t="s">
        <v>7</v>
      </c>
      <c r="E30" s="22"/>
    </row>
    <row r="31" spans="1:5" ht="38.25" customHeight="1" x14ac:dyDescent="0.2">
      <c r="A31" s="8" t="s">
        <v>27</v>
      </c>
      <c r="B31" s="129" t="s">
        <v>28</v>
      </c>
      <c r="C31" s="129"/>
      <c r="D31" s="9" t="s">
        <v>10</v>
      </c>
      <c r="E31" s="98">
        <v>2089.4760000000001</v>
      </c>
    </row>
    <row r="32" spans="1:5" s="23" customFormat="1" ht="12" customHeight="1" x14ac:dyDescent="0.2">
      <c r="A32" s="21" t="s">
        <v>29</v>
      </c>
      <c r="B32" s="143" t="s">
        <v>30</v>
      </c>
      <c r="C32" s="143"/>
      <c r="D32" s="21" t="s">
        <v>31</v>
      </c>
      <c r="E32" s="99">
        <f>E31/E33</f>
        <v>3.9621435072815534</v>
      </c>
    </row>
    <row r="33" spans="1:5" s="23" customFormat="1" ht="12" customHeight="1" x14ac:dyDescent="0.2">
      <c r="A33" s="21" t="s">
        <v>32</v>
      </c>
      <c r="B33" s="143" t="s">
        <v>33</v>
      </c>
      <c r="C33" s="143"/>
      <c r="D33" s="21" t="s">
        <v>34</v>
      </c>
      <c r="E33" s="100">
        <v>527.36</v>
      </c>
    </row>
    <row r="34" spans="1:5" ht="32.25" customHeight="1" x14ac:dyDescent="0.2">
      <c r="A34" s="9" t="s">
        <v>35</v>
      </c>
      <c r="B34" s="129" t="s">
        <v>36</v>
      </c>
      <c r="C34" s="129"/>
      <c r="D34" s="9" t="s">
        <v>10</v>
      </c>
      <c r="E34" s="25">
        <v>165.09102999999999</v>
      </c>
    </row>
    <row r="35" spans="1:5" ht="29.25" customHeight="1" x14ac:dyDescent="0.2">
      <c r="A35" s="9" t="s">
        <v>37</v>
      </c>
      <c r="B35" s="132" t="s">
        <v>108</v>
      </c>
      <c r="C35" s="129"/>
      <c r="D35" s="9" t="s">
        <v>10</v>
      </c>
      <c r="E35" s="25">
        <v>1.4118900000000001</v>
      </c>
    </row>
    <row r="36" spans="1:5" ht="26.25" customHeight="1" x14ac:dyDescent="0.2">
      <c r="A36" s="9" t="s">
        <v>38</v>
      </c>
      <c r="B36" s="129" t="s">
        <v>39</v>
      </c>
      <c r="C36" s="129"/>
      <c r="D36" s="9" t="s">
        <v>10</v>
      </c>
      <c r="E36" s="25">
        <v>10614.04031</v>
      </c>
    </row>
    <row r="37" spans="1:5" ht="27.75" customHeight="1" x14ac:dyDescent="0.2">
      <c r="A37" s="9" t="s">
        <v>40</v>
      </c>
      <c r="B37" s="129" t="s">
        <v>41</v>
      </c>
      <c r="C37" s="129"/>
      <c r="D37" s="9" t="s">
        <v>10</v>
      </c>
      <c r="E37" s="25">
        <v>3606.9527699999999</v>
      </c>
    </row>
    <row r="38" spans="1:5" ht="38.25" customHeight="1" x14ac:dyDescent="0.2">
      <c r="A38" s="9" t="s">
        <v>42</v>
      </c>
      <c r="B38" s="129" t="s">
        <v>43</v>
      </c>
      <c r="C38" s="129"/>
      <c r="D38" s="9" t="s">
        <v>10</v>
      </c>
      <c r="E38" s="25"/>
    </row>
    <row r="39" spans="1:5" ht="24" customHeight="1" x14ac:dyDescent="0.2">
      <c r="A39" s="9" t="s">
        <v>44</v>
      </c>
      <c r="B39" s="129" t="s">
        <v>45</v>
      </c>
      <c r="C39" s="129"/>
      <c r="D39" s="9" t="s">
        <v>10</v>
      </c>
      <c r="E39" s="25">
        <v>2515.9679999999998</v>
      </c>
    </row>
    <row r="40" spans="1:5" ht="27.75" customHeight="1" x14ac:dyDescent="0.2">
      <c r="A40" s="9" t="s">
        <v>46</v>
      </c>
      <c r="B40" s="129" t="s">
        <v>47</v>
      </c>
      <c r="C40" s="129"/>
      <c r="D40" s="9" t="s">
        <v>10</v>
      </c>
      <c r="E40" s="25">
        <v>5704.8119999999999</v>
      </c>
    </row>
    <row r="41" spans="1:5" ht="16.5" customHeight="1" x14ac:dyDescent="0.2">
      <c r="A41" s="9" t="s">
        <v>48</v>
      </c>
      <c r="B41" s="129" t="s">
        <v>49</v>
      </c>
      <c r="C41" s="129"/>
      <c r="D41" s="9" t="s">
        <v>10</v>
      </c>
      <c r="E41" s="41">
        <v>3757.34402</v>
      </c>
    </row>
    <row r="42" spans="1:5" ht="17.25" customHeight="1" x14ac:dyDescent="0.2">
      <c r="A42" s="9" t="s">
        <v>50</v>
      </c>
      <c r="B42" s="129" t="s">
        <v>51</v>
      </c>
      <c r="C42" s="129"/>
      <c r="D42" s="9" t="s">
        <v>10</v>
      </c>
      <c r="E42" s="41">
        <v>1144.3471</v>
      </c>
    </row>
    <row r="43" spans="1:5" ht="24" customHeight="1" x14ac:dyDescent="0.2">
      <c r="A43" s="9" t="s">
        <v>52</v>
      </c>
      <c r="B43" s="129" t="s">
        <v>53</v>
      </c>
      <c r="C43" s="129"/>
      <c r="D43" s="9" t="s">
        <v>10</v>
      </c>
      <c r="E43" s="69">
        <v>2172.2021199999999</v>
      </c>
    </row>
    <row r="44" spans="1:5" ht="30" customHeight="1" x14ac:dyDescent="0.2">
      <c r="A44" s="9" t="s">
        <v>54</v>
      </c>
      <c r="B44" s="129" t="s">
        <v>49</v>
      </c>
      <c r="C44" s="129"/>
      <c r="D44" s="30" t="s">
        <v>10</v>
      </c>
      <c r="E44" s="79">
        <v>1414.2602199999999</v>
      </c>
    </row>
    <row r="45" spans="1:5" ht="19.5" customHeight="1" x14ac:dyDescent="0.2">
      <c r="A45" s="9" t="s">
        <v>55</v>
      </c>
      <c r="B45" s="129" t="s">
        <v>51</v>
      </c>
      <c r="C45" s="129"/>
      <c r="D45" s="30" t="s">
        <v>10</v>
      </c>
      <c r="E45" s="79">
        <v>429.92739</v>
      </c>
    </row>
    <row r="46" spans="1:5" ht="39" customHeight="1" x14ac:dyDescent="0.2">
      <c r="A46" s="9" t="s">
        <v>56</v>
      </c>
      <c r="B46" s="132" t="s">
        <v>126</v>
      </c>
      <c r="C46" s="129"/>
      <c r="D46" s="9" t="s">
        <v>10</v>
      </c>
      <c r="E46" s="78"/>
    </row>
    <row r="47" spans="1:5" s="23" customFormat="1" ht="18" customHeight="1" x14ac:dyDescent="0.2">
      <c r="A47" s="33" t="s">
        <v>120</v>
      </c>
      <c r="B47" s="144" t="s">
        <v>109</v>
      </c>
      <c r="C47" s="20"/>
      <c r="D47" s="21"/>
      <c r="E47" s="22"/>
    </row>
    <row r="48" spans="1:5" s="23" customFormat="1" ht="17.25" customHeight="1" x14ac:dyDescent="0.2">
      <c r="A48" s="9"/>
      <c r="B48" s="145"/>
      <c r="C48" s="20"/>
      <c r="D48" s="21"/>
      <c r="E48" s="22"/>
    </row>
    <row r="49" spans="1:5" s="23" customFormat="1" x14ac:dyDescent="0.2">
      <c r="A49" s="9"/>
      <c r="B49" s="145"/>
      <c r="C49" s="20"/>
      <c r="D49" s="21"/>
      <c r="E49" s="24"/>
    </row>
    <row r="50" spans="1:5" s="23" customFormat="1" x14ac:dyDescent="0.2">
      <c r="A50" s="9"/>
      <c r="B50" s="146"/>
      <c r="C50" s="20"/>
      <c r="D50" s="21"/>
      <c r="E50" s="22"/>
    </row>
    <row r="51" spans="1:5" ht="51" customHeight="1" x14ac:dyDescent="0.2">
      <c r="A51" s="9" t="s">
        <v>57</v>
      </c>
      <c r="B51" s="129" t="s">
        <v>58</v>
      </c>
      <c r="C51" s="129"/>
      <c r="D51" s="9" t="s">
        <v>10</v>
      </c>
      <c r="E51" s="25">
        <v>490.81353000000001</v>
      </c>
    </row>
    <row r="52" spans="1:5" ht="51" customHeight="1" x14ac:dyDescent="0.2">
      <c r="A52" s="27" t="s">
        <v>59</v>
      </c>
      <c r="B52" s="132" t="s">
        <v>111</v>
      </c>
      <c r="C52" s="129"/>
      <c r="D52" s="9" t="s">
        <v>10</v>
      </c>
      <c r="E52" s="25">
        <f>F11-E13-E31-E34-E39-E40-E43-E46-E51-E35-E36-E37</f>
        <v>4449.6570500000053</v>
      </c>
    </row>
    <row r="53" spans="1:5" s="14" customFormat="1" ht="31.5" customHeight="1" x14ac:dyDescent="0.2">
      <c r="A53" s="11">
        <v>4</v>
      </c>
      <c r="B53" s="135" t="s">
        <v>60</v>
      </c>
      <c r="C53" s="135"/>
      <c r="D53" s="12" t="s">
        <v>10</v>
      </c>
      <c r="E53" s="15">
        <f>E10-E11</f>
        <v>-18614.064190000008</v>
      </c>
    </row>
    <row r="54" spans="1:5" ht="31.5" customHeight="1" x14ac:dyDescent="0.2">
      <c r="A54" s="8">
        <v>5</v>
      </c>
      <c r="B54" s="129" t="s">
        <v>61</v>
      </c>
      <c r="C54" s="129"/>
      <c r="D54" s="9" t="s">
        <v>10</v>
      </c>
      <c r="E54" s="25" t="str">
        <f>г.п.Молочный!E54</f>
        <v>не определяется</v>
      </c>
    </row>
    <row r="55" spans="1:5" ht="51.75" customHeight="1" x14ac:dyDescent="0.2">
      <c r="A55" s="8" t="s">
        <v>62</v>
      </c>
      <c r="B55" s="129" t="s">
        <v>63</v>
      </c>
      <c r="C55" s="129"/>
      <c r="D55" s="9" t="s">
        <v>10</v>
      </c>
      <c r="E55" s="19"/>
    </row>
    <row r="56" spans="1:5" ht="24.75" customHeight="1" x14ac:dyDescent="0.2">
      <c r="A56" s="8" t="s">
        <v>64</v>
      </c>
      <c r="B56" s="129" t="s">
        <v>65</v>
      </c>
      <c r="C56" s="129"/>
      <c r="D56" s="9" t="s">
        <v>10</v>
      </c>
      <c r="E56" s="19"/>
    </row>
    <row r="57" spans="1:5" ht="27" customHeight="1" x14ac:dyDescent="0.2">
      <c r="A57" s="8" t="s">
        <v>66</v>
      </c>
      <c r="B57" s="129" t="s">
        <v>67</v>
      </c>
      <c r="C57" s="129"/>
      <c r="D57" s="9" t="s">
        <v>10</v>
      </c>
      <c r="E57" s="19"/>
    </row>
    <row r="58" spans="1:5" ht="22.5" customHeight="1" x14ac:dyDescent="0.2">
      <c r="A58" s="8">
        <v>7</v>
      </c>
      <c r="B58" s="129" t="s">
        <v>68</v>
      </c>
      <c r="C58" s="129"/>
      <c r="D58" s="9" t="s">
        <v>69</v>
      </c>
      <c r="E58" s="42">
        <v>10.11</v>
      </c>
    </row>
    <row r="59" spans="1:5" ht="20.25" customHeight="1" x14ac:dyDescent="0.2">
      <c r="A59" s="8">
        <v>8</v>
      </c>
      <c r="B59" s="129" t="s">
        <v>70</v>
      </c>
      <c r="C59" s="129"/>
      <c r="D59" s="9" t="s">
        <v>69</v>
      </c>
      <c r="E59" s="42">
        <v>4.5</v>
      </c>
    </row>
    <row r="60" spans="1:5" ht="30.75" customHeight="1" x14ac:dyDescent="0.2">
      <c r="A60" s="8">
        <v>9</v>
      </c>
      <c r="B60" s="129" t="s">
        <v>71</v>
      </c>
      <c r="C60" s="129"/>
      <c r="D60" s="9" t="s">
        <v>72</v>
      </c>
      <c r="E60" s="72">
        <v>11.708</v>
      </c>
    </row>
    <row r="61" spans="1:5" ht="30" customHeight="1" x14ac:dyDescent="0.2">
      <c r="A61" s="8" t="s">
        <v>73</v>
      </c>
      <c r="B61" s="129" t="s">
        <v>74</v>
      </c>
      <c r="C61" s="129"/>
      <c r="D61" s="9" t="s">
        <v>72</v>
      </c>
      <c r="E61" s="72">
        <v>1.1970000000000001</v>
      </c>
    </row>
    <row r="62" spans="1:5" ht="12.75" customHeight="1" x14ac:dyDescent="0.2">
      <c r="A62" s="8">
        <v>10</v>
      </c>
      <c r="B62" s="129" t="s">
        <v>75</v>
      </c>
      <c r="C62" s="129"/>
      <c r="D62" s="9" t="s">
        <v>72</v>
      </c>
      <c r="E62" s="42">
        <v>0</v>
      </c>
    </row>
    <row r="63" spans="1:5" ht="30" customHeight="1" x14ac:dyDescent="0.2">
      <c r="A63" s="8">
        <v>11</v>
      </c>
      <c r="B63" s="129" t="s">
        <v>76</v>
      </c>
      <c r="C63" s="129"/>
      <c r="D63" s="9" t="s">
        <v>72</v>
      </c>
      <c r="E63" s="72">
        <v>8.2569999999999997</v>
      </c>
    </row>
    <row r="64" spans="1:5" ht="25.5" customHeight="1" x14ac:dyDescent="0.2">
      <c r="A64" s="8">
        <v>12</v>
      </c>
      <c r="B64" s="132" t="s">
        <v>112</v>
      </c>
      <c r="C64" s="129"/>
      <c r="D64" s="9" t="s">
        <v>77</v>
      </c>
      <c r="E64" s="73">
        <v>0.18049999999999999</v>
      </c>
    </row>
    <row r="65" spans="1:5" ht="25.5" customHeight="1" x14ac:dyDescent="0.2">
      <c r="A65" s="8">
        <v>13</v>
      </c>
      <c r="B65" s="132" t="s">
        <v>113</v>
      </c>
      <c r="C65" s="129"/>
      <c r="D65" s="9" t="s">
        <v>77</v>
      </c>
      <c r="E65" s="74">
        <v>0.2026</v>
      </c>
    </row>
    <row r="66" spans="1:5" ht="27.75" customHeight="1" x14ac:dyDescent="0.2">
      <c r="A66" s="8">
        <v>14</v>
      </c>
      <c r="B66" s="129" t="s">
        <v>128</v>
      </c>
      <c r="C66" s="129"/>
      <c r="D66" s="9" t="s">
        <v>79</v>
      </c>
      <c r="E66" s="75">
        <v>37.799999999999997</v>
      </c>
    </row>
    <row r="67" spans="1:5" ht="42.75" customHeight="1" x14ac:dyDescent="0.2">
      <c r="A67" s="8">
        <v>15</v>
      </c>
      <c r="B67" s="132" t="s">
        <v>114</v>
      </c>
      <c r="C67" s="129"/>
      <c r="D67" s="9" t="s">
        <v>79</v>
      </c>
      <c r="E67" s="64" t="s">
        <v>129</v>
      </c>
    </row>
    <row r="68" spans="1:5" ht="36.75" customHeight="1" x14ac:dyDescent="0.2">
      <c r="A68" s="8">
        <v>16</v>
      </c>
      <c r="B68" s="129" t="s">
        <v>80</v>
      </c>
      <c r="C68" s="129"/>
      <c r="D68" s="9" t="s">
        <v>81</v>
      </c>
      <c r="E68" s="42">
        <v>200.02</v>
      </c>
    </row>
    <row r="69" spans="1:5" ht="44.25" customHeight="1" x14ac:dyDescent="0.2">
      <c r="A69" s="8">
        <v>17</v>
      </c>
      <c r="B69" s="129" t="s">
        <v>82</v>
      </c>
      <c r="C69" s="129"/>
      <c r="D69" s="9" t="s">
        <v>83</v>
      </c>
      <c r="E69" s="42">
        <f>(E33*1000)/(E60*1000-E61*1000)</f>
        <v>50.172200551802874</v>
      </c>
    </row>
    <row r="70" spans="1:5" ht="36" customHeight="1" x14ac:dyDescent="0.2">
      <c r="A70" s="8">
        <v>18</v>
      </c>
      <c r="B70" s="129" t="s">
        <v>84</v>
      </c>
      <c r="C70" s="129"/>
      <c r="D70" s="9" t="s">
        <v>85</v>
      </c>
      <c r="E70" s="76">
        <v>0.58099999999999996</v>
      </c>
    </row>
    <row r="71" spans="1:5" ht="52.5" customHeight="1" x14ac:dyDescent="0.2">
      <c r="A71" s="8">
        <v>19</v>
      </c>
      <c r="B71" s="129" t="s">
        <v>86</v>
      </c>
      <c r="C71" s="129"/>
      <c r="D71" s="149"/>
      <c r="E71" s="149"/>
    </row>
  </sheetData>
  <sheetProtection selectLockedCells="1" selectUnlockedCells="1"/>
  <customSheetViews>
    <customSheetView guid="{107DB466-C8B1-4EC3-A411-650BD2587D1A}">
      <selection activeCell="E24" sqref="E24"/>
      <pageMargins left="0.75" right="0.75" top="1" bottom="1" header="0.51180555555555551" footer="0.51180555555555551"/>
      <pageSetup paperSize="9" firstPageNumber="0" orientation="portrait" horizontalDpi="300" verticalDpi="300" r:id="rId1"/>
      <headerFooter alignWithMargins="0"/>
    </customSheetView>
    <customSheetView guid="{07A1AA32-C8EB-4C4B-A982-7112EE6C490D}">
      <selection activeCell="E52" sqref="E52"/>
      <pageMargins left="0.75" right="0.75" top="1" bottom="1" header="0.51180555555555551" footer="0.51180555555555551"/>
      <pageSetup paperSize="9" firstPageNumber="0" orientation="portrait" horizontalDpi="300" verticalDpi="300" r:id="rId2"/>
      <headerFooter alignWithMargins="0"/>
    </customSheetView>
  </customSheetViews>
  <mergeCells count="59">
    <mergeCell ref="D71:E71"/>
    <mergeCell ref="B66:C66"/>
    <mergeCell ref="B67:C67"/>
    <mergeCell ref="B68:C68"/>
    <mergeCell ref="B69:C69"/>
    <mergeCell ref="B70:C70"/>
    <mergeCell ref="B71:C71"/>
    <mergeCell ref="B52:C52"/>
    <mergeCell ref="B65:C65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3:C63"/>
    <mergeCell ref="B64:C64"/>
    <mergeCell ref="B53:C53"/>
    <mergeCell ref="B51:C51"/>
    <mergeCell ref="B45:C45"/>
    <mergeCell ref="B35:C35"/>
    <mergeCell ref="B36:C36"/>
    <mergeCell ref="B37:C37"/>
    <mergeCell ref="B38:C38"/>
    <mergeCell ref="B39:C39"/>
    <mergeCell ref="B40:C40"/>
    <mergeCell ref="B47:B50"/>
    <mergeCell ref="B41:C41"/>
    <mergeCell ref="B42:C42"/>
    <mergeCell ref="B43:C43"/>
    <mergeCell ref="B44:C44"/>
    <mergeCell ref="B46:C46"/>
    <mergeCell ref="B34:C34"/>
    <mergeCell ref="A15:A18"/>
    <mergeCell ref="B15:B18"/>
    <mergeCell ref="A19:A22"/>
    <mergeCell ref="B19:B22"/>
    <mergeCell ref="A23:A26"/>
    <mergeCell ref="B23:B26"/>
    <mergeCell ref="A27:A30"/>
    <mergeCell ref="B27:B30"/>
    <mergeCell ref="B31:C31"/>
    <mergeCell ref="B32:C32"/>
    <mergeCell ref="B33:C33"/>
    <mergeCell ref="B14:C14"/>
    <mergeCell ref="A1:E1"/>
    <mergeCell ref="A2:E2"/>
    <mergeCell ref="A3:E3"/>
    <mergeCell ref="A4:E5"/>
    <mergeCell ref="B7:C7"/>
    <mergeCell ref="B8:C8"/>
    <mergeCell ref="B9:C9"/>
    <mergeCell ref="B10:C10"/>
    <mergeCell ref="B11:C11"/>
    <mergeCell ref="B12:C12"/>
    <mergeCell ref="B13:C13"/>
  </mergeCells>
  <pageMargins left="0.75" right="0.4" top="0.62" bottom="0.71" header="0.22" footer="0.19"/>
  <pageSetup paperSize="9" scale="96" firstPageNumber="0" fitToHeight="0" orientation="portrait" horizontalDpi="300" verticalDpi="300" r:id="rId3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H71"/>
  <sheetViews>
    <sheetView workbookViewId="0">
      <pane xSplit="3" ySplit="8" topLeftCell="D9" activePane="bottomRight" state="frozen"/>
      <selection pane="topRight" activeCell="D1" sqref="D1"/>
      <selection pane="bottomLeft" activeCell="A9" sqref="A9"/>
      <selection pane="bottomRight" activeCell="E13" sqref="E13"/>
    </sheetView>
  </sheetViews>
  <sheetFormatPr defaultColWidth="8.7109375" defaultRowHeight="12.75" x14ac:dyDescent="0.2"/>
  <cols>
    <col min="1" max="1" width="7.85546875" customWidth="1"/>
    <col min="2" max="2" width="19" customWidth="1"/>
    <col min="3" max="3" width="23.140625" customWidth="1"/>
    <col min="4" max="4" width="20.140625" customWidth="1"/>
    <col min="5" max="5" width="25.42578125" style="77" customWidth="1"/>
    <col min="6" max="6" width="16.85546875" customWidth="1"/>
    <col min="7" max="7" width="16" customWidth="1"/>
    <col min="8" max="8" width="14.140625" customWidth="1"/>
  </cols>
  <sheetData>
    <row r="1" spans="1:8" ht="18.75" customHeight="1" x14ac:dyDescent="0.2">
      <c r="A1" s="139" t="s">
        <v>0</v>
      </c>
      <c r="B1" s="139"/>
      <c r="C1" s="139"/>
      <c r="D1" s="139"/>
      <c r="E1" s="139"/>
    </row>
    <row r="2" spans="1:8" ht="19.5" customHeight="1" x14ac:dyDescent="0.2">
      <c r="A2" s="139" t="s">
        <v>1</v>
      </c>
      <c r="B2" s="139"/>
      <c r="C2" s="139"/>
      <c r="D2" s="139"/>
      <c r="E2" s="139"/>
    </row>
    <row r="3" spans="1:8" ht="32.25" customHeight="1" x14ac:dyDescent="0.2">
      <c r="A3" s="140" t="str">
        <f>г.п.Молочный!A3</f>
        <v>ДЕЯТЕЛЬНОСТИ  АО "МЭС" ЗА  2015 ГОД</v>
      </c>
      <c r="B3" s="140"/>
      <c r="C3" s="140"/>
      <c r="D3" s="140"/>
      <c r="E3" s="140"/>
    </row>
    <row r="4" spans="1:8" ht="12.75" customHeight="1" x14ac:dyDescent="0.2">
      <c r="A4" s="141" t="s">
        <v>92</v>
      </c>
      <c r="B4" s="141"/>
      <c r="C4" s="141"/>
      <c r="D4" s="141"/>
      <c r="E4" s="141"/>
    </row>
    <row r="5" spans="1:8" ht="1.5" customHeight="1" x14ac:dyDescent="0.2">
      <c r="A5" s="141"/>
      <c r="B5" s="141"/>
      <c r="C5" s="141"/>
      <c r="D5" s="141"/>
      <c r="E5" s="141"/>
    </row>
    <row r="6" spans="1:8" x14ac:dyDescent="0.2">
      <c r="A6" s="1"/>
      <c r="B6" s="1"/>
      <c r="C6" s="1"/>
      <c r="D6" s="1"/>
      <c r="E6" s="2"/>
    </row>
    <row r="7" spans="1:8" ht="30" customHeight="1" x14ac:dyDescent="0.2">
      <c r="A7" s="3" t="s">
        <v>2</v>
      </c>
      <c r="B7" s="142" t="s">
        <v>3</v>
      </c>
      <c r="C7" s="142"/>
      <c r="D7" s="3" t="s">
        <v>4</v>
      </c>
      <c r="E7" s="4" t="s">
        <v>5</v>
      </c>
      <c r="F7" s="7"/>
      <c r="G7" s="7"/>
      <c r="H7" s="7"/>
    </row>
    <row r="8" spans="1:8" x14ac:dyDescent="0.2">
      <c r="A8" s="26">
        <v>1</v>
      </c>
      <c r="B8" s="138">
        <v>2</v>
      </c>
      <c r="C8" s="138"/>
      <c r="D8" s="26">
        <v>3</v>
      </c>
      <c r="E8" s="6">
        <v>4</v>
      </c>
      <c r="F8" s="7"/>
    </row>
    <row r="9" spans="1:8" ht="25.5" customHeight="1" x14ac:dyDescent="0.2">
      <c r="A9" s="8">
        <v>1</v>
      </c>
      <c r="B9" s="129" t="s">
        <v>6</v>
      </c>
      <c r="C9" s="129"/>
      <c r="D9" s="9" t="s">
        <v>7</v>
      </c>
      <c r="E9" s="10" t="s">
        <v>8</v>
      </c>
      <c r="F9" s="38"/>
      <c r="G9" s="38"/>
      <c r="H9" s="38"/>
    </row>
    <row r="10" spans="1:8" s="14" customFormat="1" ht="15.75" customHeight="1" x14ac:dyDescent="0.2">
      <c r="A10" s="11">
        <v>2</v>
      </c>
      <c r="B10" s="135" t="s">
        <v>9</v>
      </c>
      <c r="C10" s="135"/>
      <c r="D10" s="12" t="s">
        <v>10</v>
      </c>
      <c r="E10" s="13">
        <f>42109.12571+23331.44798</f>
        <v>65440.573690000005</v>
      </c>
      <c r="F10" s="39"/>
      <c r="G10" s="39"/>
      <c r="H10" s="39"/>
    </row>
    <row r="11" spans="1:8" s="14" customFormat="1" ht="38.25" customHeight="1" x14ac:dyDescent="0.2">
      <c r="A11" s="11">
        <v>3</v>
      </c>
      <c r="B11" s="135" t="s">
        <v>11</v>
      </c>
      <c r="C11" s="135"/>
      <c r="D11" s="12" t="s">
        <v>10</v>
      </c>
      <c r="E11" s="15">
        <f>E12+E13+E31+E34+E35+E36+E37+E38+E39+E40+E43+E46+E51+E52</f>
        <v>109752.50874</v>
      </c>
      <c r="F11" s="104">
        <f>70977.31129+38775.19745</f>
        <v>109752.50873999999</v>
      </c>
      <c r="G11" s="39"/>
      <c r="H11" s="39"/>
    </row>
    <row r="12" spans="1:8" ht="25.5" customHeight="1" x14ac:dyDescent="0.2">
      <c r="A12" s="16" t="s">
        <v>12</v>
      </c>
      <c r="B12" s="129" t="s">
        <v>13</v>
      </c>
      <c r="C12" s="129"/>
      <c r="D12" s="9" t="s">
        <v>10</v>
      </c>
      <c r="E12" s="17"/>
      <c r="F12" s="38"/>
      <c r="G12" s="38"/>
      <c r="H12" s="39"/>
    </row>
    <row r="13" spans="1:8" ht="15.75" customHeight="1" x14ac:dyDescent="0.2">
      <c r="A13" s="16" t="s">
        <v>14</v>
      </c>
      <c r="B13" s="129" t="s">
        <v>15</v>
      </c>
      <c r="C13" s="129"/>
      <c r="D13" s="9" t="s">
        <v>10</v>
      </c>
      <c r="E13" s="17">
        <f>E15+E19+E23+E27</f>
        <v>38096.095870000005</v>
      </c>
      <c r="F13" s="38"/>
      <c r="G13" s="38"/>
      <c r="H13" s="39"/>
    </row>
    <row r="14" spans="1:8" ht="12.75" customHeight="1" x14ac:dyDescent="0.2">
      <c r="A14" s="8"/>
      <c r="B14" s="129" t="s">
        <v>16</v>
      </c>
      <c r="C14" s="129"/>
      <c r="D14" s="9"/>
      <c r="E14" s="19"/>
      <c r="F14" s="38"/>
      <c r="G14" s="38"/>
      <c r="H14" s="39"/>
    </row>
    <row r="15" spans="1:8" s="23" customFormat="1" ht="18" customHeight="1" x14ac:dyDescent="0.2">
      <c r="A15" s="136" t="s">
        <v>17</v>
      </c>
      <c r="B15" s="137" t="s">
        <v>18</v>
      </c>
      <c r="C15" s="20" t="s">
        <v>19</v>
      </c>
      <c r="D15" s="21" t="s">
        <v>10</v>
      </c>
      <c r="E15" s="22">
        <f>25385.76062+12710.33525</f>
        <v>38096.095870000005</v>
      </c>
      <c r="F15" s="40"/>
      <c r="G15" s="40"/>
      <c r="H15" s="39"/>
    </row>
    <row r="16" spans="1:8" s="23" customFormat="1" ht="17.25" customHeight="1" x14ac:dyDescent="0.2">
      <c r="A16" s="136"/>
      <c r="B16" s="137"/>
      <c r="C16" s="20" t="s">
        <v>20</v>
      </c>
      <c r="D16" s="21" t="s">
        <v>21</v>
      </c>
      <c r="E16" s="22">
        <f>2435.93+1231.566</f>
        <v>3667.4960000000001</v>
      </c>
      <c r="F16" s="40"/>
      <c r="G16" s="40"/>
      <c r="H16" s="39"/>
    </row>
    <row r="17" spans="1:8" s="23" customFormat="1" ht="36" x14ac:dyDescent="0.2">
      <c r="A17" s="136"/>
      <c r="B17" s="137"/>
      <c r="C17" s="20" t="s">
        <v>22</v>
      </c>
      <c r="D17" s="21" t="s">
        <v>10</v>
      </c>
      <c r="E17" s="24">
        <f>E15/E16</f>
        <v>10.387494865706739</v>
      </c>
      <c r="F17" s="40"/>
      <c r="G17" s="40"/>
      <c r="H17" s="39"/>
    </row>
    <row r="18" spans="1:8" s="23" customFormat="1" x14ac:dyDescent="0.2">
      <c r="A18" s="136"/>
      <c r="B18" s="137"/>
      <c r="C18" s="20" t="s">
        <v>23</v>
      </c>
      <c r="D18" s="21" t="s">
        <v>7</v>
      </c>
      <c r="E18" s="22"/>
      <c r="F18" s="40"/>
      <c r="G18" s="40"/>
      <c r="H18" s="39"/>
    </row>
    <row r="19" spans="1:8" s="23" customFormat="1" ht="12.75" customHeight="1" x14ac:dyDescent="0.2">
      <c r="A19" s="136" t="s">
        <v>24</v>
      </c>
      <c r="B19" s="137" t="s">
        <v>25</v>
      </c>
      <c r="C19" s="20" t="s">
        <v>19</v>
      </c>
      <c r="D19" s="21" t="s">
        <v>10</v>
      </c>
      <c r="E19" s="22"/>
      <c r="F19" s="40"/>
      <c r="G19" s="40"/>
      <c r="H19" s="39"/>
    </row>
    <row r="20" spans="1:8" s="23" customFormat="1" x14ac:dyDescent="0.2">
      <c r="A20" s="136"/>
      <c r="B20" s="137"/>
      <c r="C20" s="20" t="s">
        <v>20</v>
      </c>
      <c r="D20" s="21" t="s">
        <v>21</v>
      </c>
      <c r="E20" s="22"/>
      <c r="F20" s="40"/>
      <c r="G20" s="40"/>
      <c r="H20" s="39"/>
    </row>
    <row r="21" spans="1:8" s="23" customFormat="1" ht="36" x14ac:dyDescent="0.2">
      <c r="A21" s="136"/>
      <c r="B21" s="137"/>
      <c r="C21" s="20" t="s">
        <v>22</v>
      </c>
      <c r="D21" s="21" t="s">
        <v>10</v>
      </c>
      <c r="E21" s="22"/>
      <c r="F21" s="40"/>
      <c r="G21" s="40"/>
      <c r="H21" s="39"/>
    </row>
    <row r="22" spans="1:8" s="23" customFormat="1" ht="14.25" customHeight="1" x14ac:dyDescent="0.2">
      <c r="A22" s="136"/>
      <c r="B22" s="137"/>
      <c r="C22" s="20" t="s">
        <v>23</v>
      </c>
      <c r="D22" s="21" t="s">
        <v>7</v>
      </c>
      <c r="E22" s="22"/>
      <c r="F22" s="40"/>
      <c r="G22" s="40"/>
      <c r="H22" s="39"/>
    </row>
    <row r="23" spans="1:8" s="23" customFormat="1" ht="15" customHeight="1" x14ac:dyDescent="0.2">
      <c r="A23" s="136" t="s">
        <v>26</v>
      </c>
      <c r="B23" s="137" t="s">
        <v>106</v>
      </c>
      <c r="C23" s="20" t="s">
        <v>19</v>
      </c>
      <c r="D23" s="21" t="s">
        <v>10</v>
      </c>
      <c r="E23" s="22"/>
      <c r="F23" s="40"/>
      <c r="G23" s="40"/>
      <c r="H23" s="39"/>
    </row>
    <row r="24" spans="1:8" s="23" customFormat="1" ht="13.5" customHeight="1" x14ac:dyDescent="0.2">
      <c r="A24" s="136"/>
      <c r="B24" s="137"/>
      <c r="C24" s="20" t="s">
        <v>20</v>
      </c>
      <c r="D24" s="21" t="s">
        <v>21</v>
      </c>
      <c r="E24" s="22"/>
      <c r="F24" s="40"/>
      <c r="G24" s="40"/>
      <c r="H24" s="39"/>
    </row>
    <row r="25" spans="1:8" s="23" customFormat="1" ht="36" x14ac:dyDescent="0.2">
      <c r="A25" s="136"/>
      <c r="B25" s="137"/>
      <c r="C25" s="20" t="s">
        <v>22</v>
      </c>
      <c r="D25" s="21" t="s">
        <v>10</v>
      </c>
      <c r="E25" s="22"/>
      <c r="F25" s="40"/>
      <c r="G25" s="40"/>
      <c r="H25" s="39"/>
    </row>
    <row r="26" spans="1:8" s="23" customFormat="1" x14ac:dyDescent="0.2">
      <c r="A26" s="136"/>
      <c r="B26" s="137"/>
      <c r="C26" s="20" t="s">
        <v>23</v>
      </c>
      <c r="D26" s="21" t="s">
        <v>7</v>
      </c>
      <c r="E26" s="22"/>
      <c r="F26" s="40"/>
      <c r="G26" s="40"/>
      <c r="H26" s="39"/>
    </row>
    <row r="27" spans="1:8" s="23" customFormat="1" ht="15" customHeight="1" x14ac:dyDescent="0.2">
      <c r="A27" s="136" t="s">
        <v>105</v>
      </c>
      <c r="B27" s="137" t="s">
        <v>107</v>
      </c>
      <c r="C27" s="20" t="s">
        <v>19</v>
      </c>
      <c r="D27" s="21" t="s">
        <v>10</v>
      </c>
      <c r="E27" s="22"/>
      <c r="F27" s="40"/>
      <c r="G27" s="40"/>
      <c r="H27" s="39"/>
    </row>
    <row r="28" spans="1:8" s="23" customFormat="1" ht="13.5" customHeight="1" x14ac:dyDescent="0.2">
      <c r="A28" s="136"/>
      <c r="B28" s="137"/>
      <c r="C28" s="20" t="s">
        <v>20</v>
      </c>
      <c r="D28" s="21" t="s">
        <v>21</v>
      </c>
      <c r="E28" s="22"/>
      <c r="F28" s="40"/>
      <c r="G28" s="40"/>
      <c r="H28" s="39"/>
    </row>
    <row r="29" spans="1:8" s="23" customFormat="1" ht="36" x14ac:dyDescent="0.2">
      <c r="A29" s="136"/>
      <c r="B29" s="137"/>
      <c r="C29" s="20" t="s">
        <v>22</v>
      </c>
      <c r="D29" s="21" t="s">
        <v>10</v>
      </c>
      <c r="E29" s="22"/>
      <c r="F29" s="40"/>
      <c r="G29" s="40"/>
      <c r="H29" s="39"/>
    </row>
    <row r="30" spans="1:8" s="23" customFormat="1" x14ac:dyDescent="0.2">
      <c r="A30" s="136"/>
      <c r="B30" s="137"/>
      <c r="C30" s="20" t="s">
        <v>23</v>
      </c>
      <c r="D30" s="21" t="s">
        <v>7</v>
      </c>
      <c r="E30" s="22"/>
      <c r="F30" s="40"/>
      <c r="G30" s="40"/>
      <c r="H30" s="39"/>
    </row>
    <row r="31" spans="1:8" ht="38.25" customHeight="1" x14ac:dyDescent="0.2">
      <c r="A31" s="8" t="s">
        <v>27</v>
      </c>
      <c r="B31" s="129" t="s">
        <v>28</v>
      </c>
      <c r="C31" s="129"/>
      <c r="D31" s="9" t="s">
        <v>10</v>
      </c>
      <c r="E31" s="98">
        <f>4444.254+1323.293</f>
        <v>5767.5469999999996</v>
      </c>
      <c r="F31" s="38"/>
      <c r="G31" s="38"/>
      <c r="H31" s="39"/>
    </row>
    <row r="32" spans="1:8" s="23" customFormat="1" ht="12" customHeight="1" x14ac:dyDescent="0.2">
      <c r="A32" s="21" t="s">
        <v>29</v>
      </c>
      <c r="B32" s="143" t="s">
        <v>30</v>
      </c>
      <c r="C32" s="143"/>
      <c r="D32" s="21" t="s">
        <v>31</v>
      </c>
      <c r="E32" s="99">
        <f>E31/E33</f>
        <v>3.6157471636912355</v>
      </c>
      <c r="F32" s="40"/>
      <c r="G32" s="40"/>
      <c r="H32" s="39"/>
    </row>
    <row r="33" spans="1:8" s="23" customFormat="1" ht="12" customHeight="1" x14ac:dyDescent="0.2">
      <c r="A33" s="21" t="s">
        <v>32</v>
      </c>
      <c r="B33" s="143" t="s">
        <v>33</v>
      </c>
      <c r="C33" s="143"/>
      <c r="D33" s="21" t="s">
        <v>34</v>
      </c>
      <c r="E33" s="100">
        <f>1261.991+333.128</f>
        <v>1595.1189999999999</v>
      </c>
      <c r="F33" s="40"/>
      <c r="G33" s="40"/>
      <c r="H33" s="39"/>
    </row>
    <row r="34" spans="1:8" ht="32.25" customHeight="1" x14ac:dyDescent="0.2">
      <c r="A34" s="9" t="s">
        <v>35</v>
      </c>
      <c r="B34" s="129" t="s">
        <v>36</v>
      </c>
      <c r="C34" s="129"/>
      <c r="D34" s="9" t="s">
        <v>10</v>
      </c>
      <c r="E34" s="25">
        <v>380.44461000000001</v>
      </c>
      <c r="F34" s="38"/>
      <c r="G34" s="38"/>
      <c r="H34" s="39"/>
    </row>
    <row r="35" spans="1:8" ht="29.25" customHeight="1" x14ac:dyDescent="0.2">
      <c r="A35" s="9" t="s">
        <v>37</v>
      </c>
      <c r="B35" s="132" t="s">
        <v>108</v>
      </c>
      <c r="C35" s="129"/>
      <c r="D35" s="9" t="s">
        <v>10</v>
      </c>
      <c r="E35" s="25">
        <v>16.897549999999999</v>
      </c>
      <c r="F35" s="40"/>
      <c r="G35" s="38"/>
      <c r="H35" s="39"/>
    </row>
    <row r="36" spans="1:8" ht="26.25" customHeight="1" x14ac:dyDescent="0.2">
      <c r="A36" s="9" t="s">
        <v>38</v>
      </c>
      <c r="B36" s="129" t="s">
        <v>39</v>
      </c>
      <c r="C36" s="129"/>
      <c r="D36" s="9" t="s">
        <v>10</v>
      </c>
      <c r="E36" s="25">
        <v>22951.57331</v>
      </c>
      <c r="F36" s="40"/>
      <c r="G36" s="38"/>
      <c r="H36" s="39"/>
    </row>
    <row r="37" spans="1:8" ht="27.75" customHeight="1" x14ac:dyDescent="0.2">
      <c r="A37" s="9" t="s">
        <v>40</v>
      </c>
      <c r="B37" s="129" t="s">
        <v>41</v>
      </c>
      <c r="C37" s="129"/>
      <c r="D37" s="9" t="s">
        <v>10</v>
      </c>
      <c r="E37" s="25">
        <v>7852.4680799999996</v>
      </c>
      <c r="F37" s="38"/>
      <c r="G37" s="38"/>
      <c r="H37" s="39"/>
    </row>
    <row r="38" spans="1:8" ht="38.25" customHeight="1" x14ac:dyDescent="0.2">
      <c r="A38" s="9" t="s">
        <v>42</v>
      </c>
      <c r="B38" s="129" t="s">
        <v>43</v>
      </c>
      <c r="C38" s="129"/>
      <c r="D38" s="9" t="s">
        <v>10</v>
      </c>
      <c r="E38" s="25">
        <v>0</v>
      </c>
      <c r="F38" s="38"/>
      <c r="G38" s="38"/>
      <c r="H38" s="39"/>
    </row>
    <row r="39" spans="1:8" ht="24" customHeight="1" x14ac:dyDescent="0.2">
      <c r="A39" s="9" t="s">
        <v>44</v>
      </c>
      <c r="B39" s="129" t="s">
        <v>45</v>
      </c>
      <c r="C39" s="129"/>
      <c r="D39" s="9" t="s">
        <v>10</v>
      </c>
      <c r="E39" s="25">
        <v>6985.9560000000001</v>
      </c>
      <c r="F39" s="38"/>
      <c r="G39" s="38"/>
      <c r="H39" s="39"/>
    </row>
    <row r="40" spans="1:8" ht="27.75" customHeight="1" x14ac:dyDescent="0.2">
      <c r="A40" s="9" t="s">
        <v>46</v>
      </c>
      <c r="B40" s="129" t="s">
        <v>47</v>
      </c>
      <c r="C40" s="129"/>
      <c r="D40" s="9" t="s">
        <v>10</v>
      </c>
      <c r="E40" s="25">
        <v>10761.544900000001</v>
      </c>
      <c r="F40" s="38"/>
      <c r="G40" s="38"/>
      <c r="H40" s="39"/>
    </row>
    <row r="41" spans="1:8" ht="16.5" customHeight="1" x14ac:dyDescent="0.2">
      <c r="A41" s="9" t="s">
        <v>48</v>
      </c>
      <c r="B41" s="129" t="s">
        <v>49</v>
      </c>
      <c r="C41" s="129"/>
      <c r="D41" s="9" t="s">
        <v>10</v>
      </c>
      <c r="E41" s="25">
        <v>6910.6816900000003</v>
      </c>
      <c r="F41" s="38"/>
      <c r="G41" s="38"/>
      <c r="H41" s="39"/>
    </row>
    <row r="42" spans="1:8" ht="17.25" customHeight="1" x14ac:dyDescent="0.2">
      <c r="A42" s="9" t="s">
        <v>50</v>
      </c>
      <c r="B42" s="129" t="s">
        <v>51</v>
      </c>
      <c r="C42" s="129"/>
      <c r="D42" s="9" t="s">
        <v>10</v>
      </c>
      <c r="E42" s="25">
        <v>2126.1156099999998</v>
      </c>
      <c r="F42" s="38"/>
      <c r="G42" s="38"/>
      <c r="H42" s="39"/>
    </row>
    <row r="43" spans="1:8" ht="24" customHeight="1" x14ac:dyDescent="0.2">
      <c r="A43" s="9" t="s">
        <v>52</v>
      </c>
      <c r="B43" s="129" t="s">
        <v>53</v>
      </c>
      <c r="C43" s="129"/>
      <c r="D43" s="9" t="s">
        <v>10</v>
      </c>
      <c r="E43" s="69">
        <v>4951.7655400000003</v>
      </c>
      <c r="F43" s="38"/>
      <c r="G43" s="38"/>
      <c r="H43" s="39"/>
    </row>
    <row r="44" spans="1:8" ht="30" customHeight="1" x14ac:dyDescent="0.2">
      <c r="A44" s="9" t="s">
        <v>54</v>
      </c>
      <c r="B44" s="129" t="s">
        <v>49</v>
      </c>
      <c r="C44" s="129"/>
      <c r="D44" s="30" t="s">
        <v>10</v>
      </c>
      <c r="E44" s="91">
        <v>3204.3684199999998</v>
      </c>
      <c r="F44" s="38"/>
      <c r="G44" s="38"/>
      <c r="H44" s="39"/>
    </row>
    <row r="45" spans="1:8" ht="19.5" customHeight="1" x14ac:dyDescent="0.2">
      <c r="A45" s="9" t="s">
        <v>55</v>
      </c>
      <c r="B45" s="129" t="s">
        <v>51</v>
      </c>
      <c r="C45" s="129"/>
      <c r="D45" s="30" t="s">
        <v>10</v>
      </c>
      <c r="E45" s="91">
        <v>973.90372000000002</v>
      </c>
      <c r="F45" s="38"/>
      <c r="G45" s="38"/>
      <c r="H45" s="39"/>
    </row>
    <row r="46" spans="1:8" ht="45" customHeight="1" x14ac:dyDescent="0.2">
      <c r="A46" s="9" t="s">
        <v>56</v>
      </c>
      <c r="B46" s="132" t="s">
        <v>126</v>
      </c>
      <c r="C46" s="129"/>
      <c r="D46" s="9" t="s">
        <v>10</v>
      </c>
      <c r="E46" s="78">
        <v>1594.559</v>
      </c>
      <c r="F46" s="38"/>
      <c r="G46" s="38"/>
      <c r="H46" s="39"/>
    </row>
    <row r="47" spans="1:8" s="23" customFormat="1" ht="18" customHeight="1" x14ac:dyDescent="0.2">
      <c r="A47" s="33" t="s">
        <v>120</v>
      </c>
      <c r="B47" s="144" t="s">
        <v>109</v>
      </c>
      <c r="C47" s="20" t="s">
        <v>141</v>
      </c>
      <c r="D47" s="21"/>
      <c r="E47" s="22">
        <v>1594.559</v>
      </c>
      <c r="F47" s="40"/>
      <c r="G47" s="40"/>
      <c r="H47" s="39"/>
    </row>
    <row r="48" spans="1:8" s="23" customFormat="1" ht="17.25" customHeight="1" x14ac:dyDescent="0.2">
      <c r="A48" s="9"/>
      <c r="B48" s="145"/>
      <c r="C48" s="20"/>
      <c r="D48" s="21"/>
      <c r="E48" s="22"/>
      <c r="F48" s="40"/>
      <c r="G48" s="40"/>
      <c r="H48" s="39"/>
    </row>
    <row r="49" spans="1:8" s="23" customFormat="1" x14ac:dyDescent="0.2">
      <c r="A49" s="9"/>
      <c r="B49" s="145"/>
      <c r="C49" s="20"/>
      <c r="D49" s="21"/>
      <c r="E49" s="24"/>
      <c r="F49" s="40"/>
      <c r="G49" s="40"/>
      <c r="H49" s="39"/>
    </row>
    <row r="50" spans="1:8" s="23" customFormat="1" x14ac:dyDescent="0.2">
      <c r="A50" s="9"/>
      <c r="B50" s="146"/>
      <c r="C50" s="20"/>
      <c r="D50" s="21"/>
      <c r="E50" s="22"/>
      <c r="F50" s="40"/>
      <c r="G50" s="40"/>
      <c r="H50" s="39"/>
    </row>
    <row r="51" spans="1:8" ht="51" customHeight="1" x14ac:dyDescent="0.2">
      <c r="A51" s="9" t="s">
        <v>57</v>
      </c>
      <c r="B51" s="129" t="s">
        <v>58</v>
      </c>
      <c r="C51" s="129"/>
      <c r="D51" s="9" t="s">
        <v>10</v>
      </c>
      <c r="E51" s="25">
        <v>2056.2097800000001</v>
      </c>
      <c r="F51" s="38"/>
      <c r="G51" s="38"/>
      <c r="H51" s="39"/>
    </row>
    <row r="52" spans="1:8" ht="51" customHeight="1" x14ac:dyDescent="0.2">
      <c r="A52" s="27" t="s">
        <v>59</v>
      </c>
      <c r="B52" s="132" t="s">
        <v>111</v>
      </c>
      <c r="C52" s="129"/>
      <c r="D52" s="9" t="s">
        <v>10</v>
      </c>
      <c r="E52" s="25">
        <f>F11-E13-E31-E34-E35-E39-E40-E43-E51-E36-E37-E46</f>
        <v>8337.4470999999849</v>
      </c>
      <c r="F52" s="38"/>
      <c r="G52" s="38"/>
      <c r="H52" s="39"/>
    </row>
    <row r="53" spans="1:8" s="14" customFormat="1" ht="31.5" customHeight="1" x14ac:dyDescent="0.2">
      <c r="A53" s="11">
        <v>4</v>
      </c>
      <c r="B53" s="135" t="s">
        <v>60</v>
      </c>
      <c r="C53" s="135"/>
      <c r="D53" s="12" t="s">
        <v>10</v>
      </c>
      <c r="E53" s="15">
        <f>E10-E11</f>
        <v>-44311.93505</v>
      </c>
      <c r="F53" s="39"/>
      <c r="G53" s="39"/>
      <c r="H53" s="39"/>
    </row>
    <row r="54" spans="1:8" ht="31.5" customHeight="1" x14ac:dyDescent="0.2">
      <c r="A54" s="8">
        <v>5</v>
      </c>
      <c r="B54" s="129" t="s">
        <v>61</v>
      </c>
      <c r="C54" s="129"/>
      <c r="D54" s="9" t="s">
        <v>10</v>
      </c>
      <c r="E54" s="25" t="str">
        <f>г.п.Молочный!E54</f>
        <v>не определяется</v>
      </c>
      <c r="F54" s="38"/>
      <c r="G54" s="38"/>
      <c r="H54" s="38"/>
    </row>
    <row r="55" spans="1:8" ht="51.75" customHeight="1" x14ac:dyDescent="0.2">
      <c r="A55" s="8" t="s">
        <v>62</v>
      </c>
      <c r="B55" s="129" t="s">
        <v>63</v>
      </c>
      <c r="C55" s="129"/>
      <c r="D55" s="9" t="s">
        <v>10</v>
      </c>
      <c r="E55" s="19"/>
    </row>
    <row r="56" spans="1:8" ht="24.75" customHeight="1" x14ac:dyDescent="0.2">
      <c r="A56" s="8" t="s">
        <v>64</v>
      </c>
      <c r="B56" s="129" t="s">
        <v>65</v>
      </c>
      <c r="C56" s="129"/>
      <c r="D56" s="9" t="s">
        <v>10</v>
      </c>
      <c r="E56" s="19"/>
    </row>
    <row r="57" spans="1:8" ht="27" customHeight="1" x14ac:dyDescent="0.2">
      <c r="A57" s="8" t="s">
        <v>66</v>
      </c>
      <c r="B57" s="129" t="s">
        <v>67</v>
      </c>
      <c r="C57" s="129"/>
      <c r="D57" s="9" t="s">
        <v>10</v>
      </c>
      <c r="E57" s="19"/>
    </row>
    <row r="58" spans="1:8" ht="22.5" customHeight="1" x14ac:dyDescent="0.2">
      <c r="A58" s="8">
        <v>7</v>
      </c>
      <c r="B58" s="129" t="s">
        <v>68</v>
      </c>
      <c r="C58" s="129"/>
      <c r="D58" s="9" t="s">
        <v>69</v>
      </c>
      <c r="E58" s="42">
        <v>19.920000000000002</v>
      </c>
    </row>
    <row r="59" spans="1:8" ht="20.25" customHeight="1" x14ac:dyDescent="0.2">
      <c r="A59" s="8">
        <v>8</v>
      </c>
      <c r="B59" s="129" t="s">
        <v>70</v>
      </c>
      <c r="C59" s="129"/>
      <c r="D59" s="9" t="s">
        <v>69</v>
      </c>
      <c r="E59" s="42">
        <v>8.75</v>
      </c>
    </row>
    <row r="60" spans="1:8" ht="30.75" customHeight="1" x14ac:dyDescent="0.2">
      <c r="A60" s="8">
        <v>9</v>
      </c>
      <c r="B60" s="129" t="s">
        <v>71</v>
      </c>
      <c r="C60" s="129"/>
      <c r="D60" s="9" t="s">
        <v>72</v>
      </c>
      <c r="E60" s="72">
        <v>25.68</v>
      </c>
    </row>
    <row r="61" spans="1:8" ht="30" customHeight="1" x14ac:dyDescent="0.2">
      <c r="A61" s="8" t="s">
        <v>73</v>
      </c>
      <c r="B61" s="129" t="s">
        <v>74</v>
      </c>
      <c r="C61" s="129"/>
      <c r="D61" s="9" t="s">
        <v>72</v>
      </c>
      <c r="E61" s="72">
        <v>2.1880000000000002</v>
      </c>
    </row>
    <row r="62" spans="1:8" ht="12.75" customHeight="1" x14ac:dyDescent="0.2">
      <c r="A62" s="8">
        <v>10</v>
      </c>
      <c r="B62" s="129" t="s">
        <v>75</v>
      </c>
      <c r="C62" s="129"/>
      <c r="D62" s="9" t="s">
        <v>72</v>
      </c>
      <c r="E62" s="42">
        <v>0</v>
      </c>
    </row>
    <row r="63" spans="1:8" ht="30" customHeight="1" x14ac:dyDescent="0.2">
      <c r="A63" s="8">
        <v>11</v>
      </c>
      <c r="B63" s="129" t="s">
        <v>76</v>
      </c>
      <c r="C63" s="129"/>
      <c r="D63" s="9" t="s">
        <v>72</v>
      </c>
      <c r="E63" s="72">
        <v>19.366</v>
      </c>
    </row>
    <row r="64" spans="1:8" ht="25.5" customHeight="1" x14ac:dyDescent="0.2">
      <c r="A64" s="8">
        <v>12</v>
      </c>
      <c r="B64" s="132" t="s">
        <v>112</v>
      </c>
      <c r="C64" s="129"/>
      <c r="D64" s="9" t="s">
        <v>77</v>
      </c>
      <c r="E64" s="73">
        <v>0.17399999999999999</v>
      </c>
    </row>
    <row r="65" spans="1:5" ht="25.5" customHeight="1" x14ac:dyDescent="0.2">
      <c r="A65" s="8">
        <v>13</v>
      </c>
      <c r="B65" s="132" t="s">
        <v>113</v>
      </c>
      <c r="C65" s="129"/>
      <c r="D65" s="9" t="s">
        <v>77</v>
      </c>
      <c r="E65" s="74">
        <v>0.17560000000000001</v>
      </c>
    </row>
    <row r="66" spans="1:5" ht="27.75" customHeight="1" x14ac:dyDescent="0.2">
      <c r="A66" s="8">
        <v>14</v>
      </c>
      <c r="B66" s="129" t="s">
        <v>128</v>
      </c>
      <c r="C66" s="129"/>
      <c r="D66" s="9" t="s">
        <v>79</v>
      </c>
      <c r="E66" s="75">
        <v>76.8</v>
      </c>
    </row>
    <row r="67" spans="1:5" ht="42.75" customHeight="1" x14ac:dyDescent="0.2">
      <c r="A67" s="8">
        <v>15</v>
      </c>
      <c r="B67" s="132" t="s">
        <v>114</v>
      </c>
      <c r="C67" s="129"/>
      <c r="D67" s="9" t="s">
        <v>79</v>
      </c>
      <c r="E67" s="64" t="s">
        <v>129</v>
      </c>
    </row>
    <row r="68" spans="1:5" ht="36.75" customHeight="1" x14ac:dyDescent="0.2">
      <c r="A68" s="8">
        <v>16</v>
      </c>
      <c r="B68" s="129" t="s">
        <v>80</v>
      </c>
      <c r="C68" s="129"/>
      <c r="D68" s="9" t="s">
        <v>81</v>
      </c>
      <c r="E68" s="42">
        <v>213.68</v>
      </c>
    </row>
    <row r="69" spans="1:5" ht="44.25" customHeight="1" x14ac:dyDescent="0.2">
      <c r="A69" s="8">
        <v>17</v>
      </c>
      <c r="B69" s="129" t="s">
        <v>82</v>
      </c>
      <c r="C69" s="129"/>
      <c r="D69" s="9" t="s">
        <v>83</v>
      </c>
      <c r="E69" s="42">
        <f>(E33*1000)/(E60*1000-E61*1000)</f>
        <v>67.900519325727913</v>
      </c>
    </row>
    <row r="70" spans="1:5" ht="36" customHeight="1" x14ac:dyDescent="0.2">
      <c r="A70" s="8">
        <v>18</v>
      </c>
      <c r="B70" s="129" t="s">
        <v>84</v>
      </c>
      <c r="C70" s="129"/>
      <c r="D70" s="9" t="s">
        <v>85</v>
      </c>
      <c r="E70" s="76">
        <v>0.88400000000000001</v>
      </c>
    </row>
    <row r="71" spans="1:5" ht="52.5" customHeight="1" x14ac:dyDescent="0.2">
      <c r="A71" s="8">
        <v>19</v>
      </c>
      <c r="B71" s="129" t="s">
        <v>86</v>
      </c>
      <c r="C71" s="129"/>
      <c r="D71" s="149"/>
      <c r="E71" s="149"/>
    </row>
  </sheetData>
  <sheetProtection selectLockedCells="1" selectUnlockedCells="1"/>
  <customSheetViews>
    <customSheetView guid="{107DB466-C8B1-4EC3-A411-650BD2587D1A}">
      <selection activeCell="D14" sqref="D14"/>
      <pageMargins left="0.75" right="0.75" top="1" bottom="1" header="0.51180555555555551" footer="0.51180555555555551"/>
      <pageSetup paperSize="9" firstPageNumber="0" orientation="portrait" horizontalDpi="300" verticalDpi="300" r:id="rId1"/>
      <headerFooter alignWithMargins="0"/>
    </customSheetView>
    <customSheetView guid="{07A1AA32-C8EB-4C4B-A982-7112EE6C490D}" topLeftCell="A28">
      <selection activeCell="E29" sqref="E29"/>
      <pageMargins left="0.75" right="0.75" top="1" bottom="1" header="0.51180555555555551" footer="0.51180555555555551"/>
      <pageSetup paperSize="9" firstPageNumber="0" orientation="portrait" horizontalDpi="300" verticalDpi="300" r:id="rId2"/>
      <headerFooter alignWithMargins="0"/>
    </customSheetView>
  </customSheetViews>
  <mergeCells count="59">
    <mergeCell ref="D71:E71"/>
    <mergeCell ref="B66:C66"/>
    <mergeCell ref="B67:C67"/>
    <mergeCell ref="B68:C68"/>
    <mergeCell ref="B69:C69"/>
    <mergeCell ref="B70:C70"/>
    <mergeCell ref="B71:C71"/>
    <mergeCell ref="B52:C52"/>
    <mergeCell ref="B65:C65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3:C63"/>
    <mergeCell ref="B64:C64"/>
    <mergeCell ref="B53:C53"/>
    <mergeCell ref="B51:C51"/>
    <mergeCell ref="B45:C45"/>
    <mergeCell ref="B35:C35"/>
    <mergeCell ref="B36:C36"/>
    <mergeCell ref="B37:C37"/>
    <mergeCell ref="B38:C38"/>
    <mergeCell ref="B39:C39"/>
    <mergeCell ref="B40:C40"/>
    <mergeCell ref="B47:B50"/>
    <mergeCell ref="B41:C41"/>
    <mergeCell ref="B42:C42"/>
    <mergeCell ref="B43:C43"/>
    <mergeCell ref="B44:C44"/>
    <mergeCell ref="B46:C46"/>
    <mergeCell ref="B34:C34"/>
    <mergeCell ref="A15:A18"/>
    <mergeCell ref="B15:B18"/>
    <mergeCell ref="A19:A22"/>
    <mergeCell ref="B19:B22"/>
    <mergeCell ref="A23:A26"/>
    <mergeCell ref="B23:B26"/>
    <mergeCell ref="A27:A30"/>
    <mergeCell ref="B27:B30"/>
    <mergeCell ref="B31:C31"/>
    <mergeCell ref="B32:C32"/>
    <mergeCell ref="B33:C33"/>
    <mergeCell ref="B14:C14"/>
    <mergeCell ref="A1:E1"/>
    <mergeCell ref="A2:E2"/>
    <mergeCell ref="A3:E3"/>
    <mergeCell ref="A4:E5"/>
    <mergeCell ref="B7:C7"/>
    <mergeCell ref="B8:C8"/>
    <mergeCell ref="B9:C9"/>
    <mergeCell ref="B10:C10"/>
    <mergeCell ref="B11:C11"/>
    <mergeCell ref="B12:C12"/>
    <mergeCell ref="B13:C13"/>
  </mergeCells>
  <pageMargins left="0.53" right="0.31" top="0.51" bottom="0.5" header="0.28000000000000003" footer="0.3"/>
  <pageSetup paperSize="9" scale="67" firstPageNumber="0" fitToHeight="0" orientation="portrait" horizontalDpi="300" verticalDpi="300" r:id="rId3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F71"/>
  <sheetViews>
    <sheetView workbookViewId="0">
      <pane xSplit="4" ySplit="8" topLeftCell="E9" activePane="bottomRight" state="frozen"/>
      <selection pane="topRight" activeCell="E1" sqref="E1"/>
      <selection pane="bottomLeft" activeCell="A9" sqref="A9"/>
      <selection pane="bottomRight" activeCell="E13" sqref="E13"/>
    </sheetView>
  </sheetViews>
  <sheetFormatPr defaultColWidth="8.7109375" defaultRowHeight="12.75" x14ac:dyDescent="0.2"/>
  <cols>
    <col min="1" max="1" width="7.85546875" customWidth="1"/>
    <col min="2" max="2" width="19" customWidth="1"/>
    <col min="3" max="3" width="23.140625" customWidth="1"/>
    <col min="4" max="4" width="20.140625" customWidth="1"/>
    <col min="5" max="5" width="25.42578125" style="77" customWidth="1"/>
    <col min="6" max="6" width="16.85546875" customWidth="1"/>
  </cols>
  <sheetData>
    <row r="1" spans="1:6" ht="18.75" customHeight="1" x14ac:dyDescent="0.2">
      <c r="A1" s="139" t="s">
        <v>0</v>
      </c>
      <c r="B1" s="139"/>
      <c r="C1" s="139"/>
      <c r="D1" s="139"/>
      <c r="E1" s="139"/>
    </row>
    <row r="2" spans="1:6" ht="19.5" customHeight="1" x14ac:dyDescent="0.2">
      <c r="A2" s="139" t="s">
        <v>1</v>
      </c>
      <c r="B2" s="139"/>
      <c r="C2" s="139"/>
      <c r="D2" s="139"/>
      <c r="E2" s="139"/>
    </row>
    <row r="3" spans="1:6" ht="32.25" customHeight="1" x14ac:dyDescent="0.2">
      <c r="A3" s="140" t="str">
        <f>'г. Мурманск'!A3:E3</f>
        <v>ДЕЯТЕЛЬНОСТИ  АО "МЭС" ЗА  2015 ГОД</v>
      </c>
      <c r="B3" s="140"/>
      <c r="C3" s="140"/>
      <c r="D3" s="140"/>
      <c r="E3" s="140"/>
    </row>
    <row r="4" spans="1:6" ht="12.75" customHeight="1" x14ac:dyDescent="0.2">
      <c r="A4" s="152" t="s">
        <v>93</v>
      </c>
      <c r="B4" s="152"/>
      <c r="C4" s="152"/>
      <c r="D4" s="152"/>
      <c r="E4" s="152"/>
    </row>
    <row r="5" spans="1:6" ht="1.5" customHeight="1" x14ac:dyDescent="0.2">
      <c r="A5" s="152"/>
      <c r="B5" s="152"/>
      <c r="C5" s="152"/>
      <c r="D5" s="152"/>
      <c r="E5" s="152"/>
    </row>
    <row r="6" spans="1:6" x14ac:dyDescent="0.2">
      <c r="A6" s="1"/>
      <c r="B6" s="1"/>
      <c r="C6" s="1"/>
      <c r="D6" s="1"/>
      <c r="E6" s="2"/>
    </row>
    <row r="7" spans="1:6" ht="30" customHeight="1" x14ac:dyDescent="0.2">
      <c r="A7" s="3" t="s">
        <v>2</v>
      </c>
      <c r="B7" s="142" t="s">
        <v>3</v>
      </c>
      <c r="C7" s="142"/>
      <c r="D7" s="3" t="s">
        <v>4</v>
      </c>
      <c r="E7" s="4" t="s">
        <v>5</v>
      </c>
    </row>
    <row r="8" spans="1:6" x14ac:dyDescent="0.2">
      <c r="A8" s="26">
        <v>1</v>
      </c>
      <c r="B8" s="138">
        <v>2</v>
      </c>
      <c r="C8" s="138"/>
      <c r="D8" s="26">
        <v>3</v>
      </c>
      <c r="E8" s="6">
        <v>4</v>
      </c>
      <c r="F8" s="7"/>
    </row>
    <row r="9" spans="1:6" ht="25.5" customHeight="1" x14ac:dyDescent="0.2">
      <c r="A9" s="8">
        <v>1</v>
      </c>
      <c r="B9" s="129" t="s">
        <v>6</v>
      </c>
      <c r="C9" s="129"/>
      <c r="D9" s="9" t="s">
        <v>7</v>
      </c>
      <c r="E9" s="10" t="s">
        <v>8</v>
      </c>
    </row>
    <row r="10" spans="1:6" s="14" customFormat="1" ht="15.75" customHeight="1" x14ac:dyDescent="0.2">
      <c r="A10" s="11">
        <v>2</v>
      </c>
      <c r="B10" s="135" t="s">
        <v>9</v>
      </c>
      <c r="C10" s="135"/>
      <c r="D10" s="12" t="s">
        <v>10</v>
      </c>
      <c r="E10" s="13">
        <v>78290.175480000005</v>
      </c>
    </row>
    <row r="11" spans="1:6" s="14" customFormat="1" ht="38.25" customHeight="1" x14ac:dyDescent="0.2">
      <c r="A11" s="11">
        <v>3</v>
      </c>
      <c r="B11" s="135" t="s">
        <v>11</v>
      </c>
      <c r="C11" s="135"/>
      <c r="D11" s="12" t="s">
        <v>10</v>
      </c>
      <c r="E11" s="15">
        <f>E12+E13+E31+E34+E35+E36+E37+E38+E39+E41+E43+E46+E51+E52+E42</f>
        <v>98337.50745999995</v>
      </c>
      <c r="F11" s="103">
        <v>98337.507459999993</v>
      </c>
    </row>
    <row r="12" spans="1:6" ht="25.5" customHeight="1" x14ac:dyDescent="0.2">
      <c r="A12" s="16" t="s">
        <v>12</v>
      </c>
      <c r="B12" s="129" t="s">
        <v>13</v>
      </c>
      <c r="C12" s="129"/>
      <c r="D12" s="9" t="s">
        <v>10</v>
      </c>
      <c r="E12" s="53"/>
      <c r="F12" s="18"/>
    </row>
    <row r="13" spans="1:6" ht="15.75" customHeight="1" x14ac:dyDescent="0.2">
      <c r="A13" s="16" t="s">
        <v>14</v>
      </c>
      <c r="B13" s="129" t="s">
        <v>15</v>
      </c>
      <c r="C13" s="129"/>
      <c r="D13" s="9" t="s">
        <v>10</v>
      </c>
      <c r="E13" s="17">
        <f>E15+E19+E23+E27</f>
        <v>39696.765460000002</v>
      </c>
    </row>
    <row r="14" spans="1:6" ht="12.75" customHeight="1" x14ac:dyDescent="0.2">
      <c r="A14" s="8"/>
      <c r="B14" s="129" t="s">
        <v>16</v>
      </c>
      <c r="C14" s="129"/>
      <c r="D14" s="9"/>
      <c r="E14" s="42"/>
    </row>
    <row r="15" spans="1:6" s="23" customFormat="1" ht="18" customHeight="1" x14ac:dyDescent="0.2">
      <c r="A15" s="136" t="s">
        <v>17</v>
      </c>
      <c r="B15" s="137" t="s">
        <v>18</v>
      </c>
      <c r="C15" s="20" t="s">
        <v>19</v>
      </c>
      <c r="D15" s="21" t="s">
        <v>10</v>
      </c>
      <c r="E15" s="43">
        <v>39696.765460000002</v>
      </c>
    </row>
    <row r="16" spans="1:6" s="23" customFormat="1" ht="17.25" customHeight="1" x14ac:dyDescent="0.2">
      <c r="A16" s="136"/>
      <c r="B16" s="137"/>
      <c r="C16" s="20" t="s">
        <v>20</v>
      </c>
      <c r="D16" s="21" t="s">
        <v>21</v>
      </c>
      <c r="E16" s="43">
        <v>3832.5770000000002</v>
      </c>
    </row>
    <row r="17" spans="1:5" s="23" customFormat="1" ht="36" x14ac:dyDescent="0.2">
      <c r="A17" s="136"/>
      <c r="B17" s="137"/>
      <c r="C17" s="20" t="s">
        <v>22</v>
      </c>
      <c r="D17" s="21" t="s">
        <v>10</v>
      </c>
      <c r="E17" s="44">
        <f>E15/E16</f>
        <v>10.357721569586207</v>
      </c>
    </row>
    <row r="18" spans="1:5" s="23" customFormat="1" ht="12" x14ac:dyDescent="0.2">
      <c r="A18" s="136"/>
      <c r="B18" s="137"/>
      <c r="C18" s="20" t="s">
        <v>23</v>
      </c>
      <c r="D18" s="21" t="s">
        <v>7</v>
      </c>
      <c r="E18" s="43"/>
    </row>
    <row r="19" spans="1:5" s="23" customFormat="1" ht="12.75" customHeight="1" x14ac:dyDescent="0.2">
      <c r="A19" s="136" t="s">
        <v>24</v>
      </c>
      <c r="B19" s="137" t="s">
        <v>25</v>
      </c>
      <c r="C19" s="20" t="s">
        <v>19</v>
      </c>
      <c r="D19" s="21" t="s">
        <v>10</v>
      </c>
      <c r="E19" s="43"/>
    </row>
    <row r="20" spans="1:5" s="23" customFormat="1" ht="12" x14ac:dyDescent="0.2">
      <c r="A20" s="136"/>
      <c r="B20" s="137"/>
      <c r="C20" s="20" t="s">
        <v>20</v>
      </c>
      <c r="D20" s="21" t="s">
        <v>21</v>
      </c>
      <c r="E20" s="43"/>
    </row>
    <row r="21" spans="1:5" s="23" customFormat="1" ht="36" x14ac:dyDescent="0.2">
      <c r="A21" s="136"/>
      <c r="B21" s="137"/>
      <c r="C21" s="20" t="s">
        <v>22</v>
      </c>
      <c r="D21" s="21" t="s">
        <v>10</v>
      </c>
      <c r="E21" s="43"/>
    </row>
    <row r="22" spans="1:5" s="23" customFormat="1" ht="14.25" customHeight="1" x14ac:dyDescent="0.2">
      <c r="A22" s="136"/>
      <c r="B22" s="137"/>
      <c r="C22" s="20" t="s">
        <v>23</v>
      </c>
      <c r="D22" s="21" t="s">
        <v>7</v>
      </c>
      <c r="E22" s="43"/>
    </row>
    <row r="23" spans="1:5" s="23" customFormat="1" ht="15" customHeight="1" x14ac:dyDescent="0.2">
      <c r="A23" s="136" t="s">
        <v>26</v>
      </c>
      <c r="B23" s="137" t="s">
        <v>106</v>
      </c>
      <c r="C23" s="20" t="s">
        <v>19</v>
      </c>
      <c r="D23" s="21" t="s">
        <v>10</v>
      </c>
      <c r="E23" s="43"/>
    </row>
    <row r="24" spans="1:5" s="23" customFormat="1" ht="13.5" customHeight="1" x14ac:dyDescent="0.2">
      <c r="A24" s="136"/>
      <c r="B24" s="137"/>
      <c r="C24" s="20" t="s">
        <v>20</v>
      </c>
      <c r="D24" s="21" t="s">
        <v>21</v>
      </c>
      <c r="E24" s="43"/>
    </row>
    <row r="25" spans="1:5" s="23" customFormat="1" ht="36" x14ac:dyDescent="0.2">
      <c r="A25" s="136"/>
      <c r="B25" s="137"/>
      <c r="C25" s="20" t="s">
        <v>22</v>
      </c>
      <c r="D25" s="21" t="s">
        <v>10</v>
      </c>
      <c r="E25" s="43"/>
    </row>
    <row r="26" spans="1:5" s="23" customFormat="1" ht="12" x14ac:dyDescent="0.2">
      <c r="A26" s="136"/>
      <c r="B26" s="137"/>
      <c r="C26" s="20" t="s">
        <v>23</v>
      </c>
      <c r="D26" s="21" t="s">
        <v>7</v>
      </c>
      <c r="E26" s="43"/>
    </row>
    <row r="27" spans="1:5" s="23" customFormat="1" ht="15" customHeight="1" x14ac:dyDescent="0.2">
      <c r="A27" s="136" t="s">
        <v>105</v>
      </c>
      <c r="B27" s="137" t="s">
        <v>107</v>
      </c>
      <c r="C27" s="20" t="s">
        <v>19</v>
      </c>
      <c r="D27" s="21" t="s">
        <v>10</v>
      </c>
      <c r="E27" s="43"/>
    </row>
    <row r="28" spans="1:5" s="23" customFormat="1" ht="13.5" customHeight="1" x14ac:dyDescent="0.2">
      <c r="A28" s="136"/>
      <c r="B28" s="137"/>
      <c r="C28" s="20" t="s">
        <v>20</v>
      </c>
      <c r="D28" s="21" t="s">
        <v>21</v>
      </c>
      <c r="E28" s="43"/>
    </row>
    <row r="29" spans="1:5" s="23" customFormat="1" ht="36" x14ac:dyDescent="0.2">
      <c r="A29" s="136"/>
      <c r="B29" s="137"/>
      <c r="C29" s="20" t="s">
        <v>22</v>
      </c>
      <c r="D29" s="21" t="s">
        <v>10</v>
      </c>
      <c r="E29" s="43"/>
    </row>
    <row r="30" spans="1:5" s="23" customFormat="1" ht="12" x14ac:dyDescent="0.2">
      <c r="A30" s="136"/>
      <c r="B30" s="137"/>
      <c r="C30" s="20" t="s">
        <v>23</v>
      </c>
      <c r="D30" s="21" t="s">
        <v>7</v>
      </c>
      <c r="E30" s="43"/>
    </row>
    <row r="31" spans="1:5" ht="38.25" customHeight="1" x14ac:dyDescent="0.2">
      <c r="A31" s="8" t="s">
        <v>27</v>
      </c>
      <c r="B31" s="129" t="s">
        <v>28</v>
      </c>
      <c r="C31" s="129"/>
      <c r="D31" s="9" t="s">
        <v>10</v>
      </c>
      <c r="E31" s="98">
        <v>4336.65895</v>
      </c>
    </row>
    <row r="32" spans="1:5" s="23" customFormat="1" ht="12" customHeight="1" x14ac:dyDescent="0.2">
      <c r="A32" s="21" t="s">
        <v>29</v>
      </c>
      <c r="B32" s="143" t="s">
        <v>30</v>
      </c>
      <c r="C32" s="143"/>
      <c r="D32" s="21" t="s">
        <v>31</v>
      </c>
      <c r="E32" s="99">
        <f>E31/E33</f>
        <v>3.9737010922352343</v>
      </c>
    </row>
    <row r="33" spans="1:5" s="23" customFormat="1" ht="12" customHeight="1" x14ac:dyDescent="0.2">
      <c r="A33" s="21" t="s">
        <v>32</v>
      </c>
      <c r="B33" s="143" t="s">
        <v>33</v>
      </c>
      <c r="C33" s="143"/>
      <c r="D33" s="21" t="s">
        <v>34</v>
      </c>
      <c r="E33" s="100">
        <v>1091.3399999999999</v>
      </c>
    </row>
    <row r="34" spans="1:5" ht="32.25" customHeight="1" x14ac:dyDescent="0.2">
      <c r="A34" s="9" t="s">
        <v>35</v>
      </c>
      <c r="B34" s="129" t="s">
        <v>36</v>
      </c>
      <c r="C34" s="129"/>
      <c r="D34" s="9" t="s">
        <v>10</v>
      </c>
      <c r="E34" s="41">
        <v>1071.6576500000001</v>
      </c>
    </row>
    <row r="35" spans="1:5" ht="29.25" customHeight="1" x14ac:dyDescent="0.2">
      <c r="A35" s="9" t="s">
        <v>37</v>
      </c>
      <c r="B35" s="132" t="s">
        <v>108</v>
      </c>
      <c r="C35" s="129"/>
      <c r="D35" s="9" t="s">
        <v>10</v>
      </c>
      <c r="E35" s="41">
        <v>0.32747999999999999</v>
      </c>
    </row>
    <row r="36" spans="1:5" ht="26.25" customHeight="1" x14ac:dyDescent="0.2">
      <c r="A36" s="9" t="s">
        <v>38</v>
      </c>
      <c r="B36" s="129" t="s">
        <v>39</v>
      </c>
      <c r="C36" s="129"/>
      <c r="D36" s="9" t="s">
        <v>10</v>
      </c>
      <c r="E36" s="41">
        <v>17617.420429999998</v>
      </c>
    </row>
    <row r="37" spans="1:5" ht="27.75" customHeight="1" x14ac:dyDescent="0.2">
      <c r="A37" s="9" t="s">
        <v>40</v>
      </c>
      <c r="B37" s="129" t="s">
        <v>41</v>
      </c>
      <c r="C37" s="129"/>
      <c r="D37" s="9" t="s">
        <v>10</v>
      </c>
      <c r="E37" s="41">
        <v>6034.8854899999997</v>
      </c>
    </row>
    <row r="38" spans="1:5" ht="38.25" customHeight="1" x14ac:dyDescent="0.2">
      <c r="A38" s="9" t="s">
        <v>42</v>
      </c>
      <c r="B38" s="129" t="s">
        <v>43</v>
      </c>
      <c r="C38" s="129"/>
      <c r="D38" s="9" t="s">
        <v>10</v>
      </c>
      <c r="E38" s="41">
        <v>48.331440000000001</v>
      </c>
    </row>
    <row r="39" spans="1:5" ht="24" customHeight="1" x14ac:dyDescent="0.2">
      <c r="A39" s="9" t="s">
        <v>44</v>
      </c>
      <c r="B39" s="129" t="s">
        <v>45</v>
      </c>
      <c r="C39" s="129"/>
      <c r="D39" s="9" t="s">
        <v>10</v>
      </c>
      <c r="E39" s="41">
        <v>8428.1039999999994</v>
      </c>
    </row>
    <row r="40" spans="1:5" ht="27.75" customHeight="1" x14ac:dyDescent="0.2">
      <c r="A40" s="9" t="s">
        <v>46</v>
      </c>
      <c r="B40" s="129" t="s">
        <v>47</v>
      </c>
      <c r="C40" s="129"/>
      <c r="D40" s="9" t="s">
        <v>10</v>
      </c>
      <c r="E40" s="41">
        <v>9095.0709900000002</v>
      </c>
    </row>
    <row r="41" spans="1:5" ht="16.5" customHeight="1" x14ac:dyDescent="0.2">
      <c r="A41" s="9" t="s">
        <v>48</v>
      </c>
      <c r="B41" s="129" t="s">
        <v>49</v>
      </c>
      <c r="C41" s="129"/>
      <c r="D41" s="9" t="s">
        <v>10</v>
      </c>
      <c r="E41" s="41">
        <v>5236.1280299999999</v>
      </c>
    </row>
    <row r="42" spans="1:5" ht="17.25" customHeight="1" x14ac:dyDescent="0.2">
      <c r="A42" s="9" t="s">
        <v>50</v>
      </c>
      <c r="B42" s="129" t="s">
        <v>51</v>
      </c>
      <c r="C42" s="129"/>
      <c r="D42" s="9" t="s">
        <v>10</v>
      </c>
      <c r="E42" s="41">
        <v>1613.2042100000001</v>
      </c>
    </row>
    <row r="43" spans="1:5" ht="24" customHeight="1" x14ac:dyDescent="0.2">
      <c r="A43" s="9" t="s">
        <v>52</v>
      </c>
      <c r="B43" s="129" t="s">
        <v>53</v>
      </c>
      <c r="C43" s="129"/>
      <c r="D43" s="9" t="s">
        <v>10</v>
      </c>
      <c r="E43" s="69">
        <v>2804.2475899999999</v>
      </c>
    </row>
    <row r="44" spans="1:5" ht="30" customHeight="1" x14ac:dyDescent="0.2">
      <c r="A44" s="9" t="s">
        <v>54</v>
      </c>
      <c r="B44" s="129" t="s">
        <v>49</v>
      </c>
      <c r="C44" s="129"/>
      <c r="D44" s="30" t="s">
        <v>10</v>
      </c>
      <c r="E44" s="79">
        <v>1592.9550300000001</v>
      </c>
    </row>
    <row r="45" spans="1:5" ht="19.5" customHeight="1" x14ac:dyDescent="0.2">
      <c r="A45" s="9" t="s">
        <v>55</v>
      </c>
      <c r="B45" s="129" t="s">
        <v>51</v>
      </c>
      <c r="C45" s="129"/>
      <c r="D45" s="30" t="s">
        <v>10</v>
      </c>
      <c r="E45" s="79">
        <v>484.73849000000001</v>
      </c>
    </row>
    <row r="46" spans="1:5" ht="42.75" customHeight="1" x14ac:dyDescent="0.2">
      <c r="A46" s="9" t="s">
        <v>56</v>
      </c>
      <c r="B46" s="132" t="s">
        <v>126</v>
      </c>
      <c r="C46" s="129"/>
      <c r="D46" s="9" t="s">
        <v>10</v>
      </c>
      <c r="E46" s="83">
        <v>222.60108</v>
      </c>
    </row>
    <row r="47" spans="1:5" s="23" customFormat="1" ht="18" customHeight="1" x14ac:dyDescent="0.2">
      <c r="A47" s="33" t="s">
        <v>120</v>
      </c>
      <c r="B47" s="144" t="s">
        <v>109</v>
      </c>
      <c r="C47" s="20"/>
      <c r="D47" s="21"/>
      <c r="E47" s="43"/>
    </row>
    <row r="48" spans="1:5" s="23" customFormat="1" ht="17.25" customHeight="1" x14ac:dyDescent="0.2">
      <c r="A48" s="9"/>
      <c r="B48" s="145"/>
      <c r="C48" s="20"/>
      <c r="D48" s="21"/>
      <c r="E48" s="43"/>
    </row>
    <row r="49" spans="1:6" s="23" customFormat="1" x14ac:dyDescent="0.2">
      <c r="A49" s="9"/>
      <c r="B49" s="145"/>
      <c r="C49" s="20"/>
      <c r="D49" s="21"/>
      <c r="E49" s="44"/>
    </row>
    <row r="50" spans="1:6" s="23" customFormat="1" x14ac:dyDescent="0.2">
      <c r="A50" s="9"/>
      <c r="B50" s="146"/>
      <c r="C50" s="20"/>
      <c r="D50" s="21"/>
      <c r="E50" s="43"/>
    </row>
    <row r="51" spans="1:6" ht="51" customHeight="1" x14ac:dyDescent="0.2">
      <c r="A51" s="9" t="s">
        <v>57</v>
      </c>
      <c r="B51" s="129" t="s">
        <v>58</v>
      </c>
      <c r="C51" s="129"/>
      <c r="D51" s="9" t="s">
        <v>10</v>
      </c>
      <c r="E51" s="41">
        <v>896.3383</v>
      </c>
    </row>
    <row r="52" spans="1:6" ht="51" customHeight="1" x14ac:dyDescent="0.2">
      <c r="A52" s="27" t="s">
        <v>59</v>
      </c>
      <c r="B52" s="132" t="s">
        <v>111</v>
      </c>
      <c r="C52" s="129"/>
      <c r="D52" s="9" t="s">
        <v>10</v>
      </c>
      <c r="E52" s="41">
        <f>F11-E13-E31-E34-E35-E39-E43-E51-E41-E42-E36-E37-E46-E38</f>
        <v>10330.837349999989</v>
      </c>
      <c r="F52" s="18"/>
    </row>
    <row r="53" spans="1:6" s="14" customFormat="1" ht="31.5" customHeight="1" x14ac:dyDescent="0.2">
      <c r="A53" s="11">
        <v>4</v>
      </c>
      <c r="B53" s="135" t="s">
        <v>60</v>
      </c>
      <c r="C53" s="135"/>
      <c r="D53" s="12" t="s">
        <v>10</v>
      </c>
      <c r="E53" s="45">
        <f>E10-E11</f>
        <v>-20047.331979999944</v>
      </c>
    </row>
    <row r="54" spans="1:6" ht="31.5" customHeight="1" x14ac:dyDescent="0.2">
      <c r="A54" s="8">
        <v>5</v>
      </c>
      <c r="B54" s="129" t="s">
        <v>61</v>
      </c>
      <c r="C54" s="129"/>
      <c r="D54" s="9" t="s">
        <v>10</v>
      </c>
      <c r="E54" s="41" t="str">
        <f>г.п.Молочный!E54</f>
        <v>не определяется</v>
      </c>
    </row>
    <row r="55" spans="1:6" ht="51.75" customHeight="1" x14ac:dyDescent="0.2">
      <c r="A55" s="8" t="s">
        <v>62</v>
      </c>
      <c r="B55" s="129" t="s">
        <v>63</v>
      </c>
      <c r="C55" s="129"/>
      <c r="D55" s="9" t="s">
        <v>10</v>
      </c>
      <c r="E55" s="42"/>
    </row>
    <row r="56" spans="1:6" ht="24.75" customHeight="1" x14ac:dyDescent="0.2">
      <c r="A56" s="8" t="s">
        <v>64</v>
      </c>
      <c r="B56" s="129" t="s">
        <v>65</v>
      </c>
      <c r="C56" s="129"/>
      <c r="D56" s="9" t="s">
        <v>10</v>
      </c>
      <c r="E56" s="41">
        <v>172</v>
      </c>
    </row>
    <row r="57" spans="1:6" ht="27" customHeight="1" x14ac:dyDescent="0.2">
      <c r="A57" s="8" t="s">
        <v>66</v>
      </c>
      <c r="B57" s="129" t="s">
        <v>67</v>
      </c>
      <c r="C57" s="129"/>
      <c r="D57" s="9" t="s">
        <v>10</v>
      </c>
      <c r="E57" s="41">
        <v>172</v>
      </c>
    </row>
    <row r="58" spans="1:6" ht="22.5" customHeight="1" x14ac:dyDescent="0.2">
      <c r="A58" s="8">
        <v>7</v>
      </c>
      <c r="B58" s="129" t="s">
        <v>68</v>
      </c>
      <c r="C58" s="129"/>
      <c r="D58" s="9" t="s">
        <v>69</v>
      </c>
      <c r="E58" s="42">
        <v>18.25</v>
      </c>
    </row>
    <row r="59" spans="1:6" ht="20.25" customHeight="1" x14ac:dyDescent="0.2">
      <c r="A59" s="8">
        <v>8</v>
      </c>
      <c r="B59" s="129" t="s">
        <v>70</v>
      </c>
      <c r="C59" s="129"/>
      <c r="D59" s="9" t="s">
        <v>69</v>
      </c>
      <c r="E59" s="42">
        <v>9.5</v>
      </c>
    </row>
    <row r="60" spans="1:6" ht="30.75" customHeight="1" x14ac:dyDescent="0.2">
      <c r="A60" s="8">
        <v>9</v>
      </c>
      <c r="B60" s="129" t="s">
        <v>71</v>
      </c>
      <c r="C60" s="129"/>
      <c r="D60" s="9" t="s">
        <v>72</v>
      </c>
      <c r="E60" s="72">
        <v>31.756</v>
      </c>
    </row>
    <row r="61" spans="1:6" ht="30" customHeight="1" x14ac:dyDescent="0.2">
      <c r="A61" s="8" t="s">
        <v>73</v>
      </c>
      <c r="B61" s="129" t="s">
        <v>74</v>
      </c>
      <c r="C61" s="129"/>
      <c r="D61" s="9" t="s">
        <v>72</v>
      </c>
      <c r="E61" s="72">
        <v>2.3279999999999998</v>
      </c>
    </row>
    <row r="62" spans="1:6" ht="12.75" customHeight="1" x14ac:dyDescent="0.2">
      <c r="A62" s="8">
        <v>10</v>
      </c>
      <c r="B62" s="129" t="s">
        <v>75</v>
      </c>
      <c r="C62" s="129"/>
      <c r="D62" s="9" t="s">
        <v>72</v>
      </c>
      <c r="E62" s="42">
        <v>0</v>
      </c>
    </row>
    <row r="63" spans="1:6" ht="30" customHeight="1" x14ac:dyDescent="0.2">
      <c r="A63" s="8">
        <v>11</v>
      </c>
      <c r="B63" s="129" t="s">
        <v>76</v>
      </c>
      <c r="C63" s="129"/>
      <c r="D63" s="9" t="s">
        <v>72</v>
      </c>
      <c r="E63" s="72">
        <v>24.597000000000001</v>
      </c>
    </row>
    <row r="64" spans="1:6" ht="25.5" customHeight="1" x14ac:dyDescent="0.2">
      <c r="A64" s="8">
        <v>12</v>
      </c>
      <c r="B64" s="132" t="s">
        <v>112</v>
      </c>
      <c r="C64" s="129"/>
      <c r="D64" s="9" t="s">
        <v>77</v>
      </c>
      <c r="E64" s="73">
        <v>0.15890000000000001</v>
      </c>
    </row>
    <row r="65" spans="1:5" ht="25.5" customHeight="1" x14ac:dyDescent="0.2">
      <c r="A65" s="8">
        <v>13</v>
      </c>
      <c r="B65" s="132" t="s">
        <v>113</v>
      </c>
      <c r="C65" s="129"/>
      <c r="D65" s="9" t="s">
        <v>77</v>
      </c>
      <c r="E65" s="74">
        <v>0.1489</v>
      </c>
    </row>
    <row r="66" spans="1:5" ht="27.75" customHeight="1" x14ac:dyDescent="0.2">
      <c r="A66" s="8">
        <v>14</v>
      </c>
      <c r="B66" s="129" t="s">
        <v>128</v>
      </c>
      <c r="C66" s="129"/>
      <c r="D66" s="9" t="s">
        <v>79</v>
      </c>
      <c r="E66" s="75">
        <v>56.2</v>
      </c>
    </row>
    <row r="67" spans="1:5" ht="42.75" customHeight="1" x14ac:dyDescent="0.2">
      <c r="A67" s="8">
        <v>15</v>
      </c>
      <c r="B67" s="153" t="s">
        <v>114</v>
      </c>
      <c r="C67" s="154"/>
      <c r="D67" s="9" t="s">
        <v>79</v>
      </c>
      <c r="E67" s="84" t="s">
        <v>129</v>
      </c>
    </row>
    <row r="68" spans="1:5" ht="36.75" customHeight="1" x14ac:dyDescent="0.2">
      <c r="A68" s="8">
        <v>16</v>
      </c>
      <c r="B68" s="129" t="s">
        <v>80</v>
      </c>
      <c r="C68" s="129"/>
      <c r="D68" s="9" t="s">
        <v>81</v>
      </c>
      <c r="E68" s="42">
        <v>178.3</v>
      </c>
    </row>
    <row r="69" spans="1:5" ht="44.25" customHeight="1" x14ac:dyDescent="0.2">
      <c r="A69" s="8">
        <v>17</v>
      </c>
      <c r="B69" s="129" t="s">
        <v>82</v>
      </c>
      <c r="C69" s="129"/>
      <c r="D69" s="9" t="s">
        <v>83</v>
      </c>
      <c r="E69" s="42">
        <f>(E33*1000)/(E60*1000-E61*1000)</f>
        <v>37.085089030854967</v>
      </c>
    </row>
    <row r="70" spans="1:5" ht="36" customHeight="1" x14ac:dyDescent="0.2">
      <c r="A70" s="8">
        <v>18</v>
      </c>
      <c r="B70" s="129" t="s">
        <v>84</v>
      </c>
      <c r="C70" s="129"/>
      <c r="D70" s="9" t="s">
        <v>85</v>
      </c>
      <c r="E70" s="76">
        <v>1.093</v>
      </c>
    </row>
    <row r="71" spans="1:5" ht="52.5" customHeight="1" x14ac:dyDescent="0.2">
      <c r="A71" s="8">
        <v>19</v>
      </c>
      <c r="B71" s="129" t="s">
        <v>86</v>
      </c>
      <c r="C71" s="129"/>
      <c r="D71" s="149"/>
      <c r="E71" s="149"/>
    </row>
  </sheetData>
  <sheetProtection selectLockedCells="1" selectUnlockedCells="1"/>
  <customSheetViews>
    <customSheetView guid="{107DB466-C8B1-4EC3-A411-650BD2587D1A}">
      <selection activeCell="E12" sqref="E12"/>
      <pageMargins left="0.75" right="0.75" top="1" bottom="1" header="0.51180555555555551" footer="0.51180555555555551"/>
      <pageSetup paperSize="9" firstPageNumber="0" orientation="portrait" horizontalDpi="300" verticalDpi="300" r:id="rId1"/>
      <headerFooter alignWithMargins="0"/>
    </customSheetView>
    <customSheetView guid="{07A1AA32-C8EB-4C4B-A982-7112EE6C490D}" topLeftCell="A37">
      <selection activeCell="E52" sqref="E52"/>
      <pageMargins left="0.75" right="0.75" top="1" bottom="1" header="0.51180555555555551" footer="0.51180555555555551"/>
      <pageSetup paperSize="9" firstPageNumber="0" orientation="portrait" horizontalDpi="300" verticalDpi="300" r:id="rId2"/>
      <headerFooter alignWithMargins="0"/>
    </customSheetView>
  </customSheetViews>
  <mergeCells count="59">
    <mergeCell ref="D71:E71"/>
    <mergeCell ref="B66:C66"/>
    <mergeCell ref="B67:C67"/>
    <mergeCell ref="B68:C68"/>
    <mergeCell ref="B69:C69"/>
    <mergeCell ref="B70:C70"/>
    <mergeCell ref="B71:C71"/>
    <mergeCell ref="B52:C52"/>
    <mergeCell ref="B65:C65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3:C63"/>
    <mergeCell ref="B64:C64"/>
    <mergeCell ref="B53:C53"/>
    <mergeCell ref="B51:C51"/>
    <mergeCell ref="B45:C45"/>
    <mergeCell ref="B35:C35"/>
    <mergeCell ref="B36:C36"/>
    <mergeCell ref="B37:C37"/>
    <mergeCell ref="B38:C38"/>
    <mergeCell ref="B39:C39"/>
    <mergeCell ref="B40:C40"/>
    <mergeCell ref="B47:B50"/>
    <mergeCell ref="B41:C41"/>
    <mergeCell ref="B42:C42"/>
    <mergeCell ref="B43:C43"/>
    <mergeCell ref="B44:C44"/>
    <mergeCell ref="B46:C46"/>
    <mergeCell ref="B34:C34"/>
    <mergeCell ref="A15:A18"/>
    <mergeCell ref="B15:B18"/>
    <mergeCell ref="A19:A22"/>
    <mergeCell ref="B19:B22"/>
    <mergeCell ref="A23:A26"/>
    <mergeCell ref="B23:B26"/>
    <mergeCell ref="A27:A30"/>
    <mergeCell ref="B27:B30"/>
    <mergeCell ref="B31:C31"/>
    <mergeCell ref="B32:C32"/>
    <mergeCell ref="B33:C33"/>
    <mergeCell ref="B14:C14"/>
    <mergeCell ref="A1:E1"/>
    <mergeCell ref="A2:E2"/>
    <mergeCell ref="A3:E3"/>
    <mergeCell ref="A4:E5"/>
    <mergeCell ref="B7:C7"/>
    <mergeCell ref="B8:C8"/>
    <mergeCell ref="B9:C9"/>
    <mergeCell ref="B10:C10"/>
    <mergeCell ref="B11:C11"/>
    <mergeCell ref="B12:C12"/>
    <mergeCell ref="B13:C13"/>
  </mergeCells>
  <pageMargins left="0.44" right="0.41" top="0.6" bottom="0.46" header="0.25" footer="0.22"/>
  <pageSetup paperSize="9" scale="85" firstPageNumber="0" fitToHeight="0" orientation="portrait" horizontalDpi="300" verticalDpi="300" r:id="rId3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  <pageSetUpPr fitToPage="1"/>
  </sheetPr>
  <dimension ref="A1:O71"/>
  <sheetViews>
    <sheetView workbookViewId="0">
      <pane xSplit="4" ySplit="8" topLeftCell="E9" activePane="bottomRight" state="frozen"/>
      <selection pane="topRight" activeCell="E1" sqref="E1"/>
      <selection pane="bottomLeft" activeCell="A9" sqref="A9"/>
      <selection pane="bottomRight" activeCell="E13" sqref="E13"/>
    </sheetView>
  </sheetViews>
  <sheetFormatPr defaultColWidth="8.7109375" defaultRowHeight="12.75" x14ac:dyDescent="0.2"/>
  <cols>
    <col min="1" max="1" width="7.85546875" customWidth="1"/>
    <col min="2" max="2" width="19" customWidth="1"/>
    <col min="3" max="3" width="23.140625" customWidth="1"/>
    <col min="4" max="4" width="20.140625" customWidth="1"/>
    <col min="5" max="5" width="25.42578125" style="77" customWidth="1"/>
    <col min="6" max="6" width="16.85546875" customWidth="1"/>
  </cols>
  <sheetData>
    <row r="1" spans="1:15" ht="18.75" customHeight="1" x14ac:dyDescent="0.2">
      <c r="A1" s="139" t="s">
        <v>0</v>
      </c>
      <c r="B1" s="139"/>
      <c r="C1" s="139"/>
      <c r="D1" s="139"/>
      <c r="E1" s="139"/>
    </row>
    <row r="2" spans="1:15" ht="19.5" customHeight="1" x14ac:dyDescent="0.2">
      <c r="A2" s="139" t="s">
        <v>1</v>
      </c>
      <c r="B2" s="139"/>
      <c r="C2" s="139"/>
      <c r="D2" s="139"/>
      <c r="E2" s="139"/>
    </row>
    <row r="3" spans="1:15" ht="32.25" customHeight="1" x14ac:dyDescent="0.2">
      <c r="A3" s="140" t="str">
        <f>'г. Мурманск'!A3:E3</f>
        <v>ДЕЯТЕЛЬНОСТИ  АО "МЭС" ЗА  2015 ГОД</v>
      </c>
      <c r="B3" s="140"/>
      <c r="C3" s="140"/>
      <c r="D3" s="140"/>
      <c r="E3" s="140"/>
    </row>
    <row r="4" spans="1:15" ht="12.75" customHeight="1" x14ac:dyDescent="0.2">
      <c r="A4" s="152" t="s">
        <v>94</v>
      </c>
      <c r="B4" s="152"/>
      <c r="C4" s="152"/>
      <c r="D4" s="152"/>
      <c r="E4" s="152"/>
    </row>
    <row r="5" spans="1:15" ht="1.5" customHeight="1" x14ac:dyDescent="0.2">
      <c r="A5" s="152"/>
      <c r="B5" s="152"/>
      <c r="C5" s="152"/>
      <c r="D5" s="152"/>
      <c r="E5" s="152"/>
    </row>
    <row r="6" spans="1:15" x14ac:dyDescent="0.2">
      <c r="A6" s="1"/>
      <c r="B6" s="1"/>
      <c r="C6" s="1"/>
      <c r="D6" s="1"/>
      <c r="E6" s="2"/>
    </row>
    <row r="7" spans="1:15" ht="30" customHeight="1" x14ac:dyDescent="0.2">
      <c r="A7" s="3" t="s">
        <v>2</v>
      </c>
      <c r="B7" s="142" t="s">
        <v>3</v>
      </c>
      <c r="C7" s="142"/>
      <c r="D7" s="3" t="s">
        <v>4</v>
      </c>
      <c r="E7" s="4" t="s">
        <v>5</v>
      </c>
    </row>
    <row r="8" spans="1:15" x14ac:dyDescent="0.2">
      <c r="A8" s="26">
        <v>1</v>
      </c>
      <c r="B8" s="138">
        <v>2</v>
      </c>
      <c r="C8" s="138"/>
      <c r="D8" s="26">
        <v>3</v>
      </c>
      <c r="E8" s="6">
        <v>4</v>
      </c>
      <c r="F8" s="7"/>
    </row>
    <row r="9" spans="1:15" ht="25.5" customHeight="1" x14ac:dyDescent="0.2">
      <c r="A9" s="8">
        <v>1</v>
      </c>
      <c r="B9" s="129" t="s">
        <v>6</v>
      </c>
      <c r="C9" s="129"/>
      <c r="D9" s="9" t="s">
        <v>7</v>
      </c>
      <c r="E9" s="10" t="s">
        <v>8</v>
      </c>
      <c r="I9" s="155"/>
      <c r="J9" s="155"/>
      <c r="K9" s="155"/>
      <c r="L9" s="155"/>
      <c r="M9" s="155"/>
      <c r="N9" s="155"/>
      <c r="O9" s="155"/>
    </row>
    <row r="10" spans="1:15" s="14" customFormat="1" ht="15.75" customHeight="1" x14ac:dyDescent="0.2">
      <c r="A10" s="11">
        <v>2</v>
      </c>
      <c r="B10" s="135" t="s">
        <v>9</v>
      </c>
      <c r="C10" s="135"/>
      <c r="D10" s="12" t="s">
        <v>10</v>
      </c>
      <c r="E10" s="13">
        <v>200888.86251000001</v>
      </c>
      <c r="I10" s="105"/>
      <c r="J10" s="106"/>
      <c r="K10" s="106"/>
      <c r="L10" s="106"/>
      <c r="M10" s="106"/>
      <c r="N10" s="106"/>
      <c r="O10" s="106"/>
    </row>
    <row r="11" spans="1:15" s="14" customFormat="1" ht="38.25" customHeight="1" x14ac:dyDescent="0.2">
      <c r="A11" s="11">
        <v>3</v>
      </c>
      <c r="B11" s="135" t="s">
        <v>11</v>
      </c>
      <c r="C11" s="135"/>
      <c r="D11" s="12" t="s">
        <v>10</v>
      </c>
      <c r="E11" s="48">
        <f>E12+E13+E31+E34+E35+E36+E37+E38+E39+E40+E43+E46+E51+E52</f>
        <v>223519.23939999999</v>
      </c>
      <c r="F11" s="107">
        <f>223519.2394</f>
        <v>223519.23939999999</v>
      </c>
    </row>
    <row r="12" spans="1:15" ht="25.5" customHeight="1" x14ac:dyDescent="0.2">
      <c r="A12" s="16" t="s">
        <v>12</v>
      </c>
      <c r="B12" s="129" t="s">
        <v>13</v>
      </c>
      <c r="C12" s="129"/>
      <c r="D12" s="9" t="s">
        <v>10</v>
      </c>
      <c r="E12" s="17"/>
      <c r="F12" s="18"/>
    </row>
    <row r="13" spans="1:15" ht="15.75" customHeight="1" x14ac:dyDescent="0.2">
      <c r="A13" s="16" t="s">
        <v>14</v>
      </c>
      <c r="B13" s="129" t="s">
        <v>15</v>
      </c>
      <c r="C13" s="129"/>
      <c r="D13" s="9" t="s">
        <v>10</v>
      </c>
      <c r="E13" s="17">
        <f>E15+E19+E23+E27</f>
        <v>108350.25112</v>
      </c>
    </row>
    <row r="14" spans="1:15" ht="12.75" customHeight="1" x14ac:dyDescent="0.2">
      <c r="A14" s="8"/>
      <c r="B14" s="129" t="s">
        <v>16</v>
      </c>
      <c r="C14" s="129"/>
      <c r="D14" s="9"/>
      <c r="E14" s="19"/>
    </row>
    <row r="15" spans="1:15" s="23" customFormat="1" ht="18" customHeight="1" x14ac:dyDescent="0.2">
      <c r="A15" s="136" t="s">
        <v>17</v>
      </c>
      <c r="B15" s="137" t="s">
        <v>18</v>
      </c>
      <c r="C15" s="20" t="s">
        <v>19</v>
      </c>
      <c r="D15" s="21" t="s">
        <v>10</v>
      </c>
      <c r="E15" s="22">
        <v>108350.25112</v>
      </c>
    </row>
    <row r="16" spans="1:15" s="23" customFormat="1" ht="17.25" customHeight="1" x14ac:dyDescent="0.2">
      <c r="A16" s="136"/>
      <c r="B16" s="137"/>
      <c r="C16" s="20" t="s">
        <v>20</v>
      </c>
      <c r="D16" s="21" t="s">
        <v>21</v>
      </c>
      <c r="E16" s="22">
        <v>10413.004999999999</v>
      </c>
    </row>
    <row r="17" spans="1:5" s="23" customFormat="1" ht="36" x14ac:dyDescent="0.2">
      <c r="A17" s="136"/>
      <c r="B17" s="137"/>
      <c r="C17" s="20" t="s">
        <v>22</v>
      </c>
      <c r="D17" s="21" t="s">
        <v>10</v>
      </c>
      <c r="E17" s="24">
        <f>E15/E16</f>
        <v>10.405281772168554</v>
      </c>
    </row>
    <row r="18" spans="1:5" s="23" customFormat="1" ht="12" x14ac:dyDescent="0.2">
      <c r="A18" s="136"/>
      <c r="B18" s="137"/>
      <c r="C18" s="20" t="s">
        <v>23</v>
      </c>
      <c r="D18" s="21" t="s">
        <v>7</v>
      </c>
      <c r="E18" s="22"/>
    </row>
    <row r="19" spans="1:5" s="23" customFormat="1" ht="12.75" customHeight="1" x14ac:dyDescent="0.2">
      <c r="A19" s="136" t="s">
        <v>24</v>
      </c>
      <c r="B19" s="137" t="s">
        <v>25</v>
      </c>
      <c r="C19" s="20" t="s">
        <v>19</v>
      </c>
      <c r="D19" s="21" t="s">
        <v>10</v>
      </c>
      <c r="E19" s="22">
        <f>E20*E21</f>
        <v>0</v>
      </c>
    </row>
    <row r="20" spans="1:5" s="23" customFormat="1" ht="12" x14ac:dyDescent="0.2">
      <c r="A20" s="136"/>
      <c r="B20" s="137"/>
      <c r="C20" s="20" t="s">
        <v>20</v>
      </c>
      <c r="D20" s="21" t="s">
        <v>21</v>
      </c>
      <c r="E20" s="22"/>
    </row>
    <row r="21" spans="1:5" s="23" customFormat="1" ht="36" x14ac:dyDescent="0.2">
      <c r="A21" s="136"/>
      <c r="B21" s="137"/>
      <c r="C21" s="20" t="s">
        <v>22</v>
      </c>
      <c r="D21" s="21" t="s">
        <v>10</v>
      </c>
      <c r="E21" s="22"/>
    </row>
    <row r="22" spans="1:5" s="23" customFormat="1" ht="14.25" customHeight="1" x14ac:dyDescent="0.2">
      <c r="A22" s="136"/>
      <c r="B22" s="137"/>
      <c r="C22" s="20" t="s">
        <v>23</v>
      </c>
      <c r="D22" s="21" t="s">
        <v>7</v>
      </c>
      <c r="E22" s="22"/>
    </row>
    <row r="23" spans="1:5" s="23" customFormat="1" ht="15" customHeight="1" x14ac:dyDescent="0.2">
      <c r="A23" s="136" t="s">
        <v>26</v>
      </c>
      <c r="B23" s="137" t="s">
        <v>106</v>
      </c>
      <c r="C23" s="20" t="s">
        <v>19</v>
      </c>
      <c r="D23" s="21" t="s">
        <v>10</v>
      </c>
      <c r="E23" s="22">
        <f>E24*E25</f>
        <v>0</v>
      </c>
    </row>
    <row r="24" spans="1:5" s="23" customFormat="1" ht="13.5" customHeight="1" x14ac:dyDescent="0.2">
      <c r="A24" s="136"/>
      <c r="B24" s="137"/>
      <c r="C24" s="20" t="s">
        <v>20</v>
      </c>
      <c r="D24" s="21" t="s">
        <v>21</v>
      </c>
      <c r="E24" s="22"/>
    </row>
    <row r="25" spans="1:5" s="23" customFormat="1" ht="36" x14ac:dyDescent="0.2">
      <c r="A25" s="136"/>
      <c r="B25" s="137"/>
      <c r="C25" s="20" t="s">
        <v>22</v>
      </c>
      <c r="D25" s="21" t="s">
        <v>10</v>
      </c>
      <c r="E25" s="22"/>
    </row>
    <row r="26" spans="1:5" s="23" customFormat="1" ht="12" x14ac:dyDescent="0.2">
      <c r="A26" s="136"/>
      <c r="B26" s="137"/>
      <c r="C26" s="20" t="s">
        <v>23</v>
      </c>
      <c r="D26" s="21" t="s">
        <v>7</v>
      </c>
      <c r="E26" s="22"/>
    </row>
    <row r="27" spans="1:5" s="23" customFormat="1" ht="15" customHeight="1" x14ac:dyDescent="0.2">
      <c r="A27" s="136" t="s">
        <v>105</v>
      </c>
      <c r="B27" s="137" t="s">
        <v>107</v>
      </c>
      <c r="C27" s="20" t="s">
        <v>19</v>
      </c>
      <c r="D27" s="21" t="s">
        <v>10</v>
      </c>
      <c r="E27" s="22">
        <f>E28*E29</f>
        <v>0</v>
      </c>
    </row>
    <row r="28" spans="1:5" s="23" customFormat="1" ht="13.5" customHeight="1" x14ac:dyDescent="0.2">
      <c r="A28" s="136"/>
      <c r="B28" s="137"/>
      <c r="C28" s="20" t="s">
        <v>20</v>
      </c>
      <c r="D28" s="21" t="s">
        <v>21</v>
      </c>
      <c r="E28" s="22"/>
    </row>
    <row r="29" spans="1:5" s="23" customFormat="1" ht="36" x14ac:dyDescent="0.2">
      <c r="A29" s="136"/>
      <c r="B29" s="137"/>
      <c r="C29" s="20" t="s">
        <v>22</v>
      </c>
      <c r="D29" s="21" t="s">
        <v>10</v>
      </c>
      <c r="E29" s="22"/>
    </row>
    <row r="30" spans="1:5" s="23" customFormat="1" ht="12" x14ac:dyDescent="0.2">
      <c r="A30" s="136"/>
      <c r="B30" s="137"/>
      <c r="C30" s="20" t="s">
        <v>23</v>
      </c>
      <c r="D30" s="21" t="s">
        <v>7</v>
      </c>
      <c r="E30" s="22"/>
    </row>
    <row r="31" spans="1:5" ht="38.25" customHeight="1" x14ac:dyDescent="0.2">
      <c r="A31" s="8" t="s">
        <v>27</v>
      </c>
      <c r="B31" s="129" t="s">
        <v>28</v>
      </c>
      <c r="C31" s="129"/>
      <c r="D31" s="9" t="s">
        <v>10</v>
      </c>
      <c r="E31" s="98">
        <v>10038.741</v>
      </c>
    </row>
    <row r="32" spans="1:5" s="23" customFormat="1" ht="12" customHeight="1" x14ac:dyDescent="0.2">
      <c r="A32" s="21" t="s">
        <v>29</v>
      </c>
      <c r="B32" s="143" t="s">
        <v>30</v>
      </c>
      <c r="C32" s="143"/>
      <c r="D32" s="21" t="s">
        <v>31</v>
      </c>
      <c r="E32" s="99">
        <f>E31/E33</f>
        <v>3.679321234031979</v>
      </c>
    </row>
    <row r="33" spans="1:5" s="23" customFormat="1" ht="12" customHeight="1" x14ac:dyDescent="0.2">
      <c r="A33" s="21" t="s">
        <v>32</v>
      </c>
      <c r="B33" s="143" t="s">
        <v>33</v>
      </c>
      <c r="C33" s="143"/>
      <c r="D33" s="21" t="s">
        <v>34</v>
      </c>
      <c r="E33" s="100">
        <v>2728.422</v>
      </c>
    </row>
    <row r="34" spans="1:5" ht="32.25" customHeight="1" x14ac:dyDescent="0.2">
      <c r="A34" s="9" t="s">
        <v>35</v>
      </c>
      <c r="B34" s="129" t="s">
        <v>36</v>
      </c>
      <c r="C34" s="129"/>
      <c r="D34" s="9" t="s">
        <v>10</v>
      </c>
      <c r="E34" s="25">
        <v>2787.0971500000001</v>
      </c>
    </row>
    <row r="35" spans="1:5" ht="29.25" customHeight="1" x14ac:dyDescent="0.2">
      <c r="A35" s="9" t="s">
        <v>37</v>
      </c>
      <c r="B35" s="132" t="s">
        <v>108</v>
      </c>
      <c r="C35" s="129"/>
      <c r="D35" s="9" t="s">
        <v>10</v>
      </c>
      <c r="E35" s="25">
        <v>34.849159999999998</v>
      </c>
    </row>
    <row r="36" spans="1:5" ht="26.25" customHeight="1" x14ac:dyDescent="0.2">
      <c r="A36" s="9" t="s">
        <v>38</v>
      </c>
      <c r="B36" s="129" t="s">
        <v>39</v>
      </c>
      <c r="C36" s="129"/>
      <c r="D36" s="9" t="s">
        <v>10</v>
      </c>
      <c r="E36" s="25">
        <v>23806.98918</v>
      </c>
    </row>
    <row r="37" spans="1:5" ht="27.75" customHeight="1" x14ac:dyDescent="0.2">
      <c r="A37" s="9" t="s">
        <v>40</v>
      </c>
      <c r="B37" s="129" t="s">
        <v>41</v>
      </c>
      <c r="C37" s="129"/>
      <c r="D37" s="9" t="s">
        <v>10</v>
      </c>
      <c r="E37" s="25">
        <v>8137.9766900000004</v>
      </c>
    </row>
    <row r="38" spans="1:5" ht="38.25" customHeight="1" x14ac:dyDescent="0.2">
      <c r="A38" s="9" t="s">
        <v>42</v>
      </c>
      <c r="B38" s="129" t="s">
        <v>43</v>
      </c>
      <c r="C38" s="129"/>
      <c r="D38" s="9" t="s">
        <v>10</v>
      </c>
      <c r="E38" s="25">
        <v>2.1535199999999999</v>
      </c>
    </row>
    <row r="39" spans="1:5" ht="24" customHeight="1" x14ac:dyDescent="0.2">
      <c r="A39" s="9" t="s">
        <v>44</v>
      </c>
      <c r="B39" s="129" t="s">
        <v>45</v>
      </c>
      <c r="C39" s="129"/>
      <c r="D39" s="9" t="s">
        <v>10</v>
      </c>
      <c r="E39" s="25">
        <v>8162.268</v>
      </c>
    </row>
    <row r="40" spans="1:5" ht="27.75" customHeight="1" x14ac:dyDescent="0.2">
      <c r="A40" s="9" t="s">
        <v>46</v>
      </c>
      <c r="B40" s="129" t="s">
        <v>47</v>
      </c>
      <c r="C40" s="129"/>
      <c r="D40" s="9" t="s">
        <v>10</v>
      </c>
      <c r="E40" s="25">
        <v>19030.862539999998</v>
      </c>
    </row>
    <row r="41" spans="1:5" ht="16.5" customHeight="1" x14ac:dyDescent="0.2">
      <c r="A41" s="9" t="s">
        <v>48</v>
      </c>
      <c r="B41" s="129" t="s">
        <v>49</v>
      </c>
      <c r="C41" s="129"/>
      <c r="D41" s="9" t="s">
        <v>10</v>
      </c>
      <c r="E41" s="25">
        <v>10487.77486</v>
      </c>
    </row>
    <row r="42" spans="1:5" ht="17.25" customHeight="1" x14ac:dyDescent="0.2">
      <c r="A42" s="9" t="s">
        <v>50</v>
      </c>
      <c r="B42" s="129" t="s">
        <v>51</v>
      </c>
      <c r="C42" s="129"/>
      <c r="D42" s="9" t="s">
        <v>10</v>
      </c>
      <c r="E42" s="25">
        <v>3087.08799</v>
      </c>
    </row>
    <row r="43" spans="1:5" ht="24" customHeight="1" x14ac:dyDescent="0.2">
      <c r="A43" s="9" t="s">
        <v>52</v>
      </c>
      <c r="B43" s="129" t="s">
        <v>53</v>
      </c>
      <c r="C43" s="129"/>
      <c r="D43" s="9" t="s">
        <v>10</v>
      </c>
      <c r="E43" s="81">
        <v>2948.9048499999999</v>
      </c>
    </row>
    <row r="44" spans="1:5" ht="30" customHeight="1" x14ac:dyDescent="0.2">
      <c r="A44" s="9" t="s">
        <v>54</v>
      </c>
      <c r="B44" s="129" t="s">
        <v>49</v>
      </c>
      <c r="C44" s="129"/>
      <c r="D44" s="30" t="s">
        <v>10</v>
      </c>
      <c r="E44" s="82">
        <v>1585.5081299999999</v>
      </c>
    </row>
    <row r="45" spans="1:5" ht="19.5" customHeight="1" x14ac:dyDescent="0.2">
      <c r="A45" s="9" t="s">
        <v>55</v>
      </c>
      <c r="B45" s="129" t="s">
        <v>51</v>
      </c>
      <c r="C45" s="129"/>
      <c r="D45" s="30" t="s">
        <v>10</v>
      </c>
      <c r="E45" s="82">
        <v>482.27150999999998</v>
      </c>
    </row>
    <row r="46" spans="1:5" ht="45" customHeight="1" x14ac:dyDescent="0.2">
      <c r="A46" s="9" t="s">
        <v>56</v>
      </c>
      <c r="B46" s="132" t="s">
        <v>126</v>
      </c>
      <c r="C46" s="129"/>
      <c r="D46" s="9" t="s">
        <v>10</v>
      </c>
      <c r="E46" s="78">
        <v>1419.193</v>
      </c>
    </row>
    <row r="47" spans="1:5" s="23" customFormat="1" ht="18" customHeight="1" x14ac:dyDescent="0.2">
      <c r="A47" s="33" t="s">
        <v>120</v>
      </c>
      <c r="B47" s="144" t="s">
        <v>109</v>
      </c>
      <c r="C47" s="20" t="s">
        <v>142</v>
      </c>
      <c r="D47" s="21"/>
      <c r="E47" s="22">
        <v>1419.193</v>
      </c>
    </row>
    <row r="48" spans="1:5" s="23" customFormat="1" ht="17.25" customHeight="1" x14ac:dyDescent="0.2">
      <c r="A48" s="9"/>
      <c r="B48" s="145"/>
      <c r="C48" s="20"/>
      <c r="D48" s="21"/>
      <c r="E48" s="22"/>
    </row>
    <row r="49" spans="1:5" s="23" customFormat="1" x14ac:dyDescent="0.2">
      <c r="A49" s="9"/>
      <c r="B49" s="145"/>
      <c r="C49" s="20"/>
      <c r="D49" s="21"/>
      <c r="E49" s="24"/>
    </row>
    <row r="50" spans="1:5" s="23" customFormat="1" x14ac:dyDescent="0.2">
      <c r="A50" s="9"/>
      <c r="B50" s="146"/>
      <c r="C50" s="20"/>
      <c r="D50" s="21"/>
      <c r="E50" s="22"/>
    </row>
    <row r="51" spans="1:5" ht="51" customHeight="1" x14ac:dyDescent="0.2">
      <c r="A51" s="9" t="s">
        <v>57</v>
      </c>
      <c r="B51" s="129" t="s">
        <v>58</v>
      </c>
      <c r="C51" s="129"/>
      <c r="D51" s="9" t="s">
        <v>10</v>
      </c>
      <c r="E51" s="25">
        <v>2509.8552100000002</v>
      </c>
    </row>
    <row r="52" spans="1:5" ht="51" customHeight="1" x14ac:dyDescent="0.2">
      <c r="A52" s="27" t="s">
        <v>59</v>
      </c>
      <c r="B52" s="132" t="s">
        <v>111</v>
      </c>
      <c r="C52" s="129"/>
      <c r="D52" s="9" t="s">
        <v>10</v>
      </c>
      <c r="E52" s="25">
        <f>F11-E13-E31-E34-E36-E37-E39-E40-E43-E51-E35-E46-E38</f>
        <v>36290.097979999999</v>
      </c>
    </row>
    <row r="53" spans="1:5" s="14" customFormat="1" ht="31.5" customHeight="1" x14ac:dyDescent="0.2">
      <c r="A53" s="11">
        <v>4</v>
      </c>
      <c r="B53" s="135" t="s">
        <v>60</v>
      </c>
      <c r="C53" s="135"/>
      <c r="D53" s="12" t="s">
        <v>10</v>
      </c>
      <c r="E53" s="15">
        <f>E10-E11</f>
        <v>-22630.376889999985</v>
      </c>
    </row>
    <row r="54" spans="1:5" ht="31.5" customHeight="1" x14ac:dyDescent="0.2">
      <c r="A54" s="8">
        <v>5</v>
      </c>
      <c r="B54" s="129" t="s">
        <v>61</v>
      </c>
      <c r="C54" s="129"/>
      <c r="D54" s="9" t="s">
        <v>10</v>
      </c>
      <c r="E54" s="25" t="str">
        <f>с.п.Ловозеро!E54</f>
        <v>не определяется</v>
      </c>
    </row>
    <row r="55" spans="1:5" ht="51.75" customHeight="1" x14ac:dyDescent="0.2">
      <c r="A55" s="8" t="s">
        <v>62</v>
      </c>
      <c r="B55" s="129" t="s">
        <v>63</v>
      </c>
      <c r="C55" s="129"/>
      <c r="D55" s="9" t="s">
        <v>10</v>
      </c>
      <c r="E55" s="19"/>
    </row>
    <row r="56" spans="1:5" ht="24.75" customHeight="1" x14ac:dyDescent="0.2">
      <c r="A56" s="8" t="s">
        <v>64</v>
      </c>
      <c r="B56" s="129" t="s">
        <v>65</v>
      </c>
      <c r="C56" s="129"/>
      <c r="D56" s="9" t="s">
        <v>10</v>
      </c>
      <c r="E56" s="25">
        <v>92</v>
      </c>
    </row>
    <row r="57" spans="1:5" ht="27" customHeight="1" x14ac:dyDescent="0.2">
      <c r="A57" s="8" t="s">
        <v>66</v>
      </c>
      <c r="B57" s="129" t="s">
        <v>67</v>
      </c>
      <c r="C57" s="129"/>
      <c r="D57" s="9" t="s">
        <v>10</v>
      </c>
      <c r="E57" s="25">
        <v>92</v>
      </c>
    </row>
    <row r="58" spans="1:5" ht="22.5" customHeight="1" x14ac:dyDescent="0.2">
      <c r="A58" s="8">
        <v>7</v>
      </c>
      <c r="B58" s="129" t="s">
        <v>68</v>
      </c>
      <c r="C58" s="129"/>
      <c r="D58" s="9" t="s">
        <v>69</v>
      </c>
      <c r="E58" s="42">
        <v>51.21</v>
      </c>
    </row>
    <row r="59" spans="1:5" ht="20.25" customHeight="1" x14ac:dyDescent="0.2">
      <c r="A59" s="8">
        <v>8</v>
      </c>
      <c r="B59" s="129" t="s">
        <v>70</v>
      </c>
      <c r="C59" s="129"/>
      <c r="D59" s="9" t="s">
        <v>69</v>
      </c>
      <c r="E59" s="42">
        <v>27.6</v>
      </c>
    </row>
    <row r="60" spans="1:5" ht="30.75" customHeight="1" x14ac:dyDescent="0.2">
      <c r="A60" s="8">
        <v>9</v>
      </c>
      <c r="B60" s="129" t="s">
        <v>71</v>
      </c>
      <c r="C60" s="129"/>
      <c r="D60" s="9" t="s">
        <v>72</v>
      </c>
      <c r="E60" s="72">
        <v>89.956999999999994</v>
      </c>
    </row>
    <row r="61" spans="1:5" ht="30" customHeight="1" x14ac:dyDescent="0.2">
      <c r="A61" s="8" t="s">
        <v>73</v>
      </c>
      <c r="B61" s="129" t="s">
        <v>74</v>
      </c>
      <c r="C61" s="129"/>
      <c r="D61" s="9" t="s">
        <v>72</v>
      </c>
      <c r="E61" s="72">
        <v>7.0659999999999998</v>
      </c>
    </row>
    <row r="62" spans="1:5" ht="12.75" customHeight="1" x14ac:dyDescent="0.2">
      <c r="A62" s="8">
        <v>10</v>
      </c>
      <c r="B62" s="129" t="s">
        <v>75</v>
      </c>
      <c r="C62" s="129"/>
      <c r="D62" s="9" t="s">
        <v>72</v>
      </c>
      <c r="E62" s="42">
        <v>0</v>
      </c>
    </row>
    <row r="63" spans="1:5" ht="30" customHeight="1" x14ac:dyDescent="0.2">
      <c r="A63" s="8">
        <v>11</v>
      </c>
      <c r="B63" s="129" t="s">
        <v>76</v>
      </c>
      <c r="C63" s="129"/>
      <c r="D63" s="9" t="s">
        <v>72</v>
      </c>
      <c r="E63" s="72">
        <v>79.454999999999998</v>
      </c>
    </row>
    <row r="64" spans="1:5" ht="25.5" customHeight="1" x14ac:dyDescent="0.2">
      <c r="A64" s="8">
        <v>12</v>
      </c>
      <c r="B64" s="132" t="s">
        <v>112</v>
      </c>
      <c r="C64" s="129"/>
      <c r="D64" s="9" t="s">
        <v>77</v>
      </c>
      <c r="E64" s="73">
        <v>4.8899999999999999E-2</v>
      </c>
    </row>
    <row r="65" spans="1:5" ht="25.5" customHeight="1" x14ac:dyDescent="0.2">
      <c r="A65" s="8">
        <v>13</v>
      </c>
      <c r="B65" s="132" t="s">
        <v>113</v>
      </c>
      <c r="C65" s="129"/>
      <c r="D65" s="9" t="s">
        <v>77</v>
      </c>
      <c r="E65" s="74">
        <v>4.1300000000000003E-2</v>
      </c>
    </row>
    <row r="66" spans="1:5" ht="27.75" customHeight="1" x14ac:dyDescent="0.2">
      <c r="A66" s="8">
        <v>14</v>
      </c>
      <c r="B66" s="129" t="s">
        <v>128</v>
      </c>
      <c r="C66" s="129"/>
      <c r="D66" s="9" t="s">
        <v>79</v>
      </c>
      <c r="E66" s="75">
        <v>79.099999999999994</v>
      </c>
    </row>
    <row r="67" spans="1:5" ht="42.75" customHeight="1" x14ac:dyDescent="0.2">
      <c r="A67" s="8">
        <v>15</v>
      </c>
      <c r="B67" s="132" t="s">
        <v>114</v>
      </c>
      <c r="C67" s="129"/>
      <c r="D67" s="9" t="s">
        <v>79</v>
      </c>
      <c r="E67" s="64" t="s">
        <v>129</v>
      </c>
    </row>
    <row r="68" spans="1:5" ht="36.75" customHeight="1" x14ac:dyDescent="0.2">
      <c r="A68" s="8">
        <v>16</v>
      </c>
      <c r="B68" s="129" t="s">
        <v>80</v>
      </c>
      <c r="C68" s="129"/>
      <c r="D68" s="9" t="s">
        <v>81</v>
      </c>
      <c r="E68" s="42">
        <v>171.96</v>
      </c>
    </row>
    <row r="69" spans="1:5" ht="44.25" customHeight="1" x14ac:dyDescent="0.2">
      <c r="A69" s="8">
        <v>17</v>
      </c>
      <c r="B69" s="129" t="s">
        <v>82</v>
      </c>
      <c r="C69" s="129"/>
      <c r="D69" s="9" t="s">
        <v>83</v>
      </c>
      <c r="E69" s="42">
        <f>(E33*1000)/(E60*1000-E61*1000)</f>
        <v>32.915780965364156</v>
      </c>
    </row>
    <row r="70" spans="1:5" ht="36" customHeight="1" x14ac:dyDescent="0.2">
      <c r="A70" s="8">
        <v>18</v>
      </c>
      <c r="B70" s="129" t="s">
        <v>84</v>
      </c>
      <c r="C70" s="129"/>
      <c r="D70" s="9" t="s">
        <v>85</v>
      </c>
      <c r="E70" s="76">
        <v>0.59699999999999998</v>
      </c>
    </row>
    <row r="71" spans="1:5" ht="52.5" customHeight="1" x14ac:dyDescent="0.2">
      <c r="A71" s="8">
        <v>19</v>
      </c>
      <c r="B71" s="129" t="s">
        <v>86</v>
      </c>
      <c r="C71" s="129"/>
      <c r="D71" s="149"/>
      <c r="E71" s="149"/>
    </row>
  </sheetData>
  <sheetProtection selectLockedCells="1" selectUnlockedCells="1"/>
  <customSheetViews>
    <customSheetView guid="{107DB466-C8B1-4EC3-A411-650BD2587D1A}">
      <selection activeCell="A4" sqref="A4:E5"/>
      <pageMargins left="0.75" right="0.75" top="1" bottom="1" header="0.51180555555555551" footer="0.51180555555555551"/>
      <pageSetup paperSize="9" firstPageNumber="0" orientation="portrait" horizontalDpi="300" verticalDpi="300" r:id="rId1"/>
      <headerFooter alignWithMargins="0"/>
    </customSheetView>
    <customSheetView guid="{07A1AA32-C8EB-4C4B-A982-7112EE6C490D}" topLeftCell="A37">
      <selection activeCell="E52" sqref="E52"/>
      <pageMargins left="0.75" right="0.75" top="1" bottom="1" header="0.51180555555555551" footer="0.51180555555555551"/>
      <pageSetup paperSize="9" firstPageNumber="0" orientation="portrait" horizontalDpi="300" verticalDpi="300" r:id="rId2"/>
      <headerFooter alignWithMargins="0"/>
    </customSheetView>
  </customSheetViews>
  <mergeCells count="60">
    <mergeCell ref="D71:E71"/>
    <mergeCell ref="B66:C66"/>
    <mergeCell ref="B67:C67"/>
    <mergeCell ref="B68:C68"/>
    <mergeCell ref="B69:C69"/>
    <mergeCell ref="B70:C70"/>
    <mergeCell ref="B71:C71"/>
    <mergeCell ref="B52:C52"/>
    <mergeCell ref="B65:C65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3:C63"/>
    <mergeCell ref="B64:C64"/>
    <mergeCell ref="B53:C53"/>
    <mergeCell ref="B51:C51"/>
    <mergeCell ref="B45:C45"/>
    <mergeCell ref="B35:C35"/>
    <mergeCell ref="B36:C36"/>
    <mergeCell ref="B37:C37"/>
    <mergeCell ref="B38:C38"/>
    <mergeCell ref="B39:C39"/>
    <mergeCell ref="B40:C40"/>
    <mergeCell ref="B47:B50"/>
    <mergeCell ref="B41:C41"/>
    <mergeCell ref="B42:C42"/>
    <mergeCell ref="B43:C43"/>
    <mergeCell ref="B44:C44"/>
    <mergeCell ref="B46:C46"/>
    <mergeCell ref="B34:C34"/>
    <mergeCell ref="A15:A18"/>
    <mergeCell ref="B15:B18"/>
    <mergeCell ref="A19:A22"/>
    <mergeCell ref="B19:B22"/>
    <mergeCell ref="A23:A26"/>
    <mergeCell ref="B23:B26"/>
    <mergeCell ref="A27:A30"/>
    <mergeCell ref="B27:B30"/>
    <mergeCell ref="B31:C31"/>
    <mergeCell ref="B32:C32"/>
    <mergeCell ref="B33:C33"/>
    <mergeCell ref="I9:O9"/>
    <mergeCell ref="B14:C14"/>
    <mergeCell ref="A1:E1"/>
    <mergeCell ref="A2:E2"/>
    <mergeCell ref="A3:E3"/>
    <mergeCell ref="A4:E5"/>
    <mergeCell ref="B7:C7"/>
    <mergeCell ref="B8:C8"/>
    <mergeCell ref="B9:C9"/>
    <mergeCell ref="B10:C10"/>
    <mergeCell ref="B11:C11"/>
    <mergeCell ref="B12:C12"/>
    <mergeCell ref="B13:C13"/>
  </mergeCells>
  <pageMargins left="0.42" right="0.47" top="0.49" bottom="0.47" header="0.26" footer="0.27"/>
  <pageSetup paperSize="9" scale="85" firstPageNumber="0" fitToHeight="0" orientation="portrait" horizontalDpi="300" verticalDpi="300" r:id="rId3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F71"/>
  <sheetViews>
    <sheetView workbookViewId="0">
      <pane xSplit="4" ySplit="8" topLeftCell="E9" activePane="bottomRight" state="frozen"/>
      <selection pane="topRight" activeCell="E1" sqref="E1"/>
      <selection pane="bottomLeft" activeCell="A9" sqref="A9"/>
      <selection pane="bottomRight" activeCell="E13" sqref="E13"/>
    </sheetView>
  </sheetViews>
  <sheetFormatPr defaultColWidth="8.7109375" defaultRowHeight="12.75" x14ac:dyDescent="0.2"/>
  <cols>
    <col min="1" max="1" width="7.85546875" customWidth="1"/>
    <col min="2" max="2" width="19" customWidth="1"/>
    <col min="3" max="3" width="23.140625" customWidth="1"/>
    <col min="4" max="4" width="20.140625" customWidth="1"/>
    <col min="5" max="5" width="25.42578125" style="77" customWidth="1"/>
    <col min="6" max="6" width="16.85546875" customWidth="1"/>
  </cols>
  <sheetData>
    <row r="1" spans="1:6" ht="18.75" customHeight="1" x14ac:dyDescent="0.2">
      <c r="A1" s="139" t="s">
        <v>0</v>
      </c>
      <c r="B1" s="139"/>
      <c r="C1" s="139"/>
      <c r="D1" s="139"/>
      <c r="E1" s="139"/>
    </row>
    <row r="2" spans="1:6" ht="19.5" customHeight="1" x14ac:dyDescent="0.2">
      <c r="A2" s="139" t="s">
        <v>1</v>
      </c>
      <c r="B2" s="139"/>
      <c r="C2" s="139"/>
      <c r="D2" s="139"/>
      <c r="E2" s="139"/>
    </row>
    <row r="3" spans="1:6" ht="32.25" customHeight="1" x14ac:dyDescent="0.2">
      <c r="A3" s="140" t="str">
        <f>г.п.Ревда!A3</f>
        <v>ДЕЯТЕЛЬНОСТИ  АО "МЭС" ЗА  2015 ГОД</v>
      </c>
      <c r="B3" s="140"/>
      <c r="C3" s="140"/>
      <c r="D3" s="140"/>
      <c r="E3" s="140"/>
    </row>
    <row r="4" spans="1:6" ht="12.75" customHeight="1" x14ac:dyDescent="0.2">
      <c r="A4" s="152" t="s">
        <v>95</v>
      </c>
      <c r="B4" s="152"/>
      <c r="C4" s="152"/>
      <c r="D4" s="152"/>
      <c r="E4" s="152"/>
    </row>
    <row r="5" spans="1:6" ht="1.5" customHeight="1" x14ac:dyDescent="0.2">
      <c r="A5" s="152"/>
      <c r="B5" s="152"/>
      <c r="C5" s="152"/>
      <c r="D5" s="152"/>
      <c r="E5" s="152"/>
    </row>
    <row r="6" spans="1:6" x14ac:dyDescent="0.2">
      <c r="A6" s="1"/>
      <c r="B6" s="1"/>
      <c r="C6" s="1"/>
      <c r="D6" s="1"/>
      <c r="E6" s="2"/>
    </row>
    <row r="7" spans="1:6" ht="30" customHeight="1" x14ac:dyDescent="0.2">
      <c r="A7" s="3" t="s">
        <v>2</v>
      </c>
      <c r="B7" s="142" t="s">
        <v>3</v>
      </c>
      <c r="C7" s="142"/>
      <c r="D7" s="3" t="s">
        <v>4</v>
      </c>
      <c r="E7" s="4" t="s">
        <v>5</v>
      </c>
    </row>
    <row r="8" spans="1:6" x14ac:dyDescent="0.2">
      <c r="A8" s="26">
        <v>1</v>
      </c>
      <c r="B8" s="138">
        <v>2</v>
      </c>
      <c r="C8" s="138"/>
      <c r="D8" s="26">
        <v>3</v>
      </c>
      <c r="E8" s="6">
        <v>4</v>
      </c>
      <c r="F8" s="7"/>
    </row>
    <row r="9" spans="1:6" ht="25.5" customHeight="1" x14ac:dyDescent="0.2">
      <c r="A9" s="8">
        <v>1</v>
      </c>
      <c r="B9" s="129" t="s">
        <v>6</v>
      </c>
      <c r="C9" s="129"/>
      <c r="D9" s="9" t="s">
        <v>7</v>
      </c>
      <c r="E9" s="10" t="s">
        <v>8</v>
      </c>
    </row>
    <row r="10" spans="1:6" s="14" customFormat="1" ht="15.75" customHeight="1" x14ac:dyDescent="0.2">
      <c r="A10" s="11">
        <v>2</v>
      </c>
      <c r="B10" s="135" t="s">
        <v>9</v>
      </c>
      <c r="C10" s="135"/>
      <c r="D10" s="12" t="s">
        <v>10</v>
      </c>
      <c r="E10" s="13">
        <v>106373.42323</v>
      </c>
    </row>
    <row r="11" spans="1:6" s="14" customFormat="1" ht="38.25" customHeight="1" x14ac:dyDescent="0.2">
      <c r="A11" s="11">
        <v>3</v>
      </c>
      <c r="B11" s="135" t="s">
        <v>11</v>
      </c>
      <c r="C11" s="135"/>
      <c r="D11" s="12" t="s">
        <v>10</v>
      </c>
      <c r="E11" s="15">
        <f>E12+E13+E31+E34+E35+E36+E37+E38+E39+E40+E43+E46+E51+E52</f>
        <v>160369.17945999998</v>
      </c>
      <c r="F11" s="103">
        <v>160369.17946000001</v>
      </c>
    </row>
    <row r="12" spans="1:6" ht="25.5" customHeight="1" x14ac:dyDescent="0.2">
      <c r="A12" s="16" t="s">
        <v>12</v>
      </c>
      <c r="B12" s="129" t="s">
        <v>13</v>
      </c>
      <c r="C12" s="129"/>
      <c r="D12" s="9" t="s">
        <v>10</v>
      </c>
      <c r="E12" s="17"/>
      <c r="F12" s="18"/>
    </row>
    <row r="13" spans="1:6" ht="15.75" customHeight="1" x14ac:dyDescent="0.2">
      <c r="A13" s="16" t="s">
        <v>14</v>
      </c>
      <c r="B13" s="129" t="s">
        <v>15</v>
      </c>
      <c r="C13" s="129"/>
      <c r="D13" s="9" t="s">
        <v>10</v>
      </c>
      <c r="E13" s="17">
        <f>E15+E19+E23+E27</f>
        <v>63825.155409999999</v>
      </c>
    </row>
    <row r="14" spans="1:6" ht="12.75" customHeight="1" x14ac:dyDescent="0.2">
      <c r="A14" s="8"/>
      <c r="B14" s="129" t="s">
        <v>16</v>
      </c>
      <c r="C14" s="129"/>
      <c r="D14" s="9"/>
      <c r="E14" s="25"/>
    </row>
    <row r="15" spans="1:6" s="23" customFormat="1" ht="18" customHeight="1" x14ac:dyDescent="0.2">
      <c r="A15" s="136" t="s">
        <v>17</v>
      </c>
      <c r="B15" s="137" t="s">
        <v>18</v>
      </c>
      <c r="C15" s="20" t="s">
        <v>19</v>
      </c>
      <c r="D15" s="21" t="s">
        <v>10</v>
      </c>
      <c r="E15" s="22">
        <v>63825.155409999999</v>
      </c>
    </row>
    <row r="16" spans="1:6" s="23" customFormat="1" ht="17.25" customHeight="1" x14ac:dyDescent="0.2">
      <c r="A16" s="136"/>
      <c r="B16" s="137"/>
      <c r="C16" s="20" t="s">
        <v>20</v>
      </c>
      <c r="D16" s="21" t="s">
        <v>21</v>
      </c>
      <c r="E16" s="22">
        <v>6130.357</v>
      </c>
    </row>
    <row r="17" spans="1:5" s="23" customFormat="1" ht="36" x14ac:dyDescent="0.2">
      <c r="A17" s="136"/>
      <c r="B17" s="137"/>
      <c r="C17" s="20" t="s">
        <v>22</v>
      </c>
      <c r="D17" s="21" t="s">
        <v>10</v>
      </c>
      <c r="E17" s="24">
        <f>E15/E16</f>
        <v>10.411327661667992</v>
      </c>
    </row>
    <row r="18" spans="1:5" s="23" customFormat="1" ht="12" x14ac:dyDescent="0.2">
      <c r="A18" s="136"/>
      <c r="B18" s="137"/>
      <c r="C18" s="20" t="s">
        <v>23</v>
      </c>
      <c r="D18" s="21" t="s">
        <v>7</v>
      </c>
      <c r="E18" s="22"/>
    </row>
    <row r="19" spans="1:5" s="23" customFormat="1" ht="12.75" customHeight="1" x14ac:dyDescent="0.2">
      <c r="A19" s="136" t="s">
        <v>24</v>
      </c>
      <c r="B19" s="137" t="s">
        <v>25</v>
      </c>
      <c r="C19" s="20" t="s">
        <v>19</v>
      </c>
      <c r="D19" s="21" t="s">
        <v>10</v>
      </c>
      <c r="E19" s="22">
        <f>E20*E21</f>
        <v>0</v>
      </c>
    </row>
    <row r="20" spans="1:5" s="23" customFormat="1" ht="12" x14ac:dyDescent="0.2">
      <c r="A20" s="136"/>
      <c r="B20" s="137"/>
      <c r="C20" s="20" t="s">
        <v>20</v>
      </c>
      <c r="D20" s="21" t="s">
        <v>21</v>
      </c>
      <c r="E20" s="22"/>
    </row>
    <row r="21" spans="1:5" s="23" customFormat="1" ht="36" x14ac:dyDescent="0.2">
      <c r="A21" s="136"/>
      <c r="B21" s="137"/>
      <c r="C21" s="20" t="s">
        <v>22</v>
      </c>
      <c r="D21" s="21" t="s">
        <v>10</v>
      </c>
      <c r="E21" s="22"/>
    </row>
    <row r="22" spans="1:5" s="23" customFormat="1" ht="14.25" customHeight="1" x14ac:dyDescent="0.2">
      <c r="A22" s="136"/>
      <c r="B22" s="137"/>
      <c r="C22" s="20" t="s">
        <v>23</v>
      </c>
      <c r="D22" s="21" t="s">
        <v>7</v>
      </c>
      <c r="E22" s="22"/>
    </row>
    <row r="23" spans="1:5" s="23" customFormat="1" ht="15" customHeight="1" x14ac:dyDescent="0.2">
      <c r="A23" s="136" t="s">
        <v>26</v>
      </c>
      <c r="B23" s="137" t="s">
        <v>106</v>
      </c>
      <c r="C23" s="20" t="s">
        <v>19</v>
      </c>
      <c r="D23" s="21" t="s">
        <v>10</v>
      </c>
      <c r="E23" s="22">
        <f>E24*E25</f>
        <v>0</v>
      </c>
    </row>
    <row r="24" spans="1:5" s="23" customFormat="1" ht="13.5" customHeight="1" x14ac:dyDescent="0.2">
      <c r="A24" s="136"/>
      <c r="B24" s="137"/>
      <c r="C24" s="20" t="s">
        <v>20</v>
      </c>
      <c r="D24" s="21" t="s">
        <v>21</v>
      </c>
      <c r="E24" s="22"/>
    </row>
    <row r="25" spans="1:5" s="23" customFormat="1" ht="36" x14ac:dyDescent="0.2">
      <c r="A25" s="136"/>
      <c r="B25" s="137"/>
      <c r="C25" s="20" t="s">
        <v>22</v>
      </c>
      <c r="D25" s="21" t="s">
        <v>10</v>
      </c>
      <c r="E25" s="22"/>
    </row>
    <row r="26" spans="1:5" s="23" customFormat="1" ht="12" x14ac:dyDescent="0.2">
      <c r="A26" s="136"/>
      <c r="B26" s="137"/>
      <c r="C26" s="20" t="s">
        <v>23</v>
      </c>
      <c r="D26" s="21" t="s">
        <v>7</v>
      </c>
      <c r="E26" s="22"/>
    </row>
    <row r="27" spans="1:5" s="23" customFormat="1" ht="15" customHeight="1" x14ac:dyDescent="0.2">
      <c r="A27" s="136" t="s">
        <v>105</v>
      </c>
      <c r="B27" s="137" t="s">
        <v>107</v>
      </c>
      <c r="C27" s="20" t="s">
        <v>19</v>
      </c>
      <c r="D27" s="21" t="s">
        <v>10</v>
      </c>
      <c r="E27" s="22">
        <f>E28*E29</f>
        <v>0</v>
      </c>
    </row>
    <row r="28" spans="1:5" s="23" customFormat="1" ht="13.5" customHeight="1" x14ac:dyDescent="0.2">
      <c r="A28" s="136"/>
      <c r="B28" s="137"/>
      <c r="C28" s="20" t="s">
        <v>20</v>
      </c>
      <c r="D28" s="21" t="s">
        <v>21</v>
      </c>
      <c r="E28" s="22"/>
    </row>
    <row r="29" spans="1:5" s="23" customFormat="1" ht="36" x14ac:dyDescent="0.2">
      <c r="A29" s="136"/>
      <c r="B29" s="137"/>
      <c r="C29" s="20" t="s">
        <v>22</v>
      </c>
      <c r="D29" s="21" t="s">
        <v>10</v>
      </c>
      <c r="E29" s="22"/>
    </row>
    <row r="30" spans="1:5" s="23" customFormat="1" ht="12" x14ac:dyDescent="0.2">
      <c r="A30" s="136"/>
      <c r="B30" s="137"/>
      <c r="C30" s="20" t="s">
        <v>23</v>
      </c>
      <c r="D30" s="21" t="s">
        <v>7</v>
      </c>
      <c r="E30" s="22"/>
    </row>
    <row r="31" spans="1:5" ht="38.25" customHeight="1" x14ac:dyDescent="0.2">
      <c r="A31" s="8" t="s">
        <v>27</v>
      </c>
      <c r="B31" s="129" t="s">
        <v>28</v>
      </c>
      <c r="C31" s="129"/>
      <c r="D31" s="9" t="s">
        <v>10</v>
      </c>
      <c r="E31" s="98">
        <v>5818.13</v>
      </c>
    </row>
    <row r="32" spans="1:5" s="23" customFormat="1" ht="12" customHeight="1" x14ac:dyDescent="0.2">
      <c r="A32" s="21" t="s">
        <v>29</v>
      </c>
      <c r="B32" s="143" t="s">
        <v>30</v>
      </c>
      <c r="C32" s="143"/>
      <c r="D32" s="21" t="s">
        <v>31</v>
      </c>
      <c r="E32" s="99">
        <f>E31/E33</f>
        <v>3.5901662003709798</v>
      </c>
    </row>
    <row r="33" spans="1:5" s="23" customFormat="1" ht="12" customHeight="1" x14ac:dyDescent="0.2">
      <c r="A33" s="21" t="s">
        <v>32</v>
      </c>
      <c r="B33" s="143" t="s">
        <v>33</v>
      </c>
      <c r="C33" s="143"/>
      <c r="D33" s="21" t="s">
        <v>34</v>
      </c>
      <c r="E33" s="100">
        <v>1620.5740000000001</v>
      </c>
    </row>
    <row r="34" spans="1:5" ht="32.25" customHeight="1" x14ac:dyDescent="0.2">
      <c r="A34" s="9" t="s">
        <v>35</v>
      </c>
      <c r="B34" s="129" t="s">
        <v>36</v>
      </c>
      <c r="C34" s="129"/>
      <c r="D34" s="9" t="s">
        <v>10</v>
      </c>
      <c r="E34" s="25">
        <v>1460.8732600000001</v>
      </c>
    </row>
    <row r="35" spans="1:5" ht="29.25" customHeight="1" x14ac:dyDescent="0.2">
      <c r="A35" s="9" t="s">
        <v>37</v>
      </c>
      <c r="B35" s="132" t="s">
        <v>108</v>
      </c>
      <c r="C35" s="129"/>
      <c r="D35" s="9" t="s">
        <v>10</v>
      </c>
      <c r="E35" s="25">
        <v>17.076309999999999</v>
      </c>
    </row>
    <row r="36" spans="1:5" ht="26.25" customHeight="1" x14ac:dyDescent="0.2">
      <c r="A36" s="9" t="s">
        <v>38</v>
      </c>
      <c r="B36" s="129" t="s">
        <v>39</v>
      </c>
      <c r="C36" s="129"/>
      <c r="D36" s="9" t="s">
        <v>10</v>
      </c>
      <c r="E36" s="25">
        <v>27008.529859999999</v>
      </c>
    </row>
    <row r="37" spans="1:5" ht="27.75" customHeight="1" x14ac:dyDescent="0.2">
      <c r="A37" s="9" t="s">
        <v>40</v>
      </c>
      <c r="B37" s="129" t="s">
        <v>41</v>
      </c>
      <c r="C37" s="129"/>
      <c r="D37" s="9" t="s">
        <v>10</v>
      </c>
      <c r="E37" s="25">
        <v>9114.5303600000007</v>
      </c>
    </row>
    <row r="38" spans="1:5" ht="38.25" customHeight="1" x14ac:dyDescent="0.2">
      <c r="A38" s="9" t="s">
        <v>42</v>
      </c>
      <c r="B38" s="129" t="s">
        <v>43</v>
      </c>
      <c r="C38" s="129"/>
      <c r="D38" s="9" t="s">
        <v>10</v>
      </c>
      <c r="E38" s="25"/>
    </row>
    <row r="39" spans="1:5" ht="24" customHeight="1" x14ac:dyDescent="0.2">
      <c r="A39" s="9" t="s">
        <v>44</v>
      </c>
      <c r="B39" s="129" t="s">
        <v>45</v>
      </c>
      <c r="C39" s="129"/>
      <c r="D39" s="9" t="s">
        <v>10</v>
      </c>
      <c r="E39" s="25">
        <v>14292.396000000001</v>
      </c>
    </row>
    <row r="40" spans="1:5" ht="27.75" customHeight="1" x14ac:dyDescent="0.2">
      <c r="A40" s="9" t="s">
        <v>46</v>
      </c>
      <c r="B40" s="129" t="s">
        <v>47</v>
      </c>
      <c r="C40" s="129"/>
      <c r="D40" s="9" t="s">
        <v>10</v>
      </c>
      <c r="E40" s="25">
        <v>16769.944680000001</v>
      </c>
    </row>
    <row r="41" spans="1:5" ht="16.5" customHeight="1" x14ac:dyDescent="0.2">
      <c r="A41" s="9" t="s">
        <v>48</v>
      </c>
      <c r="B41" s="129" t="s">
        <v>49</v>
      </c>
      <c r="C41" s="129"/>
      <c r="D41" s="9" t="s">
        <v>10</v>
      </c>
      <c r="E41" s="25">
        <v>8781.6905399999996</v>
      </c>
    </row>
    <row r="42" spans="1:5" ht="17.25" customHeight="1" x14ac:dyDescent="0.2">
      <c r="A42" s="9" t="s">
        <v>50</v>
      </c>
      <c r="B42" s="129" t="s">
        <v>51</v>
      </c>
      <c r="C42" s="129"/>
      <c r="D42" s="9" t="s">
        <v>10</v>
      </c>
      <c r="E42" s="25">
        <v>2693.7006700000002</v>
      </c>
    </row>
    <row r="43" spans="1:5" ht="24" customHeight="1" x14ac:dyDescent="0.2">
      <c r="A43" s="9" t="s">
        <v>52</v>
      </c>
      <c r="B43" s="129" t="s">
        <v>53</v>
      </c>
      <c r="C43" s="129"/>
      <c r="D43" s="9" t="s">
        <v>10</v>
      </c>
      <c r="E43" s="85">
        <v>3220.61807</v>
      </c>
    </row>
    <row r="44" spans="1:5" ht="30" customHeight="1" x14ac:dyDescent="0.2">
      <c r="A44" s="9" t="s">
        <v>54</v>
      </c>
      <c r="B44" s="129" t="s">
        <v>49</v>
      </c>
      <c r="C44" s="129"/>
      <c r="D44" s="30" t="s">
        <v>10</v>
      </c>
      <c r="E44" s="70">
        <v>1533.83953</v>
      </c>
    </row>
    <row r="45" spans="1:5" ht="19.5" customHeight="1" x14ac:dyDescent="0.2">
      <c r="A45" s="9" t="s">
        <v>55</v>
      </c>
      <c r="B45" s="129" t="s">
        <v>51</v>
      </c>
      <c r="C45" s="129"/>
      <c r="D45" s="30" t="s">
        <v>10</v>
      </c>
      <c r="E45" s="70">
        <v>467.21321</v>
      </c>
    </row>
    <row r="46" spans="1:5" ht="39.75" customHeight="1" x14ac:dyDescent="0.2">
      <c r="A46" s="9" t="s">
        <v>56</v>
      </c>
      <c r="B46" s="132" t="s">
        <v>126</v>
      </c>
      <c r="C46" s="129"/>
      <c r="D46" s="9" t="s">
        <v>10</v>
      </c>
      <c r="E46" s="78">
        <v>7372.4690700000001</v>
      </c>
    </row>
    <row r="47" spans="1:5" s="23" customFormat="1" ht="18" customHeight="1" x14ac:dyDescent="0.2">
      <c r="A47" s="33" t="s">
        <v>120</v>
      </c>
      <c r="B47" s="144" t="s">
        <v>109</v>
      </c>
      <c r="C47" s="20" t="s">
        <v>143</v>
      </c>
      <c r="D47" s="21"/>
      <c r="E47" s="67">
        <v>1042.3030699999999</v>
      </c>
    </row>
    <row r="48" spans="1:5" s="23" customFormat="1" ht="17.25" customHeight="1" x14ac:dyDescent="0.2">
      <c r="A48" s="9"/>
      <c r="B48" s="145"/>
      <c r="C48" s="20"/>
      <c r="D48" s="21"/>
      <c r="E48" s="22"/>
    </row>
    <row r="49" spans="1:5" s="23" customFormat="1" x14ac:dyDescent="0.2">
      <c r="A49" s="9"/>
      <c r="B49" s="145"/>
      <c r="C49" s="20"/>
      <c r="D49" s="21"/>
      <c r="E49" s="24"/>
    </row>
    <row r="50" spans="1:5" s="23" customFormat="1" x14ac:dyDescent="0.2">
      <c r="A50" s="9"/>
      <c r="B50" s="146"/>
      <c r="C50" s="20"/>
      <c r="D50" s="21"/>
      <c r="E50" s="22"/>
    </row>
    <row r="51" spans="1:5" ht="51" customHeight="1" x14ac:dyDescent="0.2">
      <c r="A51" s="9" t="s">
        <v>57</v>
      </c>
      <c r="B51" s="129" t="s">
        <v>58</v>
      </c>
      <c r="C51" s="129"/>
      <c r="D51" s="9" t="s">
        <v>10</v>
      </c>
      <c r="E51" s="25">
        <v>2485.4332100000001</v>
      </c>
    </row>
    <row r="52" spans="1:5" ht="51" customHeight="1" x14ac:dyDescent="0.2">
      <c r="A52" s="27" t="s">
        <v>59</v>
      </c>
      <c r="B52" s="132" t="s">
        <v>111</v>
      </c>
      <c r="C52" s="129"/>
      <c r="D52" s="9" t="s">
        <v>10</v>
      </c>
      <c r="E52" s="25">
        <f>F11-E13-E31-E34-E35-E39-E40-E43-E51-E36-E37-E46</f>
        <v>8984.0232299999989</v>
      </c>
    </row>
    <row r="53" spans="1:5" s="14" customFormat="1" ht="31.5" customHeight="1" x14ac:dyDescent="0.2">
      <c r="A53" s="11">
        <v>4</v>
      </c>
      <c r="B53" s="135" t="s">
        <v>60</v>
      </c>
      <c r="C53" s="135"/>
      <c r="D53" s="12" t="s">
        <v>10</v>
      </c>
      <c r="E53" s="15">
        <f>E10-E11</f>
        <v>-53995.756229999984</v>
      </c>
    </row>
    <row r="54" spans="1:5" ht="31.5" customHeight="1" x14ac:dyDescent="0.2">
      <c r="A54" s="8">
        <v>5</v>
      </c>
      <c r="B54" s="129" t="s">
        <v>61</v>
      </c>
      <c r="C54" s="129"/>
      <c r="D54" s="9" t="s">
        <v>10</v>
      </c>
      <c r="E54" s="25" t="str">
        <f>'г. Мурманск'!E56</f>
        <v>не определяется</v>
      </c>
    </row>
    <row r="55" spans="1:5" ht="51.75" customHeight="1" x14ac:dyDescent="0.2">
      <c r="A55" s="8" t="s">
        <v>62</v>
      </c>
      <c r="B55" s="129" t="s">
        <v>63</v>
      </c>
      <c r="C55" s="129"/>
      <c r="D55" s="9" t="s">
        <v>10</v>
      </c>
      <c r="E55" s="19"/>
    </row>
    <row r="56" spans="1:5" ht="24.75" customHeight="1" x14ac:dyDescent="0.2">
      <c r="A56" s="8" t="s">
        <v>64</v>
      </c>
      <c r="B56" s="129" t="s">
        <v>65</v>
      </c>
      <c r="C56" s="129"/>
      <c r="D56" s="9" t="s">
        <v>10</v>
      </c>
      <c r="E56" s="25">
        <v>61</v>
      </c>
    </row>
    <row r="57" spans="1:5" ht="27" customHeight="1" x14ac:dyDescent="0.2">
      <c r="A57" s="8" t="s">
        <v>66</v>
      </c>
      <c r="B57" s="129" t="s">
        <v>67</v>
      </c>
      <c r="C57" s="129"/>
      <c r="D57" s="9" t="s">
        <v>10</v>
      </c>
      <c r="E57" s="25">
        <v>61</v>
      </c>
    </row>
    <row r="58" spans="1:5" ht="22.5" customHeight="1" x14ac:dyDescent="0.2">
      <c r="A58" s="8">
        <v>7</v>
      </c>
      <c r="B58" s="129" t="s">
        <v>68</v>
      </c>
      <c r="C58" s="129"/>
      <c r="D58" s="9" t="s">
        <v>69</v>
      </c>
      <c r="E58" s="76">
        <v>39.479999999999997</v>
      </c>
    </row>
    <row r="59" spans="1:5" ht="20.25" customHeight="1" x14ac:dyDescent="0.2">
      <c r="A59" s="8">
        <v>8</v>
      </c>
      <c r="B59" s="129" t="s">
        <v>70</v>
      </c>
      <c r="C59" s="129"/>
      <c r="D59" s="9" t="s">
        <v>69</v>
      </c>
      <c r="E59" s="42">
        <v>13.9</v>
      </c>
    </row>
    <row r="60" spans="1:5" ht="30.75" customHeight="1" x14ac:dyDescent="0.2">
      <c r="A60" s="8">
        <v>9</v>
      </c>
      <c r="B60" s="129" t="s">
        <v>71</v>
      </c>
      <c r="C60" s="129"/>
      <c r="D60" s="9" t="s">
        <v>72</v>
      </c>
      <c r="E60" s="72">
        <v>43.503</v>
      </c>
    </row>
    <row r="61" spans="1:5" ht="30" customHeight="1" x14ac:dyDescent="0.2">
      <c r="A61" s="8" t="s">
        <v>73</v>
      </c>
      <c r="B61" s="129" t="s">
        <v>74</v>
      </c>
      <c r="C61" s="129"/>
      <c r="D61" s="9" t="s">
        <v>72</v>
      </c>
      <c r="E61" s="72">
        <v>5.2709999999999999</v>
      </c>
    </row>
    <row r="62" spans="1:5" ht="12.75" customHeight="1" x14ac:dyDescent="0.2">
      <c r="A62" s="8">
        <v>10</v>
      </c>
      <c r="B62" s="129" t="s">
        <v>75</v>
      </c>
      <c r="C62" s="129"/>
      <c r="D62" s="9" t="s">
        <v>72</v>
      </c>
      <c r="E62" s="42">
        <v>0</v>
      </c>
    </row>
    <row r="63" spans="1:5" ht="30" customHeight="1" x14ac:dyDescent="0.2">
      <c r="A63" s="8">
        <v>11</v>
      </c>
      <c r="B63" s="129" t="s">
        <v>76</v>
      </c>
      <c r="C63" s="129"/>
      <c r="D63" s="9" t="s">
        <v>72</v>
      </c>
      <c r="E63" s="72">
        <v>29.699000000000002</v>
      </c>
    </row>
    <row r="64" spans="1:5" ht="25.5" customHeight="1" x14ac:dyDescent="0.2">
      <c r="A64" s="8">
        <v>12</v>
      </c>
      <c r="B64" s="132" t="s">
        <v>112</v>
      </c>
      <c r="C64" s="129"/>
      <c r="D64" s="9" t="s">
        <v>77</v>
      </c>
      <c r="E64" s="73">
        <v>0.22459999999999999</v>
      </c>
    </row>
    <row r="65" spans="1:5" ht="25.5" customHeight="1" x14ac:dyDescent="0.2">
      <c r="A65" s="8">
        <v>13</v>
      </c>
      <c r="B65" s="132" t="s">
        <v>113</v>
      </c>
      <c r="C65" s="129"/>
      <c r="D65" s="9" t="s">
        <v>77</v>
      </c>
      <c r="E65" s="74">
        <v>0.21920000000000001</v>
      </c>
    </row>
    <row r="66" spans="1:5" ht="27.75" customHeight="1" x14ac:dyDescent="0.2">
      <c r="A66" s="8">
        <v>14</v>
      </c>
      <c r="B66" s="129" t="s">
        <v>128</v>
      </c>
      <c r="C66" s="129"/>
      <c r="D66" s="9" t="s">
        <v>79</v>
      </c>
      <c r="E66" s="75">
        <v>83.7</v>
      </c>
    </row>
    <row r="67" spans="1:5" ht="42.75" customHeight="1" x14ac:dyDescent="0.2">
      <c r="A67" s="8">
        <v>15</v>
      </c>
      <c r="B67" s="132" t="s">
        <v>114</v>
      </c>
      <c r="C67" s="129"/>
      <c r="D67" s="9" t="s">
        <v>79</v>
      </c>
      <c r="E67" s="64" t="s">
        <v>129</v>
      </c>
    </row>
    <row r="68" spans="1:5" ht="36.75" customHeight="1" x14ac:dyDescent="0.2">
      <c r="A68" s="8">
        <v>16</v>
      </c>
      <c r="B68" s="129" t="s">
        <v>80</v>
      </c>
      <c r="C68" s="129"/>
      <c r="D68" s="9" t="s">
        <v>81</v>
      </c>
      <c r="E68" s="42">
        <v>219.42</v>
      </c>
    </row>
    <row r="69" spans="1:5" ht="44.25" customHeight="1" x14ac:dyDescent="0.2">
      <c r="A69" s="8">
        <v>17</v>
      </c>
      <c r="B69" s="129" t="s">
        <v>82</v>
      </c>
      <c r="C69" s="129"/>
      <c r="D69" s="9" t="s">
        <v>83</v>
      </c>
      <c r="E69" s="42">
        <f>(E33*1000)/(E60*1000-E61*1000)</f>
        <v>42.387894957103995</v>
      </c>
    </row>
    <row r="70" spans="1:5" ht="36" customHeight="1" x14ac:dyDescent="0.2">
      <c r="A70" s="8">
        <v>18</v>
      </c>
      <c r="B70" s="129" t="s">
        <v>84</v>
      </c>
      <c r="C70" s="129"/>
      <c r="D70" s="9" t="s">
        <v>85</v>
      </c>
      <c r="E70" s="76">
        <v>1.0049999999999999</v>
      </c>
    </row>
    <row r="71" spans="1:5" ht="52.5" customHeight="1" x14ac:dyDescent="0.2">
      <c r="A71" s="8">
        <v>19</v>
      </c>
      <c r="B71" s="129" t="s">
        <v>86</v>
      </c>
      <c r="C71" s="129"/>
      <c r="D71" s="149"/>
      <c r="E71" s="149"/>
    </row>
  </sheetData>
  <sheetProtection selectLockedCells="1" selectUnlockedCells="1"/>
  <customSheetViews>
    <customSheetView guid="{107DB466-C8B1-4EC3-A411-650BD2587D1A}">
      <selection activeCell="A4" sqref="A4:E5"/>
      <pageMargins left="0.75" right="0.75" top="1" bottom="1" header="0.51180555555555551" footer="0.51180555555555551"/>
      <pageSetup paperSize="9" firstPageNumber="0" orientation="portrait" horizontalDpi="300" verticalDpi="300" r:id="rId1"/>
      <headerFooter alignWithMargins="0"/>
    </customSheetView>
    <customSheetView guid="{07A1AA32-C8EB-4C4B-A982-7112EE6C490D}" topLeftCell="A43">
      <selection activeCell="E52" sqref="E52"/>
      <pageMargins left="0.75" right="0.75" top="1" bottom="1" header="0.51180555555555551" footer="0.51180555555555551"/>
      <pageSetup paperSize="9" firstPageNumber="0" orientation="portrait" horizontalDpi="300" verticalDpi="300" r:id="rId2"/>
      <headerFooter alignWithMargins="0"/>
    </customSheetView>
  </customSheetViews>
  <mergeCells count="59">
    <mergeCell ref="D71:E71"/>
    <mergeCell ref="B66:C66"/>
    <mergeCell ref="B67:C67"/>
    <mergeCell ref="B68:C68"/>
    <mergeCell ref="B69:C69"/>
    <mergeCell ref="B70:C70"/>
    <mergeCell ref="B71:C71"/>
    <mergeCell ref="B52:C52"/>
    <mergeCell ref="B65:C65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3:C63"/>
    <mergeCell ref="B64:C64"/>
    <mergeCell ref="B53:C53"/>
    <mergeCell ref="B51:C51"/>
    <mergeCell ref="B45:C45"/>
    <mergeCell ref="B35:C35"/>
    <mergeCell ref="B36:C36"/>
    <mergeCell ref="B37:C37"/>
    <mergeCell ref="B38:C38"/>
    <mergeCell ref="B39:C39"/>
    <mergeCell ref="B40:C40"/>
    <mergeCell ref="B47:B50"/>
    <mergeCell ref="B41:C41"/>
    <mergeCell ref="B42:C42"/>
    <mergeCell ref="B43:C43"/>
    <mergeCell ref="B44:C44"/>
    <mergeCell ref="B46:C46"/>
    <mergeCell ref="B34:C34"/>
    <mergeCell ref="A15:A18"/>
    <mergeCell ref="B15:B18"/>
    <mergeCell ref="A19:A22"/>
    <mergeCell ref="B19:B22"/>
    <mergeCell ref="A23:A26"/>
    <mergeCell ref="B23:B26"/>
    <mergeCell ref="A27:A30"/>
    <mergeCell ref="B27:B30"/>
    <mergeCell ref="B31:C31"/>
    <mergeCell ref="B32:C32"/>
    <mergeCell ref="B33:C33"/>
    <mergeCell ref="B14:C14"/>
    <mergeCell ref="A1:E1"/>
    <mergeCell ref="A2:E2"/>
    <mergeCell ref="A3:E3"/>
    <mergeCell ref="A4:E5"/>
    <mergeCell ref="B7:C7"/>
    <mergeCell ref="B8:C8"/>
    <mergeCell ref="B9:C9"/>
    <mergeCell ref="B10:C10"/>
    <mergeCell ref="B11:C11"/>
    <mergeCell ref="B12:C12"/>
    <mergeCell ref="B13:C13"/>
  </mergeCells>
  <pageMargins left="0.41" right="0.44" top="0.47" bottom="0.5" header="0.25" footer="0.28999999999999998"/>
  <pageSetup paperSize="9" scale="85" firstPageNumber="0" fitToHeight="0" orientation="portrait" horizontalDpi="300" verticalDpi="300" r:id="rId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25</vt:i4>
      </vt:variant>
    </vt:vector>
  </HeadingPairs>
  <TitlesOfParts>
    <vt:vector size="25" baseType="lpstr">
      <vt:lpstr>г. Мурманск</vt:lpstr>
      <vt:lpstr>г.п.Кола</vt:lpstr>
      <vt:lpstr>г.п.Мурмаши</vt:lpstr>
      <vt:lpstr>г.п.Молочный</vt:lpstr>
      <vt:lpstr>г.п.Верхнетуломский</vt:lpstr>
      <vt:lpstr>г.п.Кильдинстрой</vt:lpstr>
      <vt:lpstr>с.п.Ловозеро</vt:lpstr>
      <vt:lpstr>г.п.Ревда</vt:lpstr>
      <vt:lpstr>н.п.Высокий</vt:lpstr>
      <vt:lpstr>г.Гаджиево</vt:lpstr>
      <vt:lpstr>ЗАТО г.Североморск</vt:lpstr>
      <vt:lpstr>г.п.Никель</vt:lpstr>
      <vt:lpstr>Полярный</vt:lpstr>
      <vt:lpstr>г.Снежногорск</vt:lpstr>
      <vt:lpstr>Териберка</vt:lpstr>
      <vt:lpstr>г.Кандалакша</vt:lpstr>
      <vt:lpstr>с.п.Умба</vt:lpstr>
      <vt:lpstr>с.п.Зеленоборский</vt:lpstr>
      <vt:lpstr>Нива 3</vt:lpstr>
      <vt:lpstr>с.п.Белое море</vt:lpstr>
      <vt:lpstr>Ёнский</vt:lpstr>
      <vt:lpstr>Лопарская</vt:lpstr>
      <vt:lpstr>Производство тепловой энергии</vt:lpstr>
      <vt:lpstr>Передача тепловой энергии</vt:lpstr>
      <vt:lpstr>ИТОГО регулир.виды деят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aleshina</dc:creator>
  <cp:lastModifiedBy>Марина В. Алешина</cp:lastModifiedBy>
  <cp:lastPrinted>2016-03-28T12:06:50Z</cp:lastPrinted>
  <dcterms:created xsi:type="dcterms:W3CDTF">2013-04-12T06:07:02Z</dcterms:created>
  <dcterms:modified xsi:type="dcterms:W3CDTF">2016-05-06T09:11:21Z</dcterms:modified>
</cp:coreProperties>
</file>