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7"/>
  </bookViews>
  <sheets>
    <sheet name="Прил. №2" sheetId="1" r:id="rId1"/>
    <sheet name="Прил. №3" sheetId="2" r:id="rId2"/>
    <sheet name="Прилож. №4" sheetId="3" r:id="rId3"/>
    <sheet name="Прилож. №5" sheetId="4" r:id="rId4"/>
    <sheet name="Прилож.№6" sheetId="12" r:id="rId5"/>
    <sheet name="Прилож.№7" sheetId="10" r:id="rId6"/>
    <sheet name="Прилож.№8" sheetId="7" r:id="rId7"/>
    <sheet name="Прилож. №9" sheetId="13" r:id="rId8"/>
  </sheets>
  <externalReferences>
    <externalReference r:id="rId9"/>
  </externalReferences>
  <definedNames>
    <definedName name="_xlnm.Print_Area" localSheetId="0">'Прил. №2'!$A$1:$I$21</definedName>
    <definedName name="_xlnm.Print_Area" localSheetId="1">'Прил. №3'!$A$1:$I$40</definedName>
    <definedName name="_xlnm.Print_Area" localSheetId="6">Прилож.№8!$A$1:$L$26</definedName>
  </definedNames>
  <calcPr calcId="125725"/>
  <fileRecoveryPr repairLoad="1"/>
</workbook>
</file>

<file path=xl/calcChain.xml><?xml version="1.0" encoding="utf-8"?>
<calcChain xmlns="http://schemas.openxmlformats.org/spreadsheetml/2006/main">
  <c r="F12" i="13"/>
  <c r="C12"/>
  <c r="F10"/>
  <c r="C10"/>
  <c r="F15" i="7" l="1"/>
  <c r="F14"/>
  <c r="I15"/>
  <c r="I14"/>
  <c r="J14"/>
  <c r="G14"/>
  <c r="J12"/>
  <c r="G12"/>
  <c r="D12"/>
  <c r="I12"/>
  <c r="F12"/>
  <c r="C12"/>
  <c r="I11"/>
  <c r="F11"/>
  <c r="I10"/>
  <c r="F10"/>
  <c r="D31" i="4" l="1"/>
  <c r="C31"/>
  <c r="D26"/>
  <c r="D25" s="1"/>
  <c r="D11" s="1"/>
  <c r="C26"/>
  <c r="C25" s="1"/>
  <c r="C11" s="1"/>
  <c r="D17"/>
  <c r="D19" s="1"/>
  <c r="C17"/>
  <c r="C19" s="1"/>
  <c r="C22" s="1"/>
  <c r="D17" i="2"/>
  <c r="E17"/>
  <c r="F17"/>
  <c r="H17"/>
  <c r="G18"/>
  <c r="I18"/>
  <c r="G19"/>
  <c r="I19"/>
  <c r="G20"/>
  <c r="I20"/>
  <c r="G21"/>
  <c r="I21"/>
  <c r="C33" i="4" l="1"/>
  <c r="D33"/>
  <c r="D22"/>
  <c r="D20"/>
  <c r="C20"/>
  <c r="C24" s="1"/>
  <c r="C26" i="3"/>
  <c r="G17" i="2"/>
  <c r="I17"/>
  <c r="D24" i="4" l="1"/>
</calcChain>
</file>

<file path=xl/sharedStrings.xml><?xml version="1.0" encoding="utf-8"?>
<sst xmlns="http://schemas.openxmlformats.org/spreadsheetml/2006/main" count="312" uniqueCount="202">
  <si>
    <t>Приложение № 2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</si>
  <si>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</si>
  <si>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 от 17.09.2015 № 987)</t>
  </si>
  <si>
    <t>ПРОГНОЗНЫЕ СВЕДЕНИЯ</t>
  </si>
  <si>
    <t>о расходах за технологическое присоединение</t>
  </si>
  <si>
    <t>(наименование сетевой организации)</t>
  </si>
  <si>
    <t>Акционерное общество "Мурманэнергосбыт"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</si>
  <si>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</si>
  <si>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</si>
  <si>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</si>
  <si>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</si>
  <si>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</si>
  <si>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</si>
  <si>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</si>
  <si>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</si>
  <si>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</si>
  <si>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</si>
  <si>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Полное наименование</t>
  </si>
  <si>
    <t>Сокращённое наименование</t>
  </si>
  <si>
    <t>Место нахождения</t>
  </si>
  <si>
    <t>Адрес юридического лица</t>
  </si>
  <si>
    <t>ИНН</t>
  </si>
  <si>
    <t>КПП</t>
  </si>
  <si>
    <t>Ф.И.О. руководителя</t>
  </si>
  <si>
    <t>Адрес  электронной почты</t>
  </si>
  <si>
    <t>Контактный телефон</t>
  </si>
  <si>
    <t>Факс</t>
  </si>
  <si>
    <t>АО "МЭС"</t>
  </si>
  <si>
    <t>Приложение № 3</t>
  </si>
  <si>
    <t>(в ред. Постановления Правительства РФ</t>
  </si>
  <si>
    <t>от 17.09.2015 № 987)</t>
  </si>
  <si>
    <t>СТАНДАРТИЗИРОВАННЫЕ ТАРИФНЫЕ СТАВКИ</t>
  </si>
  <si>
    <t>для расчёта  платы за  технологическое присоединение к  территориальным распределительным сетям на уровне напряжения ниже 35 кВ и присоединяемой мощностью менее 8900 кВт</t>
  </si>
  <si>
    <t>Акционерного общества "Мурманэнергосбыт"</t>
  </si>
  <si>
    <t>на 2016 год</t>
  </si>
  <si>
    <t>Приложение № 4</t>
  </si>
  <si>
    <t>Размер стандартизированной тарифной ставки,
руб./кВт (без НДС)</t>
  </si>
  <si>
    <t>Диапазон максимальной мощности, кВт</t>
  </si>
  <si>
    <t>до 15</t>
  </si>
  <si>
    <t>от 15 
до 150</t>
  </si>
  <si>
    <t>от 150</t>
  </si>
  <si>
    <t>С1</t>
  </si>
  <si>
    <t>С1.1.</t>
  </si>
  <si>
    <t>С1.2.</t>
  </si>
  <si>
    <t>С1.3.</t>
  </si>
  <si>
    <t>С1.4.</t>
  </si>
  <si>
    <t>Наименование стандартизированных ставок</t>
  </si>
  <si>
    <t>рублей/кВт</t>
  </si>
  <si>
    <t>по постоянной схеме</t>
  </si>
  <si>
    <t>по временной схеме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</si>
  <si>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</si>
  <si>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</si>
  <si>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</si>
  <si>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</si>
  <si>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</si>
  <si>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(в ценах 2001 года)</t>
  </si>
  <si>
    <t>№
п/п</t>
  </si>
  <si>
    <t>Наименование стандартизированной ставки</t>
  </si>
  <si>
    <t>Размер стандартизированной тарифной ставки
(без НДС)</t>
  </si>
  <si>
    <t>до 150 кВт
 (с 01.01.2016г)</t>
  </si>
  <si>
    <t>С2 - стандартизированная тарифная ставка на покрытие расходов сетевой организации на строительство воздушных линий электропередачи в расчете на 1 км линий, на уровне напряжения ниже 35 кВ и мощности менее 8900 кВт, руб./км</t>
  </si>
  <si>
    <t>на уровне напряжения 0,4 кВ с установкой опор</t>
  </si>
  <si>
    <t>С3 - стандартизированная тарифная ставка на покрытие расходов сетевой организации на строительство кабельных линий электропередачи в расчете на 1 км линий, на уровне напряжения ниже 35 кВ и мощности менее 8900 кВт, руб./км</t>
  </si>
  <si>
    <t>на уровне напряжения 0,4 кВ кабелем с алюминиевой токопроводящей жилой сечением до 50 мм2</t>
  </si>
  <si>
    <t>на уровне напряжения 0,4 кВ кабелем с алюминиевой токопроводящей жилой сечением до 70 мм2</t>
  </si>
  <si>
    <t>на уровне напряжения 0,4 кВ кабелем с алюминиевой токопроводящей жилой сечением до 120 мм2</t>
  </si>
  <si>
    <t>на уровне напряжения 0,4 кВ кабелем с алюминиевой токопроводящей жилой сечением до 240 мм2</t>
  </si>
  <si>
    <t xml:space="preserve">на уровне напряжения 6(10) кВ кабелем с алюминиевой токопроводящей жилой   </t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</si>
  <si>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 xml:space="preserve">_указанная </t>
    </r>
    <r>
      <rPr>
        <sz val="10"/>
        <rFont val="Times New Roman"/>
        <family val="1"/>
        <charset val="204"/>
      </rPr>
      <t>величина "до" включает в себя в себя эту величину</t>
    </r>
  </si>
  <si>
    <t>Единица измерения</t>
  </si>
  <si>
    <t>рублей/км</t>
  </si>
  <si>
    <t>С2</t>
  </si>
  <si>
    <t>С3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</si>
  <si>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Ставки платы С</t>
    </r>
    <r>
      <rPr>
        <vertAlign val="subscript"/>
        <sz val="10"/>
        <rFont val="Times New Roman"/>
        <family val="1"/>
        <charset val="204"/>
      </rPr>
      <t>2,i</t>
    </r>
    <r>
      <rPr>
        <sz val="10"/>
        <rFont val="Times New Roman"/>
        <family val="1"/>
        <charset val="204"/>
      </rPr>
      <t>,  С</t>
    </r>
    <r>
      <rPr>
        <vertAlign val="subscript"/>
        <sz val="10"/>
        <rFont val="Times New Roman"/>
        <family val="1"/>
        <charset val="204"/>
      </rPr>
      <t>3,i</t>
    </r>
    <r>
      <rPr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  </r>
  </si>
  <si>
    <t xml:space="preserve">
свыше 150 кВт (с 01.01.2016г)</t>
  </si>
  <si>
    <t>№ п/п</t>
  </si>
  <si>
    <t>Наименование  статей  затрат</t>
  </si>
  <si>
    <t>Объём максимальной мощности  (кВт)</t>
  </si>
  <si>
    <t xml:space="preserve">Ставки для расчёта платы по каждому мероприятию (руб/кВт)                   </t>
  </si>
  <si>
    <t>Разработка сетевой организацией  проектной документации по строительству  "последней мили"</t>
  </si>
  <si>
    <t>Выполнение сетевой организацией, мероприятий, связанных со строительством  "последней мили"</t>
  </si>
  <si>
    <t>3.1.</t>
  </si>
  <si>
    <t>строительство воздушных линий</t>
  </si>
  <si>
    <t>3.2.</t>
  </si>
  <si>
    <t>строительство кабельных линий</t>
  </si>
  <si>
    <r>
      <t xml:space="preserve">на уровне напряжения </t>
    </r>
    <r>
      <rPr>
        <b/>
        <sz val="12"/>
        <rFont val="Times New Roman"/>
        <family val="1"/>
        <charset val="204"/>
      </rPr>
      <t xml:space="preserve">0,4кВ </t>
    </r>
    <r>
      <rPr>
        <sz val="12"/>
        <rFont val="Times New Roman"/>
        <family val="1"/>
        <charset val="204"/>
      </rPr>
      <t>кабелем с алюминиевой токопроводящей жилой сечением до 50 кв.мм</t>
    </r>
  </si>
  <si>
    <r>
      <t xml:space="preserve">на уровне напряжения </t>
    </r>
    <r>
      <rPr>
        <b/>
        <sz val="12"/>
        <rFont val="Times New Roman"/>
        <family val="1"/>
        <charset val="204"/>
      </rPr>
      <t xml:space="preserve">0,4кВ </t>
    </r>
    <r>
      <rPr>
        <sz val="12"/>
        <rFont val="Times New Roman"/>
        <family val="1"/>
        <charset val="204"/>
      </rPr>
      <t>кабелем с алюминиевой токопроводящей жилой сечением до 70 кв.мм</t>
    </r>
  </si>
  <si>
    <r>
      <t xml:space="preserve">на уровне напряжения </t>
    </r>
    <r>
      <rPr>
        <b/>
        <sz val="12"/>
        <rFont val="Times New Roman"/>
        <family val="1"/>
        <charset val="204"/>
      </rPr>
      <t>0,4кВ</t>
    </r>
    <r>
      <rPr>
        <sz val="12"/>
        <rFont val="Times New Roman"/>
        <family val="1"/>
        <charset val="204"/>
      </rPr>
      <t xml:space="preserve"> кабелем с алюминиевой токопроводящей жилой сечением до 120 кв.мм</t>
    </r>
  </si>
  <si>
    <r>
      <t xml:space="preserve">на уровне напряжения </t>
    </r>
    <r>
      <rPr>
        <b/>
        <sz val="12"/>
        <rFont val="Times New Roman"/>
        <family val="1"/>
        <charset val="204"/>
      </rPr>
      <t>0,4кВ</t>
    </r>
    <r>
      <rPr>
        <sz val="12"/>
        <rFont val="Times New Roman"/>
        <family val="1"/>
        <charset val="204"/>
      </rPr>
      <t xml:space="preserve"> кабелем с алюминиевой токопроводящей жилой сечением до 240 кв.мм</t>
    </r>
  </si>
  <si>
    <r>
      <t xml:space="preserve">на уровне напряжения </t>
    </r>
    <r>
      <rPr>
        <b/>
        <sz val="12"/>
        <rFont val="Times New Roman"/>
        <family val="1"/>
        <charset val="204"/>
      </rPr>
      <t>6кВ</t>
    </r>
    <r>
      <rPr>
        <sz val="12"/>
        <rFont val="Times New Roman"/>
        <family val="1"/>
        <charset val="204"/>
      </rPr>
      <t xml:space="preserve"> кабелем с алюминиевой токопроводящей жилой сечением до 120 кв.мм</t>
    </r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</si>
  <si>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</si>
  <si>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</si>
  <si>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</si>
  <si>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(КТП),распределительных трансформаторных  подстанций (РТП) с уровнем напряжения до 35 кВ.</t>
  </si>
  <si>
    <t>3.5.</t>
  </si>
  <si>
    <t>строительство центров питания,подстанций уровнем напряжения 35 кВ и выше (ПС).</t>
  </si>
  <si>
    <t>Проверка сетевой организацией выполнения Заявителем ТУ.</t>
  </si>
  <si>
    <t xml:space="preserve">Участие в осмотре должностным лицом Ростехнадзора присоединяемых Устройств Заявителя  </t>
  </si>
  <si>
    <t>Фактические действия по присоединению и обеспечению работы энергопринимающих Устройств в электрической сети.</t>
  </si>
  <si>
    <t>Итого:</t>
  </si>
  <si>
    <t>РАСХОДЫ  НА  МЕРОПРИЯТИЯ</t>
  </si>
  <si>
    <t>осуществляемые при технологическом присоединении</t>
  </si>
  <si>
    <t>Распределение необходимой валовой выручки ( рублей)</t>
  </si>
  <si>
    <t>Подготовка и выдача сетевой организацией технических условий  заявителю (ТУ).</t>
  </si>
  <si>
    <t>Стоимость мероприятий 2016 год</t>
  </si>
  <si>
    <t>Расходы  по  выполнению  мероприятий по технологическому  присоединению, всего</t>
  </si>
  <si>
    <t>1.1.</t>
  </si>
  <si>
    <t>Вспомогательные  материалы</t>
  </si>
  <si>
    <t>1.2.</t>
  </si>
  <si>
    <t>Энергия  на хозяйственные нужды</t>
  </si>
  <si>
    <t>1.3.</t>
  </si>
  <si>
    <t>Оплата труда  ППП</t>
  </si>
  <si>
    <t>1.4.</t>
  </si>
  <si>
    <t>Отчисления  на страховые  взносы</t>
  </si>
  <si>
    <t>1.5.</t>
  </si>
  <si>
    <t>Прочие  расходы, всего  в  том  числе:</t>
  </si>
  <si>
    <t>1.5.1.</t>
  </si>
  <si>
    <t>работы  и услуги  производственного характера</t>
  </si>
  <si>
    <t>1.5.2.</t>
  </si>
  <si>
    <t>налоги  и  сборы, уменьшающие налогооблагаемую базу на  прибыль организаций</t>
  </si>
  <si>
    <t>1.5.3.</t>
  </si>
  <si>
    <t>работы  и услуги непроизводственного характера, в том числе:</t>
  </si>
  <si>
    <t>1.5.3.1.</t>
  </si>
  <si>
    <t>услуги  связи</t>
  </si>
  <si>
    <t>1.5.3.2.</t>
  </si>
  <si>
    <t>расходы  на охрану  и пожарную безопасность</t>
  </si>
  <si>
    <t>1.5.3.3.</t>
  </si>
  <si>
    <t>расходы на информационное обслуживание, консультационные  и  юридические услуги</t>
  </si>
  <si>
    <t>1.5.3.4.</t>
  </si>
  <si>
    <t>плата за  аренду  имущества</t>
  </si>
  <si>
    <t>1.5.3.5.</t>
  </si>
  <si>
    <t>другие  прочие  расходы, связанные  с производством  и реализацией</t>
  </si>
  <si>
    <t>1.6.</t>
  </si>
  <si>
    <t>Внереализационные  расходы, всего</t>
  </si>
  <si>
    <t>1.6.1.</t>
  </si>
  <si>
    <t>расходы услуги банков,всего</t>
  </si>
  <si>
    <t>1.6.2.</t>
  </si>
  <si>
    <t>%% пользования  кредитом</t>
  </si>
  <si>
    <t>1.6.3.</t>
  </si>
  <si>
    <t>налог на прибыль</t>
  </si>
  <si>
    <t>1.6.4.</t>
  </si>
  <si>
    <t>Резерв  по сомнительным долгам</t>
  </si>
  <si>
    <t>1.6.5.</t>
  </si>
  <si>
    <t>денежные  выплаты социального характера ( по Коллективному договору)</t>
  </si>
  <si>
    <t>Расходы  на строительство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электроэнергетики.</t>
  </si>
  <si>
    <t xml:space="preserve">Выпадающие  доходы </t>
  </si>
  <si>
    <t>Необходимая валовая выручка ( сумма  п.1-3)</t>
  </si>
  <si>
    <t>Приложение № 5</t>
  </si>
  <si>
    <t>необходимой валовой выручки сетевой организации на технологическое присоединение</t>
  </si>
  <si>
    <t>Р А С Ч Ё Т</t>
  </si>
  <si>
    <t>Показатели</t>
  </si>
  <si>
    <t>Ожидаемые данные  за текущий период</t>
  </si>
  <si>
    <t xml:space="preserve">Плановые показатели                          на  2016 год, всего  </t>
  </si>
  <si>
    <t>(  рублей)</t>
  </si>
  <si>
    <t>Приложение № 8</t>
  </si>
  <si>
    <t>ИНФОРМАЦИЯ</t>
  </si>
  <si>
    <t>Категория заявителей</t>
  </si>
  <si>
    <t>Количество договоров (штук)</t>
  </si>
  <si>
    <t>Максимальная мощность (кВт)</t>
  </si>
  <si>
    <t>0,4 кВ</t>
  </si>
  <si>
    <t>1 - 20 кВ</t>
  </si>
  <si>
    <t>35 кВ и выше</t>
  </si>
  <si>
    <t>Стоимость договоров (без НДС)  (тыс. руб)</t>
  </si>
  <si>
    <t>До 15 кВт - всего</t>
  </si>
  <si>
    <t>в том числе льготная категория</t>
  </si>
  <si>
    <t>От 15 до 150 кВт - всего</t>
  </si>
  <si>
    <t>От 150 до 670 кВт - всего</t>
  </si>
  <si>
    <t>в том числе по индивидуальному проекту</t>
  </si>
  <si>
    <t>От 670кВт до 8900 кВт - всего</t>
  </si>
  <si>
    <t>От 8900 кВт - всего</t>
  </si>
  <si>
    <t>Объекты генерации</t>
  </si>
  <si>
    <t>Приложение № 7</t>
  </si>
  <si>
    <t>ФАКТИЧЕСКИЕ СРЕДНИЕ ДАННЫЕ</t>
  </si>
  <si>
    <t>о длине линий электропередачи и об объёмах максимальной мощности построенных объектов за  3 предыдущих года  по каждому  мероприятию</t>
  </si>
  <si>
    <t>Наименование мероприятий</t>
  </si>
  <si>
    <t>Расходы на строительство воздушных линий электропередачи на  уровне напряжения, фактически построенных за 3 последние  3 года (тыс. руб)</t>
  </si>
  <si>
    <t>Длина воздушных и кабельных линий электропередачи на уровне напряжения, фактически построенных за 3 года (км)</t>
  </si>
  <si>
    <t>Объём максимальной мощности, присоединённой путём  строительства воздушных линий или кабельных линий за 3  последние года ( кВт)</t>
  </si>
  <si>
    <t>Строительство кабельных линий электропередачи</t>
  </si>
  <si>
    <t>35 кВ</t>
  </si>
  <si>
    <t>Строительство воздушных линий электропередачи:</t>
  </si>
  <si>
    <t>Приложение №  6</t>
  </si>
  <si>
    <t>о присоединённых объёмах максимальной мощности за 3 предыдущих года по каждому  мероприятию</t>
  </si>
  <si>
    <t>Строительство  пунктов секционирования (распределительных пунктов)</t>
  </si>
  <si>
    <t>Строительство  комплектных трансформаторных подстанций  и распределительных  трансформаторных подстанций с уровнем напряжения до 35 кВ</t>
  </si>
  <si>
    <t>Строительство центров питания  и подстанций уровнем напряжения 35 кВ и выше</t>
  </si>
  <si>
    <t>-</t>
  </si>
  <si>
    <t>Примечание:  Сетевая организация  АО "МЭС" образована  с   01.01.2014 года</t>
  </si>
  <si>
    <t>Фактические расходы на строительство подстанций за                   3 предыдущих года ( тыс. руб)</t>
  </si>
  <si>
    <t>Объём  мощности, введённой  в основные фонды за                                  3  предыдущих года (кВт)</t>
  </si>
  <si>
    <r>
      <t>51/143</t>
    </r>
    <r>
      <rPr>
        <sz val="8"/>
        <color indexed="8"/>
        <rFont val="Times New Roman"/>
        <family val="1"/>
        <charset val="204"/>
      </rPr>
      <t>объект</t>
    </r>
  </si>
  <si>
    <r>
      <t>об  осуществлении технологического  присоединения  по  договорам,</t>
    </r>
    <r>
      <rPr>
        <b/>
        <sz val="11"/>
        <color theme="1"/>
        <rFont val="Calibri"/>
        <family val="2"/>
        <charset val="204"/>
        <scheme val="minor"/>
      </rPr>
      <t xml:space="preserve"> исполненным  в 2015 году</t>
    </r>
  </si>
  <si>
    <t>183034,г.Мурманск, ул.Свердлова, д.39</t>
  </si>
  <si>
    <t>Филиппов Александр Юрьевич</t>
  </si>
  <si>
    <t>519 090 71 39</t>
  </si>
  <si>
    <t>8(8152)68-63-26/43-90-13</t>
  </si>
  <si>
    <t>info@mures.ru</t>
  </si>
  <si>
    <t>Приложение № 9</t>
  </si>
  <si>
    <t>о  поданных заявках на технологическое  присоединение за  текущий  год  ( 2015  год)</t>
  </si>
  <si>
    <t>Количество заявок (штук)</t>
  </si>
  <si>
    <t>Исполнитель</t>
  </si>
  <si>
    <t>В.В.Ульянкова</t>
  </si>
</sst>
</file>

<file path=xl/styles.xml><?xml version="1.0" encoding="utf-8"?>
<styleSheet xmlns="http://schemas.openxmlformats.org/spreadsheetml/2006/main">
  <numFmts count="5">
    <numFmt numFmtId="41" formatCode="_-* #,##0\ _₽_-;\-* #,##0\ _₽_-;_-* &quot;-&quot;\ _₽_-;_-@_-"/>
    <numFmt numFmtId="164" formatCode="#,##0.000"/>
    <numFmt numFmtId="165" formatCode="0.000"/>
    <numFmt numFmtId="166" formatCode="0.0"/>
    <numFmt numFmtId="167" formatCode="#,##0.0"/>
  </numFmts>
  <fonts count="3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9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3F6"/>
        <bgColor indexed="64"/>
      </patternFill>
    </fill>
    <fill>
      <patternFill patternType="solid">
        <fgColor rgb="FFFFF3F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0" borderId="0" xfId="0" applyFont="1" applyAlignment="1">
      <alignment horizontal="left" indent="15"/>
    </xf>
    <xf numFmtId="0" fontId="5" fillId="0" borderId="0" xfId="0" applyFont="1" applyAlignment="1">
      <alignment horizontal="left" indent="15"/>
    </xf>
    <xf numFmtId="0" fontId="4" fillId="0" borderId="0" xfId="0" applyFont="1"/>
    <xf numFmtId="0" fontId="5" fillId="0" borderId="0" xfId="0" applyFont="1" applyAlignment="1">
      <alignment horizontal="left" indent="7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6" fillId="0" borderId="1" xfId="0" applyFont="1" applyBorder="1"/>
    <xf numFmtId="0" fontId="6" fillId="0" borderId="0" xfId="0" applyFont="1"/>
    <xf numFmtId="0" fontId="13" fillId="0" borderId="0" xfId="0" applyFont="1"/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vertical="center" wrapText="1"/>
    </xf>
    <xf numFmtId="3" fontId="18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wrapText="1"/>
    </xf>
    <xf numFmtId="0" fontId="17" fillId="0" borderId="0" xfId="1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1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23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" fontId="23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 indent="3"/>
    </xf>
    <xf numFmtId="0" fontId="23" fillId="0" borderId="1" xfId="0" applyFont="1" applyFill="1" applyBorder="1" applyAlignment="1">
      <alignment horizontal="left" vertical="center" wrapText="1" indent="3"/>
    </xf>
    <xf numFmtId="1" fontId="23" fillId="0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1" fontId="24" fillId="3" borderId="1" xfId="0" applyNumberFormat="1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1" xfId="0" applyFont="1" applyBorder="1" applyAlignment="1">
      <alignment horizontal="left" vertical="center" wrapText="1" indent="4"/>
    </xf>
    <xf numFmtId="0" fontId="23" fillId="0" borderId="1" xfId="0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vertical="center" wrapText="1"/>
    </xf>
    <xf numFmtId="164" fontId="23" fillId="0" borderId="1" xfId="0" applyNumberFormat="1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165" fontId="23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65" fontId="0" fillId="0" borderId="0" xfId="0" applyNumberFormat="1"/>
    <xf numFmtId="0" fontId="2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3" borderId="7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3" fontId="33" fillId="0" borderId="1" xfId="0" applyNumberFormat="1" applyFont="1" applyBorder="1" applyAlignment="1">
      <alignment vertical="center" wrapText="1"/>
    </xf>
    <xf numFmtId="164" fontId="33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167" fontId="33" fillId="0" borderId="1" xfId="0" applyNumberFormat="1" applyFont="1" applyBorder="1" applyAlignment="1">
      <alignment vertical="center" wrapText="1"/>
    </xf>
    <xf numFmtId="0" fontId="30" fillId="0" borderId="0" xfId="0" applyFont="1"/>
    <xf numFmtId="0" fontId="33" fillId="0" borderId="1" xfId="0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vertical="center" wrapText="1"/>
    </xf>
    <xf numFmtId="2" fontId="33" fillId="0" borderId="1" xfId="0" applyNumberFormat="1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1" fontId="34" fillId="0" borderId="1" xfId="0" applyNumberFormat="1" applyFont="1" applyBorder="1" applyAlignment="1">
      <alignment vertical="center" wrapText="1"/>
    </xf>
    <xf numFmtId="165" fontId="33" fillId="0" borderId="1" xfId="0" applyNumberFormat="1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 indent="3"/>
    </xf>
    <xf numFmtId="0" fontId="25" fillId="0" borderId="1" xfId="0" applyFont="1" applyBorder="1" applyAlignment="1">
      <alignment horizontal="left" vertical="center" wrapText="1" indent="3"/>
    </xf>
    <xf numFmtId="0" fontId="23" fillId="0" borderId="0" xfId="0" applyFont="1"/>
    <xf numFmtId="0" fontId="26" fillId="0" borderId="0" xfId="0" applyFont="1" applyFill="1"/>
    <xf numFmtId="0" fontId="0" fillId="0" borderId="0" xfId="0" applyFill="1"/>
    <xf numFmtId="41" fontId="24" fillId="0" borderId="1" xfId="0" applyNumberFormat="1" applyFont="1" applyBorder="1" applyAlignment="1">
      <alignment vertical="center" wrapText="1"/>
    </xf>
    <xf numFmtId="41" fontId="24" fillId="4" borderId="1" xfId="0" applyNumberFormat="1" applyFont="1" applyFill="1" applyBorder="1" applyAlignment="1">
      <alignment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3" fontId="13" fillId="0" borderId="2" xfId="0" applyNumberFormat="1" applyFont="1" applyBorder="1" applyAlignment="1">
      <alignment horizontal="center"/>
    </xf>
    <xf numFmtId="0" fontId="29" fillId="0" borderId="2" xfId="2" applyBorder="1" applyAlignment="1" applyProtection="1">
      <alignment horizontal="center"/>
    </xf>
    <xf numFmtId="0" fontId="7" fillId="0" borderId="0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18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3" fontId="17" fillId="0" borderId="1" xfId="1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8" xfId="0" applyFont="1" applyBorder="1" applyAlignment="1">
      <alignment horizontal="right" wrapText="1"/>
    </xf>
    <xf numFmtId="0" fontId="23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14" xfId="1"/>
  </cellStyles>
  <dxfs count="0"/>
  <tableStyles count="0" defaultTableStyle="TableStyleMedium9" defaultPivotStyle="PivotStyleLight16"/>
  <colors>
    <mruColors>
      <color rgb="FFFFF3FA"/>
      <color rgb="FFFFF3F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ljankova_VV\AppData\Roaming\Microsoft\Excel\&#1058;&#1077;&#1093;.&#1087;&#1088;&#1080;&#1089;&#1086;&#1077;&#1076;&#1080;&#1085;&#1077;&#1085;&#1080;&#1103;%202016&#1075;%20%2016.11.2015&#1075;\&#1057;&#1090;&#1072;&#1074;&#1082;&#1080;%20%20%20&#1040;&#1054;%20&#1052;&#1069;&#1057;%202016%20&#1075;&#1086;&#1076;\&#1055;&#1088;&#1080;&#1083;&#1086;&#1078;&#1077;&#1085;&#1080;&#1103;%20%20&#1082;%20&#1088;&#1072;&#1089;&#1095;&#1105;&#1090;&#1072;&#1084;%202016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1"/>
      <sheetName val="Прилож.2    "/>
      <sheetName val="Приложение 3"/>
    </sheetNames>
    <sheetDataSet>
      <sheetData sheetId="0"/>
      <sheetData sheetId="1">
        <row r="22">
          <cell r="C22">
            <v>5868066.1000000006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ur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topLeftCell="A19" workbookViewId="0">
      <selection activeCell="K13" sqref="K13"/>
    </sheetView>
  </sheetViews>
  <sheetFormatPr defaultRowHeight="15"/>
  <cols>
    <col min="1" max="1" width="4" customWidth="1"/>
    <col min="4" max="4" width="25.7109375" customWidth="1"/>
    <col min="9" max="9" width="18" customWidth="1"/>
  </cols>
  <sheetData>
    <row r="1" spans="1:9" ht="18.75" customHeight="1">
      <c r="A1" s="5"/>
      <c r="E1" s="105" t="s">
        <v>0</v>
      </c>
      <c r="F1" s="105"/>
      <c r="G1" s="105"/>
      <c r="H1" s="105"/>
      <c r="I1" s="105"/>
    </row>
    <row r="2" spans="1:9" ht="36.75" customHeight="1">
      <c r="A2" s="6"/>
      <c r="B2" s="6"/>
      <c r="C2" s="6"/>
      <c r="D2" s="6"/>
      <c r="E2" s="106" t="s">
        <v>1</v>
      </c>
      <c r="F2" s="106"/>
      <c r="G2" s="106"/>
      <c r="H2" s="106"/>
      <c r="I2" s="106"/>
    </row>
    <row r="3" spans="1:9" ht="12.75" customHeight="1">
      <c r="A3" s="7"/>
      <c r="B3" s="7"/>
      <c r="C3" s="7"/>
      <c r="D3" s="7"/>
      <c r="E3" s="8" t="s">
        <v>2</v>
      </c>
      <c r="F3" s="8"/>
      <c r="G3" s="8"/>
      <c r="H3" s="9"/>
      <c r="I3" s="9"/>
    </row>
    <row r="4" spans="1:9">
      <c r="A4" s="1"/>
    </row>
    <row r="5" spans="1:9" ht="20.25">
      <c r="A5" s="107" t="s">
        <v>3</v>
      </c>
      <c r="B5" s="107"/>
      <c r="C5" s="107"/>
      <c r="D5" s="107"/>
      <c r="E5" s="107"/>
      <c r="F5" s="107"/>
      <c r="G5" s="107"/>
      <c r="H5" s="107"/>
      <c r="I5" s="107"/>
    </row>
    <row r="6" spans="1:9" ht="20.25">
      <c r="A6" s="108" t="s">
        <v>4</v>
      </c>
      <c r="B6" s="108"/>
      <c r="C6" s="108"/>
      <c r="D6" s="108"/>
      <c r="E6" s="108"/>
      <c r="F6" s="108"/>
      <c r="G6" s="108"/>
      <c r="H6" s="108"/>
      <c r="I6" s="108"/>
    </row>
    <row r="7" spans="1:9" ht="25.5" customHeight="1">
      <c r="A7" s="112" t="s">
        <v>6</v>
      </c>
      <c r="B7" s="112"/>
      <c r="C7" s="112"/>
      <c r="D7" s="112"/>
      <c r="E7" s="112"/>
      <c r="F7" s="112"/>
      <c r="G7" s="112"/>
      <c r="H7" s="112"/>
      <c r="I7" s="112"/>
    </row>
    <row r="8" spans="1:9" ht="12" customHeight="1">
      <c r="A8" s="113" t="s">
        <v>5</v>
      </c>
      <c r="B8" s="113"/>
      <c r="C8" s="113"/>
      <c r="D8" s="113"/>
      <c r="E8" s="113"/>
      <c r="F8" s="113"/>
      <c r="G8" s="113"/>
      <c r="H8" s="113"/>
      <c r="I8" s="113"/>
    </row>
    <row r="9" spans="1:9" ht="16.5">
      <c r="A9" s="114"/>
      <c r="B9" s="114"/>
      <c r="C9" s="114"/>
      <c r="D9" s="114"/>
      <c r="E9" s="114"/>
      <c r="F9" s="114"/>
      <c r="G9" s="114"/>
      <c r="H9" s="114"/>
      <c r="I9" s="114"/>
    </row>
    <row r="10" spans="1:9" ht="39.950000000000003" customHeight="1">
      <c r="A10" s="21" t="s">
        <v>7</v>
      </c>
      <c r="B10" s="109" t="s">
        <v>17</v>
      </c>
      <c r="C10" s="110"/>
      <c r="D10" s="111"/>
      <c r="E10" s="115" t="s">
        <v>6</v>
      </c>
      <c r="F10" s="116"/>
      <c r="G10" s="116"/>
      <c r="H10" s="116"/>
      <c r="I10" s="117"/>
    </row>
    <row r="11" spans="1:9" ht="39.950000000000003" customHeight="1">
      <c r="A11" s="21" t="s">
        <v>8</v>
      </c>
      <c r="B11" s="109" t="s">
        <v>18</v>
      </c>
      <c r="C11" s="110"/>
      <c r="D11" s="111"/>
      <c r="E11" s="115" t="s">
        <v>27</v>
      </c>
      <c r="F11" s="116"/>
      <c r="G11" s="116"/>
      <c r="H11" s="116"/>
      <c r="I11" s="117"/>
    </row>
    <row r="12" spans="1:9" ht="39.950000000000003" customHeight="1">
      <c r="A12" s="21" t="s">
        <v>9</v>
      </c>
      <c r="B12" s="109" t="s">
        <v>19</v>
      </c>
      <c r="C12" s="110"/>
      <c r="D12" s="111"/>
      <c r="E12" s="115" t="s">
        <v>192</v>
      </c>
      <c r="F12" s="116"/>
      <c r="G12" s="116"/>
      <c r="H12" s="116"/>
      <c r="I12" s="117"/>
    </row>
    <row r="13" spans="1:9" ht="39.950000000000003" customHeight="1">
      <c r="A13" s="21" t="s">
        <v>10</v>
      </c>
      <c r="B13" s="109" t="s">
        <v>20</v>
      </c>
      <c r="C13" s="110"/>
      <c r="D13" s="111"/>
      <c r="E13" s="115" t="s">
        <v>192</v>
      </c>
      <c r="F13" s="116"/>
      <c r="G13" s="116"/>
      <c r="H13" s="116"/>
      <c r="I13" s="117"/>
    </row>
    <row r="14" spans="1:9" ht="39.950000000000003" customHeight="1">
      <c r="A14" s="21" t="s">
        <v>11</v>
      </c>
      <c r="B14" s="109" t="s">
        <v>21</v>
      </c>
      <c r="C14" s="110"/>
      <c r="D14" s="111"/>
      <c r="E14" s="115" t="s">
        <v>194</v>
      </c>
      <c r="F14" s="116"/>
      <c r="G14" s="116"/>
      <c r="H14" s="116"/>
      <c r="I14" s="117"/>
    </row>
    <row r="15" spans="1:9" ht="39.950000000000003" customHeight="1">
      <c r="A15" s="21" t="s">
        <v>12</v>
      </c>
      <c r="B15" s="109" t="s">
        <v>22</v>
      </c>
      <c r="C15" s="110"/>
      <c r="D15" s="111"/>
      <c r="E15" s="118">
        <v>519950001</v>
      </c>
      <c r="F15" s="116"/>
      <c r="G15" s="116"/>
      <c r="H15" s="116"/>
      <c r="I15" s="117"/>
    </row>
    <row r="16" spans="1:9" ht="39.950000000000003" customHeight="1">
      <c r="A16" s="21" t="s">
        <v>13</v>
      </c>
      <c r="B16" s="109" t="s">
        <v>23</v>
      </c>
      <c r="C16" s="110"/>
      <c r="D16" s="111"/>
      <c r="E16" s="115" t="s">
        <v>193</v>
      </c>
      <c r="F16" s="116"/>
      <c r="G16" s="116"/>
      <c r="H16" s="116"/>
      <c r="I16" s="117"/>
    </row>
    <row r="17" spans="1:9" ht="39.950000000000003" customHeight="1">
      <c r="A17" s="21" t="s">
        <v>14</v>
      </c>
      <c r="B17" s="109" t="s">
        <v>24</v>
      </c>
      <c r="C17" s="110"/>
      <c r="D17" s="111"/>
      <c r="E17" s="119" t="s">
        <v>196</v>
      </c>
      <c r="F17" s="116"/>
      <c r="G17" s="116"/>
      <c r="H17" s="116"/>
      <c r="I17" s="117"/>
    </row>
    <row r="18" spans="1:9" ht="39.950000000000003" customHeight="1">
      <c r="A18" s="21" t="s">
        <v>15</v>
      </c>
      <c r="B18" s="109" t="s">
        <v>25</v>
      </c>
      <c r="C18" s="110"/>
      <c r="D18" s="111"/>
      <c r="E18" s="115" t="s">
        <v>195</v>
      </c>
      <c r="F18" s="116"/>
      <c r="G18" s="116"/>
      <c r="H18" s="116"/>
      <c r="I18" s="117"/>
    </row>
    <row r="19" spans="1:9" ht="39.950000000000003" customHeight="1">
      <c r="A19" s="21" t="s">
        <v>16</v>
      </c>
      <c r="B19" s="109" t="s">
        <v>26</v>
      </c>
      <c r="C19" s="110"/>
      <c r="D19" s="111"/>
      <c r="E19" s="115" t="s">
        <v>195</v>
      </c>
      <c r="F19" s="116"/>
      <c r="G19" s="116"/>
      <c r="H19" s="116"/>
      <c r="I19" s="117"/>
    </row>
    <row r="20" spans="1:9" ht="18.75">
      <c r="A20" s="22"/>
      <c r="B20" s="23"/>
      <c r="C20" s="23"/>
      <c r="D20" s="23"/>
      <c r="E20" s="23"/>
      <c r="F20" s="23"/>
      <c r="G20" s="23"/>
      <c r="H20" s="23"/>
      <c r="I20" s="23"/>
    </row>
    <row r="21" spans="1:9" ht="18.75">
      <c r="A21" s="22"/>
      <c r="B21" s="23"/>
      <c r="C21" s="23"/>
      <c r="D21" s="23"/>
      <c r="E21" s="23"/>
      <c r="F21" s="23"/>
      <c r="G21" s="23"/>
      <c r="H21" s="23"/>
      <c r="I21" s="23"/>
    </row>
    <row r="22" spans="1:9">
      <c r="A22" s="2"/>
    </row>
    <row r="23" spans="1:9" ht="16.5">
      <c r="A23" s="3"/>
    </row>
    <row r="24" spans="1:9">
      <c r="A24" s="2"/>
    </row>
    <row r="25" spans="1:9" ht="16.5">
      <c r="A25" s="3"/>
    </row>
    <row r="26" spans="1:9">
      <c r="A26" s="4"/>
    </row>
  </sheetData>
  <mergeCells count="27">
    <mergeCell ref="E19:I19"/>
    <mergeCell ref="B19:D1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B13:D13"/>
    <mergeCell ref="B14:D14"/>
    <mergeCell ref="B15:D15"/>
    <mergeCell ref="B16:D16"/>
    <mergeCell ref="B17:D17"/>
    <mergeCell ref="E1:I1"/>
    <mergeCell ref="E2:I2"/>
    <mergeCell ref="A5:I5"/>
    <mergeCell ref="A6:I6"/>
    <mergeCell ref="B18:D18"/>
    <mergeCell ref="A7:I7"/>
    <mergeCell ref="A8:I8"/>
    <mergeCell ref="A9:I9"/>
    <mergeCell ref="B10:D10"/>
    <mergeCell ref="B11:D11"/>
    <mergeCell ref="B12:D12"/>
  </mergeCells>
  <hyperlinks>
    <hyperlink ref="E17" r:id="rId1"/>
  </hyperlinks>
  <pageMargins left="1.299212598425197" right="0.31496062992125984" top="0.74803149606299213" bottom="0.74803149606299213" header="0.31496062992125984" footer="0.31496062992125984"/>
  <pageSetup paperSize="9" scale="82" fitToHeight="0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X38"/>
  <sheetViews>
    <sheetView topLeftCell="A17" workbookViewId="0">
      <selection activeCell="G17" sqref="G17"/>
    </sheetView>
  </sheetViews>
  <sheetFormatPr defaultRowHeight="15"/>
  <cols>
    <col min="1" max="1" width="7.140625" style="12" customWidth="1"/>
    <col min="2" max="2" width="94.5703125" style="12" customWidth="1"/>
    <col min="3" max="3" width="13.140625" style="12" customWidth="1"/>
    <col min="4" max="16384" width="9.140625" style="12"/>
  </cols>
  <sheetData>
    <row r="1" spans="1:96" s="10" customFormat="1" ht="12.75">
      <c r="F1" s="10" t="s">
        <v>28</v>
      </c>
    </row>
    <row r="2" spans="1:96" s="10" customFormat="1" ht="42" customHeight="1">
      <c r="F2" s="120" t="s">
        <v>1</v>
      </c>
      <c r="G2" s="120"/>
      <c r="H2" s="120"/>
      <c r="I2" s="120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</row>
    <row r="3" spans="1:96" s="11" customFormat="1" ht="12">
      <c r="F3" s="11" t="s">
        <v>29</v>
      </c>
    </row>
    <row r="4" spans="1:96" s="11" customFormat="1" ht="12">
      <c r="F4" s="11" t="s">
        <v>30</v>
      </c>
    </row>
    <row r="5" spans="1:96" s="10" customFormat="1" ht="12.75"/>
    <row r="7" spans="1:96">
      <c r="A7" s="124" t="s">
        <v>31</v>
      </c>
      <c r="B7" s="124"/>
      <c r="C7" s="124"/>
      <c r="D7" s="124"/>
      <c r="E7" s="124"/>
      <c r="F7" s="124"/>
      <c r="G7" s="124"/>
      <c r="H7" s="124"/>
      <c r="I7" s="124"/>
    </row>
    <row r="8" spans="1:96" ht="36" customHeight="1">
      <c r="A8" s="125" t="s">
        <v>32</v>
      </c>
      <c r="B8" s="125"/>
      <c r="C8" s="125"/>
      <c r="D8" s="125"/>
      <c r="E8" s="125"/>
      <c r="F8" s="125"/>
      <c r="G8" s="125"/>
      <c r="H8" s="125"/>
      <c r="I8" s="125"/>
    </row>
    <row r="10" spans="1:96">
      <c r="A10" s="124" t="s">
        <v>33</v>
      </c>
      <c r="B10" s="124"/>
      <c r="C10" s="124"/>
      <c r="D10" s="124"/>
      <c r="E10" s="124"/>
      <c r="F10" s="124"/>
      <c r="G10" s="124"/>
      <c r="H10" s="124"/>
      <c r="I10" s="124"/>
    </row>
    <row r="11" spans="1:96">
      <c r="A11" s="124" t="s">
        <v>34</v>
      </c>
      <c r="B11" s="124"/>
      <c r="C11" s="124"/>
      <c r="D11" s="124"/>
      <c r="E11" s="124"/>
      <c r="F11" s="124"/>
      <c r="G11" s="124"/>
      <c r="H11" s="124"/>
      <c r="I11" s="124"/>
    </row>
    <row r="13" spans="1:96" ht="35.25" customHeight="1">
      <c r="A13" s="126" t="s">
        <v>46</v>
      </c>
      <c r="B13" s="126"/>
      <c r="C13" s="127" t="s">
        <v>69</v>
      </c>
      <c r="D13" s="121" t="s">
        <v>36</v>
      </c>
      <c r="E13" s="121"/>
      <c r="F13" s="121"/>
      <c r="G13" s="121"/>
      <c r="H13" s="121"/>
      <c r="I13" s="121"/>
    </row>
    <row r="14" spans="1:96" ht="12.75" customHeight="1">
      <c r="A14" s="126"/>
      <c r="B14" s="126"/>
      <c r="C14" s="128"/>
      <c r="D14" s="122" t="s">
        <v>37</v>
      </c>
      <c r="E14" s="122"/>
      <c r="F14" s="122"/>
      <c r="G14" s="122"/>
      <c r="H14" s="122"/>
      <c r="I14" s="122"/>
    </row>
    <row r="15" spans="1:96" ht="16.5" customHeight="1">
      <c r="A15" s="126"/>
      <c r="B15" s="126"/>
      <c r="C15" s="128"/>
      <c r="D15" s="123" t="s">
        <v>48</v>
      </c>
      <c r="E15" s="123"/>
      <c r="F15" s="123"/>
      <c r="G15" s="123" t="s">
        <v>49</v>
      </c>
      <c r="H15" s="123"/>
      <c r="I15" s="123"/>
    </row>
    <row r="16" spans="1:96" ht="30">
      <c r="A16" s="126"/>
      <c r="B16" s="126"/>
      <c r="C16" s="129"/>
      <c r="D16" s="31" t="s">
        <v>38</v>
      </c>
      <c r="E16" s="32" t="s">
        <v>39</v>
      </c>
      <c r="F16" s="32" t="s">
        <v>40</v>
      </c>
      <c r="G16" s="31" t="s">
        <v>38</v>
      </c>
      <c r="H16" s="32" t="s">
        <v>39</v>
      </c>
      <c r="I16" s="32" t="s">
        <v>40</v>
      </c>
    </row>
    <row r="17" spans="1:9" ht="123.75" customHeight="1">
      <c r="A17" s="18" t="s">
        <v>41</v>
      </c>
      <c r="B17" s="19" t="s">
        <v>50</v>
      </c>
      <c r="C17" s="15" t="s">
        <v>47</v>
      </c>
      <c r="D17" s="16">
        <f t="shared" ref="D17:I17" si="0">SUM(D18:D21)</f>
        <v>2872</v>
      </c>
      <c r="E17" s="16">
        <f t="shared" si="0"/>
        <v>451</v>
      </c>
      <c r="F17" s="16">
        <f t="shared" si="0"/>
        <v>99</v>
      </c>
      <c r="G17" s="16">
        <f t="shared" si="0"/>
        <v>2872</v>
      </c>
      <c r="H17" s="16">
        <f t="shared" si="0"/>
        <v>451</v>
      </c>
      <c r="I17" s="16">
        <f t="shared" si="0"/>
        <v>99</v>
      </c>
    </row>
    <row r="18" spans="1:9" ht="60" customHeight="1">
      <c r="A18" s="18" t="s">
        <v>42</v>
      </c>
      <c r="B18" s="20" t="s">
        <v>51</v>
      </c>
      <c r="C18" s="15" t="s">
        <v>47</v>
      </c>
      <c r="D18" s="16">
        <v>692</v>
      </c>
      <c r="E18" s="16">
        <v>126</v>
      </c>
      <c r="F18" s="16">
        <v>30</v>
      </c>
      <c r="G18" s="16">
        <f>D18</f>
        <v>692</v>
      </c>
      <c r="H18" s="16">
        <v>126</v>
      </c>
      <c r="I18" s="16">
        <f>F18</f>
        <v>30</v>
      </c>
    </row>
    <row r="19" spans="1:9" ht="60" customHeight="1">
      <c r="A19" s="18" t="s">
        <v>43</v>
      </c>
      <c r="B19" s="20" t="s">
        <v>52</v>
      </c>
      <c r="C19" s="15" t="s">
        <v>47</v>
      </c>
      <c r="D19" s="16">
        <v>610</v>
      </c>
      <c r="E19" s="16">
        <v>94</v>
      </c>
      <c r="F19" s="16">
        <v>20</v>
      </c>
      <c r="G19" s="16">
        <f>D19</f>
        <v>610</v>
      </c>
      <c r="H19" s="16">
        <v>94</v>
      </c>
      <c r="I19" s="16">
        <f>F19</f>
        <v>20</v>
      </c>
    </row>
    <row r="20" spans="1:9" ht="60" customHeight="1">
      <c r="A20" s="18" t="s">
        <v>44</v>
      </c>
      <c r="B20" s="20" t="s">
        <v>53</v>
      </c>
      <c r="C20" s="15" t="s">
        <v>47</v>
      </c>
      <c r="D20" s="16">
        <v>402</v>
      </c>
      <c r="E20" s="16">
        <v>39</v>
      </c>
      <c r="F20" s="16">
        <v>8</v>
      </c>
      <c r="G20" s="16">
        <f>D20</f>
        <v>402</v>
      </c>
      <c r="H20" s="16">
        <v>39</v>
      </c>
      <c r="I20" s="16">
        <f>F20</f>
        <v>8</v>
      </c>
    </row>
    <row r="21" spans="1:9" ht="75" customHeight="1">
      <c r="A21" s="18" t="s">
        <v>45</v>
      </c>
      <c r="B21" s="20" t="s">
        <v>54</v>
      </c>
      <c r="C21" s="15" t="s">
        <v>47</v>
      </c>
      <c r="D21" s="16">
        <v>1168</v>
      </c>
      <c r="E21" s="16">
        <v>192</v>
      </c>
      <c r="F21" s="16">
        <v>41</v>
      </c>
      <c r="G21" s="16">
        <f>D21</f>
        <v>1168</v>
      </c>
      <c r="H21" s="16">
        <v>192</v>
      </c>
      <c r="I21" s="16">
        <f>F21</f>
        <v>41</v>
      </c>
    </row>
    <row r="22" spans="1:9">
      <c r="B22" s="17"/>
      <c r="C22" s="17"/>
      <c r="D22" s="17"/>
      <c r="E22" s="17"/>
      <c r="F22" s="17"/>
      <c r="G22" s="17"/>
      <c r="H22" s="17"/>
      <c r="I22" s="17"/>
    </row>
    <row r="23" spans="1:9" ht="15" customHeight="1">
      <c r="A23" s="30"/>
      <c r="B23" s="30"/>
      <c r="C23" s="30"/>
      <c r="D23" s="30"/>
      <c r="E23" s="17"/>
      <c r="F23" s="17"/>
      <c r="G23" s="17"/>
      <c r="H23" s="17"/>
      <c r="I23" s="17"/>
    </row>
    <row r="24" spans="1:9" ht="18" customHeight="1">
      <c r="A24" s="132" t="s">
        <v>56</v>
      </c>
      <c r="B24" s="133" t="s">
        <v>57</v>
      </c>
      <c r="C24" s="132" t="s">
        <v>69</v>
      </c>
      <c r="D24" s="132" t="s">
        <v>55</v>
      </c>
      <c r="E24" s="132"/>
      <c r="F24" s="132"/>
      <c r="G24" s="132"/>
      <c r="H24" s="132"/>
      <c r="I24" s="132"/>
    </row>
    <row r="25" spans="1:9" ht="30.75" customHeight="1">
      <c r="A25" s="132"/>
      <c r="B25" s="133"/>
      <c r="C25" s="132"/>
      <c r="D25" s="132" t="s">
        <v>58</v>
      </c>
      <c r="E25" s="132"/>
      <c r="F25" s="132"/>
      <c r="G25" s="132"/>
      <c r="H25" s="132"/>
      <c r="I25" s="132"/>
    </row>
    <row r="26" spans="1:9" ht="31.5" customHeight="1">
      <c r="A26" s="132"/>
      <c r="B26" s="133"/>
      <c r="C26" s="132"/>
      <c r="D26" s="132" t="s">
        <v>59</v>
      </c>
      <c r="E26" s="132"/>
      <c r="F26" s="132"/>
      <c r="G26" s="132" t="s">
        <v>74</v>
      </c>
      <c r="H26" s="132"/>
      <c r="I26" s="132"/>
    </row>
    <row r="27" spans="1:9" ht="53.25" customHeight="1">
      <c r="A27" s="25" t="s">
        <v>71</v>
      </c>
      <c r="B27" s="27" t="s">
        <v>60</v>
      </c>
      <c r="C27" s="27"/>
      <c r="D27" s="131"/>
      <c r="E27" s="131"/>
      <c r="F27" s="131"/>
      <c r="G27" s="131"/>
      <c r="H27" s="131"/>
      <c r="I27" s="131"/>
    </row>
    <row r="28" spans="1:9" ht="21.75" customHeight="1">
      <c r="A28" s="26"/>
      <c r="B28" s="29" t="s">
        <v>61</v>
      </c>
      <c r="C28" s="28" t="s">
        <v>70</v>
      </c>
      <c r="D28" s="130">
        <v>83593</v>
      </c>
      <c r="E28" s="130"/>
      <c r="F28" s="130"/>
      <c r="G28" s="130">
        <v>167185</v>
      </c>
      <c r="H28" s="130"/>
      <c r="I28" s="130"/>
    </row>
    <row r="29" spans="1:9" ht="42" customHeight="1">
      <c r="A29" s="25" t="s">
        <v>72</v>
      </c>
      <c r="B29" s="27" t="s">
        <v>62</v>
      </c>
      <c r="C29" s="24"/>
      <c r="D29" s="131"/>
      <c r="E29" s="131"/>
      <c r="F29" s="131"/>
      <c r="G29" s="131"/>
      <c r="H29" s="131"/>
      <c r="I29" s="131"/>
    </row>
    <row r="30" spans="1:9" ht="35.1" customHeight="1">
      <c r="A30" s="26"/>
      <c r="B30" s="29" t="s">
        <v>63</v>
      </c>
      <c r="C30" s="28" t="s">
        <v>70</v>
      </c>
      <c r="D30" s="135">
        <v>78898</v>
      </c>
      <c r="E30" s="135"/>
      <c r="F30" s="135"/>
      <c r="G30" s="135">
        <v>157796</v>
      </c>
      <c r="H30" s="135"/>
      <c r="I30" s="135"/>
    </row>
    <row r="31" spans="1:9" ht="35.1" customHeight="1">
      <c r="A31" s="26"/>
      <c r="B31" s="29" t="s">
        <v>64</v>
      </c>
      <c r="C31" s="28" t="s">
        <v>70</v>
      </c>
      <c r="D31" s="135">
        <v>83883</v>
      </c>
      <c r="E31" s="135"/>
      <c r="F31" s="135"/>
      <c r="G31" s="135">
        <v>167767</v>
      </c>
      <c r="H31" s="135"/>
      <c r="I31" s="135"/>
    </row>
    <row r="32" spans="1:9" ht="35.1" customHeight="1">
      <c r="A32" s="26"/>
      <c r="B32" s="29" t="s">
        <v>65</v>
      </c>
      <c r="C32" s="28" t="s">
        <v>70</v>
      </c>
      <c r="D32" s="135">
        <v>98210</v>
      </c>
      <c r="E32" s="135"/>
      <c r="F32" s="135"/>
      <c r="G32" s="135">
        <v>196421</v>
      </c>
      <c r="H32" s="135"/>
      <c r="I32" s="135"/>
    </row>
    <row r="33" spans="1:102" ht="35.1" customHeight="1">
      <c r="A33" s="26"/>
      <c r="B33" s="29" t="s">
        <v>66</v>
      </c>
      <c r="C33" s="28" t="s">
        <v>70</v>
      </c>
      <c r="D33" s="135">
        <v>135871</v>
      </c>
      <c r="E33" s="135"/>
      <c r="F33" s="135"/>
      <c r="G33" s="135">
        <v>271742</v>
      </c>
      <c r="H33" s="135"/>
      <c r="I33" s="135"/>
    </row>
    <row r="34" spans="1:102" ht="35.1" customHeight="1">
      <c r="A34" s="26"/>
      <c r="B34" s="27" t="s">
        <v>67</v>
      </c>
      <c r="C34" s="28" t="s">
        <v>70</v>
      </c>
      <c r="D34" s="135">
        <v>127614</v>
      </c>
      <c r="E34" s="135"/>
      <c r="F34" s="135"/>
      <c r="G34" s="135">
        <v>255229</v>
      </c>
      <c r="H34" s="135"/>
      <c r="I34" s="135"/>
    </row>
    <row r="37" spans="1:102" ht="15" customHeight="1">
      <c r="A37" s="134" t="s">
        <v>73</v>
      </c>
      <c r="B37" s="134"/>
      <c r="C37" s="134"/>
      <c r="D37" s="134"/>
      <c r="E37" s="134"/>
      <c r="F37" s="134"/>
      <c r="G37" s="134"/>
      <c r="H37" s="134"/>
      <c r="I37" s="134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</row>
    <row r="38" spans="1:102" ht="15" customHeight="1">
      <c r="A38" s="134" t="s">
        <v>68</v>
      </c>
      <c r="B38" s="134"/>
      <c r="C38" s="134"/>
      <c r="D38" s="134"/>
      <c r="E38" s="134"/>
      <c r="F38" s="134"/>
      <c r="G38" s="134"/>
      <c r="H38" s="134"/>
      <c r="I38" s="134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</row>
  </sheetData>
  <mergeCells count="36">
    <mergeCell ref="A37:I37"/>
    <mergeCell ref="A38:I38"/>
    <mergeCell ref="G30:I30"/>
    <mergeCell ref="G31:I31"/>
    <mergeCell ref="G32:I32"/>
    <mergeCell ref="G33:I33"/>
    <mergeCell ref="G34:I34"/>
    <mergeCell ref="D33:F33"/>
    <mergeCell ref="D34:F34"/>
    <mergeCell ref="D30:F30"/>
    <mergeCell ref="D31:F31"/>
    <mergeCell ref="D32:F32"/>
    <mergeCell ref="G28:I28"/>
    <mergeCell ref="G29:I29"/>
    <mergeCell ref="D24:I24"/>
    <mergeCell ref="A24:A26"/>
    <mergeCell ref="B24:B26"/>
    <mergeCell ref="C24:C26"/>
    <mergeCell ref="D28:F28"/>
    <mergeCell ref="D29:F29"/>
    <mergeCell ref="D25:I25"/>
    <mergeCell ref="D26:F26"/>
    <mergeCell ref="G26:I26"/>
    <mergeCell ref="D27:F27"/>
    <mergeCell ref="G27:I27"/>
    <mergeCell ref="F2:I2"/>
    <mergeCell ref="D13:I13"/>
    <mergeCell ref="D14:I14"/>
    <mergeCell ref="D15:F15"/>
    <mergeCell ref="G15:I15"/>
    <mergeCell ref="A7:I7"/>
    <mergeCell ref="A8:I8"/>
    <mergeCell ref="A10:I10"/>
    <mergeCell ref="A11:I11"/>
    <mergeCell ref="A13:B16"/>
    <mergeCell ref="C13:C16"/>
  </mergeCells>
  <pageMargins left="0.7" right="0.7" top="0.75" bottom="0.75" header="0.3" footer="0.3"/>
  <pageSetup paperSize="9" scale="77" fitToHeight="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6"/>
  <sheetViews>
    <sheetView topLeftCell="A23" workbookViewId="0">
      <selection activeCell="C26" sqref="C26"/>
    </sheetView>
  </sheetViews>
  <sheetFormatPr defaultRowHeight="15"/>
  <cols>
    <col min="1" max="1" width="4.85546875" customWidth="1"/>
    <col min="2" max="2" width="68.42578125" customWidth="1"/>
    <col min="3" max="3" width="20.42578125" customWidth="1"/>
    <col min="4" max="4" width="16.7109375" customWidth="1"/>
    <col min="5" max="5" width="17.140625" customWidth="1"/>
  </cols>
  <sheetData>
    <row r="1" spans="1:9">
      <c r="C1" s="105" t="s">
        <v>35</v>
      </c>
      <c r="D1" s="105"/>
      <c r="E1" s="105"/>
      <c r="F1" s="35"/>
      <c r="G1" s="35"/>
      <c r="H1" s="35"/>
      <c r="I1" s="35"/>
    </row>
    <row r="2" spans="1:9" ht="28.5" customHeight="1">
      <c r="C2" s="106" t="s">
        <v>1</v>
      </c>
      <c r="D2" s="106"/>
      <c r="E2" s="106"/>
      <c r="F2" s="36"/>
      <c r="G2" s="36"/>
      <c r="H2" s="36"/>
      <c r="I2" s="36"/>
    </row>
    <row r="3" spans="1:9" ht="21.75" customHeight="1">
      <c r="C3" s="141" t="s">
        <v>2</v>
      </c>
      <c r="D3" s="141"/>
      <c r="E3" s="141"/>
      <c r="F3" s="8"/>
      <c r="G3" s="8"/>
      <c r="H3" s="9"/>
      <c r="I3" s="9"/>
    </row>
    <row r="5" spans="1:9" ht="15.75">
      <c r="A5" s="142" t="s">
        <v>100</v>
      </c>
      <c r="B5" s="142"/>
      <c r="C5" s="142"/>
      <c r="D5" s="142"/>
      <c r="E5" s="142"/>
    </row>
    <row r="6" spans="1:9">
      <c r="A6" s="143" t="s">
        <v>101</v>
      </c>
      <c r="B6" s="143"/>
      <c r="C6" s="143"/>
      <c r="D6" s="143"/>
      <c r="E6" s="143"/>
    </row>
    <row r="8" spans="1:9" ht="30" customHeight="1">
      <c r="A8" s="136" t="s">
        <v>75</v>
      </c>
      <c r="B8" s="137" t="s">
        <v>76</v>
      </c>
      <c r="C8" s="138" t="s">
        <v>104</v>
      </c>
      <c r="D8" s="139"/>
      <c r="E8" s="140"/>
    </row>
    <row r="9" spans="1:9" ht="107.25" customHeight="1">
      <c r="A9" s="136"/>
      <c r="B9" s="137"/>
      <c r="C9" s="38" t="s">
        <v>102</v>
      </c>
      <c r="D9" s="39" t="s">
        <v>77</v>
      </c>
      <c r="E9" s="40" t="s">
        <v>78</v>
      </c>
    </row>
    <row r="10" spans="1:9" ht="45" customHeight="1">
      <c r="A10" s="33" t="s">
        <v>7</v>
      </c>
      <c r="B10" s="34" t="s">
        <v>103</v>
      </c>
      <c r="C10" s="33">
        <v>84593</v>
      </c>
      <c r="D10" s="33">
        <v>1724.1000000000001</v>
      </c>
      <c r="E10" s="33">
        <v>49.065019430427462</v>
      </c>
    </row>
    <row r="11" spans="1:9" ht="45" customHeight="1">
      <c r="A11" s="33" t="s">
        <v>8</v>
      </c>
      <c r="B11" s="34" t="s">
        <v>79</v>
      </c>
      <c r="C11" s="33"/>
      <c r="D11" s="33"/>
      <c r="E11" s="33"/>
    </row>
    <row r="12" spans="1:9" ht="45" customHeight="1">
      <c r="A12" s="33" t="s">
        <v>9</v>
      </c>
      <c r="B12" s="34" t="s">
        <v>80</v>
      </c>
      <c r="C12" s="33">
        <v>5568215.2000000011</v>
      </c>
      <c r="D12" s="33">
        <v>1724.1000000000001</v>
      </c>
      <c r="E12" s="33">
        <v>3229.6358679890964</v>
      </c>
    </row>
    <row r="13" spans="1:9" ht="45" customHeight="1">
      <c r="A13" s="33" t="s">
        <v>81</v>
      </c>
      <c r="B13" s="34" t="s">
        <v>82</v>
      </c>
      <c r="C13" s="33">
        <v>93630</v>
      </c>
      <c r="D13" s="33">
        <v>10</v>
      </c>
      <c r="E13" s="33">
        <v>9363</v>
      </c>
    </row>
    <row r="14" spans="1:9" ht="45" customHeight="1">
      <c r="A14" s="33" t="s">
        <v>83</v>
      </c>
      <c r="B14" s="34" t="s">
        <v>84</v>
      </c>
      <c r="C14" s="33">
        <v>5474585.2000000011</v>
      </c>
      <c r="D14" s="33">
        <v>1714.1000000000001</v>
      </c>
      <c r="E14" s="33">
        <v>15588.401601478288</v>
      </c>
    </row>
    <row r="15" spans="1:9" ht="45" customHeight="1">
      <c r="A15" s="33"/>
      <c r="B15" s="34" t="s">
        <v>85</v>
      </c>
      <c r="C15" s="33">
        <v>176680</v>
      </c>
      <c r="D15" s="33">
        <v>35</v>
      </c>
      <c r="E15" s="33">
        <v>5048</v>
      </c>
    </row>
    <row r="16" spans="1:9" ht="45" customHeight="1">
      <c r="A16" s="33"/>
      <c r="B16" s="34" t="s">
        <v>86</v>
      </c>
      <c r="C16" s="33">
        <v>40460</v>
      </c>
      <c r="D16" s="33">
        <v>35</v>
      </c>
      <c r="E16" s="33">
        <v>1156</v>
      </c>
    </row>
    <row r="17" spans="1:5" ht="45" customHeight="1">
      <c r="A17" s="33"/>
      <c r="B17" s="34" t="s">
        <v>87</v>
      </c>
      <c r="C17" s="33">
        <v>904744.6</v>
      </c>
      <c r="D17" s="33">
        <v>324.7</v>
      </c>
      <c r="E17" s="33">
        <v>2786.4016014782878</v>
      </c>
    </row>
    <row r="18" spans="1:5" ht="45" customHeight="1">
      <c r="A18" s="33"/>
      <c r="B18" s="34" t="s">
        <v>88</v>
      </c>
      <c r="C18" s="33">
        <v>1679596.2000000002</v>
      </c>
      <c r="D18" s="33">
        <v>659.7</v>
      </c>
      <c r="E18" s="33">
        <v>2546</v>
      </c>
    </row>
    <row r="19" spans="1:5" ht="45" customHeight="1">
      <c r="A19" s="33"/>
      <c r="B19" s="34" t="s">
        <v>89</v>
      </c>
      <c r="C19" s="33">
        <v>2673104.4000000004</v>
      </c>
      <c r="D19" s="33">
        <v>659.7</v>
      </c>
      <c r="E19" s="33">
        <v>4052.0000000000005</v>
      </c>
    </row>
    <row r="20" spans="1:5" ht="45" customHeight="1">
      <c r="A20" s="33" t="s">
        <v>90</v>
      </c>
      <c r="B20" s="34" t="s">
        <v>91</v>
      </c>
      <c r="C20" s="33"/>
      <c r="D20" s="33"/>
      <c r="E20" s="33"/>
    </row>
    <row r="21" spans="1:5" ht="55.5" customHeight="1">
      <c r="A21" s="33" t="s">
        <v>92</v>
      </c>
      <c r="B21" s="34" t="s">
        <v>93</v>
      </c>
      <c r="C21" s="33"/>
      <c r="D21" s="33"/>
      <c r="E21" s="33"/>
    </row>
    <row r="22" spans="1:5" ht="45" customHeight="1">
      <c r="A22" s="33" t="s">
        <v>94</v>
      </c>
      <c r="B22" s="34" t="s">
        <v>95</v>
      </c>
      <c r="C22" s="33"/>
      <c r="D22" s="33"/>
      <c r="E22" s="33"/>
    </row>
    <row r="23" spans="1:5" ht="45" customHeight="1">
      <c r="A23" s="33" t="s">
        <v>10</v>
      </c>
      <c r="B23" s="34" t="s">
        <v>96</v>
      </c>
      <c r="C23" s="33">
        <v>61812</v>
      </c>
      <c r="D23" s="33">
        <v>1724.1000000000001</v>
      </c>
      <c r="E23" s="33">
        <v>35.851748738472246</v>
      </c>
    </row>
    <row r="24" spans="1:5" ht="45" customHeight="1">
      <c r="A24" s="34" t="s">
        <v>11</v>
      </c>
      <c r="B24" s="34" t="s">
        <v>97</v>
      </c>
      <c r="C24" s="33">
        <v>28912.800000000003</v>
      </c>
      <c r="D24" s="33">
        <v>1724.1000000000001</v>
      </c>
      <c r="E24" s="33">
        <v>16.769792935444581</v>
      </c>
    </row>
    <row r="25" spans="1:5" ht="44.25" customHeight="1">
      <c r="A25" s="33" t="s">
        <v>12</v>
      </c>
      <c r="B25" s="34" t="s">
        <v>98</v>
      </c>
      <c r="C25" s="33">
        <v>124533.1</v>
      </c>
      <c r="D25" s="33">
        <v>1724.1000000000001</v>
      </c>
      <c r="E25" s="33">
        <v>72.230787077315696</v>
      </c>
    </row>
    <row r="26" spans="1:5" ht="45" customHeight="1">
      <c r="A26" s="41"/>
      <c r="B26" s="42" t="s">
        <v>99</v>
      </c>
      <c r="C26" s="43">
        <f>C10+C12+C23+C24+C25</f>
        <v>5868066.1000000006</v>
      </c>
      <c r="D26" s="43"/>
      <c r="E26" s="43"/>
    </row>
  </sheetData>
  <mergeCells count="8">
    <mergeCell ref="A8:A9"/>
    <mergeCell ref="B8:B9"/>
    <mergeCell ref="C8:E8"/>
    <mergeCell ref="C1:E1"/>
    <mergeCell ref="C2:E2"/>
    <mergeCell ref="C3:E3"/>
    <mergeCell ref="A5:E5"/>
    <mergeCell ref="A6:E6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topLeftCell="A29" workbookViewId="0">
      <selection activeCell="B36" sqref="B36"/>
    </sheetView>
  </sheetViews>
  <sheetFormatPr defaultRowHeight="33" customHeight="1"/>
  <cols>
    <col min="1" max="1" width="6.42578125" customWidth="1"/>
    <col min="2" max="2" width="65" customWidth="1"/>
    <col min="3" max="3" width="16.5703125" customWidth="1"/>
    <col min="4" max="4" width="14.140625" customWidth="1"/>
  </cols>
  <sheetData>
    <row r="1" spans="1:5" ht="33" customHeight="1">
      <c r="C1" s="105" t="s">
        <v>147</v>
      </c>
      <c r="D1" s="105"/>
      <c r="E1" s="35"/>
    </row>
    <row r="2" spans="1:5" ht="51" customHeight="1">
      <c r="C2" s="106" t="s">
        <v>1</v>
      </c>
      <c r="D2" s="106"/>
      <c r="E2" s="36"/>
    </row>
    <row r="3" spans="1:5" ht="18.75" customHeight="1">
      <c r="C3" s="141" t="s">
        <v>2</v>
      </c>
      <c r="D3" s="141"/>
      <c r="E3" s="7"/>
    </row>
    <row r="4" spans="1:5" ht="33" customHeight="1">
      <c r="C4" s="8"/>
      <c r="D4" s="8"/>
      <c r="E4" s="7"/>
    </row>
    <row r="5" spans="1:5" ht="33" customHeight="1">
      <c r="A5" s="142" t="s">
        <v>149</v>
      </c>
      <c r="B5" s="142"/>
      <c r="C5" s="142"/>
      <c r="D5" s="142"/>
      <c r="E5" s="44"/>
    </row>
    <row r="6" spans="1:5" ht="33" customHeight="1">
      <c r="A6" s="143" t="s">
        <v>148</v>
      </c>
      <c r="B6" s="143"/>
      <c r="C6" s="143"/>
      <c r="D6" s="143"/>
      <c r="E6" s="45"/>
    </row>
    <row r="7" spans="1:5" ht="33" customHeight="1">
      <c r="A7" s="37"/>
      <c r="B7" s="37"/>
      <c r="C7" s="37"/>
      <c r="D7" s="37"/>
      <c r="E7" s="45"/>
    </row>
    <row r="8" spans="1:5" ht="33" customHeight="1">
      <c r="A8" s="22"/>
      <c r="B8" s="22"/>
      <c r="C8" s="144" t="s">
        <v>153</v>
      </c>
      <c r="D8" s="144"/>
    </row>
    <row r="9" spans="1:5" ht="33" customHeight="1">
      <c r="A9" s="145" t="s">
        <v>75</v>
      </c>
      <c r="B9" s="146" t="s">
        <v>150</v>
      </c>
      <c r="C9" s="145" t="s">
        <v>151</v>
      </c>
      <c r="D9" s="145" t="s">
        <v>152</v>
      </c>
    </row>
    <row r="10" spans="1:5" ht="33" customHeight="1">
      <c r="A10" s="145"/>
      <c r="B10" s="146"/>
      <c r="C10" s="145"/>
      <c r="D10" s="145"/>
    </row>
    <row r="11" spans="1:5" ht="33" customHeight="1">
      <c r="A11" s="46" t="s">
        <v>7</v>
      </c>
      <c r="B11" s="47" t="s">
        <v>105</v>
      </c>
      <c r="C11" s="48">
        <f>SUM(C12:C16)+C25</f>
        <v>1063992.24</v>
      </c>
      <c r="D11" s="48">
        <f>SUM(D12:D16)+D25</f>
        <v>1195512.44</v>
      </c>
    </row>
    <row r="12" spans="1:5" ht="33" customHeight="1">
      <c r="A12" s="46" t="s">
        <v>106</v>
      </c>
      <c r="B12" s="49" t="s">
        <v>107</v>
      </c>
      <c r="C12" s="49"/>
      <c r="D12" s="49"/>
    </row>
    <row r="13" spans="1:5" ht="33" customHeight="1">
      <c r="A13" s="46" t="s">
        <v>108</v>
      </c>
      <c r="B13" s="49" t="s">
        <v>109</v>
      </c>
      <c r="C13" s="49"/>
      <c r="D13" s="49"/>
    </row>
    <row r="14" spans="1:5" ht="33" customHeight="1">
      <c r="A14" s="46" t="s">
        <v>110</v>
      </c>
      <c r="B14" s="49" t="s">
        <v>111</v>
      </c>
      <c r="C14" s="50">
        <v>585648</v>
      </c>
      <c r="D14" s="50">
        <v>621288</v>
      </c>
    </row>
    <row r="15" spans="1:5" ht="33" customHeight="1">
      <c r="A15" s="46" t="s">
        <v>112</v>
      </c>
      <c r="B15" s="49" t="s">
        <v>113</v>
      </c>
      <c r="C15" s="50">
        <v>172224</v>
      </c>
      <c r="D15" s="50">
        <v>184392</v>
      </c>
    </row>
    <row r="16" spans="1:5" ht="33" customHeight="1">
      <c r="A16" s="51" t="s">
        <v>114</v>
      </c>
      <c r="B16" s="52" t="s">
        <v>115</v>
      </c>
      <c r="C16" s="53">
        <v>303192</v>
      </c>
      <c r="D16" s="53">
        <v>386726</v>
      </c>
    </row>
    <row r="17" spans="1:4" ht="33" customHeight="1">
      <c r="A17" s="46" t="s">
        <v>116</v>
      </c>
      <c r="B17" s="54" t="s">
        <v>117</v>
      </c>
      <c r="C17" s="50">
        <f>C16*0.2</f>
        <v>60638.400000000001</v>
      </c>
      <c r="D17" s="50">
        <f>D16*0.2</f>
        <v>77345.2</v>
      </c>
    </row>
    <row r="18" spans="1:4" ht="33" customHeight="1">
      <c r="A18" s="46" t="s">
        <v>118</v>
      </c>
      <c r="B18" s="54" t="s">
        <v>119</v>
      </c>
      <c r="C18" s="50"/>
      <c r="D18" s="50"/>
    </row>
    <row r="19" spans="1:4" ht="33" customHeight="1">
      <c r="A19" s="46" t="s">
        <v>120</v>
      </c>
      <c r="B19" s="54" t="s">
        <v>121</v>
      </c>
      <c r="C19" s="50">
        <f>C16-C17-C18</f>
        <v>242553.60000000001</v>
      </c>
      <c r="D19" s="50">
        <f>D16-D17-D18</f>
        <v>309380.8</v>
      </c>
    </row>
    <row r="20" spans="1:4" ht="33" customHeight="1">
      <c r="A20" s="46" t="s">
        <v>122</v>
      </c>
      <c r="B20" s="54" t="s">
        <v>123</v>
      </c>
      <c r="C20" s="50">
        <f>C19*0.15</f>
        <v>36383.040000000001</v>
      </c>
      <c r="D20" s="50">
        <f>D19*0.15</f>
        <v>46407.119999999995</v>
      </c>
    </row>
    <row r="21" spans="1:4" ht="33" customHeight="1">
      <c r="A21" s="46" t="s">
        <v>124</v>
      </c>
      <c r="B21" s="54" t="s">
        <v>125</v>
      </c>
      <c r="C21" s="50"/>
      <c r="D21" s="50"/>
    </row>
    <row r="22" spans="1:4" ht="33" customHeight="1">
      <c r="A22" s="46" t="s">
        <v>126</v>
      </c>
      <c r="B22" s="54" t="s">
        <v>127</v>
      </c>
      <c r="C22" s="50">
        <f>C19*0.45</f>
        <v>109149.12000000001</v>
      </c>
      <c r="D22" s="50">
        <f>D19*0.45</f>
        <v>139221.35999999999</v>
      </c>
    </row>
    <row r="23" spans="1:4" ht="33" customHeight="1">
      <c r="A23" s="46" t="s">
        <v>128</v>
      </c>
      <c r="B23" s="54" t="s">
        <v>129</v>
      </c>
      <c r="C23" s="50"/>
      <c r="D23" s="50"/>
    </row>
    <row r="24" spans="1:4" ht="33" customHeight="1">
      <c r="A24" s="46" t="s">
        <v>130</v>
      </c>
      <c r="B24" s="55" t="s">
        <v>131</v>
      </c>
      <c r="C24" s="56">
        <f>C19-C20-C22</f>
        <v>97021.439999999988</v>
      </c>
      <c r="D24" s="56">
        <f>D19-D20-D22</f>
        <v>123752.32000000001</v>
      </c>
    </row>
    <row r="25" spans="1:4" ht="33" customHeight="1">
      <c r="A25" s="57" t="s">
        <v>132</v>
      </c>
      <c r="B25" s="58" t="s">
        <v>133</v>
      </c>
      <c r="C25" s="59">
        <f>SUM(C26:C30)</f>
        <v>2928.24</v>
      </c>
      <c r="D25" s="59">
        <f>SUM(D26:D30)</f>
        <v>3106.44</v>
      </c>
    </row>
    <row r="26" spans="1:4" ht="33" customHeight="1">
      <c r="A26" s="46" t="s">
        <v>134</v>
      </c>
      <c r="B26" s="54" t="s">
        <v>135</v>
      </c>
      <c r="C26" s="50">
        <f>C14*0.5/100</f>
        <v>2928.24</v>
      </c>
      <c r="D26" s="50">
        <f>D14*0.5/100</f>
        <v>3106.44</v>
      </c>
    </row>
    <row r="27" spans="1:4" ht="33" customHeight="1">
      <c r="A27" s="46" t="s">
        <v>136</v>
      </c>
      <c r="B27" s="54" t="s">
        <v>137</v>
      </c>
      <c r="C27" s="50"/>
      <c r="D27" s="50"/>
    </row>
    <row r="28" spans="1:4" ht="33" customHeight="1">
      <c r="A28" s="46" t="s">
        <v>138</v>
      </c>
      <c r="B28" s="54" t="s">
        <v>139</v>
      </c>
      <c r="C28" s="50"/>
      <c r="D28" s="50"/>
    </row>
    <row r="29" spans="1:4" ht="33" customHeight="1">
      <c r="A29" s="46" t="s">
        <v>140</v>
      </c>
      <c r="B29" s="54" t="s">
        <v>141</v>
      </c>
      <c r="C29" s="50"/>
      <c r="D29" s="50"/>
    </row>
    <row r="30" spans="1:4" ht="33" customHeight="1">
      <c r="A30" s="46" t="s">
        <v>142</v>
      </c>
      <c r="B30" s="54" t="s">
        <v>143</v>
      </c>
      <c r="C30" s="50"/>
      <c r="D30" s="50"/>
    </row>
    <row r="31" spans="1:4" ht="33" customHeight="1">
      <c r="A31" s="51" t="s">
        <v>8</v>
      </c>
      <c r="B31" s="52" t="s">
        <v>144</v>
      </c>
      <c r="C31" s="50">
        <f>6890357+880366</f>
        <v>7770723</v>
      </c>
      <c r="D31" s="50">
        <f>'[1]Прилож.2    '!C22</f>
        <v>5868066.1000000006</v>
      </c>
    </row>
    <row r="32" spans="1:4" ht="33" customHeight="1">
      <c r="A32" s="51" t="s">
        <v>9</v>
      </c>
      <c r="B32" s="52" t="s">
        <v>145</v>
      </c>
      <c r="C32" s="101">
        <v>0</v>
      </c>
      <c r="D32" s="102">
        <v>0</v>
      </c>
    </row>
    <row r="33" spans="1:4" ht="33" customHeight="1">
      <c r="A33" s="57" t="s">
        <v>10</v>
      </c>
      <c r="B33" s="58" t="s">
        <v>146</v>
      </c>
      <c r="C33" s="59">
        <f>C11+C31+C32</f>
        <v>8834715.2400000002</v>
      </c>
      <c r="D33" s="59">
        <f>D11+D31+D32</f>
        <v>7063578.540000001</v>
      </c>
    </row>
  </sheetData>
  <mergeCells count="10">
    <mergeCell ref="C1:D1"/>
    <mergeCell ref="C8:D8"/>
    <mergeCell ref="A6:D6"/>
    <mergeCell ref="A9:A10"/>
    <mergeCell ref="B9:B10"/>
    <mergeCell ref="C9:C10"/>
    <mergeCell ref="D9:D10"/>
    <mergeCell ref="C2:D2"/>
    <mergeCell ref="C3:D3"/>
    <mergeCell ref="A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8" sqref="C8:C9"/>
    </sheetView>
  </sheetViews>
  <sheetFormatPr defaultRowHeight="15"/>
  <cols>
    <col min="1" max="1" width="4.7109375" customWidth="1"/>
    <col min="2" max="2" width="45.5703125" customWidth="1"/>
    <col min="3" max="5" width="25.7109375" customWidth="1"/>
  </cols>
  <sheetData>
    <row r="1" spans="1:6">
      <c r="C1" s="14" t="s">
        <v>181</v>
      </c>
      <c r="D1" s="14"/>
      <c r="E1" s="14"/>
      <c r="F1" s="35"/>
    </row>
    <row r="2" spans="1:6" ht="31.5" customHeight="1">
      <c r="C2" s="106" t="s">
        <v>1</v>
      </c>
      <c r="D2" s="106"/>
      <c r="E2" s="36"/>
      <c r="F2" s="36"/>
    </row>
    <row r="3" spans="1:6" ht="27" customHeight="1">
      <c r="C3" s="7" t="s">
        <v>2</v>
      </c>
      <c r="D3" s="7"/>
      <c r="E3" s="7"/>
      <c r="F3" s="7"/>
    </row>
    <row r="4" spans="1:6">
      <c r="E4" s="8"/>
    </row>
    <row r="5" spans="1:6" ht="15.75">
      <c r="A5" s="142" t="s">
        <v>172</v>
      </c>
      <c r="B5" s="142"/>
      <c r="C5" s="142"/>
      <c r="D5" s="142"/>
      <c r="E5" s="44"/>
    </row>
    <row r="6" spans="1:6" ht="57" customHeight="1">
      <c r="A6" s="150" t="s">
        <v>182</v>
      </c>
      <c r="B6" s="150"/>
      <c r="C6" s="150"/>
      <c r="D6" s="150"/>
      <c r="E6" s="62"/>
    </row>
    <row r="7" spans="1:6" ht="17.25" customHeight="1">
      <c r="A7" s="37"/>
      <c r="B7" s="37"/>
      <c r="C7" s="37"/>
      <c r="D7" s="37"/>
      <c r="E7" s="37"/>
    </row>
    <row r="8" spans="1:6" ht="36.75" customHeight="1">
      <c r="A8" s="148" t="s">
        <v>75</v>
      </c>
      <c r="B8" s="149" t="s">
        <v>174</v>
      </c>
      <c r="C8" s="148" t="s">
        <v>188</v>
      </c>
      <c r="D8" s="148" t="s">
        <v>189</v>
      </c>
    </row>
    <row r="9" spans="1:6" ht="108.75" customHeight="1">
      <c r="A9" s="148"/>
      <c r="B9" s="149"/>
      <c r="C9" s="148"/>
      <c r="D9" s="148"/>
    </row>
    <row r="10" spans="1:6" ht="45" customHeight="1">
      <c r="A10" s="46" t="s">
        <v>7</v>
      </c>
      <c r="B10" s="47" t="s">
        <v>183</v>
      </c>
      <c r="C10" s="64" t="s">
        <v>186</v>
      </c>
      <c r="D10" s="64" t="s">
        <v>186</v>
      </c>
    </row>
    <row r="11" spans="1:6" ht="66.75" customHeight="1">
      <c r="A11" s="46" t="s">
        <v>8</v>
      </c>
      <c r="B11" s="49" t="s">
        <v>184</v>
      </c>
      <c r="C11" s="64" t="s">
        <v>186</v>
      </c>
      <c r="D11" s="64" t="s">
        <v>186</v>
      </c>
    </row>
    <row r="12" spans="1:6" ht="54.75" customHeight="1">
      <c r="A12" s="46" t="s">
        <v>9</v>
      </c>
      <c r="B12" s="49" t="s">
        <v>185</v>
      </c>
      <c r="C12" s="64" t="s">
        <v>186</v>
      </c>
      <c r="D12" s="64" t="s">
        <v>186</v>
      </c>
    </row>
    <row r="14" spans="1:6" ht="25.5" customHeight="1">
      <c r="A14" s="147" t="s">
        <v>187</v>
      </c>
      <c r="B14" s="147"/>
      <c r="C14" s="147"/>
      <c r="D14" s="147"/>
    </row>
  </sheetData>
  <mergeCells count="8">
    <mergeCell ref="A5:D5"/>
    <mergeCell ref="C2:D2"/>
    <mergeCell ref="A14:D14"/>
    <mergeCell ref="A8:A9"/>
    <mergeCell ref="B8:B9"/>
    <mergeCell ref="C8:C9"/>
    <mergeCell ref="D8:D9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A19" sqref="A19:D19"/>
    </sheetView>
  </sheetViews>
  <sheetFormatPr defaultRowHeight="15"/>
  <cols>
    <col min="1" max="1" width="4.7109375" customWidth="1"/>
    <col min="2" max="2" width="30.7109375" customWidth="1"/>
    <col min="3" max="5" width="25.7109375" customWidth="1"/>
  </cols>
  <sheetData>
    <row r="1" spans="1:6">
      <c r="C1" s="14" t="s">
        <v>171</v>
      </c>
      <c r="D1" s="14"/>
      <c r="E1" s="14"/>
      <c r="F1" s="35"/>
    </row>
    <row r="2" spans="1:6" ht="31.5" customHeight="1">
      <c r="C2" s="106" t="s">
        <v>1</v>
      </c>
      <c r="D2" s="106"/>
      <c r="E2" s="106"/>
      <c r="F2" s="36"/>
    </row>
    <row r="3" spans="1:6" ht="27" customHeight="1">
      <c r="C3" s="141" t="s">
        <v>2</v>
      </c>
      <c r="D3" s="141"/>
      <c r="E3" s="141"/>
      <c r="F3" s="7"/>
    </row>
    <row r="4" spans="1:6">
      <c r="E4" s="8"/>
    </row>
    <row r="5" spans="1:6" ht="15.75">
      <c r="A5" s="142" t="s">
        <v>172</v>
      </c>
      <c r="B5" s="142"/>
      <c r="C5" s="142"/>
      <c r="D5" s="142"/>
      <c r="E5" s="142"/>
    </row>
    <row r="6" spans="1:6" ht="57" customHeight="1">
      <c r="A6" s="150" t="s">
        <v>173</v>
      </c>
      <c r="B6" s="150"/>
      <c r="C6" s="150"/>
      <c r="D6" s="150"/>
      <c r="E6" s="150"/>
    </row>
    <row r="7" spans="1:6" ht="17.25" customHeight="1">
      <c r="A7" s="37"/>
      <c r="B7" s="37"/>
      <c r="C7" s="37"/>
      <c r="D7" s="37"/>
      <c r="E7" s="37"/>
    </row>
    <row r="8" spans="1:6" ht="36.75" customHeight="1">
      <c r="A8" s="148" t="s">
        <v>75</v>
      </c>
      <c r="B8" s="149" t="s">
        <v>174</v>
      </c>
      <c r="C8" s="148" t="s">
        <v>175</v>
      </c>
      <c r="D8" s="148" t="s">
        <v>176</v>
      </c>
      <c r="E8" s="148" t="s">
        <v>177</v>
      </c>
    </row>
    <row r="9" spans="1:6" ht="108.75" customHeight="1">
      <c r="A9" s="148"/>
      <c r="B9" s="149"/>
      <c r="C9" s="148"/>
      <c r="D9" s="148"/>
      <c r="E9" s="148"/>
    </row>
    <row r="10" spans="1:6" ht="35.1" customHeight="1">
      <c r="A10" s="46" t="s">
        <v>7</v>
      </c>
      <c r="B10" s="47" t="s">
        <v>178</v>
      </c>
      <c r="C10" s="74" t="s">
        <v>186</v>
      </c>
      <c r="D10" s="74" t="s">
        <v>186</v>
      </c>
      <c r="E10" s="74" t="s">
        <v>186</v>
      </c>
    </row>
    <row r="11" spans="1:6" ht="35.1" customHeight="1">
      <c r="A11" s="46"/>
      <c r="B11" s="63" t="s">
        <v>159</v>
      </c>
      <c r="C11" s="49"/>
      <c r="D11" s="49"/>
      <c r="E11" s="64"/>
    </row>
    <row r="12" spans="1:6" ht="35.1" customHeight="1">
      <c r="A12" s="46"/>
      <c r="B12" s="63" t="s">
        <v>160</v>
      </c>
      <c r="C12" s="49"/>
      <c r="D12" s="49"/>
      <c r="E12" s="49"/>
    </row>
    <row r="13" spans="1:6" ht="35.1" customHeight="1">
      <c r="A13" s="46"/>
      <c r="B13" s="63" t="s">
        <v>179</v>
      </c>
      <c r="C13" s="49"/>
      <c r="D13" s="49"/>
      <c r="E13" s="49"/>
    </row>
    <row r="14" spans="1:6" ht="35.1" customHeight="1">
      <c r="A14" s="46" t="s">
        <v>8</v>
      </c>
      <c r="B14" s="49" t="s">
        <v>180</v>
      </c>
      <c r="C14" s="74" t="s">
        <v>186</v>
      </c>
      <c r="D14" s="74" t="s">
        <v>186</v>
      </c>
      <c r="E14" s="74" t="s">
        <v>186</v>
      </c>
    </row>
    <row r="15" spans="1:6" ht="35.1" customHeight="1">
      <c r="A15" s="46"/>
      <c r="B15" s="63" t="s">
        <v>159</v>
      </c>
      <c r="C15" s="49"/>
      <c r="D15" s="49"/>
      <c r="E15" s="49"/>
    </row>
    <row r="16" spans="1:6" ht="35.1" customHeight="1">
      <c r="A16" s="46"/>
      <c r="B16" s="63" t="s">
        <v>160</v>
      </c>
      <c r="C16" s="49"/>
      <c r="D16" s="49"/>
      <c r="E16" s="49"/>
    </row>
    <row r="17" spans="1:5" ht="35.1" customHeight="1">
      <c r="A17" s="46"/>
      <c r="B17" s="63" t="s">
        <v>179</v>
      </c>
      <c r="C17" s="49"/>
      <c r="D17" s="49"/>
      <c r="E17" s="50"/>
    </row>
    <row r="19" spans="1:5">
      <c r="A19" s="147" t="s">
        <v>187</v>
      </c>
      <c r="B19" s="147"/>
      <c r="C19" s="147"/>
      <c r="D19" s="147"/>
    </row>
  </sheetData>
  <mergeCells count="10">
    <mergeCell ref="C2:E2"/>
    <mergeCell ref="C3:E3"/>
    <mergeCell ref="C8:C9"/>
    <mergeCell ref="D8:D9"/>
    <mergeCell ref="E8:E9"/>
    <mergeCell ref="A19:D19"/>
    <mergeCell ref="A5:E5"/>
    <mergeCell ref="A6:E6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opLeftCell="B8" zoomScale="115" zoomScaleNormal="115" workbookViewId="0">
      <selection activeCell="D14" sqref="D14"/>
    </sheetView>
  </sheetViews>
  <sheetFormatPr defaultRowHeight="15"/>
  <cols>
    <col min="1" max="1" width="4.7109375" customWidth="1"/>
    <col min="2" max="2" width="30.7109375" customWidth="1"/>
    <col min="3" max="11" width="10.7109375" customWidth="1"/>
    <col min="12" max="12" width="9.42578125" bestFit="1" customWidth="1"/>
    <col min="13" max="13" width="10" bestFit="1" customWidth="1"/>
  </cols>
  <sheetData>
    <row r="1" spans="1:13">
      <c r="E1" s="35"/>
      <c r="F1" s="35"/>
      <c r="G1" s="105" t="s">
        <v>154</v>
      </c>
      <c r="H1" s="105"/>
      <c r="I1" s="105"/>
      <c r="J1" s="105"/>
      <c r="K1" s="105"/>
      <c r="L1" s="35"/>
    </row>
    <row r="2" spans="1:13" ht="27" customHeight="1">
      <c r="E2" s="36"/>
      <c r="F2" s="36"/>
      <c r="G2" s="106" t="s">
        <v>1</v>
      </c>
      <c r="H2" s="106"/>
      <c r="I2" s="106"/>
      <c r="J2" s="106"/>
      <c r="K2" s="106"/>
      <c r="L2" s="36"/>
    </row>
    <row r="3" spans="1:13" ht="18.75" customHeight="1">
      <c r="E3" s="7"/>
      <c r="F3" s="7"/>
      <c r="G3" s="141" t="s">
        <v>2</v>
      </c>
      <c r="H3" s="141"/>
      <c r="I3" s="141"/>
      <c r="J3" s="141"/>
      <c r="K3" s="141"/>
      <c r="L3" s="7"/>
    </row>
    <row r="4" spans="1:13">
      <c r="E4" s="8"/>
      <c r="F4" s="8"/>
      <c r="G4" s="8"/>
      <c r="H4" s="8"/>
      <c r="I4" s="8"/>
      <c r="J4" s="8"/>
      <c r="K4" s="7"/>
    </row>
    <row r="5" spans="1:13" ht="15.75">
      <c r="A5" s="142" t="s">
        <v>155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</row>
    <row r="6" spans="1:13" ht="17.25" customHeight="1">
      <c r="A6" s="143" t="s">
        <v>191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</row>
    <row r="7" spans="1:13" ht="17.2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45"/>
    </row>
    <row r="8" spans="1:13" ht="36.75" customHeight="1">
      <c r="A8" s="148" t="s">
        <v>75</v>
      </c>
      <c r="B8" s="149" t="s">
        <v>156</v>
      </c>
      <c r="C8" s="151" t="s">
        <v>157</v>
      </c>
      <c r="D8" s="152"/>
      <c r="E8" s="153"/>
      <c r="F8" s="151" t="s">
        <v>158</v>
      </c>
      <c r="G8" s="152"/>
      <c r="H8" s="153"/>
      <c r="I8" s="151" t="s">
        <v>162</v>
      </c>
      <c r="J8" s="152"/>
      <c r="K8" s="153"/>
    </row>
    <row r="9" spans="1:13" ht="41.25" customHeight="1">
      <c r="A9" s="148"/>
      <c r="B9" s="149"/>
      <c r="C9" s="60" t="s">
        <v>159</v>
      </c>
      <c r="D9" s="60" t="s">
        <v>160</v>
      </c>
      <c r="E9" s="61" t="s">
        <v>161</v>
      </c>
      <c r="F9" s="60" t="s">
        <v>159</v>
      </c>
      <c r="G9" s="60" t="s">
        <v>160</v>
      </c>
      <c r="H9" s="61" t="s">
        <v>161</v>
      </c>
      <c r="I9" s="60" t="s">
        <v>159</v>
      </c>
      <c r="J9" s="60" t="s">
        <v>160</v>
      </c>
      <c r="K9" s="61" t="s">
        <v>161</v>
      </c>
    </row>
    <row r="10" spans="1:13" ht="35.1" customHeight="1">
      <c r="A10" s="46" t="s">
        <v>7</v>
      </c>
      <c r="B10" s="47" t="s">
        <v>163</v>
      </c>
      <c r="C10" s="67" t="s">
        <v>190</v>
      </c>
      <c r="D10" s="47"/>
      <c r="E10" s="48"/>
      <c r="F10" s="65">
        <f>317+85.9</f>
        <v>402.9</v>
      </c>
      <c r="G10" s="48"/>
      <c r="H10" s="66"/>
      <c r="I10" s="66">
        <f>46.144+20.508</f>
        <v>66.652000000000001</v>
      </c>
      <c r="J10" s="48"/>
      <c r="K10" s="48"/>
    </row>
    <row r="11" spans="1:13" ht="35.1" customHeight="1">
      <c r="A11" s="46"/>
      <c r="B11" s="49" t="s">
        <v>164</v>
      </c>
      <c r="C11" s="67" t="s">
        <v>190</v>
      </c>
      <c r="D11" s="49"/>
      <c r="E11" s="49"/>
      <c r="F11" s="65">
        <f>317+85.9</f>
        <v>402.9</v>
      </c>
      <c r="G11" s="48"/>
      <c r="H11" s="66"/>
      <c r="I11" s="66">
        <f>46.144+20.508</f>
        <v>66.652000000000001</v>
      </c>
      <c r="J11" s="49"/>
      <c r="K11" s="49"/>
    </row>
    <row r="12" spans="1:13" ht="35.1" customHeight="1">
      <c r="A12" s="46" t="s">
        <v>8</v>
      </c>
      <c r="B12" s="49" t="s">
        <v>165</v>
      </c>
      <c r="C12" s="64">
        <f>3+9</f>
        <v>12</v>
      </c>
      <c r="D12" s="64">
        <f>2+3</f>
        <v>5</v>
      </c>
      <c r="E12" s="49"/>
      <c r="F12" s="49">
        <f>70+305</f>
        <v>375</v>
      </c>
      <c r="G12" s="49">
        <f>200+100+20.5+60</f>
        <v>380.5</v>
      </c>
      <c r="H12" s="49"/>
      <c r="I12" s="49">
        <f>86.992+23.52</f>
        <v>110.512</v>
      </c>
      <c r="J12" s="68">
        <f>21.8+33.6+33.6+6.888+20.16</f>
        <v>116.048</v>
      </c>
      <c r="K12" s="49"/>
    </row>
    <row r="13" spans="1:13" ht="35.1" customHeight="1">
      <c r="A13" s="46"/>
      <c r="B13" s="49" t="s">
        <v>164</v>
      </c>
      <c r="C13" s="49"/>
      <c r="D13" s="49"/>
      <c r="E13" s="50"/>
      <c r="F13" s="50"/>
      <c r="G13" s="50"/>
      <c r="H13" s="50"/>
      <c r="I13" s="50"/>
      <c r="J13" s="50"/>
      <c r="K13" s="50"/>
    </row>
    <row r="14" spans="1:13" ht="35.1" customHeight="1">
      <c r="A14" s="46" t="s">
        <v>9</v>
      </c>
      <c r="B14" s="49" t="s">
        <v>166</v>
      </c>
      <c r="C14" s="64">
        <v>2</v>
      </c>
      <c r="D14" s="64">
        <v>2</v>
      </c>
      <c r="E14" s="50"/>
      <c r="F14" s="68">
        <f>209.7+209.7</f>
        <v>419.4</v>
      </c>
      <c r="G14" s="69">
        <f>300+255.58</f>
        <v>555.58000000000004</v>
      </c>
      <c r="H14" s="50"/>
      <c r="I14" s="68">
        <f>880.366+6890.357</f>
        <v>7770.723</v>
      </c>
      <c r="J14" s="68">
        <f>16.102+26.4</f>
        <v>42.501999999999995</v>
      </c>
      <c r="K14" s="50"/>
    </row>
    <row r="15" spans="1:13" ht="35.1" customHeight="1">
      <c r="A15" s="51"/>
      <c r="B15" s="49" t="s">
        <v>167</v>
      </c>
      <c r="C15" s="70">
        <v>2</v>
      </c>
      <c r="D15" s="52"/>
      <c r="E15" s="53"/>
      <c r="F15" s="68">
        <f>209.7+209.7</f>
        <v>419.4</v>
      </c>
      <c r="G15" s="53"/>
      <c r="H15" s="53"/>
      <c r="I15" s="68">
        <f>880.366+6890.357</f>
        <v>7770.723</v>
      </c>
      <c r="J15" s="53"/>
      <c r="K15" s="53"/>
      <c r="M15" s="75"/>
    </row>
    <row r="16" spans="1:13" ht="35.1" customHeight="1">
      <c r="A16" s="46" t="s">
        <v>10</v>
      </c>
      <c r="B16" s="49" t="s">
        <v>168</v>
      </c>
      <c r="C16" s="54"/>
      <c r="D16" s="54"/>
      <c r="E16" s="50"/>
      <c r="F16" s="50"/>
      <c r="G16" s="50"/>
      <c r="H16" s="50"/>
      <c r="I16" s="50"/>
      <c r="J16" s="50"/>
      <c r="K16" s="50"/>
    </row>
    <row r="17" spans="1:12" ht="35.1" customHeight="1">
      <c r="A17" s="46"/>
      <c r="B17" s="49" t="s">
        <v>167</v>
      </c>
      <c r="C17" s="54"/>
      <c r="D17" s="54"/>
      <c r="E17" s="50"/>
      <c r="F17" s="50"/>
      <c r="G17" s="50"/>
      <c r="H17" s="50"/>
      <c r="I17" s="50"/>
      <c r="J17" s="50"/>
      <c r="K17" s="50"/>
    </row>
    <row r="18" spans="1:12" ht="35.1" customHeight="1">
      <c r="A18" s="46" t="s">
        <v>11</v>
      </c>
      <c r="B18" s="54" t="s">
        <v>169</v>
      </c>
      <c r="C18" s="54"/>
      <c r="D18" s="54"/>
      <c r="E18" s="50"/>
      <c r="F18" s="50"/>
      <c r="G18" s="50"/>
      <c r="H18" s="50"/>
      <c r="I18" s="50"/>
      <c r="J18" s="50"/>
      <c r="K18" s="50"/>
    </row>
    <row r="19" spans="1:12" ht="35.1" customHeight="1">
      <c r="A19" s="46"/>
      <c r="B19" s="49" t="s">
        <v>167</v>
      </c>
      <c r="C19" s="54"/>
      <c r="D19" s="54"/>
      <c r="E19" s="50"/>
      <c r="F19" s="50"/>
      <c r="G19" s="50"/>
      <c r="H19" s="50"/>
      <c r="I19" s="50"/>
      <c r="J19" s="50"/>
      <c r="K19" s="50"/>
    </row>
    <row r="20" spans="1:12" ht="35.1" customHeight="1">
      <c r="A20" s="46" t="s">
        <v>12</v>
      </c>
      <c r="B20" s="49" t="s">
        <v>170</v>
      </c>
      <c r="C20" s="54"/>
      <c r="D20" s="54"/>
      <c r="E20" s="50"/>
      <c r="F20" s="50"/>
      <c r="G20" s="50"/>
      <c r="H20" s="50"/>
      <c r="I20" s="50"/>
      <c r="J20" s="50"/>
      <c r="K20" s="50"/>
    </row>
    <row r="22" spans="1:12">
      <c r="C22" s="71"/>
      <c r="D22" s="71"/>
      <c r="F22" s="71"/>
      <c r="G22" s="71"/>
      <c r="I22" s="72"/>
      <c r="J22" s="72"/>
      <c r="L22" s="73"/>
    </row>
    <row r="24" spans="1:12">
      <c r="B24" s="71"/>
    </row>
    <row r="25" spans="1:12">
      <c r="B25" s="71"/>
    </row>
  </sheetData>
  <mergeCells count="10">
    <mergeCell ref="G2:K2"/>
    <mergeCell ref="G1:K1"/>
    <mergeCell ref="I8:K8"/>
    <mergeCell ref="A5:K5"/>
    <mergeCell ref="A6:K6"/>
    <mergeCell ref="G3:K3"/>
    <mergeCell ref="A8:A9"/>
    <mergeCell ref="B8:B9"/>
    <mergeCell ref="C8:E8"/>
    <mergeCell ref="F8:H8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1"/>
  <sheetViews>
    <sheetView tabSelected="1" topLeftCell="A5" workbookViewId="0">
      <selection activeCell="B13" sqref="B13"/>
    </sheetView>
  </sheetViews>
  <sheetFormatPr defaultRowHeight="15"/>
  <cols>
    <col min="1" max="1" width="5.7109375" customWidth="1"/>
    <col min="2" max="2" width="48.85546875" customWidth="1"/>
    <col min="3" max="8" width="9.7109375" customWidth="1"/>
  </cols>
  <sheetData>
    <row r="1" spans="1:10" ht="15.75">
      <c r="A1" s="76"/>
      <c r="B1" s="76"/>
      <c r="C1" s="154" t="s">
        <v>197</v>
      </c>
      <c r="D1" s="154"/>
      <c r="E1" s="154"/>
      <c r="F1" s="154"/>
      <c r="G1" s="154"/>
      <c r="H1" s="154"/>
    </row>
    <row r="2" spans="1:10" ht="15.75">
      <c r="A2" s="76"/>
      <c r="B2" s="76"/>
      <c r="C2" s="155" t="s">
        <v>1</v>
      </c>
      <c r="D2" s="155"/>
      <c r="E2" s="155"/>
      <c r="F2" s="155"/>
      <c r="G2" s="155"/>
      <c r="H2" s="155"/>
    </row>
    <row r="3" spans="1:10" ht="15.75">
      <c r="A3" s="76"/>
      <c r="B3" s="76"/>
      <c r="C3" s="154" t="s">
        <v>2</v>
      </c>
      <c r="D3" s="154"/>
      <c r="E3" s="154"/>
      <c r="F3" s="154"/>
      <c r="G3" s="154"/>
      <c r="H3" s="154"/>
      <c r="I3" s="7"/>
      <c r="J3" s="7"/>
    </row>
    <row r="4" spans="1:10" ht="15.75">
      <c r="A4" s="76"/>
      <c r="B4" s="76"/>
      <c r="C4" s="76"/>
      <c r="D4" s="76"/>
      <c r="E4" s="76"/>
      <c r="F4" s="76"/>
      <c r="G4" s="76"/>
      <c r="H4" s="76"/>
    </row>
    <row r="5" spans="1:10" ht="15.75">
      <c r="A5" s="156" t="s">
        <v>155</v>
      </c>
      <c r="B5" s="156"/>
      <c r="C5" s="156"/>
      <c r="D5" s="156"/>
      <c r="E5" s="156"/>
      <c r="F5" s="156"/>
      <c r="G5" s="156"/>
      <c r="H5" s="156"/>
    </row>
    <row r="6" spans="1:10" ht="15.75">
      <c r="A6" s="157" t="s">
        <v>198</v>
      </c>
      <c r="B6" s="157"/>
      <c r="C6" s="157"/>
      <c r="D6" s="157"/>
      <c r="E6" s="157"/>
      <c r="F6" s="157"/>
      <c r="G6" s="157"/>
      <c r="H6" s="157"/>
    </row>
    <row r="7" spans="1:10" ht="15.75">
      <c r="A7" s="77"/>
      <c r="B7" s="77"/>
      <c r="C7" s="77"/>
      <c r="D7" s="77"/>
      <c r="E7" s="77"/>
      <c r="F7" s="77"/>
      <c r="G7" s="77"/>
      <c r="H7" s="77"/>
    </row>
    <row r="8" spans="1:10" ht="39.75" customHeight="1">
      <c r="A8" s="158" t="s">
        <v>75</v>
      </c>
      <c r="B8" s="159" t="s">
        <v>156</v>
      </c>
      <c r="C8" s="160" t="s">
        <v>199</v>
      </c>
      <c r="D8" s="161"/>
      <c r="E8" s="162"/>
      <c r="F8" s="160" t="s">
        <v>158</v>
      </c>
      <c r="G8" s="161"/>
      <c r="H8" s="162"/>
    </row>
    <row r="9" spans="1:10" ht="35.25" customHeight="1">
      <c r="A9" s="158"/>
      <c r="B9" s="159"/>
      <c r="C9" s="78" t="s">
        <v>159</v>
      </c>
      <c r="D9" s="78" t="s">
        <v>160</v>
      </c>
      <c r="E9" s="79" t="s">
        <v>161</v>
      </c>
      <c r="F9" s="78" t="s">
        <v>159</v>
      </c>
      <c r="G9" s="78" t="s">
        <v>160</v>
      </c>
      <c r="H9" s="79" t="s">
        <v>161</v>
      </c>
    </row>
    <row r="10" spans="1:10" ht="15.75">
      <c r="A10" s="80" t="s">
        <v>7</v>
      </c>
      <c r="B10" s="81" t="s">
        <v>163</v>
      </c>
      <c r="C10" s="80">
        <f>35+7</f>
        <v>42</v>
      </c>
      <c r="D10" s="82"/>
      <c r="E10" s="83"/>
      <c r="F10" s="103">
        <f>240+53</f>
        <v>293</v>
      </c>
      <c r="G10" s="83"/>
      <c r="H10" s="84"/>
    </row>
    <row r="11" spans="1:10" ht="15.75">
      <c r="A11" s="80"/>
      <c r="B11" s="85" t="s">
        <v>164</v>
      </c>
      <c r="C11" s="80">
        <v>39</v>
      </c>
      <c r="D11" s="85"/>
      <c r="E11" s="85"/>
      <c r="F11" s="103">
        <v>281</v>
      </c>
      <c r="G11" s="86"/>
      <c r="H11" s="84"/>
      <c r="J11" s="87"/>
    </row>
    <row r="12" spans="1:10" ht="15.75">
      <c r="A12" s="80" t="s">
        <v>8</v>
      </c>
      <c r="B12" s="85" t="s">
        <v>165</v>
      </c>
      <c r="C12" s="80">
        <f>9+6</f>
        <v>15</v>
      </c>
      <c r="D12" s="88"/>
      <c r="E12" s="82"/>
      <c r="F12" s="103">
        <f>405+410</f>
        <v>815</v>
      </c>
      <c r="G12" s="82"/>
      <c r="H12" s="82"/>
    </row>
    <row r="13" spans="1:10" ht="15.75">
      <c r="A13" s="80"/>
      <c r="B13" s="85" t="s">
        <v>164</v>
      </c>
      <c r="C13" s="88"/>
      <c r="D13" s="82"/>
      <c r="E13" s="89"/>
      <c r="F13" s="104"/>
      <c r="G13" s="89"/>
      <c r="H13" s="89"/>
      <c r="J13" s="87"/>
    </row>
    <row r="14" spans="1:10" ht="15.75">
      <c r="A14" s="80" t="s">
        <v>9</v>
      </c>
      <c r="B14" s="85" t="s">
        <v>166</v>
      </c>
      <c r="C14" s="80">
        <v>1</v>
      </c>
      <c r="D14" s="88"/>
      <c r="E14" s="89"/>
      <c r="F14" s="103">
        <v>300</v>
      </c>
      <c r="G14" s="90"/>
      <c r="H14" s="89"/>
      <c r="J14" s="87"/>
    </row>
    <row r="15" spans="1:10" ht="15.75">
      <c r="A15" s="91"/>
      <c r="B15" s="85" t="s">
        <v>167</v>
      </c>
      <c r="C15" s="92"/>
      <c r="D15" s="93"/>
      <c r="E15" s="94"/>
      <c r="F15" s="95"/>
      <c r="G15" s="94"/>
      <c r="H15" s="94"/>
    </row>
    <row r="16" spans="1:10" ht="15.75">
      <c r="A16" s="80" t="s">
        <v>10</v>
      </c>
      <c r="B16" s="85" t="s">
        <v>168</v>
      </c>
      <c r="C16" s="96"/>
      <c r="D16" s="96"/>
      <c r="E16" s="89"/>
      <c r="F16" s="89"/>
      <c r="G16" s="89"/>
      <c r="H16" s="89"/>
    </row>
    <row r="17" spans="1:13" ht="15.75">
      <c r="A17" s="80"/>
      <c r="B17" s="85" t="s">
        <v>167</v>
      </c>
      <c r="C17" s="96"/>
      <c r="D17" s="96"/>
      <c r="E17" s="89"/>
      <c r="F17" s="89"/>
      <c r="G17" s="89"/>
      <c r="H17" s="89"/>
    </row>
    <row r="18" spans="1:13" ht="15.75">
      <c r="A18" s="80" t="s">
        <v>11</v>
      </c>
      <c r="B18" s="97" t="s">
        <v>169</v>
      </c>
      <c r="C18" s="96"/>
      <c r="D18" s="96"/>
      <c r="E18" s="89"/>
      <c r="F18" s="89"/>
      <c r="G18" s="89"/>
      <c r="H18" s="89"/>
    </row>
    <row r="19" spans="1:13" ht="15.75">
      <c r="A19" s="80"/>
      <c r="B19" s="85" t="s">
        <v>167</v>
      </c>
      <c r="C19" s="96"/>
      <c r="D19" s="96"/>
      <c r="E19" s="89"/>
      <c r="F19" s="89"/>
      <c r="G19" s="89"/>
      <c r="H19" s="89"/>
    </row>
    <row r="20" spans="1:13" ht="15.75">
      <c r="A20" s="80" t="s">
        <v>12</v>
      </c>
      <c r="B20" s="85" t="s">
        <v>170</v>
      </c>
      <c r="C20" s="96"/>
      <c r="D20" s="96"/>
      <c r="E20" s="89"/>
      <c r="F20" s="89"/>
      <c r="G20" s="89"/>
      <c r="H20" s="89"/>
    </row>
    <row r="21" spans="1:13" ht="15.75">
      <c r="A21" s="76"/>
      <c r="B21" s="76"/>
      <c r="C21" s="76"/>
      <c r="D21" s="76"/>
      <c r="E21" s="76"/>
      <c r="F21" s="76"/>
      <c r="G21" s="76"/>
      <c r="H21" s="76"/>
    </row>
    <row r="22" spans="1:13" ht="15.75">
      <c r="A22" s="98" t="s">
        <v>200</v>
      </c>
      <c r="B22" s="98"/>
      <c r="C22" s="76"/>
      <c r="D22" s="76"/>
      <c r="E22" s="76"/>
      <c r="F22" s="76"/>
      <c r="G22" s="76"/>
      <c r="H22" s="76"/>
    </row>
    <row r="23" spans="1:13" ht="15.75">
      <c r="A23" s="147" t="s">
        <v>201</v>
      </c>
      <c r="B23" s="147"/>
      <c r="C23" s="76"/>
      <c r="D23" s="76"/>
      <c r="E23" s="76"/>
      <c r="F23" s="76"/>
      <c r="G23" s="76"/>
      <c r="H23" s="76"/>
      <c r="J23" s="99"/>
      <c r="K23" s="100"/>
      <c r="L23" s="100"/>
      <c r="M23" s="99"/>
    </row>
    <row r="49" spans="10:17">
      <c r="J49" s="87"/>
      <c r="K49" s="87"/>
      <c r="L49" s="87"/>
      <c r="M49" s="87"/>
      <c r="N49" s="87"/>
      <c r="O49" s="87"/>
      <c r="P49" s="87"/>
      <c r="Q49" s="87"/>
    </row>
    <row r="51" spans="10:17">
      <c r="J51" s="87"/>
      <c r="K51" s="87"/>
      <c r="L51" s="87"/>
      <c r="M51" s="87"/>
      <c r="N51" s="87"/>
      <c r="O51" s="87"/>
      <c r="P51" s="87"/>
      <c r="Q51" s="87"/>
    </row>
  </sheetData>
  <mergeCells count="10">
    <mergeCell ref="A23:B23"/>
    <mergeCell ref="C1:H1"/>
    <mergeCell ref="C2:H2"/>
    <mergeCell ref="C3:H3"/>
    <mergeCell ref="A5:H5"/>
    <mergeCell ref="A6:H6"/>
    <mergeCell ref="A8:A9"/>
    <mergeCell ref="B8:B9"/>
    <mergeCell ref="C8:E8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Прил. №2</vt:lpstr>
      <vt:lpstr>Прил. №3</vt:lpstr>
      <vt:lpstr>Прилож. №4</vt:lpstr>
      <vt:lpstr>Прилож. №5</vt:lpstr>
      <vt:lpstr>Прилож.№6</vt:lpstr>
      <vt:lpstr>Прилож.№7</vt:lpstr>
      <vt:lpstr>Прилож.№8</vt:lpstr>
      <vt:lpstr>Прилож. №9</vt:lpstr>
      <vt:lpstr>'Прил. №2'!Область_печати</vt:lpstr>
      <vt:lpstr>'Прил. №3'!Область_печати</vt:lpstr>
      <vt:lpstr>Прилож.№8!Область_печати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2017-10-20T07:04:05Z</dcterms:modified>
</cp:coreProperties>
</file>